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flor\Downloads\"/>
    </mc:Choice>
  </mc:AlternateContent>
  <xr:revisionPtr revIDLastSave="0" documentId="13_ncr:1_{1957D088-99BF-497F-81AD-391F6CA39B84}" xr6:coauthVersionLast="47" xr6:coauthVersionMax="47" xr10:uidLastSave="{00000000-0000-0000-0000-000000000000}"/>
  <bookViews>
    <workbookView xWindow="-108" yWindow="-108" windowWidth="23256" windowHeight="12456" firstSheet="7" activeTab="17" xr2:uid="{00000000-000D-0000-FFFF-FFFF00000000}"/>
  </bookViews>
  <sheets>
    <sheet name="MQ-6201-F06" sheetId="5" r:id="rId1"/>
    <sheet name="Sheet1" sheetId="3" state="hidden" r:id="rId2"/>
    <sheet name="Hoja1" sheetId="4" r:id="rId3"/>
    <sheet name="Reporte" sheetId="26" r:id="rId4"/>
    <sheet name="Calidad" sheetId="9" r:id="rId5"/>
    <sheet name="Compras" sheetId="10" r:id="rId6"/>
    <sheet name="Finanzas" sheetId="11" r:id="rId7"/>
    <sheet name="Ingeniería_suspensiones" sheetId="12" r:id="rId8"/>
    <sheet name="Mantenimiento" sheetId="13" r:id="rId9"/>
    <sheet name="Jit" sheetId="14" r:id="rId10"/>
    <sheet name="Ingeniería_Frenos" sheetId="15" r:id="rId11"/>
    <sheet name="PC_&amp;_L" sheetId="16" r:id="rId12"/>
    <sheet name="Producción_Frenos" sheetId="17" r:id="rId13"/>
    <sheet name="Producción_Suspensiones" sheetId="18" r:id="rId14"/>
    <sheet name="PMO" sheetId="19" r:id="rId15"/>
    <sheet name="Auditores_del_SGC" sheetId="20" r:id="rId16"/>
    <sheet name="_CFT_Gerentes_Frenos" sheetId="21" r:id="rId17"/>
    <sheet name="RH" sheetId="22" r:id="rId18"/>
  </sheets>
  <definedNames>
    <definedName name="_xlnm._FilterDatabase" localSheetId="0" hidden="1">'MQ-6201-F06'!$A$9:$FN$347</definedName>
    <definedName name="DatosExternos_1" localSheetId="16" hidden="1">_CFT_Gerentes_Frenos!#REF!</definedName>
    <definedName name="DatosExternos_1" localSheetId="15" hidden="1">Auditores_del_SGC!#REF!</definedName>
    <definedName name="DatosExternos_1" localSheetId="4" hidden="1">Calidad!#REF!</definedName>
    <definedName name="DatosExternos_1" localSheetId="5" hidden="1">Compras!#REF!</definedName>
    <definedName name="DatosExternos_1" localSheetId="6" hidden="1">Finanzas!#REF!</definedName>
    <definedName name="DatosExternos_1" localSheetId="10" hidden="1">Ingeniería_Frenos!#REF!</definedName>
    <definedName name="DatosExternos_1" localSheetId="7" hidden="1">Ingeniería_suspensiones!#REF!</definedName>
    <definedName name="DatosExternos_1" localSheetId="9" hidden="1">Jit!#REF!</definedName>
    <definedName name="DatosExternos_1" localSheetId="8" hidden="1">Mantenimiento!#REF!</definedName>
    <definedName name="DatosExternos_1" localSheetId="11" hidden="1">'PC_&amp;_L'!#REF!</definedName>
    <definedName name="DatosExternos_1" localSheetId="14" hidden="1">PMO!#REF!</definedName>
    <definedName name="DatosExternos_1" localSheetId="12" hidden="1">Producción_Frenos!#REF!</definedName>
    <definedName name="DatosExternos_1" localSheetId="13" hidden="1">Producción_Suspensiones!#REF!</definedName>
    <definedName name="DatosExternos_1" localSheetId="17" hidden="1">RH!#REF!</definedName>
    <definedName name="ExternalData_1" localSheetId="16" hidden="1">_CFT_Gerentes_Frenos!$A$1:$I$5</definedName>
    <definedName name="ExternalData_1" localSheetId="15" hidden="1">Auditores_del_SGC!$A$1:$BZ$36</definedName>
    <definedName name="ExternalData_1" localSheetId="4" hidden="1">Calidad!$A$1:$AV$74</definedName>
    <definedName name="ExternalData_1" localSheetId="5" hidden="1">Compras!$A$1:$I$15</definedName>
    <definedName name="ExternalData_1" localSheetId="6" hidden="1">Finanzas!$A$1:$H$5</definedName>
    <definedName name="ExternalData_1" localSheetId="10" hidden="1">Ingeniería_Frenos!$A$1:$AB$24</definedName>
    <definedName name="ExternalData_1" localSheetId="7" hidden="1">Ingeniería_suspensiones!$A$1:$G$15</definedName>
    <definedName name="ExternalData_1" localSheetId="9" hidden="1">Jit!$A$1:$P$7</definedName>
    <definedName name="ExternalData_1" localSheetId="8" hidden="1">Mantenimiento!$A$1:$AX$110</definedName>
    <definedName name="ExternalData_1" localSheetId="11" hidden="1">'PC_&amp;_L'!$A$1:$X$13</definedName>
    <definedName name="ExternalData_1" localSheetId="14" hidden="1">PMO!$A$1:$G$10</definedName>
    <definedName name="ExternalData_1" localSheetId="12" hidden="1">Producción_Frenos!$A$1:$Z$19</definedName>
    <definedName name="ExternalData_1" localSheetId="13" hidden="1">Producción_Suspensiones!$A$1:$AD$22</definedName>
    <definedName name="ExternalData_1" localSheetId="17" hidden="1">RH!$A$1:$S$2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10" i="5"/>
  <c r="C3" i="26"/>
  <c r="D148" i="26"/>
  <c r="C150" i="26"/>
  <c r="D150" i="26" s="1"/>
  <c r="C149" i="26"/>
  <c r="D149" i="26" s="1"/>
  <c r="C148" i="26"/>
  <c r="C147" i="26"/>
  <c r="D147" i="26" s="1"/>
  <c r="C146" i="26"/>
  <c r="D146" i="26" s="1"/>
  <c r="C145" i="26"/>
  <c r="D145" i="26" s="1"/>
  <c r="C144" i="26"/>
  <c r="D144" i="26" s="1"/>
  <c r="C143" i="26"/>
  <c r="D143" i="26" s="1"/>
  <c r="C142" i="26"/>
  <c r="D142" i="26" s="1"/>
  <c r="C141" i="26"/>
  <c r="D141" i="26" s="1"/>
  <c r="C140" i="26"/>
  <c r="D140" i="26" s="1"/>
  <c r="C139" i="26"/>
  <c r="D139" i="26" s="1"/>
  <c r="C138" i="26"/>
  <c r="D138" i="26" s="1"/>
  <c r="C137" i="26"/>
  <c r="D137" i="26" s="1"/>
  <c r="C136" i="26"/>
  <c r="D136" i="26" s="1"/>
  <c r="C135" i="26"/>
  <c r="D135" i="26" s="1"/>
  <c r="C134" i="26"/>
  <c r="D134" i="26" s="1"/>
  <c r="C133" i="26"/>
  <c r="D133" i="26" s="1"/>
  <c r="C132" i="26"/>
  <c r="D132" i="26" s="1"/>
  <c r="C131" i="26"/>
  <c r="D131" i="26" s="1"/>
  <c r="C130" i="26"/>
  <c r="D130" i="26" s="1"/>
  <c r="C129" i="26"/>
  <c r="D129" i="26" s="1"/>
  <c r="C128" i="26"/>
  <c r="D128" i="26" s="1"/>
  <c r="C127" i="26"/>
  <c r="D127" i="26" s="1"/>
  <c r="C126" i="26"/>
  <c r="D126" i="26" s="1"/>
  <c r="C125" i="26"/>
  <c r="D125" i="26" s="1"/>
  <c r="C124" i="26"/>
  <c r="D124" i="26" s="1"/>
  <c r="C123" i="26"/>
  <c r="D123" i="26" s="1"/>
  <c r="C122" i="26"/>
  <c r="D122" i="26" s="1"/>
  <c r="C121" i="26"/>
  <c r="D121" i="26" s="1"/>
  <c r="C120" i="26"/>
  <c r="D120" i="26" s="1"/>
  <c r="C119" i="26"/>
  <c r="D119" i="26" s="1"/>
  <c r="C118" i="26"/>
  <c r="D118" i="26" s="1"/>
  <c r="C117" i="26"/>
  <c r="D117" i="26" s="1"/>
  <c r="C116" i="26"/>
  <c r="D116" i="26" s="1"/>
  <c r="C115" i="26"/>
  <c r="D115" i="26" s="1"/>
  <c r="C114" i="26"/>
  <c r="D114" i="26" s="1"/>
  <c r="C113" i="26"/>
  <c r="D113" i="26" s="1"/>
  <c r="C112" i="26"/>
  <c r="D112" i="26" s="1"/>
  <c r="C111" i="26"/>
  <c r="D111" i="26" s="1"/>
  <c r="C110" i="26"/>
  <c r="D110" i="26" s="1"/>
  <c r="C109" i="26"/>
  <c r="D109" i="26" s="1"/>
  <c r="C108" i="26"/>
  <c r="D108" i="26" s="1"/>
  <c r="C107" i="26"/>
  <c r="D107" i="26" s="1"/>
  <c r="C106" i="26"/>
  <c r="D106" i="26" s="1"/>
  <c r="C105" i="26"/>
  <c r="D105" i="26" s="1"/>
  <c r="C104" i="26"/>
  <c r="D104" i="26" s="1"/>
  <c r="C103" i="26"/>
  <c r="D103" i="26" s="1"/>
  <c r="C102" i="26"/>
  <c r="D102" i="26" s="1"/>
  <c r="C101" i="26"/>
  <c r="D101" i="26" s="1"/>
  <c r="C100" i="26"/>
  <c r="D100" i="26" s="1"/>
  <c r="C99" i="26"/>
  <c r="D99" i="26" s="1"/>
  <c r="C98" i="26"/>
  <c r="D98" i="26" s="1"/>
  <c r="C97" i="26"/>
  <c r="D97" i="26" s="1"/>
  <c r="C96" i="26"/>
  <c r="D96" i="26" s="1"/>
  <c r="C95" i="26"/>
  <c r="D95" i="26" s="1"/>
  <c r="C94" i="26"/>
  <c r="D94" i="26" s="1"/>
  <c r="C93" i="26"/>
  <c r="D93" i="26" s="1"/>
  <c r="C92" i="26"/>
  <c r="D92" i="26" s="1"/>
  <c r="C91" i="26"/>
  <c r="D91" i="26" s="1"/>
  <c r="C90" i="26"/>
  <c r="D90" i="26" s="1"/>
  <c r="C89" i="26"/>
  <c r="D89" i="26" s="1"/>
  <c r="C88" i="26"/>
  <c r="D88" i="26" s="1"/>
  <c r="C87" i="26"/>
  <c r="D87" i="26" s="1"/>
  <c r="C86" i="26"/>
  <c r="D86" i="26" s="1"/>
  <c r="C85" i="26"/>
  <c r="D85" i="26" s="1"/>
  <c r="C84" i="26"/>
  <c r="D84" i="26" s="1"/>
  <c r="C83" i="26"/>
  <c r="D83" i="26" s="1"/>
  <c r="C82" i="26"/>
  <c r="D82" i="26" s="1"/>
  <c r="C81" i="26"/>
  <c r="D81" i="26" s="1"/>
  <c r="C80" i="26"/>
  <c r="D80" i="26" s="1"/>
  <c r="C79" i="26"/>
  <c r="D79" i="26" s="1"/>
  <c r="C78" i="26"/>
  <c r="D78" i="26" s="1"/>
  <c r="C77" i="26"/>
  <c r="D77" i="26" s="1"/>
  <c r="C76" i="26"/>
  <c r="D76" i="26" s="1"/>
  <c r="C75" i="26"/>
  <c r="D75" i="26" s="1"/>
  <c r="C74" i="26"/>
  <c r="D74" i="26" s="1"/>
  <c r="C73" i="26"/>
  <c r="D73" i="26" s="1"/>
  <c r="C72" i="26"/>
  <c r="D72" i="26" s="1"/>
  <c r="C71" i="26"/>
  <c r="D71" i="26" s="1"/>
  <c r="C70" i="26"/>
  <c r="D70" i="26" s="1"/>
  <c r="C69" i="26"/>
  <c r="D69" i="26" s="1"/>
  <c r="C68" i="26"/>
  <c r="D68" i="26" s="1"/>
  <c r="C67" i="26"/>
  <c r="D67" i="26" s="1"/>
  <c r="C66" i="26"/>
  <c r="D66" i="26" s="1"/>
  <c r="C65" i="26"/>
  <c r="D65" i="26" s="1"/>
  <c r="C64" i="26"/>
  <c r="D64" i="26" s="1"/>
  <c r="C63" i="26"/>
  <c r="D63" i="26" s="1"/>
  <c r="C62" i="26"/>
  <c r="D62" i="26" s="1"/>
  <c r="C61" i="26"/>
  <c r="D61" i="26" s="1"/>
  <c r="C60" i="26"/>
  <c r="D60" i="26" s="1"/>
  <c r="C59" i="26"/>
  <c r="D59" i="26" s="1"/>
  <c r="C58" i="26"/>
  <c r="D58" i="26" s="1"/>
  <c r="C57" i="26"/>
  <c r="D57" i="26" s="1"/>
  <c r="C56" i="26"/>
  <c r="D56" i="26" s="1"/>
  <c r="C55" i="26"/>
  <c r="D55" i="26" s="1"/>
  <c r="C54" i="26"/>
  <c r="D54" i="26" s="1"/>
  <c r="C53" i="26"/>
  <c r="D53" i="26" s="1"/>
  <c r="C52" i="26"/>
  <c r="D52" i="26" s="1"/>
  <c r="C51" i="26"/>
  <c r="D51" i="26" s="1"/>
  <c r="C50" i="26"/>
  <c r="D50" i="26" s="1"/>
  <c r="C49" i="26"/>
  <c r="D49" i="26" s="1"/>
  <c r="C48" i="26"/>
  <c r="D48" i="26" s="1"/>
  <c r="C47" i="26"/>
  <c r="D47" i="26" s="1"/>
  <c r="C46" i="26"/>
  <c r="D46" i="26" s="1"/>
  <c r="C45" i="26"/>
  <c r="D45" i="26" s="1"/>
  <c r="C44" i="26"/>
  <c r="D44" i="26" s="1"/>
  <c r="C43" i="26"/>
  <c r="D43" i="26" s="1"/>
  <c r="C42" i="26"/>
  <c r="D42" i="26" s="1"/>
  <c r="C41" i="26"/>
  <c r="D41" i="26" s="1"/>
  <c r="C40" i="26"/>
  <c r="D40" i="26" s="1"/>
  <c r="C39" i="26"/>
  <c r="D39" i="26" s="1"/>
  <c r="C38" i="26"/>
  <c r="D38" i="26" s="1"/>
  <c r="C37" i="26"/>
  <c r="D37" i="26" s="1"/>
  <c r="C36" i="26"/>
  <c r="D36" i="26" s="1"/>
  <c r="C35" i="26"/>
  <c r="D35" i="26" s="1"/>
  <c r="C34" i="26"/>
  <c r="D34" i="26" s="1"/>
  <c r="C33" i="26"/>
  <c r="D33" i="26" s="1"/>
  <c r="C32" i="26"/>
  <c r="D32" i="26" s="1"/>
  <c r="C31" i="26"/>
  <c r="D31" i="26" s="1"/>
  <c r="C30" i="26"/>
  <c r="D30" i="26" s="1"/>
  <c r="C29" i="26"/>
  <c r="D29" i="26" s="1"/>
  <c r="C28" i="26"/>
  <c r="D28" i="26" s="1"/>
  <c r="C27" i="26"/>
  <c r="D27" i="26" s="1"/>
  <c r="C26" i="26"/>
  <c r="D26" i="26" s="1"/>
  <c r="C25" i="26"/>
  <c r="D25" i="26" s="1"/>
  <c r="C24" i="26"/>
  <c r="D24" i="26" s="1"/>
  <c r="C23" i="26"/>
  <c r="D23" i="26" s="1"/>
  <c r="C22" i="26"/>
  <c r="D22" i="26" s="1"/>
  <c r="C21" i="26"/>
  <c r="D21" i="26" s="1"/>
  <c r="C20" i="26"/>
  <c r="D20" i="26" s="1"/>
  <c r="C19" i="26"/>
  <c r="D19" i="26" s="1"/>
  <c r="C18" i="26"/>
  <c r="D18" i="26" s="1"/>
  <c r="C17" i="26"/>
  <c r="D17" i="26" s="1"/>
  <c r="C16" i="26"/>
  <c r="D16" i="26" s="1"/>
  <c r="C15" i="26"/>
  <c r="D15" i="26" s="1"/>
  <c r="C14" i="26"/>
  <c r="D14" i="26" s="1"/>
  <c r="C13" i="26"/>
  <c r="D13" i="26" s="1"/>
  <c r="C12" i="26"/>
  <c r="D12" i="26" s="1"/>
  <c r="C11" i="26"/>
  <c r="D11" i="26" s="1"/>
  <c r="C10" i="26"/>
  <c r="D10" i="26" s="1"/>
  <c r="C9" i="26"/>
  <c r="D9" i="26" s="1"/>
  <c r="C8" i="26"/>
  <c r="D8" i="26" s="1"/>
  <c r="C7" i="26"/>
  <c r="D7" i="26" s="1"/>
  <c r="C6" i="26"/>
  <c r="D6" i="26" s="1"/>
  <c r="C5" i="26"/>
  <c r="D5" i="26" s="1"/>
  <c r="C4" i="26"/>
  <c r="D4" i="26" s="1"/>
  <c r="C2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D2" i="26" l="1"/>
  <c r="D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Oregon</author>
  </authors>
  <commentList>
    <comment ref="D348" authorId="0" shapeId="0" xr:uid="{F652423A-5928-4588-9F2D-5057984A4121}">
      <text>
        <r>
          <rPr>
            <b/>
            <sz val="9"/>
            <color indexed="81"/>
            <rFont val="Tahoma"/>
            <family val="2"/>
          </rPr>
          <t>Bernardo Oregon:</t>
        </r>
        <r>
          <rPr>
            <sz val="9"/>
            <color indexed="81"/>
            <rFont val="Tahoma"/>
            <family val="2"/>
          </rPr>
          <t xml:space="preserve">
Colocar Nombre del DEPARTAMENTO al que pertenece el colaborador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253D6-ECDF-4860-BFA0-05620C496A5E}" keepAlive="1" name="Query - Auditores del SGC (2)" description="Connection to the 'Auditores del SGC (2)' query in the workbook." type="5" refreshedVersion="8" background="1" saveData="1">
    <dbPr connection="Provider=Microsoft.Mashup.OleDb.1;Data Source=$Workbook$;Location=&quot;Auditores del SGC (2)&quot;;Extended Properties=&quot;&quot;" command="SELECT * FROM [Auditores del SGC (2)]"/>
  </connection>
  <connection id="2" xr16:uid="{34A5231A-9DE3-4F5B-B626-8E6AFCFBF0CD}" keepAlive="1" name="Query - Calidad (2)" description="Connection to the 'Calidad (2)' query in the workbook." type="5" refreshedVersion="8" background="1" saveData="1">
    <dbPr connection="Provider=Microsoft.Mashup.OleDb.1;Data Source=$Workbook$;Location=&quot;Calidad (2)&quot;;Extended Properties=&quot;&quot;" command="SELECT * FROM [Calidad (2)]"/>
  </connection>
  <connection id="3" xr16:uid="{D3AA2373-1706-48CD-8C7F-87C2A121D657}" keepAlive="1" name="Query - CFT Gerentes Frenos (2)" description="Connection to the 'CFT Gerentes Frenos (2)' query in the workbook." type="5" refreshedVersion="8" background="1" saveData="1">
    <dbPr connection="Provider=Microsoft.Mashup.OleDb.1;Data Source=$Workbook$;Location=&quot;CFT Gerentes Frenos (2)&quot;;Extended Properties=&quot;&quot;" command="SELECT * FROM [CFT Gerentes Frenos (2)]"/>
  </connection>
  <connection id="4" xr16:uid="{E02FE856-FAD3-447D-A97A-7265B0096BED}" keepAlive="1" name="Query - Compras" description="Connection to the 'Compras' query in the workbook." type="5" refreshedVersion="0" background="1">
    <dbPr connection="Provider=Microsoft.Mashup.OleDb.1;Data Source=$Workbook$;Location=Compras;Extended Properties=&quot;&quot;" command="SELECT * FROM [Compras]"/>
  </connection>
  <connection id="5" xr16:uid="{9B04D345-17FE-469C-8989-FFE65650E4D3}" keepAlive="1" name="Query - Compras (2)" description="Connection to the 'Compras (2)' query in the workbook." type="5" refreshedVersion="8" background="1" saveData="1">
    <dbPr connection="Provider=Microsoft.Mashup.OleDb.1;Data Source=$Workbook$;Location=&quot;Compras (2)&quot;;Extended Properties=&quot;&quot;" command="SELECT * FROM [Compras (2)]"/>
  </connection>
  <connection id="6" xr16:uid="{6F7A9276-5208-4D48-885C-8A7D31A22686}" keepAlive="1" name="Query - Finanzas (2)" description="Connection to the 'Finanzas (2)' query in the workbook." type="5" refreshedVersion="8" background="1" saveData="1">
    <dbPr connection="Provider=Microsoft.Mashup.OleDb.1;Data Source=$Workbook$;Location=&quot;Finanzas (2)&quot;;Extended Properties=&quot;&quot;" command="SELECT * FROM [Finanzas (2)]"/>
  </connection>
  <connection id="7" xr16:uid="{6C5A8C16-46A6-448A-AA6D-AA98981CAD1C}" keepAlive="1" name="Query - Ingeniería Frenos (2)" description="Connection to the 'Ingeniería Frenos (2)' query in the workbook." type="5" refreshedVersion="8" background="1" saveData="1">
    <dbPr connection="Provider=Microsoft.Mashup.OleDb.1;Data Source=$Workbook$;Location=&quot;Ingeniería Frenos (2)&quot;;Extended Properties=&quot;&quot;" command="SELECT * FROM [Ingeniería Frenos (2)]"/>
  </connection>
  <connection id="8" xr16:uid="{AF6C19E7-AD2B-42BC-ADA5-E74E6A9E0385}" keepAlive="1" name="Query - Ingeniería Frenos (3)" description="Connection to the 'Ingeniería Frenos (3)' query in the workbook." type="5" refreshedVersion="0" background="1">
    <dbPr connection="Provider=Microsoft.Mashup.OleDb.1;Data Source=$Workbook$;Location=&quot;Ingeniería Frenos (3)&quot;;Extended Properties=&quot;&quot;" command="SELECT * FROM [Ingeniería Frenos (3)]"/>
  </connection>
  <connection id="9" xr16:uid="{B6DB2C30-C837-46A7-A1E7-F330322BE148}" keepAlive="1" name="Query - Ingeniería Suspensiones (2)" description="Connection to the 'Ingeniería Suspensiones (2)' query in the workbook." type="5" refreshedVersion="8" background="1" saveData="1">
    <dbPr connection="Provider=Microsoft.Mashup.OleDb.1;Data Source=$Workbook$;Location=&quot;Ingeniería Suspensiones (2)&quot;;Extended Properties=&quot;&quot;" command="SELECT * FROM [Ingeniería Suspensiones (2)]"/>
  </connection>
  <connection id="10" xr16:uid="{A331D339-2E8F-43D3-B771-FAB965C26E44}" keepAlive="1" name="Query - Jit (2)" description="Connection to the 'Jit (2)' query in the workbook." type="5" refreshedVersion="8" background="1" saveData="1">
    <dbPr connection="Provider=Microsoft.Mashup.OleDb.1;Data Source=$Workbook$;Location=&quot;Jit (2)&quot;;Extended Properties=&quot;&quot;" command="SELECT * FROM [Jit (2)]"/>
  </connection>
  <connection id="11" xr16:uid="{8F035C87-8378-4DA9-AC48-13AA2D6D75B7}" keepAlive="1" name="Query - Mantenimiento (2)" description="Connection to the 'Mantenimiento (2)' query in the workbook." type="5" refreshedVersion="8" background="1" saveData="1">
    <dbPr connection="Provider=Microsoft.Mashup.OleDb.1;Data Source=$Workbook$;Location=&quot;Mantenimiento (2)&quot;;Extended Properties=&quot;&quot;" command="SELECT * FROM [Mantenimiento (2)]"/>
  </connection>
  <connection id="12" xr16:uid="{6A508FFD-8811-4843-A63B-07E22ABF7357}" keepAlive="1" name="Query - PC&amp;L (2)" description="Connection to the 'PC&amp;L (2)' query in the workbook." type="5" refreshedVersion="8" background="1" saveData="1">
    <dbPr connection="Provider=Microsoft.Mashup.OleDb.1;Data Source=$Workbook$;Location=&quot;PC&amp;L (2)&quot;;Extended Properties=&quot;&quot;" command="SELECT * FROM [PC&amp;L (2)]"/>
  </connection>
  <connection id="13" xr16:uid="{5DD24AFF-AB4D-403D-8D36-D0A9B4729AFD}" keepAlive="1" name="Query - PMO (2)" description="Connection to the 'PMO (2)' query in the workbook." type="5" refreshedVersion="8" background="1" saveData="1">
    <dbPr connection="Provider=Microsoft.Mashup.OleDb.1;Data Source=$Workbook$;Location=&quot;PMO (2)&quot;;Extended Properties=&quot;&quot;" command="SELECT * FROM [PMO (2)]"/>
  </connection>
  <connection id="14" xr16:uid="{835D913A-1B18-403E-BC12-CA11D9757002}" keepAlive="1" name="Query - Producción Frenos (2)" description="Connection to the 'Producción Frenos (2)' query in the workbook." type="5" refreshedVersion="8" background="1" saveData="1">
    <dbPr connection="Provider=Microsoft.Mashup.OleDb.1;Data Source=$Workbook$;Location=&quot;Producción Frenos (2)&quot;;Extended Properties=&quot;&quot;" command="SELECT * FROM [Producción Frenos (2)]"/>
  </connection>
  <connection id="15" xr16:uid="{0A6DCAF8-83A9-475C-B700-350969E07E55}" keepAlive="1" name="Query - Producción Suspensiones (2)" description="Connection to the 'Producción Suspensiones (2)' query in the workbook." type="5" refreshedVersion="8" background="1" saveData="1">
    <dbPr connection="Provider=Microsoft.Mashup.OleDb.1;Data Source=$Workbook$;Location=&quot;Producción Suspensiones (2)&quot;;Extended Properties=&quot;&quot;" command="SELECT * FROM [Producción Suspensiones (2)]"/>
  </connection>
  <connection id="16" xr16:uid="{2988FA97-428C-4625-A1B3-736900E82462}" keepAlive="1" name="Query - RH (2)" description="Connection to the 'RH (2)' query in the workbook." type="5" refreshedVersion="8" background="1" saveData="1">
    <dbPr connection="Provider=Microsoft.Mashup.OleDb.1;Data Source=$Workbook$;Location=&quot;RH (2)&quot;;Extended Properties=&quot;&quot;" command="SELECT * FROM [RH (2)]"/>
  </connection>
</connections>
</file>

<file path=xl/sharedStrings.xml><?xml version="1.0" encoding="utf-8"?>
<sst xmlns="http://schemas.openxmlformats.org/spreadsheetml/2006/main" count="8980" uniqueCount="2216">
  <si>
    <t>Instrucción:   Indica con una X el curso que requiere el colaborador.</t>
  </si>
  <si>
    <t>Matriz de requerimientos</t>
  </si>
  <si>
    <t>No Nomina</t>
  </si>
  <si>
    <t>Nombre del Empleado</t>
  </si>
  <si>
    <t>Área</t>
  </si>
  <si>
    <t>Core Tools</t>
  </si>
  <si>
    <t>Core Tools - APQP 3ra Edición</t>
  </si>
  <si>
    <t>Core Tools - PPAP 4ta Edición</t>
  </si>
  <si>
    <t xml:space="preserve">Manejo de software PLC / HMI </t>
  </si>
  <si>
    <t>IATF</t>
  </si>
  <si>
    <t>AMEF VDA 6.3</t>
  </si>
  <si>
    <t>VDA 6.3</t>
  </si>
  <si>
    <t>SPC</t>
  </si>
  <si>
    <t>Estadística descriptiva e inferencial</t>
  </si>
  <si>
    <t>NOM-009 Trabajo en alturas.</t>
  </si>
  <si>
    <t>Manejo y operación de montacargas.</t>
  </si>
  <si>
    <t>Conocimientos de Electricidad industrial (control)</t>
  </si>
  <si>
    <t>Conocimientos en electrónica de control</t>
  </si>
  <si>
    <t>Trabajos de corte y soldadura</t>
  </si>
  <si>
    <t>NOM-002 SEMARNAT limites maximos permisibles en descargas de aguas.</t>
  </si>
  <si>
    <t>Requerimientos STPS(NOM01, NOM02, NOM05,NOM09, NOM17, NOM20,NOM25 NOM26, NOM27, NOM29, NOM33)</t>
  </si>
  <si>
    <t>Conocimientos en el uso de maquinas y herramientas convencionales(torno,fresadora,rectificadora,etc)para elaboración de piezas mecanicas</t>
  </si>
  <si>
    <t xml:space="preserve">Conocimientos basicos de tratamientos termicos  y materiales para elaboracion de piezas mecanicas. </t>
  </si>
  <si>
    <t xml:space="preserve">Conocimiento en sistemas de calidad				</t>
  </si>
  <si>
    <t>Uso de las hojas de liberación y registros de calidad.</t>
  </si>
  <si>
    <t>APQP (Planificación avanzada de la calidad del producto)</t>
  </si>
  <si>
    <t>Programacion y operación de actuadores ABSODEX CKD</t>
  </si>
  <si>
    <t>Trabajos en espacios confinados</t>
  </si>
  <si>
    <t>Interpretacion de Celda Hull</t>
  </si>
  <si>
    <t>Manejo de sistemas de filtarción</t>
  </si>
  <si>
    <t>Fundamentos de corrosión</t>
  </si>
  <si>
    <t>AIAG 16949</t>
  </si>
  <si>
    <t>ISO 14000</t>
  </si>
  <si>
    <t>Control de inventarios</t>
  </si>
  <si>
    <t>Lean Manufacturing</t>
  </si>
  <si>
    <t>Gestion de Almacenes/ Estrategias de Almacenaje</t>
  </si>
  <si>
    <t>Manejo de Control Sinumerik 840d</t>
  </si>
  <si>
    <t>Conocimiento de tipos de sensores</t>
  </si>
  <si>
    <t>Uso y manejo de Software Easy Maint/L2L</t>
  </si>
  <si>
    <t>Logística y Cadena de Suministros</t>
  </si>
  <si>
    <t>Carta Porte</t>
  </si>
  <si>
    <t>CTPAT &amp; OEA</t>
  </si>
  <si>
    <t>Conocimiento en sistemas de lubricación</t>
  </si>
  <si>
    <t>Contrabando, infracciones y sanciones al Comercio Exterior.</t>
  </si>
  <si>
    <t>Reglas Generales de Comercio Exterior</t>
  </si>
  <si>
    <t>Despacho de importación y exportación</t>
  </si>
  <si>
    <t>INCOTERMS</t>
  </si>
  <si>
    <t>Cálculo de contribuciones al Comercio Exterior</t>
  </si>
  <si>
    <t>Termografia Nivel 1</t>
  </si>
  <si>
    <t>Interpretación de planos mecánicos</t>
  </si>
  <si>
    <t>Conocimiento del producto</t>
  </si>
  <si>
    <t>Conocimiento e interpretación de diseños mecánicos(dibujo tecnico)</t>
  </si>
  <si>
    <t xml:space="preserve">Conocimientos basicos en software de diseño solid Works </t>
  </si>
  <si>
    <t>Manejo de equipos de medición</t>
  </si>
  <si>
    <t>Glosa e identificadores del pedimento aduanal</t>
  </si>
  <si>
    <t>Gestion de riesgos y cumplimientos</t>
  </si>
  <si>
    <t>Planificación estrategica y toma de decisiones</t>
  </si>
  <si>
    <t>Presupuestación y Control de Costos</t>
  </si>
  <si>
    <t>MSA (Analisis de sistemas de medición)</t>
  </si>
  <si>
    <t>PPAP (Proceso de Aprobación de Piezas de Producción)</t>
  </si>
  <si>
    <t>Interpretacion de planos (GD&amp;T Tolerancias Geometricas y Dimensionales)</t>
  </si>
  <si>
    <t>CQI-8</t>
  </si>
  <si>
    <t>CQI-9</t>
  </si>
  <si>
    <t>CQI-11</t>
  </si>
  <si>
    <t>CQI-12</t>
  </si>
  <si>
    <t>CQI-14</t>
  </si>
  <si>
    <t>CQI-15</t>
  </si>
  <si>
    <t>CQI-20</t>
  </si>
  <si>
    <t>Instructor interno</t>
  </si>
  <si>
    <t>Manejo de Software  Measure Link. ( Creacion de plantillas para resguardo de datos)</t>
  </si>
  <si>
    <t>Entendimiento de Plan de Control</t>
  </si>
  <si>
    <t>Uso de software gagetrak (Alta, modificacion y baja de equipos).</t>
  </si>
  <si>
    <t>Conocimiento y Aplicación del Sistema ILUO</t>
  </si>
  <si>
    <t>Administracion de recursos</t>
  </si>
  <si>
    <t>Uso de Portales de Clientes</t>
  </si>
  <si>
    <t>Conocimiento y aplicación de ISO 14001</t>
  </si>
  <si>
    <t>DMAIC - Six Sigma</t>
  </si>
  <si>
    <t>SGC</t>
  </si>
  <si>
    <t>Inglés</t>
  </si>
  <si>
    <t>Aston-G</t>
  </si>
  <si>
    <t>GQUICS</t>
  </si>
  <si>
    <t>CSF Stellantis</t>
  </si>
  <si>
    <t>CSF Nissan</t>
  </si>
  <si>
    <t>CSR Mazda</t>
  </si>
  <si>
    <t>CSR Ford</t>
  </si>
  <si>
    <t>CSF Toyota</t>
  </si>
  <si>
    <t>Conocimientos de herramientas de analisis y solución de problemas (8DS)</t>
  </si>
  <si>
    <t>Normas aplicables para laboratorios de metrologia.</t>
  </si>
  <si>
    <t>CRS (Requerimientos Especificos del Cliente)</t>
  </si>
  <si>
    <t>PFMEA: Análisis que permite identificar posibles modos de falla en un producto o proceso y evaluar su impacto en la calidad, con el fin de desarrollar acciones preventivas.</t>
  </si>
  <si>
    <t>Habilidades de negociacion</t>
  </si>
  <si>
    <t>Seguridad Industrial y sistema LOTO</t>
  </si>
  <si>
    <t>Conocimiento ajuste y modificacion sistemas de vision "Camaras" (KEYENCE Y COGNEX)</t>
  </si>
  <si>
    <t>Manejo de quimicos</t>
  </si>
  <si>
    <t>Atencion a brigadas de emergencia (derrames y vs incendio)</t>
  </si>
  <si>
    <t>Conocimientos basicos de mecanica,hidraulica,neumatica</t>
  </si>
  <si>
    <t>Floor Managment</t>
  </si>
  <si>
    <t>Manejo de personal</t>
  </si>
  <si>
    <t>Conocimiento en sistemas de produccion</t>
  </si>
  <si>
    <t>Análisis instrumental (AA, ICP, HPLC, FTIR, etc.)</t>
  </si>
  <si>
    <t>Conocimientos manejo Robots Panasonic</t>
  </si>
  <si>
    <t xml:space="preserve">Conocimientos manejo Robots Denso  </t>
  </si>
  <si>
    <t>Programación basica de CNC control FANUC</t>
  </si>
  <si>
    <t>Programación y operación de robot KUKA.</t>
  </si>
  <si>
    <t>Programacion y operación de robocilindros IAI y YAMAHA.</t>
  </si>
  <si>
    <t>Correcto análisis, auditoría y correcciones del Sistema de Control de
Cuentas de Crédito y Garantías (Anexo 30).</t>
  </si>
  <si>
    <t>Actualizaciones y mejores practicas de sistema CAMPA</t>
  </si>
  <si>
    <t>ISO 31000</t>
  </si>
  <si>
    <t>ISO 9000</t>
  </si>
  <si>
    <t>ISO 19011</t>
  </si>
  <si>
    <t>ISO 9001</t>
  </si>
  <si>
    <t>Conocimiento en la aplicación de las Interpretaciones Sancionadas</t>
  </si>
  <si>
    <t>alta especializacion en programa immex</t>
  </si>
  <si>
    <t>anexo 24</t>
  </si>
  <si>
    <t>ISO 4500</t>
  </si>
  <si>
    <t>nfpa 70e</t>
  </si>
  <si>
    <t>siemens y allen bradley</t>
  </si>
  <si>
    <t>prensas kistler</t>
  </si>
  <si>
    <t>conocimiento manejos  de robots staubli</t>
  </si>
  <si>
    <t>Autocad</t>
  </si>
  <si>
    <t>calculo de valor de contenido regional</t>
  </si>
  <si>
    <t>calculo oee</t>
  </si>
  <si>
    <t xml:space="preserve">legislacion mexicana aplicable a procesos y actividades de hitachi </t>
  </si>
  <si>
    <t>coordinacion de actividades y gestión del tiempo</t>
  </si>
  <si>
    <t>ansi b11.19</t>
  </si>
  <si>
    <t>sistema stop_safe start</t>
  </si>
  <si>
    <t>tratamiento de aguas residuales</t>
  </si>
  <si>
    <t>descarbonizacion</t>
  </si>
  <si>
    <t>economia circular</t>
  </si>
  <si>
    <t>calculos de gases de efecto invernadero ( coa's , lau)</t>
  </si>
  <si>
    <t>audi - lison</t>
  </si>
  <si>
    <t>ford - eddl, gpp, cmms</t>
  </si>
  <si>
    <t>excelencia operacional</t>
  </si>
  <si>
    <t>control y manejo de indicadores kpi</t>
  </si>
  <si>
    <t>finanzas para no financieros</t>
  </si>
  <si>
    <t>habilidades gerenciales y de negociacion</t>
  </si>
  <si>
    <t>conocimiento de p&amp;l (profit and loss) file y cash flow training</t>
  </si>
  <si>
    <t>capacidad de las lineas</t>
  </si>
  <si>
    <t>manejo y ejecucion de wms</t>
  </si>
  <si>
    <t>caracteristicas especiales del proceso y producto</t>
  </si>
  <si>
    <t>vsm mixel model</t>
  </si>
  <si>
    <t>creating level pull</t>
  </si>
  <si>
    <t>conocimiento de equipos de alta presion maximator</t>
  </si>
  <si>
    <t>sga training</t>
  </si>
  <si>
    <t>Excel</t>
  </si>
  <si>
    <t>Aqua pro</t>
  </si>
  <si>
    <t>Administracion de mantenimiento (TPM) Kpis, controles, estrategias, metodologias.</t>
  </si>
  <si>
    <t>Interpretación de diagramas y manuales de maquina</t>
  </si>
  <si>
    <t>Desarrollo e implementación de mejoras</t>
  </si>
  <si>
    <t>Manejo de gruas viajeras</t>
  </si>
  <si>
    <t>4ms</t>
  </si>
  <si>
    <t>csr's honda</t>
  </si>
  <si>
    <t>job observation</t>
  </si>
  <si>
    <t>csr's subaru</t>
  </si>
  <si>
    <t>COMENTARIOS</t>
  </si>
  <si>
    <t>Calidad</t>
  </si>
  <si>
    <t>X</t>
  </si>
  <si>
    <t>x</t>
  </si>
  <si>
    <t>Compras</t>
  </si>
  <si>
    <t>Finanzas</t>
  </si>
  <si>
    <t>Ingeniería suspensiones</t>
  </si>
  <si>
    <t>Mantenimiento</t>
  </si>
  <si>
    <t>Jit</t>
  </si>
  <si>
    <t>Ingeniería Frenos</t>
  </si>
  <si>
    <t>PC &amp; L</t>
  </si>
  <si>
    <t>Producción Frenos</t>
  </si>
  <si>
    <t>Producción Suspensiones</t>
  </si>
  <si>
    <t>PMO</t>
  </si>
  <si>
    <t>Auditores del SGC</t>
  </si>
  <si>
    <t xml:space="preserve"> CFT Gerentes Frenos</t>
  </si>
  <si>
    <t>RH</t>
  </si>
  <si>
    <t>Mes</t>
  </si>
  <si>
    <t>Status</t>
  </si>
  <si>
    <t>Plan Anual de Capacitación</t>
  </si>
  <si>
    <t>Enero/Febrero</t>
  </si>
  <si>
    <t>Plan</t>
  </si>
  <si>
    <t>Real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</si>
  <si>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</si>
  <si>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</si>
  <si>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</si>
  <si>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</si>
  <si>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</si>
  <si>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</si>
  <si>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</si>
  <si>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</si>
  <si>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</si>
  <si>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</si>
  <si>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</si>
  <si>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</si>
  <si>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Comentarios</t>
  </si>
  <si>
    <t xml:space="preserve">CODIGO </t>
  </si>
  <si>
    <t>AL INGRESO DEL PERSONAL</t>
  </si>
  <si>
    <t>PROGRAMADO</t>
  </si>
  <si>
    <t xml:space="preserve">REALIZADO </t>
  </si>
  <si>
    <t xml:space="preserve">NO CONCLUIDO/REPROGRAMADO </t>
  </si>
  <si>
    <t xml:space="preserve">CANCELADO </t>
  </si>
  <si>
    <t>Interno</t>
  </si>
  <si>
    <t>Externo</t>
  </si>
  <si>
    <t>Cursos</t>
  </si>
  <si>
    <t>Total de personas que necesitan el curso</t>
  </si>
  <si>
    <t>Total de personas que recibieron el curso</t>
  </si>
  <si>
    <t>Porcentaje de personas que recibieron el curso</t>
  </si>
  <si>
    <t>Columna1</t>
  </si>
  <si>
    <t>TOVALIN_761198</t>
  </si>
  <si>
    <t>HERNANDEZ_761206</t>
  </si>
  <si>
    <t>RANGEL_761222</t>
  </si>
  <si>
    <t>BRIONES_761244</t>
  </si>
  <si>
    <t>GUTIERREZ_761251</t>
  </si>
  <si>
    <t>SANTIAGO_761252</t>
  </si>
  <si>
    <t>CASTAÑON_761253</t>
  </si>
  <si>
    <t>NUÑEZ_761258</t>
  </si>
  <si>
    <t>JAIME_761260</t>
  </si>
  <si>
    <t>RUBIO_761264</t>
  </si>
  <si>
    <t>JIMENEZ_761268</t>
  </si>
  <si>
    <t>SALINAS_761279</t>
  </si>
  <si>
    <t>MARQUEZ_761316</t>
  </si>
  <si>
    <t>BRIONES_761326</t>
  </si>
  <si>
    <t>SAMANIEGO_761341</t>
  </si>
  <si>
    <t>TORRES_761344</t>
  </si>
  <si>
    <t>VELAZQUEZ_761350</t>
  </si>
  <si>
    <t>SANCHEZ_761362</t>
  </si>
  <si>
    <t>URIBE_761371</t>
  </si>
  <si>
    <t>REYES_761388</t>
  </si>
  <si>
    <t>PEREZ_761391</t>
  </si>
  <si>
    <t>SANCHEZ_761398</t>
  </si>
  <si>
    <t>ORTIZ_761437</t>
  </si>
  <si>
    <t>SANCHEZ_761453</t>
  </si>
  <si>
    <t>FRAYLE_761456</t>
  </si>
  <si>
    <t>AGUILAR_761465</t>
  </si>
  <si>
    <t>VILLAGOMEZ_761498</t>
  </si>
  <si>
    <t>GUZMAN_761499</t>
  </si>
  <si>
    <t>ANGELES_761525</t>
  </si>
  <si>
    <t>MIRANDA_761543</t>
  </si>
  <si>
    <t>GARCIA_761557</t>
  </si>
  <si>
    <t>ELIZALDE_761563</t>
  </si>
  <si>
    <t>SAMANIEGO_761570</t>
  </si>
  <si>
    <t>PEREZ_761575</t>
  </si>
  <si>
    <t>GRANADOS_761621</t>
  </si>
  <si>
    <t>URIBE_761631</t>
  </si>
  <si>
    <t>GOMEZ_761634</t>
  </si>
  <si>
    <t>MORENO_761644</t>
  </si>
  <si>
    <t>PACHECO_761654</t>
  </si>
  <si>
    <t>TORRES_761680</t>
  </si>
  <si>
    <t>CHAVEZ_761691</t>
  </si>
  <si>
    <t>MORALES_761716</t>
  </si>
  <si>
    <t>SANCHEZ_761720</t>
  </si>
  <si>
    <t>OLIVARES_761731</t>
  </si>
  <si>
    <t>RIVERA_761736</t>
  </si>
  <si>
    <t>GONZALEZ_761746</t>
  </si>
  <si>
    <t>CHICO_761754</t>
  </si>
  <si>
    <t>MARTINEZ_761769</t>
  </si>
  <si>
    <t>VARGAS_761808</t>
  </si>
  <si>
    <t>RODRIGUEZ_761815</t>
  </si>
  <si>
    <t>LOPEZ_761825</t>
  </si>
  <si>
    <t>CHAVEZ_761833</t>
  </si>
  <si>
    <t>SALASAR_761858</t>
  </si>
  <si>
    <t>GARCIA_761870</t>
  </si>
  <si>
    <t>GONZALEZ_761883</t>
  </si>
  <si>
    <t>MARTINEZ_761951</t>
  </si>
  <si>
    <t>ESTEBAN_761961</t>
  </si>
  <si>
    <t>GOMEZ_761965</t>
  </si>
  <si>
    <t>OLVERA_761984</t>
  </si>
  <si>
    <t>GARRIDO_761988</t>
  </si>
  <si>
    <t>PURECO_761995</t>
  </si>
  <si>
    <t>ROSALES_762008</t>
  </si>
  <si>
    <t>HERNANDEZ_762012</t>
  </si>
  <si>
    <t>HERNANDEZ_762019</t>
  </si>
  <si>
    <t>HERNANDEZ_762023</t>
  </si>
  <si>
    <t>GRANADOS_762032</t>
  </si>
  <si>
    <t>PAULINO_762034</t>
  </si>
  <si>
    <t>CHAVERO_762035</t>
  </si>
  <si>
    <t>MARTINEZ_762040</t>
  </si>
  <si>
    <t>MONTAÑO_762099</t>
  </si>
  <si>
    <t>RAMIREZ_762100</t>
  </si>
  <si>
    <t>MORAN_762102</t>
  </si>
  <si>
    <t>CENTENO_762127</t>
  </si>
  <si>
    <t>CUAMATZI_762153</t>
  </si>
  <si>
    <t>LOPEZ_762169</t>
  </si>
  <si>
    <t>HERNANDEZ_762205</t>
  </si>
  <si>
    <t>GARCIA_762214</t>
  </si>
  <si>
    <t>AVILA_762237</t>
  </si>
  <si>
    <t>RAMIREZ_762239</t>
  </si>
  <si>
    <t>RODRIGUEZ_762243</t>
  </si>
  <si>
    <t>AGUILAR_762249</t>
  </si>
  <si>
    <t>DIAZ_762265</t>
  </si>
  <si>
    <t>RAMIREZ_762282</t>
  </si>
  <si>
    <t>LUGO_762283</t>
  </si>
  <si>
    <t>GERARDO_762305</t>
  </si>
  <si>
    <t>ZARAGOZA_762359</t>
  </si>
  <si>
    <t>HERNANDEZ_762369</t>
  </si>
  <si>
    <t>LEZAMA_762375</t>
  </si>
  <si>
    <t>REYES_762383</t>
  </si>
  <si>
    <t>RUBIO_762393</t>
  </si>
  <si>
    <t>RIVERA_762406</t>
  </si>
  <si>
    <t>VALENCIA_762422</t>
  </si>
  <si>
    <t>FLORES_762438</t>
  </si>
  <si>
    <t>MARTINEZ_762458</t>
  </si>
  <si>
    <t>ROMERO_762513</t>
  </si>
  <si>
    <t>ROMERO_762524</t>
  </si>
  <si>
    <t>NAVA_762545</t>
  </si>
  <si>
    <t>GALLARDO_762551</t>
  </si>
  <si>
    <t>NAVA_762561</t>
  </si>
  <si>
    <t>HERNANDEZ_762674</t>
  </si>
  <si>
    <t>HERNANDEZ_762734</t>
  </si>
  <si>
    <t>GALINDO_762740</t>
  </si>
  <si>
    <t>GONZALEZ_762796</t>
  </si>
  <si>
    <t>LUNA_762895</t>
  </si>
  <si>
    <t>MENDOZA_762911</t>
  </si>
  <si>
    <t>NAVARRO_762932</t>
  </si>
  <si>
    <t>TORIBIO_762958</t>
  </si>
  <si>
    <t>AGUILLON_762967</t>
  </si>
  <si>
    <t>CRUZ_762987</t>
  </si>
  <si>
    <t>PRADO_763004</t>
  </si>
  <si>
    <t>JUAREZ_763022</t>
  </si>
  <si>
    <t>SOTELO_763051</t>
  </si>
  <si>
    <t>HERNANDEZ_763052</t>
  </si>
  <si>
    <t>GONZALEZ_763055</t>
  </si>
  <si>
    <t>ESPINOSA_763070</t>
  </si>
  <si>
    <t>SARMIENTO_763071</t>
  </si>
  <si>
    <t>BARRERA_763093</t>
  </si>
  <si>
    <t>HERNANDEZ_763116</t>
  </si>
  <si>
    <t>GONZALEZ_763133</t>
  </si>
  <si>
    <t>SANCHEZ_763148</t>
  </si>
  <si>
    <t>GARCIA_763159</t>
  </si>
  <si>
    <t>MORAN_763160</t>
  </si>
  <si>
    <t>SERRATO_763182</t>
  </si>
  <si>
    <t>FONSECA_763191</t>
  </si>
  <si>
    <t>ALVAREZ_763208</t>
  </si>
  <si>
    <t>RAMIREZ_763262</t>
  </si>
  <si>
    <t>ANGELES_763272</t>
  </si>
  <si>
    <t>HERNANDEZ_763311</t>
  </si>
  <si>
    <t>JIMENEZ_763337</t>
  </si>
  <si>
    <t>RODRIGUEZ_763354</t>
  </si>
  <si>
    <t>ALVARADO_763359</t>
  </si>
  <si>
    <t>CHAVERO_763364</t>
  </si>
  <si>
    <t>ESTRADA_763456</t>
  </si>
  <si>
    <t>CORREA_763467</t>
  </si>
  <si>
    <t>RAMIREZ_763488</t>
  </si>
  <si>
    <t>ALVAREZ_763501</t>
  </si>
  <si>
    <t>VEGA_763514</t>
  </si>
  <si>
    <t>VAZQUEZ_763519</t>
  </si>
  <si>
    <t>SUAREZ_763526</t>
  </si>
  <si>
    <t>SOTO_763527</t>
  </si>
  <si>
    <t>PITOL_763566</t>
  </si>
  <si>
    <t>TORRE_763577</t>
  </si>
  <si>
    <t>CAMPOS_763615</t>
  </si>
  <si>
    <t>FERIA_763672</t>
  </si>
  <si>
    <t>ORDON_763673</t>
  </si>
  <si>
    <t>TORRES_763674</t>
  </si>
  <si>
    <t>ROJAS_763684</t>
  </si>
  <si>
    <t>BALDERAS_763727</t>
  </si>
  <si>
    <t>HERNANDEZ_763736</t>
  </si>
  <si>
    <t>PRADO_763751</t>
  </si>
  <si>
    <t>ESPINOSA_763796</t>
  </si>
  <si>
    <t>VILLAGOMEZ_763800</t>
  </si>
  <si>
    <t>RODRIGUEZ_763862</t>
  </si>
  <si>
    <t>ESPINOSA_763876</t>
  </si>
  <si>
    <t>MERCADO_763880</t>
  </si>
  <si>
    <t>HERNANDEZ_763902</t>
  </si>
  <si>
    <t>LOPEZ_763911</t>
  </si>
  <si>
    <t>VILLEGAS_763923</t>
  </si>
  <si>
    <t>RINCON_763924</t>
  </si>
  <si>
    <t>ROSALES_763925</t>
  </si>
  <si>
    <t>BALCAZAR_763929</t>
  </si>
  <si>
    <t>MARTINEZ_763935</t>
  </si>
  <si>
    <t>BALDERAS_763965</t>
  </si>
  <si>
    <t>VARGAS_763969</t>
  </si>
  <si>
    <t>MARTINEZ_763985</t>
  </si>
  <si>
    <t>LOPEZ_764013</t>
  </si>
  <si>
    <t>CORONEL_764019</t>
  </si>
  <si>
    <t>GUEVARA_764099</t>
  </si>
  <si>
    <t>LOPEZ_764105</t>
  </si>
  <si>
    <t>BALDERAS_764125</t>
  </si>
  <si>
    <t>CANO_764216</t>
  </si>
  <si>
    <t>SAMARRIPA_764231</t>
  </si>
  <si>
    <t>LARA_764246</t>
  </si>
  <si>
    <t>VAZQUEZ_764263</t>
  </si>
  <si>
    <t>CAMPOS_764265</t>
  </si>
  <si>
    <t>ARREDONDO_764267</t>
  </si>
  <si>
    <t>HUERTA_764280</t>
  </si>
  <si>
    <t>LARA_764339</t>
  </si>
  <si>
    <t>COLUNGA_764342</t>
  </si>
  <si>
    <t>BARRERA_764348</t>
  </si>
  <si>
    <t>VARGAS_764390</t>
  </si>
  <si>
    <t>LOPEZ_764426</t>
  </si>
  <si>
    <t>MORALES_764436</t>
  </si>
  <si>
    <t>GOMEZ_764448</t>
  </si>
  <si>
    <t>AUDIFFRED_764467</t>
  </si>
  <si>
    <t>SANCHEZ_764505</t>
  </si>
  <si>
    <t>MEJIA_764543</t>
  </si>
  <si>
    <t>CAMPOS_764546</t>
  </si>
  <si>
    <t>SORIANO_764568</t>
  </si>
  <si>
    <t>CABALLERO_764573</t>
  </si>
  <si>
    <t>TORRES_764576</t>
  </si>
  <si>
    <t>HERNANDEZ_764585</t>
  </si>
  <si>
    <t>LANDAVERDE_764616</t>
  </si>
  <si>
    <t>MONTIEL_764646</t>
  </si>
  <si>
    <t>JUAREZ_764691</t>
  </si>
  <si>
    <t>POLANCO_764692</t>
  </si>
  <si>
    <t>GUERRERO_764697</t>
  </si>
  <si>
    <t>HERRERA_764702</t>
  </si>
  <si>
    <t>CRUZ_764705</t>
  </si>
  <si>
    <t>RODRIGUEZ_764758</t>
  </si>
  <si>
    <t>MARTINEZ_764761</t>
  </si>
  <si>
    <t>MARTINEZ_764762</t>
  </si>
  <si>
    <t>HERNANDEZ_764765</t>
  </si>
  <si>
    <t>AVALOS_764782</t>
  </si>
  <si>
    <t>VALENCIA_764848</t>
  </si>
  <si>
    <t>MENDOZA_764850</t>
  </si>
  <si>
    <t>FRANCISCO_764876</t>
  </si>
  <si>
    <t>IZAZAGA_764880</t>
  </si>
  <si>
    <t>CRUZ_764897</t>
  </si>
  <si>
    <t>CASTILLO_764904</t>
  </si>
  <si>
    <t>HERNANDEZ_764911</t>
  </si>
  <si>
    <t>ALVAREZ_764913</t>
  </si>
  <si>
    <t>MANUEL_764928</t>
  </si>
  <si>
    <t>HERNANDEZ_764943</t>
  </si>
  <si>
    <t>BALTAZAR_764953</t>
  </si>
  <si>
    <t>GALLEGOS_764954</t>
  </si>
  <si>
    <t>VICENCIO_764955</t>
  </si>
  <si>
    <t>GARCIA_764970</t>
  </si>
  <si>
    <t>LOPEZ_764984</t>
  </si>
  <si>
    <t>ANGELES_764993</t>
  </si>
  <si>
    <t>ROSALES_764994</t>
  </si>
  <si>
    <t>HERNANDEZ_765007</t>
  </si>
  <si>
    <t>HERNANDEZ_765124</t>
  </si>
  <si>
    <t>HERNANDEZ_765135</t>
  </si>
  <si>
    <t>ZAMARIO_765144</t>
  </si>
  <si>
    <t>ARREDONDO_765150</t>
  </si>
  <si>
    <t>ZAVALA_765177</t>
  </si>
  <si>
    <t>RIVAS_765182</t>
  </si>
  <si>
    <t>CALLEJAS_765199</t>
  </si>
  <si>
    <t>LARA_765207</t>
  </si>
  <si>
    <t>BARRIENTOS_765212</t>
  </si>
  <si>
    <t>MUÑOZ_765236</t>
  </si>
  <si>
    <t>GARCIA_765240</t>
  </si>
  <si>
    <t>TOLENTINO_765271</t>
  </si>
  <si>
    <t>TELLEZ_765273</t>
  </si>
  <si>
    <t>GAONA_765274</t>
  </si>
  <si>
    <t>RAMIREZ_765296</t>
  </si>
  <si>
    <t>TEJADA_765316</t>
  </si>
  <si>
    <t>CHIMAL_765383</t>
  </si>
  <si>
    <t>ENRIQUEZ_765387</t>
  </si>
  <si>
    <t>SANCHEZ_765405</t>
  </si>
  <si>
    <t>GONZALEZ_765419</t>
  </si>
  <si>
    <t>WALLE_765420</t>
  </si>
  <si>
    <t>FLORES_765424</t>
  </si>
  <si>
    <t>ANGULO_765444</t>
  </si>
  <si>
    <t>ARAUJO_765459</t>
  </si>
  <si>
    <t>SANCHEZ_765460</t>
  </si>
  <si>
    <t>LANDAVERDE_765497</t>
  </si>
  <si>
    <t>PALACIOS_765498</t>
  </si>
  <si>
    <t>HERNANDEZ_765513</t>
  </si>
  <si>
    <t>CRUZ_765514</t>
  </si>
  <si>
    <t>MENDOZA_765518</t>
  </si>
  <si>
    <t>LUNA_765536</t>
  </si>
  <si>
    <t>RAMIREZ_765546</t>
  </si>
  <si>
    <t>PEREZ_765571</t>
  </si>
  <si>
    <t>MARTINEZ_765593</t>
  </si>
  <si>
    <t>LANDAVERDE_765689</t>
  </si>
  <si>
    <t>DOMINGUEZ_765706</t>
  </si>
  <si>
    <t>AGUAS_765708</t>
  </si>
  <si>
    <t>GUZMAN_765715</t>
  </si>
  <si>
    <t>MADRIGAL_765729</t>
  </si>
  <si>
    <t>CRISTOBAL_765735</t>
  </si>
  <si>
    <t>JUAREZ_765736</t>
  </si>
  <si>
    <t>MARTINEZ_765757</t>
  </si>
  <si>
    <t>LEON_765762</t>
  </si>
  <si>
    <t>DIONICIO_765775</t>
  </si>
  <si>
    <t>SAN_765788</t>
  </si>
  <si>
    <t>RAMOS_765790</t>
  </si>
  <si>
    <t>SAUCEDO_765802</t>
  </si>
  <si>
    <t>SANCHEZ_765823</t>
  </si>
  <si>
    <t>PARDO_765833</t>
  </si>
  <si>
    <t>AGUILLON_765904</t>
  </si>
  <si>
    <t>VELAZQUEZ_765911</t>
  </si>
  <si>
    <t>CERVANTES_765957</t>
  </si>
  <si>
    <t>OLVERA_765974</t>
  </si>
  <si>
    <t>CRUZ_766003</t>
  </si>
  <si>
    <t>MONTIEL_766029</t>
  </si>
  <si>
    <t>SUAREZ_766038</t>
  </si>
  <si>
    <t>PRADO_766040</t>
  </si>
  <si>
    <t>HERNANDEZ_766054</t>
  </si>
  <si>
    <t>LEON_766083</t>
  </si>
  <si>
    <t>JESUS_766145</t>
  </si>
  <si>
    <t>HERNANDEZ_766175</t>
  </si>
  <si>
    <t>GRISI_766184</t>
  </si>
  <si>
    <t>SORIA_766190</t>
  </si>
  <si>
    <t>LOPEZ_766206</t>
  </si>
  <si>
    <t>CARDOSO_766219</t>
  </si>
  <si>
    <t>HERNANDEZ_766223</t>
  </si>
  <si>
    <t>AGUSTIN_766331</t>
  </si>
  <si>
    <t>SOSA_766339</t>
  </si>
  <si>
    <t>CABRERA_766346</t>
  </si>
  <si>
    <t>RAMIREZ_766347</t>
  </si>
  <si>
    <t>VILLEDA_766361</t>
  </si>
  <si>
    <t>MAY_766384</t>
  </si>
  <si>
    <t>MARTINEZ_766394</t>
  </si>
  <si>
    <t>CASTAÑEDA_766411</t>
  </si>
  <si>
    <t>REYES_766423</t>
  </si>
  <si>
    <t>FLORES_766493</t>
  </si>
  <si>
    <t>GOMEZ_766504</t>
  </si>
  <si>
    <t>GARCIA_766506</t>
  </si>
  <si>
    <t>TEJADA_766524</t>
  </si>
  <si>
    <t>CRUZ_766535</t>
  </si>
  <si>
    <t>VAZQUEZ_766537</t>
  </si>
  <si>
    <t>PEREZ_766551</t>
  </si>
  <si>
    <t>RICO_766561</t>
  </si>
  <si>
    <t>MARQUEZ_766563</t>
  </si>
  <si>
    <t>HERNANDEZ_766578</t>
  </si>
  <si>
    <t>AGUILAR_766647</t>
  </si>
  <si>
    <t>AGUILAR_766677</t>
  </si>
  <si>
    <t>MORALES_766692</t>
  </si>
  <si>
    <t>MUÑOZ_766703</t>
  </si>
  <si>
    <t>PEREZ_766711</t>
  </si>
  <si>
    <t>MANCERA_766727</t>
  </si>
  <si>
    <t>SANCHEZ_766729</t>
  </si>
  <si>
    <t>SALGADO_766736</t>
  </si>
  <si>
    <t>MALDONADO_766738</t>
  </si>
  <si>
    <t>VALDIVIESO_766745</t>
  </si>
  <si>
    <t>MENDOZA_766758</t>
  </si>
  <si>
    <t>GARCIA_766767</t>
  </si>
  <si>
    <t>HERNANDEZ_766805</t>
  </si>
  <si>
    <t>GARCIA_766810</t>
  </si>
  <si>
    <t>TLACUAPA_766816</t>
  </si>
  <si>
    <t>CHAVEZ_766834</t>
  </si>
  <si>
    <t>PONCIANO_766840</t>
  </si>
  <si>
    <t>LOPEZ_766843</t>
  </si>
  <si>
    <t>ORTIZ_766883</t>
  </si>
  <si>
    <t>ORTIZ_766884</t>
  </si>
  <si>
    <t>CUEVAS_766888</t>
  </si>
  <si>
    <t>ORTIZ_766898</t>
  </si>
  <si>
    <t>VILLALOBOS_766913</t>
  </si>
  <si>
    <t>GOPAR_767005</t>
  </si>
  <si>
    <t>JUAREZ_767022</t>
  </si>
  <si>
    <t>GARCIA_767028</t>
  </si>
  <si>
    <t>VENTURA_767047</t>
  </si>
  <si>
    <t>HERNANDEZ_767049</t>
  </si>
  <si>
    <t>PEREZ_767050</t>
  </si>
  <si>
    <t>BRAVO_767075</t>
  </si>
  <si>
    <t>RAMIREZ_767089</t>
  </si>
  <si>
    <t>SALAZAR_767113</t>
  </si>
  <si>
    <t>ARRES_767128</t>
  </si>
  <si>
    <t>VARGAS_767149</t>
  </si>
  <si>
    <t>HERRERA_767162</t>
  </si>
  <si>
    <t>GONZALEZ_767167</t>
  </si>
  <si>
    <t>VARGAS_767172</t>
  </si>
  <si>
    <t>GAONA_767173</t>
  </si>
  <si>
    <t>VAZQUEZ_767195</t>
  </si>
  <si>
    <t>CRUZ_767206</t>
  </si>
  <si>
    <t>GUEVARA_767209</t>
  </si>
  <si>
    <t>CASTAÑON_767236</t>
  </si>
  <si>
    <t>GONZALEZ_767241</t>
  </si>
  <si>
    <t>SANCHEZ_767335</t>
  </si>
  <si>
    <t>SALAZAR_767356</t>
  </si>
  <si>
    <t>MARTIN_767373</t>
  </si>
  <si>
    <t>PEREZ_767380</t>
  </si>
  <si>
    <t>RAMIREZ_767406</t>
  </si>
  <si>
    <t>MENDOZA_767449</t>
  </si>
  <si>
    <t>GALLEGOS_767493</t>
  </si>
  <si>
    <t>GONZALEZ_767507</t>
  </si>
  <si>
    <t>VILLANUEVA_767510</t>
  </si>
  <si>
    <t>GUERRERO_767549</t>
  </si>
  <si>
    <t>MENDOZA_767562</t>
  </si>
  <si>
    <t>ARREOLA_767585</t>
  </si>
  <si>
    <t>SOLIS_767634</t>
  </si>
  <si>
    <t>HERNANDEZ_767653</t>
  </si>
  <si>
    <t>GARCIA_767655</t>
  </si>
  <si>
    <t>SANCHEZ_767676</t>
  </si>
  <si>
    <t>HERNANDEZ_767681</t>
  </si>
  <si>
    <t>MOA_767687</t>
  </si>
  <si>
    <t>BAUTISTA_767702</t>
  </si>
  <si>
    <t>RIOS_767734</t>
  </si>
  <si>
    <t>MARTINEZ_767739</t>
  </si>
  <si>
    <t>MARTINEZ_767766</t>
  </si>
  <si>
    <t>IBARRA_767768</t>
  </si>
  <si>
    <t>CHAGA_767779</t>
  </si>
  <si>
    <t>LUZ_767787</t>
  </si>
  <si>
    <t>LOPEZ_767805</t>
  </si>
  <si>
    <t>MARTINEZ_767806</t>
  </si>
  <si>
    <t>FUENTES_767815</t>
  </si>
  <si>
    <t>CORONA_767835</t>
  </si>
  <si>
    <t>GARCIA_767839</t>
  </si>
  <si>
    <t>ROSAS_767840</t>
  </si>
  <si>
    <t>PACHECO_767851</t>
  </si>
  <si>
    <t>PUERTO_767881</t>
  </si>
  <si>
    <t>HERNANDEZ_767882</t>
  </si>
  <si>
    <t>CASEREZ_767901</t>
  </si>
  <si>
    <t>BARRERA_767934</t>
  </si>
  <si>
    <t>VARGAS_767949</t>
  </si>
  <si>
    <t>JARAMILLO_767980</t>
  </si>
  <si>
    <t>CASTRO_768008</t>
  </si>
  <si>
    <t>OSORIO_768011</t>
  </si>
  <si>
    <t>JIMENEZ_768013</t>
  </si>
  <si>
    <t>PERALTA_768014</t>
  </si>
  <si>
    <t>MARTINEZ_768045</t>
  </si>
  <si>
    <t>ESTRADA_768058</t>
  </si>
  <si>
    <t>FLORES_768108</t>
  </si>
  <si>
    <t>MARTINEZ_768141</t>
  </si>
  <si>
    <t>PEREZ_768231</t>
  </si>
  <si>
    <t>LARA_768241</t>
  </si>
  <si>
    <t>RUEDA_768273</t>
  </si>
  <si>
    <t>FRANCISCO_768290</t>
  </si>
  <si>
    <t>ORTIZ_768293</t>
  </si>
  <si>
    <t>SANTOS_768300</t>
  </si>
  <si>
    <t>ZAMORA_768307</t>
  </si>
  <si>
    <t>ORTIZ_768315</t>
  </si>
  <si>
    <t>BARAJAS_768317</t>
  </si>
  <si>
    <t>NAVARRO_768333</t>
  </si>
  <si>
    <t>SANABRIA_768354</t>
  </si>
  <si>
    <t>MADARIAGA_768364</t>
  </si>
  <si>
    <t>PEREZ_768390</t>
  </si>
  <si>
    <t>HERNANDEZ_768392</t>
  </si>
  <si>
    <t>VEGA_768395</t>
  </si>
  <si>
    <t>NIETO_768405</t>
  </si>
  <si>
    <t>BOLIVAR_768409</t>
  </si>
  <si>
    <t>GONZALEZ_768422</t>
  </si>
  <si>
    <t>GONZALEZ_768425</t>
  </si>
  <si>
    <t>LICEA_768552</t>
  </si>
  <si>
    <t>ESPIRITU_768579</t>
  </si>
  <si>
    <t>FUENTES_768585</t>
  </si>
  <si>
    <t>JIMENEZ_768601</t>
  </si>
  <si>
    <t>MORA_768616</t>
  </si>
  <si>
    <t>OCHOA_768623</t>
  </si>
  <si>
    <t>LANDAVERDE_768658</t>
  </si>
  <si>
    <t>LUNA_768659</t>
  </si>
  <si>
    <t>ALVAREZ_768681</t>
  </si>
  <si>
    <t>JESUS_768682</t>
  </si>
  <si>
    <t>CRUZ_768692</t>
  </si>
  <si>
    <t>ORTIZ_768699</t>
  </si>
  <si>
    <t>SIMON_768709</t>
  </si>
  <si>
    <t>SOTO_768738</t>
  </si>
  <si>
    <t>CUETO_768744</t>
  </si>
  <si>
    <t>CASTRO_768771</t>
  </si>
  <si>
    <t>URIBE_768773</t>
  </si>
  <si>
    <t>DIAZ_768777</t>
  </si>
  <si>
    <t>VAZQUEZ_768818</t>
  </si>
  <si>
    <t>SUÑIGA_768820</t>
  </si>
  <si>
    <t>GONZALEZ_768842</t>
  </si>
  <si>
    <t>DIAZ_768851</t>
  </si>
  <si>
    <t>PEREZ_768874</t>
  </si>
  <si>
    <t>HERNANDEZ_768892</t>
  </si>
  <si>
    <t>ESPINOZA_768911</t>
  </si>
  <si>
    <t>TOLENTINO_768974</t>
  </si>
  <si>
    <t>ROSAS_768977</t>
  </si>
  <si>
    <t>REYES_769009</t>
  </si>
  <si>
    <t>MARTINEZ_769018</t>
  </si>
  <si>
    <t>LOPEZ_769036</t>
  </si>
  <si>
    <t>REYES_769043</t>
  </si>
  <si>
    <t>MAYO_769058</t>
  </si>
  <si>
    <t>PERALES_769062</t>
  </si>
  <si>
    <t>MURGA_769074</t>
  </si>
  <si>
    <t>BAUTISTA_769093</t>
  </si>
  <si>
    <t>ALTAMIRANO_769099</t>
  </si>
  <si>
    <t>DIAZ_769141</t>
  </si>
  <si>
    <t>AVENDAÑO_769146</t>
  </si>
  <si>
    <t>GONZALEZ_769147</t>
  </si>
  <si>
    <t>ROSAS_769176</t>
  </si>
  <si>
    <t>ROJAS_769275</t>
  </si>
  <si>
    <t>ARZATE_769277</t>
  </si>
  <si>
    <t>HUICOCHEA_769296</t>
  </si>
  <si>
    <t>RODRIGUEZ_769305</t>
  </si>
  <si>
    <t>CADENA_769310</t>
  </si>
  <si>
    <t>GAYOSSO_769322</t>
  </si>
  <si>
    <t>SALGADO_769347</t>
  </si>
  <si>
    <t>OCHOA_769380</t>
  </si>
  <si>
    <t>CERVANTES_769382</t>
  </si>
  <si>
    <t>BAUTISTA_769419</t>
  </si>
  <si>
    <t>VIXAMAR_769423</t>
  </si>
  <si>
    <t>ROSAS_769424</t>
  </si>
  <si>
    <t>MONTIEL_769453</t>
  </si>
  <si>
    <t>ARELLANOS_769458</t>
  </si>
  <si>
    <t>GONZALEZ_769462</t>
  </si>
  <si>
    <t>TERRONES_769466</t>
  </si>
  <si>
    <t>MARTINEZ_769473</t>
  </si>
  <si>
    <t>BALDERAS_769480</t>
  </si>
  <si>
    <t>CAMPOS_769493</t>
  </si>
  <si>
    <t>ROJAS_769505</t>
  </si>
  <si>
    <t>OROZCO_769514</t>
  </si>
  <si>
    <t>SOTO_769520</t>
  </si>
  <si>
    <t>REYNOSO_769523</t>
  </si>
  <si>
    <t>CRUZ_769528</t>
  </si>
  <si>
    <t>RUBIO_769547</t>
  </si>
  <si>
    <t>ESQUINCA_769548</t>
  </si>
  <si>
    <t>OLIVARES_769555</t>
  </si>
  <si>
    <t>GARCIA_769557</t>
  </si>
  <si>
    <t>RAMIREZ_769563</t>
  </si>
  <si>
    <t>MARTINEZ_769578</t>
  </si>
  <si>
    <t>MORALES_769582</t>
  </si>
  <si>
    <t>HERNANDEZ_769601</t>
  </si>
  <si>
    <t>JIMENEZ_769603</t>
  </si>
  <si>
    <t>HERNANDEZ_769611</t>
  </si>
  <si>
    <t>RUIZ_769612</t>
  </si>
  <si>
    <t>GOMEZ_769614</t>
  </si>
  <si>
    <t>JIMENEZ_769637</t>
  </si>
  <si>
    <t>VAZQUEZ_769646</t>
  </si>
  <si>
    <t>TORRES_769680</t>
  </si>
  <si>
    <t>GALLARDO_769685</t>
  </si>
  <si>
    <t>CLEMENTE_769688</t>
  </si>
  <si>
    <t>ESPINOSA_769692</t>
  </si>
  <si>
    <t>MORA_769714</t>
  </si>
  <si>
    <t>OLVERA_769719</t>
  </si>
  <si>
    <t>MALDONADO_769738</t>
  </si>
  <si>
    <t>RUBIO_769756</t>
  </si>
  <si>
    <t>CASTRO_769761</t>
  </si>
  <si>
    <t>JIMENEZ_769771</t>
  </si>
  <si>
    <t>SANDIA_769772</t>
  </si>
  <si>
    <t>VALDES_769776</t>
  </si>
  <si>
    <t>MARTINEZ_769783</t>
  </si>
  <si>
    <t>ESTRADA_769799</t>
  </si>
  <si>
    <t>MACUIXTLE_769806</t>
  </si>
  <si>
    <t>TAPIA_769811</t>
  </si>
  <si>
    <t>GARCIA_769820</t>
  </si>
  <si>
    <t>CRUZ_769839</t>
  </si>
  <si>
    <t>MARTINEZ_769854</t>
  </si>
  <si>
    <t>MATA_769860</t>
  </si>
  <si>
    <t>GUERRERO_769864</t>
  </si>
  <si>
    <t>CASTELLANOS_769874</t>
  </si>
  <si>
    <t>SANCHEZ_769880</t>
  </si>
  <si>
    <t>SALAZAR_769893</t>
  </si>
  <si>
    <t>AMAYA_769896</t>
  </si>
  <si>
    <t>LECHUGA_769901</t>
  </si>
  <si>
    <t>LANDAVERDE_769911</t>
  </si>
  <si>
    <t>ZURITA_769917</t>
  </si>
  <si>
    <t>SANCHEZ_769925</t>
  </si>
  <si>
    <t>LOZANO_769926</t>
  </si>
  <si>
    <t>SILVA_769927</t>
  </si>
  <si>
    <t>HERNANDEZ_769929</t>
  </si>
  <si>
    <t>CHAVIRA_769930</t>
  </si>
  <si>
    <t>RAMIREZ_769934</t>
  </si>
  <si>
    <t>CAMPOS_769945</t>
  </si>
  <si>
    <t>VAZQUEZ_769947</t>
  </si>
  <si>
    <t>GARCIA_769948</t>
  </si>
  <si>
    <t>HERNANDEZ_769953</t>
  </si>
  <si>
    <t>VEGA_769954</t>
  </si>
  <si>
    <t>GOMEZ_769955</t>
  </si>
  <si>
    <t>MARTIN_769957</t>
  </si>
  <si>
    <t>HERNANDEZ_769971</t>
  </si>
  <si>
    <t>JIMENEZ_769981</t>
  </si>
  <si>
    <t>RODRIGUEZ_769982</t>
  </si>
  <si>
    <t>CRUZ_769983</t>
  </si>
  <si>
    <t>VAZQUEZ_769986</t>
  </si>
  <si>
    <t>LICON_769987</t>
  </si>
  <si>
    <t>JIMENEZ_769988</t>
  </si>
  <si>
    <t>SANGABRIEL_769998</t>
  </si>
  <si>
    <t>AVIANEDA_770006</t>
  </si>
  <si>
    <t>AVIANEDA_770007</t>
  </si>
  <si>
    <t>VALENTIN_770023</t>
  </si>
  <si>
    <t>MARTINEZ_770024</t>
  </si>
  <si>
    <t>MARTINEZ_770038</t>
  </si>
  <si>
    <t>ROSALES_770049</t>
  </si>
  <si>
    <t>GARCIA_770051</t>
  </si>
  <si>
    <t>BECERRA_770060</t>
  </si>
  <si>
    <t>SANCHEZ_770077</t>
  </si>
  <si>
    <t>SANCHEZ_770091</t>
  </si>
  <si>
    <t>HERNANDEZ_770120</t>
  </si>
  <si>
    <t>GUDIÑO_770130</t>
  </si>
  <si>
    <t>ZACAPALA_770142</t>
  </si>
  <si>
    <t>ORTIZ_770149</t>
  </si>
  <si>
    <t>DIAZ_770161</t>
  </si>
  <si>
    <t>ESPEJO_770170</t>
  </si>
  <si>
    <t>HERNANDEZ_770175</t>
  </si>
  <si>
    <t>MIGUEL_770178</t>
  </si>
  <si>
    <t>LOPEZ_770183</t>
  </si>
  <si>
    <t>BRITO_770247</t>
  </si>
  <si>
    <t>HERNANDEZ_770249</t>
  </si>
  <si>
    <t>GARCIA_770256</t>
  </si>
  <si>
    <t>LICON_770269</t>
  </si>
  <si>
    <t>SUAREZ_770288</t>
  </si>
  <si>
    <t>CORTES_770305</t>
  </si>
  <si>
    <t>ARREOLA_770307</t>
  </si>
  <si>
    <t>VAZQUEZ_770317</t>
  </si>
  <si>
    <t>SILVA_770327</t>
  </si>
  <si>
    <t>VARGAS_770359</t>
  </si>
  <si>
    <t>MARTINEZ_770383</t>
  </si>
  <si>
    <t>HERNANDEZ_770390</t>
  </si>
  <si>
    <t>ALMANZA_770397</t>
  </si>
  <si>
    <t>HERNANDEZ_770421</t>
  </si>
  <si>
    <t>MARTINEZ_770427</t>
  </si>
  <si>
    <t>LOPEZ_770437</t>
  </si>
  <si>
    <t>RODRIGUEZ_770440</t>
  </si>
  <si>
    <t>CRUZ_770444</t>
  </si>
  <si>
    <t>SALAZAR_770479</t>
  </si>
  <si>
    <t>LOPEZ_770490</t>
  </si>
  <si>
    <t>GUEVARA_770501</t>
  </si>
  <si>
    <t>MORALES_770507</t>
  </si>
  <si>
    <t>FRIAS_770508</t>
  </si>
  <si>
    <t>ISIDRO_770513</t>
  </si>
  <si>
    <t>RAMIREZ_770517</t>
  </si>
  <si>
    <t>MIRANDA_770535</t>
  </si>
  <si>
    <t>TOVAR_770551</t>
  </si>
  <si>
    <t>PATIÑO_770553</t>
  </si>
  <si>
    <t>ZAMORA_770556</t>
  </si>
  <si>
    <t>RAMOS_770562</t>
  </si>
  <si>
    <t>MARQUEZ_770569</t>
  </si>
  <si>
    <t>PAEZ_770576</t>
  </si>
  <si>
    <t>HERNANDEZ_770581</t>
  </si>
  <si>
    <t>MARTINEZ_770604</t>
  </si>
  <si>
    <t>VENTURA_770624</t>
  </si>
  <si>
    <t>LOPEZ_770632</t>
  </si>
  <si>
    <t>RAMIREZ_770634</t>
  </si>
  <si>
    <t>RODRIGUEZ_770641</t>
  </si>
  <si>
    <t>JIMENEZ_770653</t>
  </si>
  <si>
    <t>LANDAVERDE_770659</t>
  </si>
  <si>
    <t>VEGA_770661</t>
  </si>
  <si>
    <t>LANDAVERDE_770666</t>
  </si>
  <si>
    <t>POZAS_770687</t>
  </si>
  <si>
    <t>RICO_770701</t>
  </si>
  <si>
    <t>CRUZ_770707</t>
  </si>
  <si>
    <t>VILLEGAS_770708</t>
  </si>
  <si>
    <t>SAUCEDO_770722</t>
  </si>
  <si>
    <t>GONZALEZ_770724</t>
  </si>
  <si>
    <t>VAZQUEZ_770747</t>
  </si>
  <si>
    <t>CASTILLO_770751</t>
  </si>
  <si>
    <t>HERNANDEZ_770764</t>
  </si>
  <si>
    <t>GARCIA_770767</t>
  </si>
  <si>
    <t>SANCHEZ_770771</t>
  </si>
  <si>
    <t>ROJAS_770782</t>
  </si>
  <si>
    <t>HERNANDEZ_770784</t>
  </si>
  <si>
    <t>GONZALEZ_770796</t>
  </si>
  <si>
    <t>PANTOJA_770798</t>
  </si>
  <si>
    <t>MERIDA_770800</t>
  </si>
  <si>
    <t>PEREZ_770803</t>
  </si>
  <si>
    <t>ORTIZ_770811</t>
  </si>
  <si>
    <t>DIAZ_770835</t>
  </si>
  <si>
    <t>BRIONES_770865</t>
  </si>
  <si>
    <t>CONTRERAS_770870</t>
  </si>
  <si>
    <t>GONZALEZ_770874</t>
  </si>
  <si>
    <t>RUIZ_770895</t>
  </si>
  <si>
    <t>HERNANDEZ_770910</t>
  </si>
  <si>
    <t>ALVAREZ_770918</t>
  </si>
  <si>
    <t>GONZALEZ_770928</t>
  </si>
  <si>
    <t>MARTINEZ_770929</t>
  </si>
  <si>
    <t>HERNANDEZ_770933</t>
  </si>
  <si>
    <t>LECHUGA_770939</t>
  </si>
  <si>
    <t>MENDOZA_770945</t>
  </si>
  <si>
    <t>SERRA_770947</t>
  </si>
  <si>
    <t>BOCANEGRA_770948</t>
  </si>
  <si>
    <t>ROBLES_770949</t>
  </si>
  <si>
    <t>SERVIN_770961</t>
  </si>
  <si>
    <t>OLALDE_770963</t>
  </si>
  <si>
    <t>RODRIGUEZ_770978</t>
  </si>
  <si>
    <t>LOPEZ_771003</t>
  </si>
  <si>
    <t>PANZO_771005</t>
  </si>
  <si>
    <t>FRANCISCO_771006</t>
  </si>
  <si>
    <t>LOPEZ_771020</t>
  </si>
  <si>
    <t>PEREZ_771034</t>
  </si>
  <si>
    <t>VEGA_771043</t>
  </si>
  <si>
    <t>SANTOS_771052</t>
  </si>
  <si>
    <t>HERNANDEZ_771072</t>
  </si>
  <si>
    <t>BOCAS_771083</t>
  </si>
  <si>
    <t>HERNANDEZ_771084</t>
  </si>
  <si>
    <t>GONZALEZ_771109</t>
  </si>
  <si>
    <t>LICEA_771117</t>
  </si>
  <si>
    <t>BUSTAMANTE_771140</t>
  </si>
  <si>
    <t>BUSTAMANTE_771141</t>
  </si>
  <si>
    <t>SERRANO_771144</t>
  </si>
  <si>
    <t>HERNANDEZ_771151</t>
  </si>
  <si>
    <t>HERNANDEZ_771154</t>
  </si>
  <si>
    <t>CHAVEZ_771155</t>
  </si>
  <si>
    <t>HERNANDEZ_771157</t>
  </si>
  <si>
    <t>CUEVAS_771166</t>
  </si>
  <si>
    <t>PEREZ_771167</t>
  </si>
  <si>
    <t>BONILLA_771190</t>
  </si>
  <si>
    <t>SANTOS_771196</t>
  </si>
  <si>
    <t>MONTENEGRO_771197</t>
  </si>
  <si>
    <t>SANCHEZ_771199</t>
  </si>
  <si>
    <t>CORDERO_771203</t>
  </si>
  <si>
    <t>REAL_771212</t>
  </si>
  <si>
    <t>VERGARA_771232</t>
  </si>
  <si>
    <t>HERNANDEZ_771235</t>
  </si>
  <si>
    <t>NAVA_771240</t>
  </si>
  <si>
    <t>HERNANDEZ_771242</t>
  </si>
  <si>
    <t>GONZALEZ_771264</t>
  </si>
  <si>
    <t>MORENO_771295</t>
  </si>
  <si>
    <t>ORTIZ_771304</t>
  </si>
  <si>
    <t>LARA_771308</t>
  </si>
  <si>
    <t>PEREZ_771341</t>
  </si>
  <si>
    <t>LANDAVERDE_771350</t>
  </si>
  <si>
    <t>AGUILAR_771356</t>
  </si>
  <si>
    <t>VIVAR_771371</t>
  </si>
  <si>
    <t>LUNA_771373</t>
  </si>
  <si>
    <t>JIMENEZ_771375</t>
  </si>
  <si>
    <t>RUIZ_771379</t>
  </si>
  <si>
    <t>MACIAS_771381</t>
  </si>
  <si>
    <t>SALDAÑA_771411</t>
  </si>
  <si>
    <t>AGUILAR_771412</t>
  </si>
  <si>
    <t>SUAREZ_771414</t>
  </si>
  <si>
    <t>RUIZ_771419</t>
  </si>
  <si>
    <t>HERNANDEZ_771420</t>
  </si>
  <si>
    <t>FUENTES_771425</t>
  </si>
  <si>
    <t>MENDOZA_771452</t>
  </si>
  <si>
    <t>ORTEGA_771462</t>
  </si>
  <si>
    <t>GONZALEZ_771474</t>
  </si>
  <si>
    <t>LUNA_771480</t>
  </si>
  <si>
    <t>RIOS_771481</t>
  </si>
  <si>
    <t>CORONADO_771484</t>
  </si>
  <si>
    <t>GUZMAN_771485</t>
  </si>
  <si>
    <t>CORTES_771496</t>
  </si>
  <si>
    <t>GONZALEZ_771500</t>
  </si>
  <si>
    <t>GARCIA_771501</t>
  </si>
  <si>
    <t>MENDEZ_771503</t>
  </si>
  <si>
    <t>MEDINA_771530</t>
  </si>
  <si>
    <t>PEDRAZA_771532</t>
  </si>
  <si>
    <t>BAUTISTA_771533</t>
  </si>
  <si>
    <t>ESTANISLAO_771536</t>
  </si>
  <si>
    <t>SANTILLAN_771537</t>
  </si>
  <si>
    <t>CLEMENTE_771567</t>
  </si>
  <si>
    <t>HERNANDEZ_771586</t>
  </si>
  <si>
    <t>SANTES_771599</t>
  </si>
  <si>
    <t>VAZQUEZ_771610</t>
  </si>
  <si>
    <t>LORENZO_771611</t>
  </si>
  <si>
    <t>GARCIA_771639</t>
  </si>
  <si>
    <t>MORALES_771643</t>
  </si>
  <si>
    <t>CUEN_771644</t>
  </si>
  <si>
    <t>HERNANDEZ_771645</t>
  </si>
  <si>
    <t>SUAREZ_771646</t>
  </si>
  <si>
    <t>PEREZ_771647</t>
  </si>
  <si>
    <t>FLORES_771649</t>
  </si>
  <si>
    <t>LOPEZ_771650</t>
  </si>
  <si>
    <t>RESENDIZ_771655</t>
  </si>
  <si>
    <t>MENDEZ_771675</t>
  </si>
  <si>
    <t>GARCIA_771677</t>
  </si>
  <si>
    <t>ESCOBEDO_771683</t>
  </si>
  <si>
    <t>SANCHEZ_771684</t>
  </si>
  <si>
    <t>FRANCISCO_771685</t>
  </si>
  <si>
    <t>JIMENEZ_771687</t>
  </si>
  <si>
    <t>ALDANA_771689</t>
  </si>
  <si>
    <t>MARTINEZ_771694</t>
  </si>
  <si>
    <t>GONZALEZ_771697</t>
  </si>
  <si>
    <t>AYALA_771710</t>
  </si>
  <si>
    <t>SOTO_771712</t>
  </si>
  <si>
    <t>NAVARRETE_771727</t>
  </si>
  <si>
    <t>GAMALIER_771728</t>
  </si>
  <si>
    <t>FELIX_771737</t>
  </si>
  <si>
    <t>CARREON_771740</t>
  </si>
  <si>
    <t>TABOADA_771748</t>
  </si>
  <si>
    <t>SALVADOR_771771</t>
  </si>
  <si>
    <t>BORJAS_771773</t>
  </si>
  <si>
    <t>PERALES_771780</t>
  </si>
  <si>
    <t>LIRA_771792</t>
  </si>
  <si>
    <t>ALVAREZ_771811</t>
  </si>
  <si>
    <t>MEDINA_771818</t>
  </si>
  <si>
    <t>CAMPOS_771831</t>
  </si>
  <si>
    <t>CABRERA_771839</t>
  </si>
  <si>
    <t>VELAZQUEZ_771841</t>
  </si>
  <si>
    <t>MENDIETA_771842</t>
  </si>
  <si>
    <t>SANTIAGO_771869</t>
  </si>
  <si>
    <t>MORA_771871</t>
  </si>
  <si>
    <t>GARZA_771898</t>
  </si>
  <si>
    <t>ORTEGA_771904</t>
  </si>
  <si>
    <t>BARCENAS_771911</t>
  </si>
  <si>
    <t>HERNANDEZ_771917</t>
  </si>
  <si>
    <t>MUÑOZ_771919</t>
  </si>
  <si>
    <t>ORDOÑEZ_771920</t>
  </si>
  <si>
    <t>LOPEZ_771923</t>
  </si>
  <si>
    <t>MATEOS_771960</t>
  </si>
  <si>
    <t>RICO_771967</t>
  </si>
  <si>
    <t>VALENCIA_771975</t>
  </si>
  <si>
    <t>MARTINEZ_771976</t>
  </si>
  <si>
    <t>PANIAGUA_771985</t>
  </si>
  <si>
    <t>LANDAVERDE_771989</t>
  </si>
  <si>
    <t>GONZALEZ_772002</t>
  </si>
  <si>
    <t>LOPEZ_772006</t>
  </si>
  <si>
    <t>GARCIA_772050</t>
  </si>
  <si>
    <t>LOZADA_772058</t>
  </si>
  <si>
    <t>FLETES_772059</t>
  </si>
  <si>
    <t>DOMINGUEZ_772064</t>
  </si>
  <si>
    <t>JESUS_772074</t>
  </si>
  <si>
    <t>DIAZ_772080</t>
  </si>
  <si>
    <t>ESPINOSA_772085</t>
  </si>
  <si>
    <t>ESCRIBANO_772086</t>
  </si>
  <si>
    <t>ANGELES_772104</t>
  </si>
  <si>
    <t>GARCIA_772117</t>
  </si>
  <si>
    <t>GONZALEZ_772120</t>
  </si>
  <si>
    <t>JIMENEZ_772149</t>
  </si>
  <si>
    <t>PEREZ_772150</t>
  </si>
  <si>
    <t>ALANIS_772157</t>
  </si>
  <si>
    <t>RAMIREZ_772164</t>
  </si>
  <si>
    <t>LOPEZ_772167</t>
  </si>
  <si>
    <t>VAZQUEZ_772171</t>
  </si>
  <si>
    <t>HERNANDEZ_772198</t>
  </si>
  <si>
    <t>ALVAREZ_772208</t>
  </si>
  <si>
    <t>LANDAVERDE_772213</t>
  </si>
  <si>
    <t>MENDOZA_772217</t>
  </si>
  <si>
    <t>SOTO_772230</t>
  </si>
  <si>
    <t>LANDAVERDE_772231</t>
  </si>
  <si>
    <t>LOARCA_772250</t>
  </si>
  <si>
    <t>SANTANA_772254</t>
  </si>
  <si>
    <t>VAZQUEZ_772279</t>
  </si>
  <si>
    <t>ZUÑIGA_772282</t>
  </si>
  <si>
    <t>MALDONADO_772283</t>
  </si>
  <si>
    <t>MARTINEZ_772286</t>
  </si>
  <si>
    <t>GASPAR_772294</t>
  </si>
  <si>
    <t>PLASCENCIA_772295</t>
  </si>
  <si>
    <t>MACHUCA_772296</t>
  </si>
  <si>
    <t>MALDONADO_772302</t>
  </si>
  <si>
    <t>TREJO_772305</t>
  </si>
  <si>
    <t>RODARTE_772320</t>
  </si>
  <si>
    <t>GONZALEZ_772338</t>
  </si>
  <si>
    <t>PEREZ_772340</t>
  </si>
  <si>
    <t>GONZALEZ_772341</t>
  </si>
  <si>
    <t>GUERRERO_772346</t>
  </si>
  <si>
    <t>LOPEZ_772351</t>
  </si>
  <si>
    <t>VARGAS_772355</t>
  </si>
  <si>
    <t>GARCIA_772359</t>
  </si>
  <si>
    <t>BAUTISTA_772361</t>
  </si>
  <si>
    <t>RAMIREZ_772375</t>
  </si>
  <si>
    <t>LUNA_772376</t>
  </si>
  <si>
    <t>MANZO_772379</t>
  </si>
  <si>
    <t>TORREZ_772381</t>
  </si>
  <si>
    <t>GONZALEZ_772392</t>
  </si>
  <si>
    <t>MEDINA_772393</t>
  </si>
  <si>
    <t>CHAGALA_772396</t>
  </si>
  <si>
    <t>ALVARADO_772397</t>
  </si>
  <si>
    <t>CARBAJAL_772412</t>
  </si>
  <si>
    <t>SOBREVILLA_772417</t>
  </si>
  <si>
    <t>RESENDIZ_772430</t>
  </si>
  <si>
    <t>HERNANDEZ_772434</t>
  </si>
  <si>
    <t>SORROSA_772435</t>
  </si>
  <si>
    <t>ALAMILLA_772456</t>
  </si>
  <si>
    <t>LOBATO_772458</t>
  </si>
  <si>
    <t>VELAZQUEZ_772460</t>
  </si>
  <si>
    <t>PARRA_772465</t>
  </si>
  <si>
    <t>OLGUIN_772471</t>
  </si>
  <si>
    <t>ORTIZ_772477</t>
  </si>
  <si>
    <t>RAMALES_772483</t>
  </si>
  <si>
    <t>HERNANDEZ_772492</t>
  </si>
  <si>
    <t>RICO_772494</t>
  </si>
  <si>
    <t>BALDERAS_772496</t>
  </si>
  <si>
    <t>BALDERAS_772499</t>
  </si>
  <si>
    <t>BAUTISTA_772508</t>
  </si>
  <si>
    <t>MENDOZA_772517</t>
  </si>
  <si>
    <t>BECERRA_772523</t>
  </si>
  <si>
    <t>GOMEZ_772545</t>
  </si>
  <si>
    <t>JIMENEZ_772547</t>
  </si>
  <si>
    <t>VAZQUEZ_772548</t>
  </si>
  <si>
    <t>JIMENEZ_772557</t>
  </si>
  <si>
    <t>TREVIÑO_772567</t>
  </si>
  <si>
    <t>SOL_772588</t>
  </si>
  <si>
    <t>MENDOZA_772593</t>
  </si>
  <si>
    <t>RAMIREZ_772602</t>
  </si>
  <si>
    <t>RIOS_772603</t>
  </si>
  <si>
    <t>FERNANDEZ_772616</t>
  </si>
  <si>
    <t>REYES_772619</t>
  </si>
  <si>
    <t>MENDEZ_772632</t>
  </si>
  <si>
    <t>MENDOZA_772642</t>
  </si>
  <si>
    <t>NIEVES_772646</t>
  </si>
  <si>
    <t>SANCHEZ_772648</t>
  </si>
  <si>
    <t>SANCHEZ_772652</t>
  </si>
  <si>
    <t>VALENCIA_772657</t>
  </si>
  <si>
    <t>RUBI_772658</t>
  </si>
  <si>
    <t>OLVERA_772661</t>
  </si>
  <si>
    <t>BAUTISTA_772663</t>
  </si>
  <si>
    <t>MONREAL_772664</t>
  </si>
  <si>
    <t>HERNANDEZ_772679</t>
  </si>
  <si>
    <t>MORALES_772706</t>
  </si>
  <si>
    <t>FLORES_772707</t>
  </si>
  <si>
    <t>RODRIGUEZ_772709</t>
  </si>
  <si>
    <t>TAPIA_772716</t>
  </si>
  <si>
    <t>MENDEZ_772717</t>
  </si>
  <si>
    <t>LOPEZ_772727</t>
  </si>
  <si>
    <t>ALVAREZ_772735</t>
  </si>
  <si>
    <t>MENDEZ_772736</t>
  </si>
  <si>
    <t>QUINTERO_772743</t>
  </si>
  <si>
    <t>CRUZ_772746</t>
  </si>
  <si>
    <t>MARTINEZ_772747</t>
  </si>
  <si>
    <t>CRUZ_772750</t>
  </si>
  <si>
    <t>BELMONTE_772753</t>
  </si>
  <si>
    <t>LOPEZ_772754</t>
  </si>
  <si>
    <t>FLORES_772755</t>
  </si>
  <si>
    <t>MENDOZA_772756</t>
  </si>
  <si>
    <t>GONZALEZ_772758</t>
  </si>
  <si>
    <t>GONZALEZ_772762</t>
  </si>
  <si>
    <t>BENITEZ_772763</t>
  </si>
  <si>
    <t>TOVAR_772766</t>
  </si>
  <si>
    <t>MARTINEZ_772768</t>
  </si>
  <si>
    <t>MARTINEZ_772769</t>
  </si>
  <si>
    <t>GARZA_772772</t>
  </si>
  <si>
    <t>JUAREZ_772773</t>
  </si>
  <si>
    <t>JAIME_772791</t>
  </si>
  <si>
    <t>HERNANDEZ_772803</t>
  </si>
  <si>
    <t>GALICIA_772804</t>
  </si>
  <si>
    <t>LUNA_772806</t>
  </si>
  <si>
    <t>LOREDO_772813</t>
  </si>
  <si>
    <t>BARRANCO_772815</t>
  </si>
  <si>
    <t>LOPEZ_772821</t>
  </si>
  <si>
    <t>VERA_772822</t>
  </si>
  <si>
    <t>LANDAVERDE_772832</t>
  </si>
  <si>
    <t>CARRASCO_772833</t>
  </si>
  <si>
    <t>RUIZ_772849</t>
  </si>
  <si>
    <t>VEGA_772870</t>
  </si>
  <si>
    <t>AGUILAR_772881</t>
  </si>
  <si>
    <t>SANCHEZ_772885</t>
  </si>
  <si>
    <t>FELIPE_772889</t>
  </si>
  <si>
    <t>SOSA_772890</t>
  </si>
  <si>
    <t>SANTOS_772891</t>
  </si>
  <si>
    <t>ZALDIVAR_772902</t>
  </si>
  <si>
    <t>FERNANDEZ_772906</t>
  </si>
  <si>
    <t>RIVERONT_772910</t>
  </si>
  <si>
    <t>CAPISTRAN_772913</t>
  </si>
  <si>
    <t>AGUILAR_772918</t>
  </si>
  <si>
    <t>RODRIGUEZ_772919</t>
  </si>
  <si>
    <t>COXANTEJE_772921</t>
  </si>
  <si>
    <t>RUIZ_772922</t>
  </si>
  <si>
    <t>RAMIREZ_772923</t>
  </si>
  <si>
    <t>SANCHEZ_772928</t>
  </si>
  <si>
    <t>TIZCAREÑO_772929</t>
  </si>
  <si>
    <t>RUIZ_772934</t>
  </si>
  <si>
    <t>GOMEZ_772940</t>
  </si>
  <si>
    <t>SANTOYO_772949</t>
  </si>
  <si>
    <t>AGUILAR_772952</t>
  </si>
  <si>
    <t>JIMENEZ_772958</t>
  </si>
  <si>
    <t>AVILA_772959</t>
  </si>
  <si>
    <t>OLIVARES_772965</t>
  </si>
  <si>
    <t>HERNANDEZ_772974</t>
  </si>
  <si>
    <t>GUTIERREZ_772976</t>
  </si>
  <si>
    <t>ROSALES_772982</t>
  </si>
  <si>
    <t>TAMAYO_772987</t>
  </si>
  <si>
    <t>MARTINEZ_772989</t>
  </si>
  <si>
    <t>MEJIA_772990</t>
  </si>
  <si>
    <t>CRUZ_772993</t>
  </si>
  <si>
    <t>REYES_772999</t>
  </si>
  <si>
    <t>RODRIGUEZ_773009</t>
  </si>
  <si>
    <t>CASTILLO_773010</t>
  </si>
  <si>
    <t>CACERES_773019</t>
  </si>
  <si>
    <t>CONTRERAS_773020</t>
  </si>
  <si>
    <t>ACOSTA_773024</t>
  </si>
  <si>
    <t>JAIME_773039</t>
  </si>
  <si>
    <t>GARDUÑO_773040</t>
  </si>
  <si>
    <t>CEBALLOS_773041</t>
  </si>
  <si>
    <t>PEÑA_773045</t>
  </si>
  <si>
    <t>HERNANDEZ_773048</t>
  </si>
  <si>
    <t>GARCIA_773050</t>
  </si>
  <si>
    <t>VEGA_773052</t>
  </si>
  <si>
    <t>JUAREZ_773054</t>
  </si>
  <si>
    <t>MATA_773057</t>
  </si>
  <si>
    <t>MEZA_773070</t>
  </si>
  <si>
    <t>SANCHEZ_773072</t>
  </si>
  <si>
    <t>ALCANTARA_773085</t>
  </si>
  <si>
    <t>CHAN_773086</t>
  </si>
  <si>
    <t>AVILES_773089</t>
  </si>
  <si>
    <t>GUTIERREZ_773090</t>
  </si>
  <si>
    <t>HERNANDEZ_773091</t>
  </si>
  <si>
    <t>MENDOZA_773093</t>
  </si>
  <si>
    <t>ESPINOSA_773095</t>
  </si>
  <si>
    <t>PEREZ_773103</t>
  </si>
  <si>
    <t>AGUILAR_773105</t>
  </si>
  <si>
    <t>TAPIA_773109</t>
  </si>
  <si>
    <t>NIEVES_773111</t>
  </si>
  <si>
    <t>MEDINA_773112</t>
  </si>
  <si>
    <t>VENEGAS_773113</t>
  </si>
  <si>
    <t>CASTILLO_773122</t>
  </si>
  <si>
    <t>LAZARO_773126</t>
  </si>
  <si>
    <t>AVILES_773135</t>
  </si>
  <si>
    <t>MOSQUEDA_773140</t>
  </si>
  <si>
    <t>ALANIS_773142</t>
  </si>
  <si>
    <t>FLORES_773143</t>
  </si>
  <si>
    <t>DIOSDADO_773144</t>
  </si>
  <si>
    <t>TORALES_773146</t>
  </si>
  <si>
    <t>ROMERO_773152</t>
  </si>
  <si>
    <t>TREJO_773154</t>
  </si>
  <si>
    <t>FABILA_773168</t>
  </si>
  <si>
    <t>PEREZ_773173</t>
  </si>
  <si>
    <t>PACHECO_773184</t>
  </si>
  <si>
    <t>HERNANDEZ_773186</t>
  </si>
  <si>
    <t>PANTOJA_773187</t>
  </si>
  <si>
    <t>MEDINA_773188</t>
  </si>
  <si>
    <t>ALONSO_773189</t>
  </si>
  <si>
    <t>TREJO_773190</t>
  </si>
  <si>
    <t>LOPEZ_773191</t>
  </si>
  <si>
    <t>RODRIGUEZ_773192</t>
  </si>
  <si>
    <t>GARCIA_773193</t>
  </si>
  <si>
    <t>NIETO_773194</t>
  </si>
  <si>
    <t>ESTRADA_773195</t>
  </si>
  <si>
    <t>CASTRO_773197</t>
  </si>
  <si>
    <t>SORIANO_773200</t>
  </si>
  <si>
    <t>ROSAS_773201</t>
  </si>
  <si>
    <t>FLORES_773209</t>
  </si>
  <si>
    <t>MORA_773210</t>
  </si>
  <si>
    <t>ALMANZA_773221</t>
  </si>
  <si>
    <t>0_773226</t>
  </si>
  <si>
    <t>LEDESMA_773227</t>
  </si>
  <si>
    <t>GALVAN_773231</t>
  </si>
  <si>
    <t>JUAREZ_773241</t>
  </si>
  <si>
    <t>ESPEJEL_773246</t>
  </si>
  <si>
    <t>PEREZ_773250</t>
  </si>
  <si>
    <t>ENRIQUEZ_773260</t>
  </si>
  <si>
    <t>JUAREZ_773261</t>
  </si>
  <si>
    <t>GUTIERREZ_773263</t>
  </si>
  <si>
    <t>RANGEL_773270</t>
  </si>
  <si>
    <t>MARTINEZ_773272</t>
  </si>
  <si>
    <t>HERNANDEZ_773275</t>
  </si>
  <si>
    <t>RUSCHKE_773278</t>
  </si>
  <si>
    <t>JUAREZ_773279</t>
  </si>
  <si>
    <t>AGUADO_773280</t>
  </si>
  <si>
    <t>MATA_773283</t>
  </si>
  <si>
    <t>GALLARDO_773284</t>
  </si>
  <si>
    <t>BETANCOURT_773285</t>
  </si>
  <si>
    <t>BASURTO_773287</t>
  </si>
  <si>
    <t>VASQUEZ_773293</t>
  </si>
  <si>
    <t>ALVARADO_773305</t>
  </si>
  <si>
    <t>SAYAGO_773308</t>
  </si>
  <si>
    <t>RAMIREZ_773317</t>
  </si>
  <si>
    <t>SANCHEZ_773329</t>
  </si>
  <si>
    <t>RUBIO_773334</t>
  </si>
  <si>
    <t>JUAREZ_773336</t>
  </si>
  <si>
    <t>PINA_773341</t>
  </si>
  <si>
    <t>CARREÑO_773344</t>
  </si>
  <si>
    <t>LUNA_773345</t>
  </si>
  <si>
    <t>GARCIA_773357</t>
  </si>
  <si>
    <t>RIVERA_773366</t>
  </si>
  <si>
    <t>HERNANDEZ_773369</t>
  </si>
  <si>
    <t>REYES_773371</t>
  </si>
  <si>
    <t>LANDAVERDE_773373</t>
  </si>
  <si>
    <t>TAPIA_773382</t>
  </si>
  <si>
    <t>MUNGUIA_773384</t>
  </si>
  <si>
    <t>HERNANDEZ_773390</t>
  </si>
  <si>
    <t>CASTREJON_773400</t>
  </si>
  <si>
    <t>VALLADARES_773402</t>
  </si>
  <si>
    <t>GARCIA_773408</t>
  </si>
  <si>
    <t>COPAL_773412</t>
  </si>
  <si>
    <t>CABAÑAS_773413</t>
  </si>
  <si>
    <t>SANCHEZ_773424</t>
  </si>
  <si>
    <t>TIBURCIO_773429</t>
  </si>
  <si>
    <t>FAJARDO_773432</t>
  </si>
  <si>
    <t>PELAYO_773435</t>
  </si>
  <si>
    <t>CABRERA_773441</t>
  </si>
  <si>
    <t>HERNANDEZ_773442</t>
  </si>
  <si>
    <t>SANCHEZ_773443</t>
  </si>
  <si>
    <t>PATRICIO_773447</t>
  </si>
  <si>
    <t>CASTILLO_773448</t>
  </si>
  <si>
    <t>LAGUNA_773452</t>
  </si>
  <si>
    <t>JOACHIN_773453</t>
  </si>
  <si>
    <t>NIEVES_773460</t>
  </si>
  <si>
    <t>NOLASCO_773462</t>
  </si>
  <si>
    <t>JESUS_773464</t>
  </si>
  <si>
    <t>PEREZ_773465</t>
  </si>
  <si>
    <t>SALINAS_773479</t>
  </si>
  <si>
    <t>HERNANDEZ_773481</t>
  </si>
  <si>
    <t>BARBOSA_773486</t>
  </si>
  <si>
    <t>CASTAÑEDA_773487</t>
  </si>
  <si>
    <t>HERNANDEZ_773489</t>
  </si>
  <si>
    <t>MEDINA_773490</t>
  </si>
  <si>
    <t>TREJO_773491</t>
  </si>
  <si>
    <t>BAUTISTA_773492</t>
  </si>
  <si>
    <t>MONTAÑO_773494</t>
  </si>
  <si>
    <t>TAVERA_773495</t>
  </si>
  <si>
    <t>CABRERA_773496</t>
  </si>
  <si>
    <t>HERNANDEZ_773499</t>
  </si>
  <si>
    <t>RAMIREZ_773500</t>
  </si>
  <si>
    <t>MONGE_773501</t>
  </si>
  <si>
    <t>MARTINEZ_773502</t>
  </si>
  <si>
    <t>TENORIO_773504</t>
  </si>
  <si>
    <t>FIGUEROA_773505</t>
  </si>
  <si>
    <t>HERNANDEZ_773506</t>
  </si>
  <si>
    <t>TOVAR_773507</t>
  </si>
  <si>
    <t>ALVARADO_773508</t>
  </si>
  <si>
    <t>ZAVALETA_773510</t>
  </si>
  <si>
    <t>HERNANDEZ_773517</t>
  </si>
  <si>
    <t>RODRIGUEZ_773521</t>
  </si>
  <si>
    <t>BALDERAS_773532</t>
  </si>
  <si>
    <t>GUARDADO_773537</t>
  </si>
  <si>
    <t>ROSAS_773540</t>
  </si>
  <si>
    <t>PEREZ_773544</t>
  </si>
  <si>
    <t>VILLANUEVA_773547</t>
  </si>
  <si>
    <t>MORALES_773548</t>
  </si>
  <si>
    <t>CRUZ_773549</t>
  </si>
  <si>
    <t>FLORES_773552</t>
  </si>
  <si>
    <t>HERNANDEZ_773557</t>
  </si>
  <si>
    <t>MAR_773562</t>
  </si>
  <si>
    <t>VELASCO_773573</t>
  </si>
  <si>
    <t>FERNANDEZ_773575</t>
  </si>
  <si>
    <t>PACHECO_773582</t>
  </si>
  <si>
    <t>NIEVES_773585</t>
  </si>
  <si>
    <t>LOPEZ_773587</t>
  </si>
  <si>
    <t>PEÑA_773612</t>
  </si>
  <si>
    <t>PEÑA_773613</t>
  </si>
  <si>
    <t>CRUZ_773617</t>
  </si>
  <si>
    <t>JOSE_773621</t>
  </si>
  <si>
    <t>RAMIREZ_773637</t>
  </si>
  <si>
    <t>FARIAS_773638</t>
  </si>
  <si>
    <t>NAVARRETE_773641</t>
  </si>
  <si>
    <t>HERNANDEZ_773644</t>
  </si>
  <si>
    <t>BALDERAS_773660</t>
  </si>
  <si>
    <t>ESPINOZA_773661</t>
  </si>
  <si>
    <t>MARTINEZ_773664</t>
  </si>
  <si>
    <t>BARAJAS_773666</t>
  </si>
  <si>
    <t>GONZALEZ_773667</t>
  </si>
  <si>
    <t>BRAVO_773670</t>
  </si>
  <si>
    <t>GARCIA_773671</t>
  </si>
  <si>
    <t>SALINAS_773672</t>
  </si>
  <si>
    <t>RODRIGUEZ_773687</t>
  </si>
  <si>
    <t>SORIA_773696</t>
  </si>
  <si>
    <t>CABRERA_773700</t>
  </si>
  <si>
    <t>DORANTES_773708</t>
  </si>
  <si>
    <t>GOMEZ_773710</t>
  </si>
  <si>
    <t>MENDOZA_773711</t>
  </si>
  <si>
    <t>GARCIA_773712</t>
  </si>
  <si>
    <t>ARIAS_773714</t>
  </si>
  <si>
    <t>MARTINEZ_773719</t>
  </si>
  <si>
    <t>ALVAREZ_773735</t>
  </si>
  <si>
    <t>HERNANDEZ_773738</t>
  </si>
  <si>
    <t>GUZMAN_773741</t>
  </si>
  <si>
    <t>GARCIA_773744</t>
  </si>
  <si>
    <t>REYES_773751</t>
  </si>
  <si>
    <t>MARTINEZ_773752</t>
  </si>
  <si>
    <t>GARCIA_773753</t>
  </si>
  <si>
    <t>CAMACHO_773755</t>
  </si>
  <si>
    <t>ARELLANO_773763</t>
  </si>
  <si>
    <t>FLORES_773779</t>
  </si>
  <si>
    <t>BAUTISTA_773782</t>
  </si>
  <si>
    <t>CRUZ_773787</t>
  </si>
  <si>
    <t>ARCOS_773788</t>
  </si>
  <si>
    <t>RAMIREZ_773792</t>
  </si>
  <si>
    <t>ORTEGA_773797</t>
  </si>
  <si>
    <t>LOPEZ_773798</t>
  </si>
  <si>
    <t>ACOSTA_773802</t>
  </si>
  <si>
    <t>MARCOS_773805</t>
  </si>
  <si>
    <t>HERNANDEZ_773806</t>
  </si>
  <si>
    <t>SILVA_773816</t>
  </si>
  <si>
    <t>MORALES_773818</t>
  </si>
  <si>
    <t>BONILLA_773822</t>
  </si>
  <si>
    <t>HERNANDEZ_773829</t>
  </si>
  <si>
    <t>GARCIA_773837</t>
  </si>
  <si>
    <t>CASTILLO_773840</t>
  </si>
  <si>
    <t>HERNANDEZ_773842</t>
  </si>
  <si>
    <t>GONZALEZ_773866</t>
  </si>
  <si>
    <t>SANCHEZ_773869</t>
  </si>
  <si>
    <t>0_773879</t>
  </si>
  <si>
    <t>HERNANDEZ_773886</t>
  </si>
  <si>
    <t>MOTA_773902</t>
  </si>
  <si>
    <t>JESUS_773903</t>
  </si>
  <si>
    <t>BAUTISTA_773906</t>
  </si>
  <si>
    <t>TORIBIO_773909</t>
  </si>
  <si>
    <t>NORIA_773921</t>
  </si>
  <si>
    <t>HERNANDEZ_773924</t>
  </si>
  <si>
    <t>RODRIGUEZ_773930</t>
  </si>
  <si>
    <t>SANCHEZ_773935</t>
  </si>
  <si>
    <t>MORALES_773940</t>
  </si>
  <si>
    <t>MARINE_773946</t>
  </si>
  <si>
    <t>COPALCUA_773947</t>
  </si>
  <si>
    <t>VALENCIA_773949</t>
  </si>
  <si>
    <t>CAMACHO_773951</t>
  </si>
  <si>
    <t>GOMEZ_773954</t>
  </si>
  <si>
    <t>BARRETO_773963</t>
  </si>
  <si>
    <t>POPOCA_773964</t>
  </si>
  <si>
    <t>MENESES_773965</t>
  </si>
  <si>
    <t>ALBINO_773968</t>
  </si>
  <si>
    <t>ANGEL_773974</t>
  </si>
  <si>
    <t>CARVAJAL_773978</t>
  </si>
  <si>
    <t>SANCHEZ_773979</t>
  </si>
  <si>
    <t>TENORIO_773982</t>
  </si>
  <si>
    <t>DIAZ_773983</t>
  </si>
  <si>
    <t>ESCOBEDO_773984</t>
  </si>
  <si>
    <t>SANCHEZ_773986</t>
  </si>
  <si>
    <t>ALVAREZ_773987</t>
  </si>
  <si>
    <t>RIOS_773988</t>
  </si>
  <si>
    <t>GALINDO_773989</t>
  </si>
  <si>
    <t>ORTIZ_773990</t>
  </si>
  <si>
    <t>RAMOS_773991</t>
  </si>
  <si>
    <t>GARCIA_773992</t>
  </si>
  <si>
    <t>CHAVEZ_773997</t>
  </si>
  <si>
    <t>PEREZ_773999</t>
  </si>
  <si>
    <t>CABALLERO_774000</t>
  </si>
  <si>
    <t>HOKUTO_774002</t>
  </si>
  <si>
    <t>VALENZUELA_774004</t>
  </si>
  <si>
    <t>GARCIA_774005</t>
  </si>
  <si>
    <t>LOPEZ_774006</t>
  </si>
  <si>
    <t>MORALES_774008</t>
  </si>
  <si>
    <t>LOPEZ_774022</t>
  </si>
  <si>
    <t>MORAN_774023</t>
  </si>
  <si>
    <t>GUTIERREZ_774025</t>
  </si>
  <si>
    <t>RAMIREZ_774027</t>
  </si>
  <si>
    <t>NAVARRO_774029</t>
  </si>
  <si>
    <t>HERNANDEZ_774030</t>
  </si>
  <si>
    <t>OTERO_774032</t>
  </si>
  <si>
    <t>OLVERA_774033</t>
  </si>
  <si>
    <t>OLVERA_774041</t>
  </si>
  <si>
    <t>FLORES_774042</t>
  </si>
  <si>
    <t>ESQUIVEL_774043</t>
  </si>
  <si>
    <t>GARCIA_774044</t>
  </si>
  <si>
    <t>RAMOS_774045</t>
  </si>
  <si>
    <t>MENDEZ_774046</t>
  </si>
  <si>
    <t>GONZALEZ_774048</t>
  </si>
  <si>
    <t>BENITEZ_774052</t>
  </si>
  <si>
    <t>MARIA_774055</t>
  </si>
  <si>
    <t>MARTIÑON_774063</t>
  </si>
  <si>
    <t>ARTEAGA_774064</t>
  </si>
  <si>
    <t>SAYAGO_774065</t>
  </si>
  <si>
    <t>LUNA_774075</t>
  </si>
  <si>
    <t>CRUZ_774082</t>
  </si>
  <si>
    <t>GONZALEZ_774085</t>
  </si>
  <si>
    <t>LEON_774089</t>
  </si>
  <si>
    <t>JUAREZ_774101</t>
  </si>
  <si>
    <t>SANCHEZ_774104</t>
  </si>
  <si>
    <t>GUERRA_774108</t>
  </si>
  <si>
    <t>MUÑOZ_774110</t>
  </si>
  <si>
    <t>GALLEGOS_774111</t>
  </si>
  <si>
    <t>GARROCHO_774112</t>
  </si>
  <si>
    <t>HERNANDEZ_774114</t>
  </si>
  <si>
    <t>MARTINEZ_774115</t>
  </si>
  <si>
    <t>HERNANDEZ_774118</t>
  </si>
  <si>
    <t>AVILES_774134</t>
  </si>
  <si>
    <t>HERNANDEZ_774137</t>
  </si>
  <si>
    <t>BRAVO_774139</t>
  </si>
  <si>
    <t>PEÑA_774140</t>
  </si>
  <si>
    <t>ARAGON_774141</t>
  </si>
  <si>
    <t>ROMERO_774144</t>
  </si>
  <si>
    <t>FLORES_774148</t>
  </si>
  <si>
    <t>GALICIA_774152</t>
  </si>
  <si>
    <t>HERNANDEZ_774154</t>
  </si>
  <si>
    <t>CADENA_774155</t>
  </si>
  <si>
    <t>ARGUETA_774159</t>
  </si>
  <si>
    <t>BARRAGAN_774160</t>
  </si>
  <si>
    <t>CANALES_774162</t>
  </si>
  <si>
    <t>CARRILLO_774163</t>
  </si>
  <si>
    <t>PEREZ_774167</t>
  </si>
  <si>
    <t>RAMOS_774178</t>
  </si>
  <si>
    <t>CASTRO_774181</t>
  </si>
  <si>
    <t>RAMIREZ_774182</t>
  </si>
  <si>
    <t>DIAZ_774183</t>
  </si>
  <si>
    <t>NAVA_774191</t>
  </si>
  <si>
    <t>CLAVEL_774193</t>
  </si>
  <si>
    <t>AGUILAR_774195</t>
  </si>
  <si>
    <t>ORTEGA_774198</t>
  </si>
  <si>
    <t>MORALES_774204</t>
  </si>
  <si>
    <t>PEREZ_774205</t>
  </si>
  <si>
    <t>CARDENAS_774207</t>
  </si>
  <si>
    <t>MULATO_774217</t>
  </si>
  <si>
    <t>HERNANDEZ_774221</t>
  </si>
  <si>
    <t>ZEA_774228</t>
  </si>
  <si>
    <t>TREJO_774229</t>
  </si>
  <si>
    <t>BENITEZ_774230</t>
  </si>
  <si>
    <t>HERNANDEZ_774231</t>
  </si>
  <si>
    <t>ARVIZU_774232</t>
  </si>
  <si>
    <t>REYES_774233</t>
  </si>
  <si>
    <t>HURTADO_774249</t>
  </si>
  <si>
    <t>CRUZ_774250</t>
  </si>
  <si>
    <t>SANCHEZ_774251</t>
  </si>
  <si>
    <t>REYNA_774253</t>
  </si>
  <si>
    <t>GUEVARA_774254</t>
  </si>
  <si>
    <t>TOLEDO_774261</t>
  </si>
  <si>
    <t>PALOMINO_774268</t>
  </si>
  <si>
    <t>PONCE_774269</t>
  </si>
  <si>
    <t>DELGADILLO_774271</t>
  </si>
  <si>
    <t>LOPEZ_774272</t>
  </si>
  <si>
    <t>REYES_774273</t>
  </si>
  <si>
    <t>GONZALEZ_774280</t>
  </si>
  <si>
    <t>SANTIAGO_774282</t>
  </si>
  <si>
    <t>DIAZ_774285</t>
  </si>
  <si>
    <t>HURTADO_774286</t>
  </si>
  <si>
    <t>NERIZ_774293</t>
  </si>
  <si>
    <t>ANGELES_774295</t>
  </si>
  <si>
    <t>ADAME_774296</t>
  </si>
  <si>
    <t>CARDENAS_774297</t>
  </si>
  <si>
    <t>EVARISTO_774298</t>
  </si>
  <si>
    <t>ALVAREZ_774299</t>
  </si>
  <si>
    <t>LANDAVERDE_774303</t>
  </si>
  <si>
    <t>PEREZ_774305</t>
  </si>
  <si>
    <t>LUGARDO_774307</t>
  </si>
  <si>
    <t>IXMATLAHUA_774308</t>
  </si>
  <si>
    <t>OROPEZA_774311</t>
  </si>
  <si>
    <t>VAZQUEZ_774316</t>
  </si>
  <si>
    <t>NAVA_774318</t>
  </si>
  <si>
    <t>ESCOBAR_774319</t>
  </si>
  <si>
    <t>MARTIN_774326</t>
  </si>
  <si>
    <t>GARCIA_774327</t>
  </si>
  <si>
    <t>GARCIA_774332</t>
  </si>
  <si>
    <t>ROMERO_774337</t>
  </si>
  <si>
    <t>GUERRERO_774341</t>
  </si>
  <si>
    <t>MARCIAL_774345</t>
  </si>
  <si>
    <t>ZAMORA_774349</t>
  </si>
  <si>
    <t>JUANICO_774352</t>
  </si>
  <si>
    <t>RAMIREZ_774366</t>
  </si>
  <si>
    <t>BALDERAS_774371</t>
  </si>
  <si>
    <t>RODRIGUEZ_774380</t>
  </si>
  <si>
    <t>MORALES_774383</t>
  </si>
  <si>
    <t>PADILLA_774395</t>
  </si>
  <si>
    <t>DAMIAN_774396</t>
  </si>
  <si>
    <t>ROBLES_774398</t>
  </si>
  <si>
    <t>PERRUSQUIA_774412</t>
  </si>
  <si>
    <t>MARTINEZ_774415</t>
  </si>
  <si>
    <t>VILLADA_774417</t>
  </si>
  <si>
    <t>ARIZMENDI_774422</t>
  </si>
  <si>
    <t>FERNANDEZ_774423</t>
  </si>
  <si>
    <t>BAUTISTA_774425</t>
  </si>
  <si>
    <t>CERVANTES_774428</t>
  </si>
  <si>
    <t>CARRERA_774431</t>
  </si>
  <si>
    <t>MORALES_774433</t>
  </si>
  <si>
    <t>ARANDA_774434</t>
  </si>
  <si>
    <t>SANTIAGO_774440</t>
  </si>
  <si>
    <t>SALOME_774450</t>
  </si>
  <si>
    <t>LUNA_774458</t>
  </si>
  <si>
    <t>VAZQUEZ_774461</t>
  </si>
  <si>
    <t>ALVAREZ_774464</t>
  </si>
  <si>
    <t>BENAVIDEZ_774468</t>
  </si>
  <si>
    <t>CORONA_774472</t>
  </si>
  <si>
    <t>CAUTE_774481</t>
  </si>
  <si>
    <t>MURGUIA_774484</t>
  </si>
  <si>
    <t>MELQUIADES_774492</t>
  </si>
  <si>
    <t>HERNANDEZ_774493</t>
  </si>
  <si>
    <t>GARCIA_774495</t>
  </si>
  <si>
    <t>HERNANDEZ_774496</t>
  </si>
  <si>
    <t>BOCANEGRA_774499</t>
  </si>
  <si>
    <t>AGUILAR_774503</t>
  </si>
  <si>
    <t>ANGEL_774512</t>
  </si>
  <si>
    <t>TELLEZ_774514</t>
  </si>
  <si>
    <t>AGUERO_774515</t>
  </si>
  <si>
    <t>SANTIAGO_774520</t>
  </si>
  <si>
    <t>RIOS_774521</t>
  </si>
  <si>
    <t>MORALES_774526</t>
  </si>
  <si>
    <t>LEDESMA_774528</t>
  </si>
  <si>
    <t>QUINTANAR_774532</t>
  </si>
  <si>
    <t>MORENO_774535</t>
  </si>
  <si>
    <t>ELIAS_774537</t>
  </si>
  <si>
    <t>ROMERO_774545</t>
  </si>
  <si>
    <t>RODRIGUEZ_774547</t>
  </si>
  <si>
    <t>LOPEZ_774549</t>
  </si>
  <si>
    <t>SEPTIEN_774555</t>
  </si>
  <si>
    <t>VELAZQUEZ_774560</t>
  </si>
  <si>
    <t>SUAREZ_774566</t>
  </si>
  <si>
    <t>LIMON_774567</t>
  </si>
  <si>
    <t>AGUIRRE_774572</t>
  </si>
  <si>
    <t>GASCA_774574</t>
  </si>
  <si>
    <t>SALINAS_774577</t>
  </si>
  <si>
    <t>HERNANDEZ_774581</t>
  </si>
  <si>
    <t>SALAZAR_774582</t>
  </si>
  <si>
    <t>OLIVARES_774583</t>
  </si>
  <si>
    <t>FLORES_774584</t>
  </si>
  <si>
    <t>HERNANDEZ_774585</t>
  </si>
  <si>
    <t>HERNANDEZ_774589</t>
  </si>
  <si>
    <t>MARTIN_774590</t>
  </si>
  <si>
    <t>BARRERA_774591</t>
  </si>
  <si>
    <t>TORRES_774592</t>
  </si>
  <si>
    <t>HERNANDEZ_774598</t>
  </si>
  <si>
    <t>GALVAN_774601</t>
  </si>
  <si>
    <t>CELESTINO_774603</t>
  </si>
  <si>
    <t>GONZALEZ_774605</t>
  </si>
  <si>
    <t>AGUILAR_774606</t>
  </si>
  <si>
    <t>GARCIA_774607</t>
  </si>
  <si>
    <t>FUENTES_774608</t>
  </si>
  <si>
    <t>POLICARPIO_774610</t>
  </si>
  <si>
    <t>HERNANDEZ_774612</t>
  </si>
  <si>
    <t>MALDONADO_774619</t>
  </si>
  <si>
    <t>MARQUEZ_774626</t>
  </si>
  <si>
    <t>VASQUEZ_774630</t>
  </si>
  <si>
    <t>FLORES_774638</t>
  </si>
  <si>
    <t>PEREZ_774642</t>
  </si>
  <si>
    <t>RESENDIZ_774643</t>
  </si>
  <si>
    <t>CRUZ_774644</t>
  </si>
  <si>
    <t>ZAVALA_774647</t>
  </si>
  <si>
    <t>SAN_774648</t>
  </si>
  <si>
    <t>LANDAVERDE_774649</t>
  </si>
  <si>
    <t>CAMPOS_774658</t>
  </si>
  <si>
    <t>RUBIO_774664</t>
  </si>
  <si>
    <t>RUBIO_774667</t>
  </si>
  <si>
    <t>ROBLEDO_774669</t>
  </si>
  <si>
    <t>AGUILAR_774684</t>
  </si>
  <si>
    <t>BENITEZ_774685</t>
  </si>
  <si>
    <t>GARNICA_774687</t>
  </si>
  <si>
    <t>NAVA_774690</t>
  </si>
  <si>
    <t>CARDENAS_774694</t>
  </si>
  <si>
    <t>RIVERA_774697</t>
  </si>
  <si>
    <t>BERNAL_774701</t>
  </si>
  <si>
    <t>JACINTO_774704</t>
  </si>
  <si>
    <t>OLASCOAGA_774705</t>
  </si>
  <si>
    <t>TOLEDO_774707</t>
  </si>
  <si>
    <t>BALBUENA_774708</t>
  </si>
  <si>
    <t>PEREZ_774710</t>
  </si>
  <si>
    <t>FLORES_774711</t>
  </si>
  <si>
    <t>MORALES_774712</t>
  </si>
  <si>
    <t>ROBLES_774714</t>
  </si>
  <si>
    <t>FELIPE_774722</t>
  </si>
  <si>
    <t>HERNANDEZ_774724</t>
  </si>
  <si>
    <t>GARCIA_774725</t>
  </si>
  <si>
    <t>MADERA_774727</t>
  </si>
  <si>
    <t>GARCIA_774732</t>
  </si>
  <si>
    <t>LANDAVERDE_774734</t>
  </si>
  <si>
    <t>CRUZ_774739</t>
  </si>
  <si>
    <t>LOMAS_774740</t>
  </si>
  <si>
    <t>GARCIA_774749</t>
  </si>
  <si>
    <t>GARCIA_774750</t>
  </si>
  <si>
    <t>JUAN_774753</t>
  </si>
  <si>
    <t>FRIAS_774754</t>
  </si>
  <si>
    <t>ROMERO_774756</t>
  </si>
  <si>
    <t>HERNANDEZ_774758</t>
  </si>
  <si>
    <t>GUTIERREZ_774765</t>
  </si>
  <si>
    <t>CRUZ_774770</t>
  </si>
  <si>
    <t>ANGEL_774772</t>
  </si>
  <si>
    <t>PAEZ_774778</t>
  </si>
  <si>
    <t>MARTINEZ_774784</t>
  </si>
  <si>
    <t>RAMOS_774785</t>
  </si>
  <si>
    <t>ROMERO_774789</t>
  </si>
  <si>
    <t>GONZALEZ_774793</t>
  </si>
  <si>
    <t>GRAJALES_774798</t>
  </si>
  <si>
    <t>RAMOS_774802</t>
  </si>
  <si>
    <t>TERRAZAS_774803</t>
  </si>
  <si>
    <t>REYES_774804</t>
  </si>
  <si>
    <t>LANDAVERDE_774805</t>
  </si>
  <si>
    <t>TREJO_774808</t>
  </si>
  <si>
    <t>ZUÑIGA_774809</t>
  </si>
  <si>
    <t>RUIZ_774810</t>
  </si>
  <si>
    <t>FELICIANO_774819</t>
  </si>
  <si>
    <t>REYES_774820</t>
  </si>
  <si>
    <t>SALDAÑA_774825</t>
  </si>
  <si>
    <t>LOPEZ_774828</t>
  </si>
  <si>
    <t>PONCE_774836</t>
  </si>
  <si>
    <t>JUAREZ_774839</t>
  </si>
  <si>
    <t>MENDEZ_774845</t>
  </si>
  <si>
    <t>CRUZ_774849</t>
  </si>
  <si>
    <t>ESQUIVEL_774855</t>
  </si>
  <si>
    <t>RIVERA_774856</t>
  </si>
  <si>
    <t>SALAZAR_774857</t>
  </si>
  <si>
    <t>RAMIREZ_774859</t>
  </si>
  <si>
    <t>BARRIOS_774862</t>
  </si>
  <si>
    <t>LANDAVERDE_774869</t>
  </si>
  <si>
    <t>NATIVIDAD_774875</t>
  </si>
  <si>
    <t>LEDESMA_774879</t>
  </si>
  <si>
    <t>LANDAVERDE_774883</t>
  </si>
  <si>
    <t>LOPEZ_774884</t>
  </si>
  <si>
    <t>TREJO_774890</t>
  </si>
  <si>
    <t>CORTES_774893</t>
  </si>
  <si>
    <t>VILLARREAL_774901</t>
  </si>
  <si>
    <t>ROMERO_774903</t>
  </si>
  <si>
    <t>DUARTE_774907</t>
  </si>
  <si>
    <t>ALARCON_774909</t>
  </si>
  <si>
    <t>VENTURA_774912</t>
  </si>
  <si>
    <t>ROQUE_774913</t>
  </si>
  <si>
    <t>LARA_774916</t>
  </si>
  <si>
    <t>BREÑA_774917</t>
  </si>
  <si>
    <t>CANDELARIO_774919</t>
  </si>
  <si>
    <t>ALVARADO_774920</t>
  </si>
  <si>
    <t>HERNANDEZ_774923</t>
  </si>
  <si>
    <t>BLANCARTE_774926</t>
  </si>
  <si>
    <t>ROSALES_774929</t>
  </si>
  <si>
    <t>GONZALEZ_774933</t>
  </si>
  <si>
    <t>BAHENA_774934</t>
  </si>
  <si>
    <t>LOPEZ_774936</t>
  </si>
  <si>
    <t>DIAZ_774937</t>
  </si>
  <si>
    <t>SALVADOR_774940</t>
  </si>
  <si>
    <t>ALMANZA_774949</t>
  </si>
  <si>
    <t>MALDONADO_774950</t>
  </si>
  <si>
    <t>SANTES_774953</t>
  </si>
  <si>
    <t>OLGUIN_774954</t>
  </si>
  <si>
    <t>MONTIEL_774956</t>
  </si>
  <si>
    <t>AREVALO_775173</t>
  </si>
  <si>
    <t>RESENDIZ_775180</t>
  </si>
  <si>
    <t>DENEZ_775181</t>
  </si>
  <si>
    <t>GONZALEZ_775189</t>
  </si>
  <si>
    <t>GUTIERREZ_775190</t>
  </si>
  <si>
    <t>SANCHEZ_775193</t>
  </si>
  <si>
    <t>CHAVEZ_775201</t>
  </si>
  <si>
    <t>HERNANDEZ_775205</t>
  </si>
  <si>
    <t>MARTINEZ_775206</t>
  </si>
  <si>
    <t>RUIZ_775210</t>
  </si>
  <si>
    <t>GUTIERREZ_775220</t>
  </si>
  <si>
    <t>GERONIMO_775223</t>
  </si>
  <si>
    <t>CARMONA_775225</t>
  </si>
  <si>
    <t>MILLAN_775226</t>
  </si>
  <si>
    <t>VIOLANTE_775227</t>
  </si>
  <si>
    <t>SATURNINO_775229</t>
  </si>
  <si>
    <t>CALDERON_775230</t>
  </si>
  <si>
    <t>LOPEZ_775233</t>
  </si>
  <si>
    <t>GARCIA_775235</t>
  </si>
  <si>
    <t>PACHECO_775236</t>
  </si>
  <si>
    <t>ARREDONDO_775239</t>
  </si>
  <si>
    <t>ITURBERO_775240</t>
  </si>
  <si>
    <t>TECORRALCO_775242</t>
  </si>
  <si>
    <t>ALVAREZ_775244</t>
  </si>
  <si>
    <t>MURILLO_775249</t>
  </si>
  <si>
    <t>RAMOS_775252</t>
  </si>
  <si>
    <t>BUSTOS_775257</t>
  </si>
  <si>
    <t>AGUILLON_775258</t>
  </si>
  <si>
    <t>GUTIERREZ_775260</t>
  </si>
  <si>
    <t>MARTINEZ_775262</t>
  </si>
  <si>
    <t>ROSALES_775263</t>
  </si>
  <si>
    <t>HERNANDEZ_775269</t>
  </si>
  <si>
    <t>RAMIREZ_775270</t>
  </si>
  <si>
    <t>LUCERO_775271</t>
  </si>
  <si>
    <t>LUGARDO_775275</t>
  </si>
  <si>
    <t>HERNANDEZ_775277</t>
  </si>
  <si>
    <t>CUETO_775280</t>
  </si>
  <si>
    <t>GALVAN_775290</t>
  </si>
  <si>
    <t>OCAMPO_775294</t>
  </si>
  <si>
    <t>GONZALEZ_775295</t>
  </si>
  <si>
    <t>CAVAZOS_775296</t>
  </si>
  <si>
    <t>JIMENEZ_775299</t>
  </si>
  <si>
    <t>FIGUEROA_775300</t>
  </si>
  <si>
    <t>LOPEZ_775301</t>
  </si>
  <si>
    <t>RUIZ_775307</t>
  </si>
  <si>
    <t>REYES_775310</t>
  </si>
  <si>
    <t>SALAZAR_775314</t>
  </si>
  <si>
    <t>VILLAR_775323</t>
  </si>
  <si>
    <t>LUGARDO_775325</t>
  </si>
  <si>
    <t>LOZADA_775326</t>
  </si>
  <si>
    <t>VAZQUEZ_775329</t>
  </si>
  <si>
    <t>OSEGUERA_775332</t>
  </si>
  <si>
    <t>PALMA_775334</t>
  </si>
  <si>
    <t>GOMEZ_775335</t>
  </si>
  <si>
    <t>AGUILAR_775336</t>
  </si>
  <si>
    <t>ALVAREZ_775338</t>
  </si>
  <si>
    <t>HUERTA_775339</t>
  </si>
  <si>
    <t>MORENO_775347</t>
  </si>
  <si>
    <t>ANGELES_775348</t>
  </si>
  <si>
    <t>VEGA_775349</t>
  </si>
  <si>
    <t>PEREZ_775350</t>
  </si>
  <si>
    <t>RODRIGUEZ_775351</t>
  </si>
  <si>
    <t>VILLAGRAN_775353</t>
  </si>
  <si>
    <t>CRUZ_775355</t>
  </si>
  <si>
    <t>GARCIA_775358</t>
  </si>
  <si>
    <t>GUARNEROS_775359</t>
  </si>
  <si>
    <t>GONZALEZ_775364</t>
  </si>
  <si>
    <t>REYES_775371</t>
  </si>
  <si>
    <t>RAMOS_775376</t>
  </si>
  <si>
    <t>ESQUIVEL_775378</t>
  </si>
  <si>
    <t>GONZALEZ_775382</t>
  </si>
  <si>
    <t>BRITO_775383</t>
  </si>
  <si>
    <t>PEREZ_775384</t>
  </si>
  <si>
    <t>ARELLANO_775385</t>
  </si>
  <si>
    <t>DIAZ_775386</t>
  </si>
  <si>
    <t>HURTADO_775388</t>
  </si>
  <si>
    <t>LOPEZ_775393</t>
  </si>
  <si>
    <t>HERNANDEZ_775394</t>
  </si>
  <si>
    <t>ORTIZ_775397</t>
  </si>
  <si>
    <t>HERNANDEZ_775405</t>
  </si>
  <si>
    <t>RAMIREZ_775407</t>
  </si>
  <si>
    <t>MAURO_775414</t>
  </si>
  <si>
    <t>CLEMENTE_775416</t>
  </si>
  <si>
    <t>OLVERA_775417</t>
  </si>
  <si>
    <t>CABRAL_775418</t>
  </si>
  <si>
    <t>TORRES_775420</t>
  </si>
  <si>
    <t>ESQUIVEL_775423</t>
  </si>
  <si>
    <t>CERVANTES_775425</t>
  </si>
  <si>
    <t>PEREZ_775427</t>
  </si>
  <si>
    <t>GONZALEZ_775430</t>
  </si>
  <si>
    <t>LAZARO_775431</t>
  </si>
  <si>
    <t>CABRERA_775435</t>
  </si>
  <si>
    <t>ELIAS_775437</t>
  </si>
  <si>
    <t>SANCHEZ_775441</t>
  </si>
  <si>
    <t>GARCIA_775444</t>
  </si>
  <si>
    <t>PINEDA_775445</t>
  </si>
  <si>
    <t>VALLADARES_775448</t>
  </si>
  <si>
    <t>MEDINA_775449</t>
  </si>
  <si>
    <t>RAMOS_775451</t>
  </si>
  <si>
    <t>CASTILLEJOS_775452</t>
  </si>
  <si>
    <t>GUZMAN_775454</t>
  </si>
  <si>
    <t>SUAREZ_775455</t>
  </si>
  <si>
    <t>CASTRO_775456</t>
  </si>
  <si>
    <t>PERALES_775463</t>
  </si>
  <si>
    <t>CIGARROA_775467</t>
  </si>
  <si>
    <t>ROBLES_775469</t>
  </si>
  <si>
    <t>CORTINA_775471</t>
  </si>
  <si>
    <t>LEYVA_775472</t>
  </si>
  <si>
    <t>JUAREZ_775478</t>
  </si>
  <si>
    <t>HERNANDEZ_775483</t>
  </si>
  <si>
    <t>LOPEZ_775484</t>
  </si>
  <si>
    <t>CASTILLO_775487</t>
  </si>
  <si>
    <t>HERNANDEZ_775488</t>
  </si>
  <si>
    <t>VARA_775492</t>
  </si>
  <si>
    <t>RAMIREZ_775494</t>
  </si>
  <si>
    <t>ROQUE_775495</t>
  </si>
  <si>
    <t>GONZALEZ_775502</t>
  </si>
  <si>
    <t>ROGEL_775504</t>
  </si>
  <si>
    <t>MORENO_775508</t>
  </si>
  <si>
    <t>MARTINEZ_775510</t>
  </si>
  <si>
    <t>PEREZ_775511</t>
  </si>
  <si>
    <t>OLVERA_775515</t>
  </si>
  <si>
    <t>VALDEZ_775516</t>
  </si>
  <si>
    <t>VEGA_775517</t>
  </si>
  <si>
    <t>MARTINEZ_775521</t>
  </si>
  <si>
    <t>COLIN_775523</t>
  </si>
  <si>
    <t>RIVERA_775525</t>
  </si>
  <si>
    <t>GARCIA_775526</t>
  </si>
  <si>
    <t>SOTELO_775529</t>
  </si>
  <si>
    <t>VIVEROS_775530</t>
  </si>
  <si>
    <t>GARCIA_775531</t>
  </si>
  <si>
    <t>JIMENEZ_775538</t>
  </si>
  <si>
    <t>TAPIA_775542</t>
  </si>
  <si>
    <t>MARTINEZ_775544</t>
  </si>
  <si>
    <t>HERNANDEZ_775545</t>
  </si>
  <si>
    <t>NUÑEZ_775546</t>
  </si>
  <si>
    <t>ANGELES_775564</t>
  </si>
  <si>
    <t>MARTINEZ_775565</t>
  </si>
  <si>
    <t>AMADOR_775568</t>
  </si>
  <si>
    <t>MORENO_775569</t>
  </si>
  <si>
    <t>TOLENTINO_775570</t>
  </si>
  <si>
    <t>HERNANDEZ_775571</t>
  </si>
  <si>
    <t>TORRES_775572</t>
  </si>
  <si>
    <t>ACOCAL_775574</t>
  </si>
  <si>
    <t>MARTINEZ_775585</t>
  </si>
  <si>
    <t>PASCUAL_775590</t>
  </si>
  <si>
    <t>BECERRA_775592</t>
  </si>
  <si>
    <t>ROSALES_775596</t>
  </si>
  <si>
    <t>GONZALEZ_775597</t>
  </si>
  <si>
    <t>MORENO_775598</t>
  </si>
  <si>
    <t>HERRERA_775601</t>
  </si>
  <si>
    <t>BREÑA_775603</t>
  </si>
  <si>
    <t>MORALES_775605</t>
  </si>
  <si>
    <t>GRANADOS_775619</t>
  </si>
  <si>
    <t>HERNANDEZ_775626</t>
  </si>
  <si>
    <t>GARCIA_775627</t>
  </si>
  <si>
    <t>VERA_775628</t>
  </si>
  <si>
    <t>MARTINEZ_775631</t>
  </si>
  <si>
    <t>MARTINEZ_775633</t>
  </si>
  <si>
    <t>ENRIQUEZ_775636</t>
  </si>
  <si>
    <t>MARAÑON_775638</t>
  </si>
  <si>
    <t>ARTEAGA_775639</t>
  </si>
  <si>
    <t>LOPEZ_775643</t>
  </si>
  <si>
    <t>RAMIREZ_775646</t>
  </si>
  <si>
    <t>GOMEZ_775647</t>
  </si>
  <si>
    <t>RIVERA_775649</t>
  </si>
  <si>
    <t>COFFIN_775656</t>
  </si>
  <si>
    <t>BELTRAN_775657</t>
  </si>
  <si>
    <t>CELESTINO_775659</t>
  </si>
  <si>
    <t>JUAREZ_775662</t>
  </si>
  <si>
    <t>FELIX_775669</t>
  </si>
  <si>
    <t>CRUZ_775670</t>
  </si>
  <si>
    <t>SANCHEZ_775675</t>
  </si>
  <si>
    <t>HERNANDEZ_775676</t>
  </si>
  <si>
    <t>VARGAS_775677</t>
  </si>
  <si>
    <t>MAGAÑA_775678</t>
  </si>
  <si>
    <t>VERDIN_775679</t>
  </si>
  <si>
    <t>BASILIO_775680</t>
  </si>
  <si>
    <t>VAZQUEZ_775681</t>
  </si>
  <si>
    <t>ALVAREZ_775682</t>
  </si>
  <si>
    <t>MENDOZA_775684</t>
  </si>
  <si>
    <t>VASQUEZ_775686</t>
  </si>
  <si>
    <t>SIERRA_775690</t>
  </si>
  <si>
    <t>RIVERA_775695</t>
  </si>
  <si>
    <t>MARQUEZ_775698</t>
  </si>
  <si>
    <t>VAZQUEZ_775699</t>
  </si>
  <si>
    <t>TORRES_775701</t>
  </si>
  <si>
    <t>VEGA_775702</t>
  </si>
  <si>
    <t>SANCHEZ_775704</t>
  </si>
  <si>
    <t>GARCIA_775707</t>
  </si>
  <si>
    <t>BRIONES_775710</t>
  </si>
  <si>
    <t>LOZADA_775714</t>
  </si>
  <si>
    <t>MONDRAGON_775716</t>
  </si>
  <si>
    <t>GONZALEZ_775726</t>
  </si>
  <si>
    <t>HERNANDEZ_775729</t>
  </si>
  <si>
    <t>DOVAL_775731</t>
  </si>
  <si>
    <t>ARANO_775732</t>
  </si>
  <si>
    <t>MARTINEZ_775734</t>
  </si>
  <si>
    <t>GOMEZ_775737</t>
  </si>
  <si>
    <t>LEDESMA_775739</t>
  </si>
  <si>
    <t>PEREZ_775743</t>
  </si>
  <si>
    <t>TREJO_775748</t>
  </si>
  <si>
    <t>AMADOR_775750</t>
  </si>
  <si>
    <t>PEDRAZA_775751</t>
  </si>
  <si>
    <t>VELAZQUEZ_775758</t>
  </si>
  <si>
    <t>ARELLANO_775759</t>
  </si>
  <si>
    <t>MORALES_775760</t>
  </si>
  <si>
    <t>HERRERA_775761</t>
  </si>
  <si>
    <t>RAMOS_775762</t>
  </si>
  <si>
    <t>MORENO_775768</t>
  </si>
  <si>
    <t>DOMINGUEZ_775782</t>
  </si>
  <si>
    <t>RODRIGUEZ_775784</t>
  </si>
  <si>
    <t>HERNANDEZ_775786</t>
  </si>
  <si>
    <t>LAZARO_775787</t>
  </si>
  <si>
    <t>BARRON_775788</t>
  </si>
  <si>
    <t>GALVAN_775790</t>
  </si>
  <si>
    <t>MARTINEZ_775794</t>
  </si>
  <si>
    <t>CUAMATZI_775797</t>
  </si>
  <si>
    <t>GONZALEZ_775801</t>
  </si>
  <si>
    <t>MARTINEZ_775804</t>
  </si>
  <si>
    <t>PEREZ_775807</t>
  </si>
  <si>
    <t>SANTES_775812</t>
  </si>
  <si>
    <t>HERNANDEZ_775814</t>
  </si>
  <si>
    <t>ALVAREZ_775819</t>
  </si>
  <si>
    <t>BRAVO_775822</t>
  </si>
  <si>
    <t>GONZALEZ_775829</t>
  </si>
  <si>
    <t>MONSERRAT_775831</t>
  </si>
  <si>
    <t>MORALES_775848</t>
  </si>
  <si>
    <t>CHAVEZ_775849</t>
  </si>
  <si>
    <t>MEZA_775852</t>
  </si>
  <si>
    <t>MULATO_775854</t>
  </si>
  <si>
    <t>BAHENA_775856</t>
  </si>
  <si>
    <t>ONTIVEROS_775860</t>
  </si>
  <si>
    <t>MUÑOZ_775861</t>
  </si>
  <si>
    <t>SANCHEZ_775862</t>
  </si>
  <si>
    <t>MACEDA_775863</t>
  </si>
  <si>
    <t>HERNANDEZ_775865</t>
  </si>
  <si>
    <t>TREJO_775867</t>
  </si>
  <si>
    <t>GONZALEZ_775868</t>
  </si>
  <si>
    <t>ESPINOSA_775871</t>
  </si>
  <si>
    <t>RICO_775872</t>
  </si>
  <si>
    <t>HERNANDEZ_775874</t>
  </si>
  <si>
    <t>FONSECA_775880</t>
  </si>
  <si>
    <t>MARTINEZ_775881</t>
  </si>
  <si>
    <t>VALENZUELA_775883</t>
  </si>
  <si>
    <t>ACOSTA_775884</t>
  </si>
  <si>
    <t>MUÑOZ_775885</t>
  </si>
  <si>
    <t>JIMENEZ_775888</t>
  </si>
  <si>
    <t>ZOPIYACTLE_775890</t>
  </si>
  <si>
    <t>PALOMARES_775891</t>
  </si>
  <si>
    <t>BARRIGA_775903</t>
  </si>
  <si>
    <t>RESENDIZ_775906</t>
  </si>
  <si>
    <t>FLORES_775910</t>
  </si>
  <si>
    <t>GOMEZ_775911</t>
  </si>
  <si>
    <t>CRUZ_775912</t>
  </si>
  <si>
    <t>RUIZ_775919</t>
  </si>
  <si>
    <t>DEANDA_775923</t>
  </si>
  <si>
    <t>GUEVARA_775925</t>
  </si>
  <si>
    <t>PANTOJA_775926</t>
  </si>
  <si>
    <t>SANCHEZ_775929</t>
  </si>
  <si>
    <t>PEREZ_775932</t>
  </si>
  <si>
    <t>RODRIGUEZ_775933</t>
  </si>
  <si>
    <t>RAMIREZ_775935</t>
  </si>
  <si>
    <t>SANCHEZ_775936</t>
  </si>
  <si>
    <t>GARCIA_775937</t>
  </si>
  <si>
    <t>CHACON_775939</t>
  </si>
  <si>
    <t>SALINAS_775943</t>
  </si>
  <si>
    <t>ORDUÑA_775946</t>
  </si>
  <si>
    <t>BARRERA_775950</t>
  </si>
  <si>
    <t>RAMIREZ_775953</t>
  </si>
  <si>
    <t>GUZMAN_775957</t>
  </si>
  <si>
    <t>JESUS_775965</t>
  </si>
  <si>
    <t>ALCALA_775967</t>
  </si>
  <si>
    <t>SANCHEZ_775980</t>
  </si>
  <si>
    <t>PEREZ_775981</t>
  </si>
  <si>
    <t>AVALOS_775982</t>
  </si>
  <si>
    <t>OLALDE_775983</t>
  </si>
  <si>
    <t>PEREZ_775984</t>
  </si>
  <si>
    <t>CABRERA_775986</t>
  </si>
  <si>
    <t>LOPEZ_775987</t>
  </si>
  <si>
    <t>ROBLES_775991</t>
  </si>
  <si>
    <t>ROSALES_775993</t>
  </si>
  <si>
    <t>MALDONADO_775994</t>
  </si>
  <si>
    <t>PADILLA_775995</t>
  </si>
  <si>
    <t>LOAIZA_775997</t>
  </si>
  <si>
    <t>CASTRO_775999</t>
  </si>
  <si>
    <t>MONJARAZ_776003</t>
  </si>
  <si>
    <t>SANCHEZ_776008</t>
  </si>
  <si>
    <t>BUSTAMANTE_776016</t>
  </si>
  <si>
    <t>RODRIGUEZ_776018</t>
  </si>
  <si>
    <t>CORRALES_776020</t>
  </si>
  <si>
    <t>SANCHEZ_776022</t>
  </si>
  <si>
    <t>LOPEZ_776023</t>
  </si>
  <si>
    <t>PEREZ_776025</t>
  </si>
  <si>
    <t>MORALES_776027</t>
  </si>
  <si>
    <t>RESENDIZ_776028</t>
  </si>
  <si>
    <t>SERNA_776030</t>
  </si>
  <si>
    <t>RAMIREZ_776032</t>
  </si>
  <si>
    <t>DEONICIO_776034</t>
  </si>
  <si>
    <t>BALCAZAR_776039</t>
  </si>
  <si>
    <t>REYES_776043</t>
  </si>
  <si>
    <t>ROSALES_776044</t>
  </si>
  <si>
    <t>SANCHEZ_776046</t>
  </si>
  <si>
    <t>CRUZ_776049</t>
  </si>
  <si>
    <t>GUZMAN_776053</t>
  </si>
  <si>
    <t>CRUZ_776055</t>
  </si>
  <si>
    <t>ANGELES_776056</t>
  </si>
  <si>
    <t>HERNANDEZ_776058</t>
  </si>
  <si>
    <t>HERNANDEZ_776059</t>
  </si>
  <si>
    <t>LINARES_776060</t>
  </si>
  <si>
    <t>JUAREZ_776061</t>
  </si>
  <si>
    <t>RAZO_776067</t>
  </si>
  <si>
    <t>VERTIZ_776069</t>
  </si>
  <si>
    <t>CONTRERAS_776070</t>
  </si>
  <si>
    <t>SANCHEZ_776071</t>
  </si>
  <si>
    <t>CRUZ_776072</t>
  </si>
  <si>
    <t>PATLAN_776078</t>
  </si>
  <si>
    <t>MORALES_776079</t>
  </si>
  <si>
    <t>GONZALEZ_776081</t>
  </si>
  <si>
    <t>ARAGON_776082</t>
  </si>
  <si>
    <t>GUZMAN_776083</t>
  </si>
  <si>
    <t>MORENO_776084</t>
  </si>
  <si>
    <t>MARQUEZ_776086</t>
  </si>
  <si>
    <t>TORRES_776088</t>
  </si>
  <si>
    <t>ARREDONDO_776091</t>
  </si>
  <si>
    <t>GOMEZ_776093</t>
  </si>
  <si>
    <t>SANCHEZ_776095</t>
  </si>
  <si>
    <t>HERNANDEZ_776096</t>
  </si>
  <si>
    <t>ACOSTA_776097</t>
  </si>
  <si>
    <t>TORRES_776098</t>
  </si>
  <si>
    <t>MARTINEZ_776099</t>
  </si>
  <si>
    <t>MARTINEZ_776100</t>
  </si>
  <si>
    <t>RAMIREZ_776101</t>
  </si>
  <si>
    <t>CRUZ_776104</t>
  </si>
  <si>
    <t>HERNANDEZ_776108</t>
  </si>
  <si>
    <t>SOLORIO_776109</t>
  </si>
  <si>
    <t>VARGAS_776114</t>
  </si>
  <si>
    <t>LIMON_776115</t>
  </si>
  <si>
    <t>ALFARO_776119</t>
  </si>
  <si>
    <t>PEREZ_776125</t>
  </si>
  <si>
    <t>OLVERA_776128</t>
  </si>
  <si>
    <t>MENDOZA_776129</t>
  </si>
  <si>
    <t>PEREZ_776131</t>
  </si>
  <si>
    <t>ORTA_776136</t>
  </si>
  <si>
    <t>LOPEZ_776137</t>
  </si>
  <si>
    <t>VALENCIA_776141</t>
  </si>
  <si>
    <t>RAMIREZ_776147</t>
  </si>
  <si>
    <t>CANO_776148</t>
  </si>
  <si>
    <t>SANCHEZ_776150</t>
  </si>
  <si>
    <t>ESCOBAR_776151</t>
  </si>
  <si>
    <t>SEGOVIANO_776152</t>
  </si>
  <si>
    <t>BRAVO_776156</t>
  </si>
  <si>
    <t>ROSALES_776157</t>
  </si>
  <si>
    <t>PEREZ_776158</t>
  </si>
  <si>
    <t>URCINO_776160</t>
  </si>
  <si>
    <t>CERVANTES_776163</t>
  </si>
  <si>
    <t>CHAVEZ_776164</t>
  </si>
  <si>
    <t>SALAMANCA_776165</t>
  </si>
  <si>
    <t>MENDOZA_776166</t>
  </si>
  <si>
    <t>ZUÑIGA_776167</t>
  </si>
  <si>
    <t>CORDOVA_776169</t>
  </si>
  <si>
    <t>GUERRERO_776171</t>
  </si>
  <si>
    <t>SUAREZ_776173</t>
  </si>
  <si>
    <t>FRANCO_776174</t>
  </si>
  <si>
    <t>MARTINEZ_776175</t>
  </si>
  <si>
    <t>HIPOLITO_776177</t>
  </si>
  <si>
    <t>SALINAS_776178</t>
  </si>
  <si>
    <t>OLALDE_776183</t>
  </si>
  <si>
    <t>ZARATE_776184</t>
  </si>
  <si>
    <t>BETANCOURT_776185</t>
  </si>
  <si>
    <t>DIAZ_776189</t>
  </si>
  <si>
    <t>RAMIREZ_776192</t>
  </si>
  <si>
    <t>PEREZ_776193</t>
  </si>
  <si>
    <t>ROSAS_776199</t>
  </si>
  <si>
    <t>ALVARADO_776200</t>
  </si>
  <si>
    <t>MIGUEL_776201</t>
  </si>
  <si>
    <t>PEREZ_776202</t>
  </si>
  <si>
    <t>POSADA_776203</t>
  </si>
  <si>
    <t>SANCHEZ_776205</t>
  </si>
  <si>
    <t>ANDRADE_776207</t>
  </si>
  <si>
    <t>RAMIREZ_776208</t>
  </si>
  <si>
    <t>CUEVAS_776209</t>
  </si>
  <si>
    <t>VICENCIO_776211</t>
  </si>
  <si>
    <t>VAZQUEZ_776212</t>
  </si>
  <si>
    <t>RIVERO_776221</t>
  </si>
  <si>
    <t>CORDOVA_776222</t>
  </si>
  <si>
    <t>UGALDE_776223</t>
  </si>
  <si>
    <t>GRANADOS_776224</t>
  </si>
  <si>
    <t>GRANILLO_776225</t>
  </si>
  <si>
    <t>DORANTES_776226</t>
  </si>
  <si>
    <t>FONSECA_776229</t>
  </si>
  <si>
    <t>PEREYRA_776232</t>
  </si>
  <si>
    <t>LOPEZ_776233</t>
  </si>
  <si>
    <t>PIMENTEL_776234</t>
  </si>
  <si>
    <t>PACHECO_776235</t>
  </si>
  <si>
    <t>CORTES_776238</t>
  </si>
  <si>
    <t>LORENZANA_776239</t>
  </si>
  <si>
    <t>PONCE_776240</t>
  </si>
  <si>
    <t>FLORES_776242</t>
  </si>
  <si>
    <t>AVELINO_776255</t>
  </si>
  <si>
    <t>ESCOBEDO_776256</t>
  </si>
  <si>
    <t>CRUZ_776258</t>
  </si>
  <si>
    <t>MEJIA_776262</t>
  </si>
  <si>
    <t>HERNANDEZ_776263</t>
  </si>
  <si>
    <t>LOPEZ_776264</t>
  </si>
  <si>
    <t>GUTIERREZ_776266</t>
  </si>
  <si>
    <t>GONZALEZ_776267</t>
  </si>
  <si>
    <t>VELAZQUEZ_776268</t>
  </si>
  <si>
    <t>ORTIZ_776269</t>
  </si>
  <si>
    <t>RAMIREZ_776270</t>
  </si>
  <si>
    <t>ESCOBAR_776271</t>
  </si>
  <si>
    <t>QUIJANO_776272</t>
  </si>
  <si>
    <t>GARCIA_776274</t>
  </si>
  <si>
    <t>ROJAS_776275</t>
  </si>
  <si>
    <t>MALDONADO_776276</t>
  </si>
  <si>
    <t>RAMIREZ_776277</t>
  </si>
  <si>
    <t>VIGGIANO_776278</t>
  </si>
  <si>
    <t>ROBLES_776279</t>
  </si>
  <si>
    <t>HERNANDEZ_776281</t>
  </si>
  <si>
    <t>ZUÑIGA_776283</t>
  </si>
  <si>
    <t>CORTES_776284</t>
  </si>
  <si>
    <t>GARCIA_776285</t>
  </si>
  <si>
    <t>DAGIO_776287</t>
  </si>
  <si>
    <t>BOCANEGRA_776288</t>
  </si>
  <si>
    <t>GARCES_776289</t>
  </si>
  <si>
    <t>GOMEZ_776294</t>
  </si>
  <si>
    <t>AGUILAR_776295</t>
  </si>
  <si>
    <t>LOPEZ_776296</t>
  </si>
  <si>
    <t>ARTEAGA_776297</t>
  </si>
  <si>
    <t>NAZARIO_776298</t>
  </si>
  <si>
    <t>CASTELLANOS_776301</t>
  </si>
  <si>
    <t>CARDENAS_776308</t>
  </si>
  <si>
    <t>RIOS_776310</t>
  </si>
  <si>
    <t>RUIZ_776315</t>
  </si>
  <si>
    <t>DIAZ_776317</t>
  </si>
  <si>
    <t>RINCON_776318</t>
  </si>
  <si>
    <t>CENTENO_776319</t>
  </si>
  <si>
    <t>GUERRERO_776320</t>
  </si>
  <si>
    <t>RICO_776321</t>
  </si>
  <si>
    <t>REA_776323</t>
  </si>
  <si>
    <t>GARCIA_776324</t>
  </si>
  <si>
    <t>MIRANDA_776325</t>
  </si>
  <si>
    <t>VILLASECA_776328</t>
  </si>
  <si>
    <t>MATA_776330</t>
  </si>
  <si>
    <t>GARCIA_776332</t>
  </si>
  <si>
    <t>ROMERO_776333</t>
  </si>
  <si>
    <t>ALVAREZ_776334</t>
  </si>
  <si>
    <t>CUENCA_776336</t>
  </si>
  <si>
    <t>FLORES_776337</t>
  </si>
  <si>
    <t>CAMPOS_776338</t>
  </si>
  <si>
    <t>CORREA_776339</t>
  </si>
  <si>
    <t>SALAZAR_776341</t>
  </si>
  <si>
    <t>FLORES_776342</t>
  </si>
  <si>
    <t>RUIZ_776343</t>
  </si>
  <si>
    <t>LOPEZ_776344</t>
  </si>
  <si>
    <t>LOPEZ_776347</t>
  </si>
  <si>
    <t>AYALA_776350</t>
  </si>
  <si>
    <t>SOLIS_776354</t>
  </si>
  <si>
    <t>BRISEÑO_776355</t>
  </si>
  <si>
    <t>FELIZARDO_776358</t>
  </si>
  <si>
    <t>CRUZ_776360</t>
  </si>
  <si>
    <t>HERNANDEZ_776361</t>
  </si>
  <si>
    <t>PATRICIO_776363</t>
  </si>
  <si>
    <t>MARTINEZ_776366</t>
  </si>
  <si>
    <t>HERNANDEZ_776368</t>
  </si>
  <si>
    <t>SANTACRUZ_776369</t>
  </si>
  <si>
    <t>LOPEZ_776372</t>
  </si>
  <si>
    <t>HERNANDEZ_776373</t>
  </si>
  <si>
    <t>GONZALEZ_776375</t>
  </si>
  <si>
    <t>DOMINGUEZ_776377</t>
  </si>
  <si>
    <t>JIMENEZ_776378</t>
  </si>
  <si>
    <t>HERNANDEZ_776381</t>
  </si>
  <si>
    <t>SAGUILAN_776383</t>
  </si>
  <si>
    <t>HERNANDEZ_776385</t>
  </si>
  <si>
    <t>DOMINGUEZ_776389</t>
  </si>
  <si>
    <t>GONZALEZ_776390</t>
  </si>
  <si>
    <t>MARTINEZ_776394</t>
  </si>
  <si>
    <t>CASTILLO_776400</t>
  </si>
  <si>
    <t>SANTA_776401</t>
  </si>
  <si>
    <t>CUETO_776402</t>
  </si>
  <si>
    <t>ALATRISTE_776403</t>
  </si>
  <si>
    <t>CASTRO_776405</t>
  </si>
  <si>
    <t>CHAVEZ_776406</t>
  </si>
  <si>
    <t>ORTIZ_776407</t>
  </si>
  <si>
    <t>SANCHEZ_776408</t>
  </si>
  <si>
    <t>HERNANDEZ_776409</t>
  </si>
  <si>
    <t>RAMOS_776411</t>
  </si>
  <si>
    <t>FLORES_776412</t>
  </si>
  <si>
    <t>CAZARES_776414</t>
  </si>
  <si>
    <t>MONGE_776415</t>
  </si>
  <si>
    <t>PEREZ_776418</t>
  </si>
  <si>
    <t>MORALES_776423</t>
  </si>
  <si>
    <t>CHAVEZ_776424</t>
  </si>
  <si>
    <t>ROJAS_776426</t>
  </si>
  <si>
    <t>VARGAS_776428</t>
  </si>
  <si>
    <t>HERNANDEZ_776430</t>
  </si>
  <si>
    <t>HERNANDEZ_776431</t>
  </si>
  <si>
    <t>CARREON_776434</t>
  </si>
  <si>
    <t>TAPIA_776435</t>
  </si>
  <si>
    <t>LUCERO_776436</t>
  </si>
  <si>
    <t>CARDENAS_776437</t>
  </si>
  <si>
    <t>PACHECO_776440</t>
  </si>
  <si>
    <t>RAPALO_776441</t>
  </si>
  <si>
    <t>SOTO_776442</t>
  </si>
  <si>
    <t>TELLEZ_776443</t>
  </si>
  <si>
    <t>MEDINA_776444</t>
  </si>
  <si>
    <t>OLVERA_776445</t>
  </si>
  <si>
    <t>CONTRERAS_776447</t>
  </si>
  <si>
    <t>ROMERO_776448</t>
  </si>
  <si>
    <t>BAEZ_776449</t>
  </si>
  <si>
    <t>RABANALES_776450</t>
  </si>
  <si>
    <t>DUARTE_776451</t>
  </si>
  <si>
    <t>ROMERO_776457</t>
  </si>
  <si>
    <t>MEDINA_776458</t>
  </si>
  <si>
    <t>CALIXTO_776459</t>
  </si>
  <si>
    <t>BRITO_776460</t>
  </si>
  <si>
    <t>DOMINGUEZ_776461</t>
  </si>
  <si>
    <t>MORENO_776463</t>
  </si>
  <si>
    <t>RAMIREZ_776464</t>
  </si>
  <si>
    <t>GARCIA_776465</t>
  </si>
  <si>
    <t>ROMUALDO_776470</t>
  </si>
  <si>
    <t>BAUTISTA_776471</t>
  </si>
  <si>
    <t>ZECUA_776473</t>
  </si>
  <si>
    <t>CASTRO_776474</t>
  </si>
  <si>
    <t>LUNA_776476</t>
  </si>
  <si>
    <t>RIVERA_776477</t>
  </si>
  <si>
    <t>ANTUNEZ_776478</t>
  </si>
  <si>
    <t>NAJERA_776479</t>
  </si>
  <si>
    <t>GUZMAN_776481</t>
  </si>
  <si>
    <t>HERRERA_776482</t>
  </si>
  <si>
    <t>LUNA_776483</t>
  </si>
  <si>
    <t>HERNANDEZ_776484</t>
  </si>
  <si>
    <t>HERNANDEZ_776485</t>
  </si>
  <si>
    <t>HERNANDEZ_776486</t>
  </si>
  <si>
    <t>SERRANO_776488</t>
  </si>
  <si>
    <t>GARCIA_776489</t>
  </si>
  <si>
    <t>MUNDO_776491</t>
  </si>
  <si>
    <t>HERNANDEZ_776492</t>
  </si>
  <si>
    <t>CERDA_776494</t>
  </si>
  <si>
    <t>JUAREZ_776496</t>
  </si>
  <si>
    <t>PRESTADO_776497</t>
  </si>
  <si>
    <t>PINACHO_776498</t>
  </si>
  <si>
    <t>CASTILLO_776500</t>
  </si>
  <si>
    <t>PADILLA_776501</t>
  </si>
  <si>
    <t>ROBLES_776502</t>
  </si>
  <si>
    <t>BARRIGA_776503</t>
  </si>
  <si>
    <t>LOPEZ_776505</t>
  </si>
  <si>
    <t>PEREYRA_776506</t>
  </si>
  <si>
    <t>VELAZQUEZ_776507</t>
  </si>
  <si>
    <t>MENDOZA_776510</t>
  </si>
  <si>
    <t>GUDIÑO_776511</t>
  </si>
  <si>
    <t>AGUILAR_776512</t>
  </si>
  <si>
    <t>ZUÑIGA_776513</t>
  </si>
  <si>
    <t>CHAVEZ_776517</t>
  </si>
  <si>
    <t>AGUILAR_776518</t>
  </si>
  <si>
    <t>CASTILLO_776519</t>
  </si>
  <si>
    <t>BAEZA_776520</t>
  </si>
  <si>
    <t>BUSTAMANTE_776521</t>
  </si>
  <si>
    <t>GRANADOS_776522</t>
  </si>
  <si>
    <t>APARICIO_776523</t>
  </si>
  <si>
    <t>PACHECO_776524</t>
  </si>
  <si>
    <t>GOMEZ_776525</t>
  </si>
  <si>
    <t>NUÑEZ_776526</t>
  </si>
  <si>
    <t>MEJIA_776527</t>
  </si>
  <si>
    <t>CHAVEZ_776529</t>
  </si>
  <si>
    <t>GONZALEZ_776530</t>
  </si>
  <si>
    <t>GUASCO_776532</t>
  </si>
  <si>
    <t>MARTINEZ_776533</t>
  </si>
  <si>
    <t>FLORES_776544</t>
  </si>
  <si>
    <t>ALVAREZ_776546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</si>
</sst>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8"/>
      <color theme="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7" fillId="0" borderId="0" applyFont="0" applyFill="0" applyBorder="0" applyAlignment="0" applyProtection="0"/>
  </cellStyleXfs>
  <cellXfs count="119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/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4" fillId="2" borderId="3" xfId="0" applyFont="1" applyFill="1" applyBorder="1"/>
    <xf numFmtId="0" fontId="3" fillId="3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7" borderId="3" xfId="0" applyFont="1" applyFill="1" applyBorder="1"/>
    <xf numFmtId="0" fontId="4" fillId="8" borderId="3" xfId="0" applyFont="1" applyFill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textRotation="90" wrapText="1"/>
    </xf>
    <xf numFmtId="0" fontId="3" fillId="2" borderId="10" xfId="0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3" xfId="0" applyFont="1" applyFill="1" applyBorder="1"/>
    <xf numFmtId="0" fontId="3" fillId="2" borderId="3" xfId="0" applyFont="1" applyFill="1" applyBorder="1" applyAlignment="1">
      <alignment vertical="center" textRotation="90" wrapText="1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/>
    <xf numFmtId="0" fontId="3" fillId="3" borderId="5" xfId="0" applyFont="1" applyFill="1" applyBorder="1" applyAlignment="1">
      <alignment vertical="center" textRotation="90" wrapText="1"/>
    </xf>
    <xf numFmtId="0" fontId="1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8" xfId="1" applyFont="1" applyFill="1" applyBorder="1" applyAlignment="1">
      <alignment horizontal="center" vertical="center" textRotation="90" wrapText="1"/>
    </xf>
    <xf numFmtId="0" fontId="8" fillId="3" borderId="18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vertical="center" textRotation="90" wrapText="1"/>
    </xf>
    <xf numFmtId="0" fontId="7" fillId="2" borderId="9" xfId="1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/>
    </xf>
    <xf numFmtId="0" fontId="1" fillId="2" borderId="5" xfId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 textRotation="90" wrapText="1"/>
    </xf>
    <xf numFmtId="0" fontId="9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0" fillId="1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3" xfId="1" applyFill="1" applyBorder="1" applyAlignment="1">
      <alignment horizontal="center" vertical="center" textRotation="90" wrapText="1"/>
    </xf>
    <xf numFmtId="0" fontId="0" fillId="10" borderId="5" xfId="0" applyFill="1" applyBorder="1" applyAlignment="1">
      <alignment horizontal="center" vertical="center"/>
    </xf>
    <xf numFmtId="0" fontId="10" fillId="10" borderId="3" xfId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0" borderId="5" xfId="1" applyFill="1" applyBorder="1" applyAlignment="1">
      <alignment horizontal="center" vertical="center" textRotation="90" wrapText="1"/>
    </xf>
    <xf numFmtId="0" fontId="15" fillId="11" borderId="3" xfId="0" applyFont="1" applyFill="1" applyBorder="1" applyAlignment="1">
      <alignment horizontal="center" vertical="center" textRotation="90" wrapText="1"/>
    </xf>
    <xf numFmtId="0" fontId="7" fillId="2" borderId="23" xfId="0" applyFont="1" applyFill="1" applyBorder="1" applyAlignment="1">
      <alignment horizontal="left" vertical="top" wrapText="1"/>
    </xf>
    <xf numFmtId="0" fontId="7" fillId="2" borderId="23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16" fillId="11" borderId="3" xfId="0" applyFont="1" applyFill="1" applyBorder="1" applyAlignment="1">
      <alignment horizontal="center" vertical="center" textRotation="90" wrapText="1"/>
    </xf>
    <xf numFmtId="0" fontId="16" fillId="11" borderId="6" xfId="0" applyFont="1" applyFill="1" applyBorder="1" applyAlignment="1">
      <alignment horizontal="center" vertical="center" textRotation="90" wrapText="1"/>
    </xf>
    <xf numFmtId="0" fontId="15" fillId="11" borderId="6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right"/>
    </xf>
    <xf numFmtId="0" fontId="4" fillId="1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textRotation="90" wrapText="1"/>
    </xf>
    <xf numFmtId="0" fontId="16" fillId="11" borderId="21" xfId="0" applyFont="1" applyFill="1" applyBorder="1" applyAlignment="1">
      <alignment horizontal="center" vertical="center" textRotation="90" wrapText="1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15" fillId="11" borderId="7" xfId="0" applyFont="1" applyFill="1" applyBorder="1" applyAlignment="1">
      <alignment horizontal="center" vertical="center" textRotation="90" wrapText="1"/>
    </xf>
    <xf numFmtId="0" fontId="15" fillId="11" borderId="21" xfId="0" applyFont="1" applyFill="1" applyBorder="1" applyAlignment="1">
      <alignment horizontal="center" vertical="center" textRotation="90" wrapText="1"/>
    </xf>
    <xf numFmtId="0" fontId="18" fillId="1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18" fillId="13" borderId="26" xfId="2" applyFont="1" applyFill="1" applyBorder="1" applyAlignment="1">
      <alignment horizontal="center" vertical="center" wrapText="1"/>
    </xf>
    <xf numFmtId="9" fontId="0" fillId="0" borderId="0" xfId="2" applyFont="1"/>
    <xf numFmtId="0" fontId="15" fillId="11" borderId="4" xfId="0" applyFont="1" applyFill="1" applyBorder="1" applyAlignment="1">
      <alignment horizontal="center" vertical="center" textRotation="90" wrapText="1"/>
    </xf>
    <xf numFmtId="0" fontId="0" fillId="0" borderId="25" xfId="0" applyBorder="1"/>
    <xf numFmtId="0" fontId="5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right" vertical="center"/>
    </xf>
    <xf numFmtId="0" fontId="3" fillId="6" borderId="12" xfId="0" applyFont="1" applyFill="1" applyBorder="1" applyAlignment="1">
      <alignment horizontal="right" vertical="center"/>
    </xf>
    <xf numFmtId="0" fontId="3" fillId="6" borderId="13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8" fillId="3" borderId="27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textRotation="90"/>
    </xf>
  </cellXfs>
  <cellStyles count="3">
    <cellStyle name="Normal" xfId="0" builtinId="0"/>
    <cellStyle name="Normal 2 2" xfId="1" xr:uid="{00000000-0005-0000-0000-000001000000}"/>
    <cellStyle name="Porcentaje" xfId="2" builtinId="5"/>
  </cellStyles>
  <dxfs count="64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  <color theme="1"/>
      </font>
      <fill>
        <patternFill>
          <fgColor indexed="64"/>
          <bgColor theme="9" tint="0.39994506668294322"/>
        </patternFill>
      </fill>
    </dxf>
    <dxf>
      <font>
        <b/>
        <i val="0"/>
        <color theme="1"/>
      </font>
      <fill>
        <patternFill>
          <fgColor indexed="64"/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ABF8F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0DFF7A"/>
        </patternFill>
      </fill>
    </dxf>
    <dxf>
      <font>
        <b/>
        <i val="0"/>
        <color theme="1"/>
      </font>
      <fill>
        <patternFill>
          <bgColor rgb="FF00FE73"/>
        </patternFill>
      </fill>
    </dxf>
    <dxf>
      <font>
        <b/>
        <i val="0"/>
        <color theme="1"/>
      </font>
      <fill>
        <patternFill>
          <bgColor rgb="FFFABF8F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ADD8E6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 xr9:uid="{1A275124-D042-4206-8CBB-E67E9B6B8ECC}">
      <tableStyleElement type="headerRow" dxfId="646"/>
    </tableStyle>
  </tableStyles>
  <colors>
    <mruColors>
      <color rgb="FF00B050"/>
      <color rgb="FFFABF8F"/>
      <color rgb="FFFF7C80"/>
      <color rgb="FF05FF76"/>
      <color rgb="FF00F26D"/>
      <color rgb="FF01FF74"/>
      <color rgb="FF00F66F"/>
      <color rgb="FF00FE73"/>
      <color rgb="FF00EE6C"/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Reporte!$D$1</c:f>
              <c:strCache>
                <c:ptCount val="1"/>
                <c:pt idx="0">
                  <c:v>Porcentaje de personas que recibieron el curso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Reporte!$A$2:$A$153</c:f>
              <c:strCache>
                <c:ptCount val="149"/>
                <c:pt idx="0">
                  <c:v>Core Tools</c:v>
                </c:pt>
                <c:pt idx="1">
                  <c:v>Core Tools - APQP 3ra Edición</c:v>
                </c:pt>
                <c:pt idx="2">
                  <c:v>Core Tools - PPAP 4ta Edición</c:v>
                </c:pt>
                <c:pt idx="3">
                  <c:v>Manejo de software PLC / HMI </c:v>
                </c:pt>
                <c:pt idx="4">
                  <c:v>IATF</c:v>
                </c:pt>
                <c:pt idx="5">
                  <c:v>AMEF VDA 6.3</c:v>
                </c:pt>
                <c:pt idx="6">
                  <c:v>VDA 6.3</c:v>
                </c:pt>
                <c:pt idx="7">
                  <c:v>SPC</c:v>
                </c:pt>
                <c:pt idx="8">
                  <c:v>Estadística descriptiva e inferencial</c:v>
                </c:pt>
                <c:pt idx="9">
                  <c:v>NOM-009 Trabajo en alturas.</c:v>
                </c:pt>
                <c:pt idx="10">
                  <c:v>Manejo y operación de montacargas.</c:v>
                </c:pt>
                <c:pt idx="11">
                  <c:v>Conocimientos de Electricidad industrial (control)</c:v>
                </c:pt>
                <c:pt idx="12">
                  <c:v>Conocimientos en electrónica de control</c:v>
                </c:pt>
                <c:pt idx="13">
                  <c:v>Trabajos de corte y soldadura</c:v>
                </c:pt>
                <c:pt idx="14">
                  <c:v>NOM-002 SEMARNAT limites maximos permisibles en descargas de aguas.</c:v>
                </c:pt>
                <c:pt idx="15">
                  <c:v>Requerimientos STPS(NOM01, NOM02, NOM05,NOM09, NOM17, NOM20,NOM25 NOM26, NOM27, NOM29, NOM33)</c:v>
                </c:pt>
                <c:pt idx="16">
                  <c:v>Conocimientos en el uso de maquinas y herramientas convencionales(torno,fresadora,rectificadora,etc)para elaboración de piezas mecanicas</c:v>
                </c:pt>
                <c:pt idx="17">
                  <c:v>Conocimientos basicos de tratamientos termicos  y materiales para elaboracion de piezas mecanicas. </c:v>
                </c:pt>
                <c:pt idx="18">
                  <c:v>Conocimiento en sistemas de calidad				</c:v>
                </c:pt>
                <c:pt idx="19">
                  <c:v>Uso de las hojas de liberación y registros de calidad.</c:v>
                </c:pt>
                <c:pt idx="20">
                  <c:v>APQP (Planificación avanzada de la calidad del producto)</c:v>
                </c:pt>
                <c:pt idx="21">
                  <c:v>Programacion y operación de actuadores ABSODEX CKD</c:v>
                </c:pt>
                <c:pt idx="22">
                  <c:v>Trabajos en espacios confinados</c:v>
                </c:pt>
                <c:pt idx="23">
                  <c:v>Interpretacion de Celda Hull</c:v>
                </c:pt>
                <c:pt idx="24">
                  <c:v>Manejo de sistemas de filtarción</c:v>
                </c:pt>
                <c:pt idx="25">
                  <c:v>Fundamentos de corrosión</c:v>
                </c:pt>
                <c:pt idx="26">
                  <c:v>AIAG 16949</c:v>
                </c:pt>
                <c:pt idx="27">
                  <c:v>ISO 14000</c:v>
                </c:pt>
                <c:pt idx="28">
                  <c:v>Control de inventarios</c:v>
                </c:pt>
                <c:pt idx="29">
                  <c:v>Lean Manufacturing</c:v>
                </c:pt>
                <c:pt idx="30">
                  <c:v>Gestion de Almacenes/ Estrategias de Almacenaje</c:v>
                </c:pt>
                <c:pt idx="31">
                  <c:v>Manejo de Control Sinumerik 840d</c:v>
                </c:pt>
                <c:pt idx="32">
                  <c:v>Conocimiento de tipos de sensores</c:v>
                </c:pt>
                <c:pt idx="33">
                  <c:v>Uso y manejo de Software Easy Maint/L2L</c:v>
                </c:pt>
                <c:pt idx="34">
                  <c:v>Logística y Cadena de Suministros</c:v>
                </c:pt>
                <c:pt idx="35">
                  <c:v>Carta Porte</c:v>
                </c:pt>
                <c:pt idx="36">
                  <c:v>CTPAT &amp; OEA</c:v>
                </c:pt>
                <c:pt idx="37">
                  <c:v>Conocimiento en sistemas de lubricación</c:v>
                </c:pt>
                <c:pt idx="38">
                  <c:v>Contrabando, infracciones y sanciones al Comercio Exterior.</c:v>
                </c:pt>
                <c:pt idx="39">
                  <c:v>Reglas Generales de Comercio Exterior</c:v>
                </c:pt>
                <c:pt idx="40">
                  <c:v>Despacho de importación y exportación</c:v>
                </c:pt>
                <c:pt idx="41">
                  <c:v>INCOTERMS</c:v>
                </c:pt>
                <c:pt idx="42">
                  <c:v>Cálculo de contribuciones al Comercio Exterior</c:v>
                </c:pt>
                <c:pt idx="43">
                  <c:v>Termografia Nivel 1</c:v>
                </c:pt>
                <c:pt idx="44">
                  <c:v>Interpretación de planos mecánicos</c:v>
                </c:pt>
                <c:pt idx="45">
                  <c:v>Conocimiento del producto</c:v>
                </c:pt>
                <c:pt idx="46">
                  <c:v>Conocimiento e interpretación de diseños mecánicos(dibujo tecnico)</c:v>
                </c:pt>
                <c:pt idx="47">
                  <c:v>Conocimientos basicos en software de diseño solid Works </c:v>
                </c:pt>
                <c:pt idx="48">
                  <c:v>Manejo de equipos de medición</c:v>
                </c:pt>
                <c:pt idx="49">
                  <c:v>Glosa e identificadores del pedimento aduanal</c:v>
                </c:pt>
                <c:pt idx="50">
                  <c:v>Gestion de riesgos y cumplimientos</c:v>
                </c:pt>
                <c:pt idx="51">
                  <c:v>Planificación estrategica y toma de decisiones</c:v>
                </c:pt>
                <c:pt idx="52">
                  <c:v>Presupuestación y Control de Costos</c:v>
                </c:pt>
                <c:pt idx="53">
                  <c:v>MSA (Analisis de sistemas de medición)</c:v>
                </c:pt>
                <c:pt idx="54">
                  <c:v>PPAP (Proceso de Aprobación de Piezas de Producción)</c:v>
                </c:pt>
                <c:pt idx="55">
                  <c:v>Interpretacion de planos (GD&amp;T Tolerancias Geometricas y Dimensionales)</c:v>
                </c:pt>
                <c:pt idx="56">
                  <c:v>CQI-8</c:v>
                </c:pt>
                <c:pt idx="57">
                  <c:v>CQI-9</c:v>
                </c:pt>
                <c:pt idx="58">
                  <c:v>CQI-11</c:v>
                </c:pt>
                <c:pt idx="59">
                  <c:v>CQI-12</c:v>
                </c:pt>
                <c:pt idx="60">
                  <c:v>CQI-14</c:v>
                </c:pt>
                <c:pt idx="61">
                  <c:v>CQI-15</c:v>
                </c:pt>
                <c:pt idx="62">
                  <c:v>CQI-20</c:v>
                </c:pt>
                <c:pt idx="63">
                  <c:v>Instructor interno</c:v>
                </c:pt>
                <c:pt idx="64">
                  <c:v>Manejo de Software  Measure Link. ( Creacion de plantillas para resguardo de datos)</c:v>
                </c:pt>
                <c:pt idx="65">
                  <c:v>Entendimiento de Plan de Control</c:v>
                </c:pt>
                <c:pt idx="66">
                  <c:v>Uso de software gagetrak (Alta, modificacion y baja de equipos).</c:v>
                </c:pt>
                <c:pt idx="67">
                  <c:v>Conocimiento y Aplicación del Sistema ILUO</c:v>
                </c:pt>
                <c:pt idx="68">
                  <c:v>Administracion de recursos</c:v>
                </c:pt>
                <c:pt idx="69">
                  <c:v>Uso de Portales de Clientes</c:v>
                </c:pt>
                <c:pt idx="70">
                  <c:v>Conocimiento y aplicación de ISO 14001</c:v>
                </c:pt>
                <c:pt idx="71">
                  <c:v>DMAIC - Six Sigma</c:v>
                </c:pt>
                <c:pt idx="72">
                  <c:v>SGC</c:v>
                </c:pt>
                <c:pt idx="73">
                  <c:v>Inglés</c:v>
                </c:pt>
                <c:pt idx="74">
                  <c:v>Aston-G</c:v>
                </c:pt>
                <c:pt idx="75">
                  <c:v>GQUICS</c:v>
                </c:pt>
                <c:pt idx="76">
                  <c:v>CSF Stellantis</c:v>
                </c:pt>
                <c:pt idx="77">
                  <c:v>CSF Nissan</c:v>
                </c:pt>
                <c:pt idx="78">
                  <c:v>CSR Mazda</c:v>
                </c:pt>
                <c:pt idx="79">
                  <c:v>CSR Ford</c:v>
                </c:pt>
                <c:pt idx="80">
                  <c:v>CSF Toyota</c:v>
                </c:pt>
                <c:pt idx="81">
                  <c:v>Conocimientos de herramientas de analisis y solución de problemas (8DS)</c:v>
                </c:pt>
                <c:pt idx="82">
                  <c:v>Normas aplicables para laboratorios de metrologia.</c:v>
                </c:pt>
                <c:pt idx="83">
                  <c:v>CRS (Requerimientos Especificos del Cliente)</c:v>
                </c:pt>
                <c:pt idx="84">
                  <c:v>PFMEA: Análisis que permite identificar posibles modos de falla en un producto o proceso y evaluar su impacto en la calidad, con el fin de desarrollar acciones preventivas.</c:v>
                </c:pt>
                <c:pt idx="85">
                  <c:v>Habilidades de negociacion</c:v>
                </c:pt>
                <c:pt idx="86">
                  <c:v>Seguridad Industrial y sistema LOTO</c:v>
                </c:pt>
                <c:pt idx="87">
                  <c:v>Conocimiento ajuste y modificacion sistemas de vision "Camaras" (KEYENCE Y COGNEX)</c:v>
                </c:pt>
                <c:pt idx="88">
                  <c:v>Manejo de quimicos</c:v>
                </c:pt>
                <c:pt idx="89">
                  <c:v>Atencion a brigadas de emergencia (derrames y vs incendio)</c:v>
                </c:pt>
                <c:pt idx="90">
                  <c:v>Conocimientos basicos de mecanica,hidraulica,neumatica</c:v>
                </c:pt>
                <c:pt idx="91">
                  <c:v>Floor Managment</c:v>
                </c:pt>
                <c:pt idx="92">
                  <c:v>Manejo de personal</c:v>
                </c:pt>
                <c:pt idx="93">
                  <c:v>Conocimiento en sistemas de produccion</c:v>
                </c:pt>
                <c:pt idx="94">
                  <c:v>Análisis instrumental (AA, ICP, HPLC, FTIR, etc.)</c:v>
                </c:pt>
                <c:pt idx="95">
                  <c:v>Conocimientos manejo Robots Panasonic</c:v>
                </c:pt>
                <c:pt idx="96">
                  <c:v>Conocimientos manejo Robots Denso  </c:v>
                </c:pt>
                <c:pt idx="97">
                  <c:v>Programación basica de CNC control FANUC</c:v>
                </c:pt>
                <c:pt idx="98">
                  <c:v>Programación y operación de robot KUKA.</c:v>
                </c:pt>
                <c:pt idx="99">
                  <c:v>Programacion y operación de robocilindros IAI y YAMAHA.</c:v>
                </c:pt>
                <c:pt idx="100">
                  <c:v>Correcto análisis, auditoría y correcciones del Sistema de Control de
Cuentas de Crédito y Garantías (Anexo 30).</c:v>
                </c:pt>
                <c:pt idx="101">
                  <c:v>Actualizaciones y mejores practicas de sistema CAMPA</c:v>
                </c:pt>
                <c:pt idx="102">
                  <c:v>ISO 31000</c:v>
                </c:pt>
                <c:pt idx="103">
                  <c:v>ISO 9000</c:v>
                </c:pt>
                <c:pt idx="104">
                  <c:v>ISO 19011</c:v>
                </c:pt>
                <c:pt idx="105">
                  <c:v>ISO 9001</c:v>
                </c:pt>
                <c:pt idx="106">
                  <c:v>Conocimiento en la aplicación de las Interpretaciones Sancionadas</c:v>
                </c:pt>
                <c:pt idx="107">
                  <c:v>alta especializacion en programa immex</c:v>
                </c:pt>
                <c:pt idx="108">
                  <c:v>anexo 24</c:v>
                </c:pt>
                <c:pt idx="109">
                  <c:v>ISO 4500</c:v>
                </c:pt>
                <c:pt idx="110">
                  <c:v>nfpa 70e</c:v>
                </c:pt>
                <c:pt idx="111">
                  <c:v>siemens y allen bradley</c:v>
                </c:pt>
                <c:pt idx="112">
                  <c:v>prensas kistler</c:v>
                </c:pt>
                <c:pt idx="113">
                  <c:v>conocimiento manejos  de robots staubli</c:v>
                </c:pt>
                <c:pt idx="114">
                  <c:v>Autocad</c:v>
                </c:pt>
                <c:pt idx="115">
                  <c:v>calculo de valor de contenido regional</c:v>
                </c:pt>
                <c:pt idx="116">
                  <c:v>calculo oee</c:v>
                </c:pt>
                <c:pt idx="117">
                  <c:v>legislacion mexicana aplicable a procesos y actividades de hitachi </c:v>
                </c:pt>
                <c:pt idx="118">
                  <c:v>coordinacion de actividades y gestión del tiempo</c:v>
                </c:pt>
                <c:pt idx="119">
                  <c:v>ansi b11.19</c:v>
                </c:pt>
                <c:pt idx="120">
                  <c:v>sistema stop_safe start</c:v>
                </c:pt>
                <c:pt idx="121">
                  <c:v>tratamiento de aguas residuales</c:v>
                </c:pt>
                <c:pt idx="122">
                  <c:v>descarbonizacion</c:v>
                </c:pt>
                <c:pt idx="123">
                  <c:v>economia circular</c:v>
                </c:pt>
                <c:pt idx="124">
                  <c:v>calculos de gases de efecto invernadero ( coa's , lau)</c:v>
                </c:pt>
                <c:pt idx="125">
                  <c:v>audi - lison</c:v>
                </c:pt>
                <c:pt idx="126">
                  <c:v>ford - eddl, gpp, cmms</c:v>
                </c:pt>
                <c:pt idx="127">
                  <c:v>excelencia operacional</c:v>
                </c:pt>
                <c:pt idx="128">
                  <c:v>control y manejo de indicadores kpi</c:v>
                </c:pt>
                <c:pt idx="129">
                  <c:v>finanzas para no financieros</c:v>
                </c:pt>
                <c:pt idx="130">
                  <c:v>habilidades gerenciales y de negociacion</c:v>
                </c:pt>
                <c:pt idx="131">
                  <c:v>conocimiento de p&amp;l (profit and loss) file y cash flow training</c:v>
                </c:pt>
                <c:pt idx="132">
                  <c:v>capacidad de las lineas</c:v>
                </c:pt>
                <c:pt idx="133">
                  <c:v>manejo y ejecucion de wms</c:v>
                </c:pt>
                <c:pt idx="134">
                  <c:v>caracteristicas especiales del proceso y producto</c:v>
                </c:pt>
                <c:pt idx="135">
                  <c:v>vsm mixel model</c:v>
                </c:pt>
                <c:pt idx="136">
                  <c:v>creating level pull</c:v>
                </c:pt>
                <c:pt idx="137">
                  <c:v>conocimiento de equipos de alta presion maximator</c:v>
                </c:pt>
                <c:pt idx="138">
                  <c:v>sga training</c:v>
                </c:pt>
                <c:pt idx="139">
                  <c:v>Excel</c:v>
                </c:pt>
                <c:pt idx="140">
                  <c:v>Aqua pro</c:v>
                </c:pt>
                <c:pt idx="141">
                  <c:v>Administracion de mantenimiento (TPM) Kpis, controles, estrategias, metodologias.</c:v>
                </c:pt>
                <c:pt idx="142">
                  <c:v>Interpretación de diagramas y manuales de maquina</c:v>
                </c:pt>
                <c:pt idx="143">
                  <c:v>Desarrollo e implementación de mejoras</c:v>
                </c:pt>
                <c:pt idx="144">
                  <c:v>Manejo de gruas viajeras</c:v>
                </c:pt>
                <c:pt idx="145">
                  <c:v>4ms</c:v>
                </c:pt>
                <c:pt idx="146">
                  <c:v>csr's honda</c:v>
                </c:pt>
                <c:pt idx="147">
                  <c:v>job observation</c:v>
                </c:pt>
                <c:pt idx="148">
                  <c:v>csr's subaru</c:v>
                </c:pt>
              </c:strCache>
            </c:strRef>
          </c:cat>
          <c:val>
            <c:numRef>
              <c:f>Reporte!$D$2:$D$153</c:f>
              <c:numCache>
                <c:formatCode>0%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D-4EAC-B0A8-7869F00B8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93216"/>
        <c:axId val="1356256"/>
      </c:barChart>
      <c:catAx>
        <c:axId val="139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256"/>
        <c:crosses val="autoZero"/>
        <c:auto val="1"/>
        <c:lblAlgn val="ctr"/>
        <c:lblOffset val="100"/>
        <c:noMultiLvlLbl val="0"/>
      </c:catAx>
      <c:valAx>
        <c:axId val="13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89012</xdr:colOff>
      <xdr:row>1</xdr:row>
      <xdr:rowOff>23813</xdr:rowOff>
    </xdr:from>
    <xdr:to>
      <xdr:col>37</xdr:col>
      <xdr:colOff>0</xdr:colOff>
      <xdr:row>4</xdr:row>
      <xdr:rowOff>28721</xdr:rowOff>
    </xdr:to>
    <xdr:sp macro="" textlink="">
      <xdr:nvSpPr>
        <xdr:cNvPr id="2" name="Rounded Rectangle 8">
          <a:extLst>
            <a:ext uri="{FF2B5EF4-FFF2-40B4-BE49-F238E27FC236}">
              <a16:creationId xmlns:a16="http://schemas.microsoft.com/office/drawing/2014/main" id="{8207DB45-16FF-4811-A7D8-4D1089B5DFCE}"/>
            </a:ext>
          </a:extLst>
        </xdr:cNvPr>
        <xdr:cNvSpPr/>
      </xdr:nvSpPr>
      <xdr:spPr>
        <a:xfrm>
          <a:off x="89012" y="214313"/>
          <a:ext cx="28104988" cy="576408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>
              <a:solidFill>
                <a:schemeClr val="bg1"/>
              </a:solidFill>
            </a:rPr>
            <a:t>Matriz</a:t>
          </a:r>
          <a:r>
            <a:rPr lang="es-MX" sz="2000" b="1" baseline="0">
              <a:solidFill>
                <a:schemeClr val="bg1"/>
              </a:solidFill>
            </a:rPr>
            <a:t> de Requerimientos y Plan Anual de Capacitación</a:t>
          </a:r>
        </a:p>
      </xdr:txBody>
    </xdr:sp>
    <xdr:clientData/>
  </xdr:twoCellAnchor>
  <xdr:oneCellAnchor>
    <xdr:from>
      <xdr:col>34</xdr:col>
      <xdr:colOff>0</xdr:colOff>
      <xdr:row>9</xdr:row>
      <xdr:rowOff>0</xdr:rowOff>
    </xdr:from>
    <xdr:ext cx="1943073" cy="0"/>
    <xdr:pic>
      <xdr:nvPicPr>
        <xdr:cNvPr id="3" name="Picture 2">
          <a:extLst>
            <a:ext uri="{FF2B5EF4-FFF2-40B4-BE49-F238E27FC236}">
              <a16:creationId xmlns:a16="http://schemas.microsoft.com/office/drawing/2014/main" id="{487AEACC-E1BA-4AFB-B52A-49CFD8CAB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0" y="1714500"/>
          <a:ext cx="1943073" cy="0"/>
        </a:xfrm>
        <a:prstGeom prst="rect">
          <a:avLst/>
        </a:prstGeom>
      </xdr:spPr>
    </xdr:pic>
    <xdr:clientData/>
  </xdr:oneCellAnchor>
  <xdr:oneCellAnchor>
    <xdr:from>
      <xdr:col>154</xdr:col>
      <xdr:colOff>0</xdr:colOff>
      <xdr:row>9</xdr:row>
      <xdr:rowOff>0</xdr:rowOff>
    </xdr:from>
    <xdr:ext cx="1953557" cy="0"/>
    <xdr:pic>
      <xdr:nvPicPr>
        <xdr:cNvPr id="4" name="Picture 3">
          <a:extLst>
            <a:ext uri="{FF2B5EF4-FFF2-40B4-BE49-F238E27FC236}">
              <a16:creationId xmlns:a16="http://schemas.microsoft.com/office/drawing/2014/main" id="{226C0B28-5865-40B4-979A-B6E001930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0" y="1714500"/>
          <a:ext cx="1953557" cy="0"/>
        </a:xfrm>
        <a:prstGeom prst="rect">
          <a:avLst/>
        </a:prstGeom>
      </xdr:spPr>
    </xdr:pic>
    <xdr:clientData/>
  </xdr:oneCellAnchor>
  <xdr:twoCellAnchor editAs="oneCell">
    <xdr:from>
      <xdr:col>38</xdr:col>
      <xdr:colOff>346366</xdr:colOff>
      <xdr:row>2</xdr:row>
      <xdr:rowOff>121228</xdr:rowOff>
    </xdr:from>
    <xdr:to>
      <xdr:col>51</xdr:col>
      <xdr:colOff>207817</xdr:colOff>
      <xdr:row>3</xdr:row>
      <xdr:rowOff>577427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B0BC88-C17B-0281-D2C3-A9C7BB5C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2" y="1541319"/>
          <a:ext cx="5940134" cy="1166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52383</xdr:rowOff>
    </xdr:from>
    <xdr:to>
      <xdr:col>17</xdr:col>
      <xdr:colOff>95250</xdr:colOff>
      <xdr:row>142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F9E9A-905A-602A-E11C-144EEC02D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943073" cy="0"/>
    <xdr:pic>
      <xdr:nvPicPr>
        <xdr:cNvPr id="2" name="Picture 1">
          <a:extLst>
            <a:ext uri="{FF2B5EF4-FFF2-40B4-BE49-F238E27FC236}">
              <a16:creationId xmlns:a16="http://schemas.microsoft.com/office/drawing/2014/main" id="{2C3B7E3A-1A21-478B-8665-DD0AA2D28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35925" y="3800475"/>
          <a:ext cx="1943073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0</xdr:rowOff>
    </xdr:from>
    <xdr:ext cx="1943073" cy="0"/>
    <xdr:pic>
      <xdr:nvPicPr>
        <xdr:cNvPr id="3" name="Picture 2">
          <a:extLst>
            <a:ext uri="{FF2B5EF4-FFF2-40B4-BE49-F238E27FC236}">
              <a16:creationId xmlns:a16="http://schemas.microsoft.com/office/drawing/2014/main" id="{65FD207C-902C-4FF3-9E9D-23E975FC0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35925" y="3800475"/>
          <a:ext cx="1943073" cy="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6A22337F-BCAF-48C9-A1D0-6F553BF6B5EF}" autoFormatId="16" applyNumberFormats="0" applyBorderFormats="0" applyFontFormats="0" applyPatternFormats="0" applyAlignmentFormats="0" applyWidthHeightFormats="0">
  <queryTableRefresh nextId="52">
    <queryTableFields count="48">
      <queryTableField id="50" name="No Nomina" tableColumnId="50"/>
      <queryTableField id="2" name="Nombre del Empleado" tableColumnId="2"/>
      <queryTableField id="3" name="Área" tableColumnId="3"/>
      <queryTableField id="4" name="Core Tools" tableColumnId="4"/>
      <queryTableField id="5" name="IATF" tableColumnId="5"/>
      <queryTableField id="6" name="AMEF VDA 6.3" tableColumnId="6"/>
      <queryTableField id="7" name="VDA 6.3" tableColumnId="7"/>
      <queryTableField id="8" name="SPC" tableColumnId="8"/>
      <queryTableField id="9" name="Conocimientos basicos de tratamientos termicos  y materiales para elaboracion de piezas mecanicas. " tableColumnId="9"/>
      <queryTableField id="10" name="APQP (Planificación avanzada de la calidad del producto)" tableColumnId="10"/>
      <queryTableField id="11" name="Interpretación de planos mecánicos" tableColumnId="11"/>
      <queryTableField id="12" name="Manejo de equipos de medición" tableColumnId="12"/>
      <queryTableField id="13" name="MSA (Analisis de sistemas de medición)" tableColumnId="13"/>
      <queryTableField id="14" name="PPAP (Proceso de Aprobación de Piezas de Producción)" tableColumnId="14"/>
      <queryTableField id="15" name="Interpretacion de planos (GD&amp;T Tolerancias Geometricas y Dimensionales)" tableColumnId="15"/>
      <queryTableField id="16" name="CQI-9" tableColumnId="16"/>
      <queryTableField id="17" name="CQI-11" tableColumnId="17"/>
      <queryTableField id="18" name="CQI-12" tableColumnId="18"/>
      <queryTableField id="19" name="CQI-14" tableColumnId="19"/>
      <queryTableField id="20" name="CQI-15" tableColumnId="20"/>
      <queryTableField id="21" name="CQI-20" tableColumnId="21"/>
      <queryTableField id="22" name="Instructor interno" tableColumnId="22"/>
      <queryTableField id="23" name="Manejo de Software  Measure Link. ( Creacion de plantillas para resguardo de datos)" tableColumnId="23"/>
      <queryTableField id="24" name="Entendimiento de Plan de Control" tableColumnId="24"/>
      <queryTableField id="25" name="Uso de software gagetrak (Alta, modificacion y baja de equipos)." tableColumnId="25"/>
      <queryTableField id="26" name="Conocimiento y Aplicación del Sistema ILUO" tableColumnId="26"/>
      <queryTableField id="27" name="Administracion de recursos" tableColumnId="27"/>
      <queryTableField id="28" name="Uso de Portales de Clientes" tableColumnId="28"/>
      <queryTableField id="29" name="Conocimiento y aplicación de ISO 14001" tableColumnId="29"/>
      <queryTableField id="30" name="DMAIC - Six Sigma" tableColumnId="30"/>
      <queryTableField id="31" name="SGC" tableColumnId="31"/>
      <queryTableField id="32" name="Inglés" tableColumnId="32"/>
      <queryTableField id="33" name="Aston-G" tableColumnId="33"/>
      <queryTableField id="34" name="GQUICS" tableColumnId="34"/>
      <queryTableField id="35" name="CSF Stellantis" tableColumnId="35"/>
      <queryTableField id="36" name="CSF Nissan" tableColumnId="36"/>
      <queryTableField id="37" name="CSR Mazda" tableColumnId="37"/>
      <queryTableField id="38" name="CSR Ford" tableColumnId="38"/>
      <queryTableField id="39" name="CSF Toyota" tableColumnId="39"/>
      <queryTableField id="40" name="Conocimientos de herramientas de analisis y solución de problemas (8DS)" tableColumnId="40"/>
      <queryTableField id="41" name="Normas aplicables para laboratorios de metrologia." tableColumnId="41"/>
      <queryTableField id="42" name="CRS (Requerimientos Especificos del Cliente)" tableColumnId="42"/>
      <queryTableField id="43" name="PFMEA: Análisis que permite identificar posibles modos de falla en un producto o proceso y evaluar su impacto en la calidad, con el fin de desarrollar acciones preventivas." tableColumnId="43"/>
      <queryTableField id="44" name="ISO 31000" tableColumnId="44"/>
      <queryTableField id="45" name="ISO 9000" tableColumnId="45"/>
      <queryTableField id="46" name="ISO 19011" tableColumnId="46"/>
      <queryTableField id="47" name="ISO 9001" tableColumnId="47"/>
      <queryTableField id="48" name="Conocimiento en la aplicación de las Interpretaciones Sancionadas" tableColumnId="48"/>
    </queryTableFields>
    <queryTableDeletedFields count="1">
      <deletedField name="No Nomina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A2D66D30-6776-4081-A231-19D1096CA1F6}" autoFormatId="16" applyNumberFormats="0" applyBorderFormats="0" applyFontFormats="0" applyPatternFormats="0" applyAlignmentFormats="0" applyWidthHeightFormats="0">
  <queryTableRefresh nextId="31">
    <queryTableFields count="30">
      <queryTableField id="1" name="No Nomina" tableColumnId="1"/>
      <queryTableField id="2" name="Nombre del Empleado" tableColumnId="2"/>
      <queryTableField id="3" name="Área" tableColumnId="3"/>
      <queryTableField id="4" name="Core Tools" tableColumnId="4"/>
      <queryTableField id="5" name="IATF" tableColumnId="5"/>
      <queryTableField id="6" name="AMEF VDA 6.3" tableColumnId="6"/>
      <queryTableField id="7" name="SPC" tableColumnId="7"/>
      <queryTableField id="8" name="Conocimiento en sistemas de calidad_x0009__x0009__x0009__x0009_" tableColumnId="8"/>
      <queryTableField id="9" name="APQP (Planificación avanzada de la calidad del producto)" tableColumnId="9"/>
      <queryTableField id="10" name="MSA (Analisis de sistemas de medición)" tableColumnId="10"/>
      <queryTableField id="11" name="PPAP (Proceso de Aprobación de Piezas de Producción)" tableColumnId="11"/>
      <queryTableField id="12" name="CQI-9" tableColumnId="12"/>
      <queryTableField id="13" name="CQI-11" tableColumnId="13"/>
      <queryTableField id="14" name="CQI-12" tableColumnId="14"/>
      <queryTableField id="15" name="CQI-14" tableColumnId="15"/>
      <queryTableField id="16" name="CQI-15" tableColumnId="16"/>
      <queryTableField id="17" name="CQI-20" tableColumnId="17"/>
      <queryTableField id="18" name="Entendimiento de Plan de Control" tableColumnId="18"/>
      <queryTableField id="19" name="Conocimiento y Aplicación del Sistema ILUO" tableColumnId="19"/>
      <queryTableField id="20" name="Conocimientos de herramientas de analisis y solución de problemas (8DS)" tableColumnId="20"/>
      <queryTableField id="21" name="CRS (Requerimientos Especificos del Cliente)" tableColumnId="21"/>
      <queryTableField id="22" name="Floor Managment" tableColumnId="22"/>
      <queryTableField id="23" name="Manejo de personal" tableColumnId="23"/>
      <queryTableField id="24" name="Conocimiento en sistemas de produccion" tableColumnId="24"/>
      <queryTableField id="25" name="ISO 31000" tableColumnId="25"/>
      <queryTableField id="26" name="ISO 9000" tableColumnId="26"/>
      <queryTableField id="27" name="ISO 19011" tableColumnId="27"/>
      <queryTableField id="28" name="ISO 9001" tableColumnId="28"/>
      <queryTableField id="29" name="Conocimiento en la aplicación de las Interpretaciones Sancionadas" tableColumnId="29"/>
      <queryTableField id="30" name="excelencia operacion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10A2F349-21C7-4980-9F2E-38D3DD0C358C}" autoFormatId="16" applyNumberFormats="0" applyBorderFormats="0" applyFontFormats="0" applyPatternFormats="0" applyAlignmentFormats="0" applyWidthHeightFormats="0">
  <queryTableRefresh nextId="8">
    <queryTableFields count="7">
      <queryTableField id="1" name="No Nomina" tableColumnId="1"/>
      <queryTableField id="2" name="Nombre del Empleado" tableColumnId="2"/>
      <queryTableField id="3" name="Área" tableColumnId="3"/>
      <queryTableField id="4" name="Core Tools - APQP 3ra Edición" tableColumnId="4"/>
      <queryTableField id="5" name="Core Tools - PPAP 4ta Edición" tableColumnId="5"/>
      <queryTableField id="6" name="VDA 6.3" tableColumnId="6"/>
      <queryTableField id="7" name="CSF Nissan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C3E44685-111A-4010-870B-ED898281190A}" autoFormatId="16" applyNumberFormats="0" applyBorderFormats="0" applyFontFormats="0" applyPatternFormats="0" applyAlignmentFormats="0" applyWidthHeightFormats="0">
  <queryTableRefresh nextId="80">
    <queryTableFields count="78">
      <queryTableField id="1" name="No Nomina" tableColumnId="1"/>
      <queryTableField id="2" name="Nombre del Empleado" tableColumnId="2"/>
      <queryTableField id="3" name="Área" tableColumnId="3"/>
      <queryTableField id="4" name="Core Tools" tableColumnId="4"/>
      <queryTableField id="5" name="IATF" tableColumnId="5"/>
      <queryTableField id="6" name="AMEF VDA 6.3" tableColumnId="6"/>
      <queryTableField id="7" name="VDA 6.3" tableColumnId="7"/>
      <queryTableField id="8" name="SPC" tableColumnId="8"/>
      <queryTableField id="9" name="Conocimientos de Electricidad industrial (control)" tableColumnId="9"/>
      <queryTableField id="10" name="Requerimientos STPS(NOM01, NOM02, NOM05,NOM09, NOM17, NOM20,NOM25 NOM26, NOM27, NOM29, NOM33)" tableColumnId="10"/>
      <queryTableField id="11" name="Conocimientos basicos de tratamientos termicos  y materiales para elaboracion de piezas mecanicas. " tableColumnId="11"/>
      <queryTableField id="12" name="APQP (Planificación avanzada de la calidad del producto)" tableColumnId="12"/>
      <queryTableField id="13" name="Lean Manufacturing" tableColumnId="13"/>
      <queryTableField id="14" name="Uso y manejo de Software Easy Maint/L2L" tableColumnId="14"/>
      <queryTableField id="15" name="CTPAT &amp; OEA" tableColumnId="15"/>
      <queryTableField id="16" name="Conocimiento en sistemas de lubricación" tableColumnId="16"/>
      <queryTableField id="17" name="Termografia Nivel 1" tableColumnId="17"/>
      <queryTableField id="18" name="Manejo de equipos de medición" tableColumnId="18"/>
      <queryTableField id="19" name="MSA (Analisis de sistemas de medición)" tableColumnId="19"/>
      <queryTableField id="20" name="PPAP (Proceso de Aprobación de Piezas de Producción)" tableColumnId="20"/>
      <queryTableField id="21" name="Interpretacion de planos (GD&amp;T Tolerancias Geometricas y Dimensionales)" tableColumnId="21"/>
      <queryTableField id="22" name="CQI-8" tableColumnId="22"/>
      <queryTableField id="23" name="CQI-9" tableColumnId="23"/>
      <queryTableField id="24" name="CQI-11" tableColumnId="24"/>
      <queryTableField id="25" name="CQI-12" tableColumnId="25"/>
      <queryTableField id="26" name="CQI-14" tableColumnId="26"/>
      <queryTableField id="27" name="CQI-15" tableColumnId="27"/>
      <queryTableField id="28" name="CQI-20" tableColumnId="28"/>
      <queryTableField id="29" name="Instructor interno" tableColumnId="29"/>
      <queryTableField id="30" name="Manejo de Software  Measure Link. ( Creacion de plantillas para resguardo de datos)" tableColumnId="30"/>
      <queryTableField id="31" name="Entendimiento de Plan de Control" tableColumnId="31"/>
      <queryTableField id="32" name="Conocimiento y Aplicación del Sistema ILUO" tableColumnId="32"/>
      <queryTableField id="33" name="Administracion de recursos" tableColumnId="33"/>
      <queryTableField id="34" name="Uso de Portales de Clientes" tableColumnId="34"/>
      <queryTableField id="35" name="Conocimiento y aplicación de ISO 14001" tableColumnId="35"/>
      <queryTableField id="36" name="DMAIC - Six Sigma" tableColumnId="36"/>
      <queryTableField id="37" name="SGC" tableColumnId="37"/>
      <queryTableField id="38" name="Inglés" tableColumnId="38"/>
      <queryTableField id="39" name="Aston-G" tableColumnId="39"/>
      <queryTableField id="40" name="GQUICS" tableColumnId="40"/>
      <queryTableField id="41" name="CSF Stellantis" tableColumnId="41"/>
      <queryTableField id="42" name="CSF Nissan" tableColumnId="42"/>
      <queryTableField id="43" name="CSR Mazda" tableColumnId="43"/>
      <queryTableField id="44" name="CSR Ford" tableColumnId="44"/>
      <queryTableField id="45" name="CSF Toyota" tableColumnId="45"/>
      <queryTableField id="46" name="Conocimientos de herramientas de analisis y solución de problemas (8DS)" tableColumnId="46"/>
      <queryTableField id="47" name="Normas aplicables para laboratorios de metrologia." tableColumnId="47"/>
      <queryTableField id="48" name="CRS (Requerimientos Especificos del Cliente)" tableColumnId="48"/>
      <queryTableField id="49" name="Seguridad Industrial y sistema LOTO" tableColumnId="49"/>
      <queryTableField id="50" name="Manejo de quimicos" tableColumnId="50"/>
      <queryTableField id="51" name="Atencion a brigadas de emergencia (derrames y vs incendio)" tableColumnId="51"/>
      <queryTableField id="52" name="Manejo de personal" tableColumnId="52"/>
      <queryTableField id="53" name="ISO 31000" tableColumnId="53"/>
      <queryTableField id="54" name="ISO 9000" tableColumnId="54"/>
      <queryTableField id="55" name="ISO 19011" tableColumnId="55"/>
      <queryTableField id="56" name="ISO 9001" tableColumnId="56"/>
      <queryTableField id="57" name="Conocimiento en la aplicación de las Interpretaciones Sancionadas" tableColumnId="57"/>
      <queryTableField id="58" name="ISO 4500" tableColumnId="58"/>
      <queryTableField id="59" name="nfpa 70e" tableColumnId="59"/>
      <queryTableField id="60" name="calculo oee" tableColumnId="60"/>
      <queryTableField id="78" name="legislacion mexicana aplicable a procesos y actividades de hitachi " tableColumnId="78"/>
      <queryTableField id="61" name="coordinacion de actividades y gestión del tiempo" tableColumnId="61"/>
      <queryTableField id="62" name="ansi b11.19" tableColumnId="62"/>
      <queryTableField id="63" name="sistema stop_safe start" tableColumnId="63"/>
      <queryTableField id="64" name="tratamiento de aguas residuales" tableColumnId="64"/>
      <queryTableField id="65" name="descarbonizacion" tableColumnId="65"/>
      <queryTableField id="66" name="economia circular" tableColumnId="66"/>
      <queryTableField id="67" name="calculos de gases de efecto invernadero ( coa's , lau)" tableColumnId="67"/>
      <queryTableField id="68" name="excelencia operacional" tableColumnId="68"/>
      <queryTableField id="69" name="capacidad de las lineas" tableColumnId="69"/>
      <queryTableField id="70" name="caracteristicas especiales del proceso y producto" tableColumnId="70"/>
      <queryTableField id="71" name="vsm mixel model" tableColumnId="71"/>
      <queryTableField id="72" name="creating level pull" tableColumnId="72"/>
      <queryTableField id="73" name="Aqua pro" tableColumnId="73"/>
      <queryTableField id="74" name="4ms" tableColumnId="74"/>
      <queryTableField id="75" name="csr's honda" tableColumnId="75"/>
      <queryTableField id="76" name="job observation" tableColumnId="76"/>
      <queryTableField id="77" name="csr's subaru" tableColumnId="7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694B0281-A6E1-4B9E-A24F-B4A12A23AF67}" autoFormatId="16" applyNumberFormats="0" applyBorderFormats="0" applyFontFormats="0" applyPatternFormats="0" applyAlignmentFormats="0" applyWidthHeightFormats="0">
  <queryTableRefresh nextId="10">
    <queryTableFields count="9">
      <queryTableField id="1" name="No Nomina" tableColumnId="1"/>
      <queryTableField id="2" name="Nombre del Empleado" tableColumnId="2"/>
      <queryTableField id="3" name="Área" tableColumnId="3"/>
      <queryTableField id="4" name="VDA 6.3" tableColumnId="4"/>
      <queryTableField id="5" name="Requerimientos STPS(NOM01, NOM02, NOM05,NOM09, NOM17, NOM20,NOM25 NOM26, NOM27, NOM29, NOM33)" tableColumnId="5"/>
      <queryTableField id="6" name="Administracion de recursos" tableColumnId="6"/>
      <queryTableField id="7" name="CRS (Requerimientos Especificos del Cliente)" tableColumnId="7"/>
      <queryTableField id="8" name="conocimiento de p&amp;l (profit and loss) file y cash flow training" tableColumnId="8"/>
      <queryTableField id="9" name="sga training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6" xr16:uid="{98D07B7D-396C-40BA-BD79-5C0AA0A9773B}" autoFormatId="16" applyNumberFormats="0" applyBorderFormats="0" applyFontFormats="0" applyPatternFormats="0" applyAlignmentFormats="0" applyWidthHeightFormats="0">
  <queryTableRefresh nextId="21">
    <queryTableFields count="19">
      <queryTableField id="1" name="No Nomina" tableColumnId="1"/>
      <queryTableField id="2" name="Nombre del Empleado" tableColumnId="2"/>
      <queryTableField id="3" name="Área" tableColumnId="3"/>
      <queryTableField id="4" name="IATF" tableColumnId="4"/>
      <queryTableField id="5" name="Requerimientos STPS(NOM01, NOM02, NOM05,NOM09, NOM17, NOM20,NOM25 NOM26, NOM27, NOM29, NOM33)" tableColumnId="5"/>
      <queryTableField id="6" name="CTPAT &amp; OEA" tableColumnId="6"/>
      <queryTableField id="7" name="Instructor interno" tableColumnId="7"/>
      <queryTableField id="8" name="Conocimiento y aplicación de ISO 14001" tableColumnId="8"/>
      <queryTableField id="9" name="Conocimientos de herramientas de analisis y solución de problemas (8DS)" tableColumnId="9"/>
      <queryTableField id="10" name="Seguridad Industrial y sistema LOTO" tableColumnId="10"/>
      <queryTableField id="11" name="Manejo de quimicos" tableColumnId="11"/>
      <queryTableField id="12" name="Atencion a brigadas de emergencia (derrames y vs incendio)" tableColumnId="12"/>
      <queryTableField id="13" name="ISO 19011" tableColumnId="13"/>
      <queryTableField id="14" name="ISO 4500" tableColumnId="14"/>
      <queryTableField id="15" name="nfpa 70e" tableColumnId="15"/>
      <queryTableField id="19" name="legislacion mexicana aplicable a procesos y actividades de hitachi " tableColumnId="19"/>
      <queryTableField id="16" name="coordinacion de actividades y gestión del tiempo" tableColumnId="16"/>
      <queryTableField id="17" name="ansi b11.19" tableColumnId="17"/>
      <queryTableField id="18" name="sistema stop_safe start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B7B3DAC9-BCE0-4782-9B1E-E232A58BADB9}" autoFormatId="16" applyNumberFormats="0" applyBorderFormats="0" applyFontFormats="0" applyPatternFormats="0" applyAlignmentFormats="0" applyWidthHeightFormats="0">
  <queryTableRefresh nextId="10">
    <queryTableFields count="9">
      <queryTableField id="1" name="No Nomina" tableColumnId="1"/>
      <queryTableField id="2" name="Nombre del Empleado" tableColumnId="2"/>
      <queryTableField id="3" name="Área" tableColumnId="3"/>
      <queryTableField id="4" name="IATF" tableColumnId="4"/>
      <queryTableField id="5" name="Presupuestación y Control de Costos" tableColumnId="5"/>
      <queryTableField id="6" name="Conocimiento y aplicación de ISO 14001" tableColumnId="6"/>
      <queryTableField id="7" name="Habilidades de negociacion" tableColumnId="7"/>
      <queryTableField id="8" name="Manejo de quimicos" tableColumnId="8"/>
      <queryTableField id="9" name="Excel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41149425-753B-4DAC-895C-A740F395AC84}" autoFormatId="16" applyNumberFormats="0" applyBorderFormats="0" applyFontFormats="0" applyPatternFormats="0" applyAlignmentFormats="0" applyWidthHeightFormats="0">
  <queryTableRefresh nextId="9">
    <queryTableFields count="8">
      <queryTableField id="1" name="No Nomina" tableColumnId="1"/>
      <queryTableField id="2" name="Nombre del Empleado" tableColumnId="2"/>
      <queryTableField id="3" name="Área" tableColumnId="3"/>
      <queryTableField id="4" name="SPC" tableColumnId="4"/>
      <queryTableField id="5" name="Control de inventarios" tableColumnId="5"/>
      <queryTableField id="6" name="Presupuestación y Control de Costos" tableColumnId="6"/>
      <queryTableField id="7" name="Inglés" tableColumnId="7"/>
      <queryTableField id="8" name="Excel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DA433A29-4462-4B38-B23C-3BACC87F7F84}" autoFormatId="16" applyNumberFormats="0" applyBorderFormats="0" applyFontFormats="0" applyPatternFormats="0" applyAlignmentFormats="0" applyWidthHeightFormats="0">
  <queryTableRefresh nextId="8">
    <queryTableFields count="7">
      <queryTableField id="1" name="No Nomina" tableColumnId="1"/>
      <queryTableField id="2" name="Nombre del Empleado" tableColumnId="2"/>
      <queryTableField id="3" name="Área" tableColumnId="3"/>
      <queryTableField id="4" name="Core Tools" tableColumnId="4"/>
      <queryTableField id="5" name="Lean Manufacturing" tableColumnId="5"/>
      <queryTableField id="6" name="CQI-15" tableColumnId="6"/>
      <queryTableField id="7" name="Aqua pro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E801F857-9C49-475C-945F-1CABD37B021D}" autoFormatId="16" applyNumberFormats="0" applyBorderFormats="0" applyFontFormats="0" applyPatternFormats="0" applyAlignmentFormats="0" applyWidthHeightFormats="0">
  <queryTableRefresh nextId="53">
    <queryTableFields count="50">
      <queryTableField id="1" name="No Nomina" tableColumnId="1"/>
      <queryTableField id="2" name="Nombre del Empleado" tableColumnId="2"/>
      <queryTableField id="3" name="Área" tableColumnId="3"/>
      <queryTableField id="4" name="Manejo de software PLC / HMI " tableColumnId="4"/>
      <queryTableField id="5" name="IATF" tableColumnId="5"/>
      <queryTableField id="6" name="VDA 6.3" tableColumnId="6"/>
      <queryTableField id="7" name="NOM-009 Trabajo en alturas." tableColumnId="7"/>
      <queryTableField id="8" name="Manejo y operación de montacargas." tableColumnId="8"/>
      <queryTableField id="9" name="Conocimientos de Electricidad industrial (control)" tableColumnId="9"/>
      <queryTableField id="10" name="Conocimientos en electrónica de control" tableColumnId="10"/>
      <queryTableField id="11" name="Trabajos de corte y soldadura" tableColumnId="11"/>
      <queryTableField id="12" name="NOM-002 SEMARNAT limites maximos permisibles en descargas de aguas." tableColumnId="12"/>
      <queryTableField id="13" name="Requerimientos STPS(NOM01, NOM02, NOM05,NOM09, NOM17, NOM20,NOM25 NOM26, NOM27, NOM29, NOM33)" tableColumnId="13"/>
      <queryTableField id="14" name="Conocimientos en el uso de maquinas y herramientas convencionales(torno,fresadora,rectificadora,etc)para elaboración de piezas mecanicas" tableColumnId="14"/>
      <queryTableField id="15" name="Conocimientos basicos de tratamientos termicos  y materiales para elaboracion de piezas mecanicas. " tableColumnId="15"/>
      <queryTableField id="16" name="Programacion y operación de actuadores ABSODEX CKD" tableColumnId="16"/>
      <queryTableField id="17" name="Trabajos en espacios confinados" tableColumnId="17"/>
      <queryTableField id="18" name="Manejo de Control Sinumerik 840d" tableColumnId="18"/>
      <queryTableField id="19" name="Conocimiento de tipos de sensores" tableColumnId="19"/>
      <queryTableField id="20" name="Uso y manejo de Software Easy Maint/L2L" tableColumnId="20"/>
      <queryTableField id="21" name="Conocimiento en sistemas de lubricación" tableColumnId="21"/>
      <queryTableField id="22" name="Termografia Nivel 1" tableColumnId="22"/>
      <queryTableField id="23" name="Interpretación de planos mecánicos" tableColumnId="23"/>
      <queryTableField id="24" name="Conocimiento e interpretación de diseños mecánicos(dibujo tecnico)" tableColumnId="24"/>
      <queryTableField id="25" name="Conocimientos basicos en software de diseño solid Works " tableColumnId="25"/>
      <queryTableField id="26" name="Manejo de equipos de medición" tableColumnId="26"/>
      <queryTableField id="27" name="CQI-9" tableColumnId="27"/>
      <queryTableField id="28" name="CQI-11" tableColumnId="28"/>
      <queryTableField id="29" name="CQI-12" tableColumnId="29"/>
      <queryTableField id="30" name="Conocimiento y aplicación de ISO 14001" tableColumnId="30"/>
      <queryTableField id="31" name="Inglés" tableColumnId="31"/>
      <queryTableField id="32" name="Conocimientos de herramientas de analisis y solución de problemas (8DS)" tableColumnId="32"/>
      <queryTableField id="33" name="Seguridad Industrial y sistema LOTO" tableColumnId="33"/>
      <queryTableField id="34" name="Conocimiento ajuste y modificacion sistemas de vision &quot;Camaras&quot; (KEYENCE Y COGNEX)" tableColumnId="34"/>
      <queryTableField id="35" name="Manejo de quimicos" tableColumnId="35"/>
      <queryTableField id="36" name="Atencion a brigadas de emergencia (derrames y vs incendio)" tableColumnId="36"/>
      <queryTableField id="37" name="Conocimientos basicos de mecanica,hidraulica,neumatica" tableColumnId="37"/>
      <queryTableField id="38" name="Conocimientos manejo Robots Panasonic" tableColumnId="38"/>
      <queryTableField id="39" name="Conocimientos manejo Robots Denso  " tableColumnId="39"/>
      <queryTableField id="40" name="Programación basica de CNC control FANUC" tableColumnId="40"/>
      <queryTableField id="41" name="Programación y operación de robot KUKA." tableColumnId="41"/>
      <queryTableField id="42" name="Programacion y operación de robocilindros IAI y YAMAHA." tableColumnId="42"/>
      <queryTableField id="43" name="siemens y allen bradley" tableColumnId="43"/>
      <queryTableField id="44" name="prensas kistler" tableColumnId="44"/>
      <queryTableField id="45" name="conocimiento manejos  de robots staubli" tableColumnId="45"/>
      <queryTableField id="47" name="conocimiento de equipos de alta presion maximator" tableColumnId="47"/>
      <queryTableField id="51" name="Administracion de mantenimiento (TPM) Kpis, controles, estrategias, metodologias." tableColumnId="46"/>
      <queryTableField id="48" name="Interpretación de diagramas y manuales de maquina" tableColumnId="48"/>
      <queryTableField id="49" name="Desarrollo e implementación de mejoras" tableColumnId="49"/>
      <queryTableField id="50" name="Manejo de gruas viajeras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33FBEC58-EE11-4510-B9D2-39B3FB3FC0EE}" autoFormatId="16" applyNumberFormats="0" applyBorderFormats="0" applyFontFormats="0" applyPatternFormats="0" applyAlignmentFormats="0" applyWidthHeightFormats="0">
  <queryTableRefresh nextId="17">
    <queryTableFields count="16">
      <queryTableField id="1" name="No Nomina" tableColumnId="1"/>
      <queryTableField id="2" name="Nombre del Empleado" tableColumnId="2"/>
      <queryTableField id="3" name="Área" tableColumnId="3"/>
      <queryTableField id="4" name="Core Tools" tableColumnId="4"/>
      <queryTableField id="5" name="IATF" tableColumnId="5"/>
      <queryTableField id="6" name="Conocimientos basicos en software de diseño solid Works " tableColumnId="6"/>
      <queryTableField id="7" name="Uso de Portales de Clientes" tableColumnId="7"/>
      <queryTableField id="8" name="DMAIC - Six Sigma" tableColumnId="8"/>
      <queryTableField id="9" name="Inglés" tableColumnId="9"/>
      <queryTableField id="10" name="CSF Nissan" tableColumnId="10"/>
      <queryTableField id="11" name="Conocimientos de herramientas de analisis y solución de problemas (8DS)" tableColumnId="11"/>
      <queryTableField id="12" name="Autocad" tableColumnId="12"/>
      <queryTableField id="13" name="audi - lison" tableColumnId="13"/>
      <queryTableField id="14" name="ford - eddl, gpp, cmms" tableColumnId="14"/>
      <queryTableField id="15" name="vsm mixel model" tableColumnId="15"/>
      <queryTableField id="16" name="creating level pull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B839B46A-BF41-4FEB-A0FD-3A30D56FDEF2}" autoFormatId="16" applyNumberFormats="0" applyBorderFormats="0" applyFontFormats="0" applyPatternFormats="0" applyAlignmentFormats="0" applyWidthHeightFormats="0">
  <queryTableRefresh nextId="29">
    <queryTableFields count="28">
      <queryTableField id="1" name="No Nomina" tableColumnId="1"/>
      <queryTableField id="2" name="Nombre del Empleado" tableColumnId="2"/>
      <queryTableField id="3" name="Área" tableColumnId="3"/>
      <queryTableField id="4" name="Core Tools" tableColumnId="4"/>
      <queryTableField id="5" name="AMEF VDA 6.3" tableColumnId="5"/>
      <queryTableField id="6" name="Estadística descriptiva e inferencial" tableColumnId="6"/>
      <queryTableField id="7" name="Interpretacion de Celda Hull" tableColumnId="7"/>
      <queryTableField id="8" name="Manejo de sistemas de filtarción" tableColumnId="8"/>
      <queryTableField id="9" name="Fundamentos de corrosión" tableColumnId="9"/>
      <queryTableField id="10" name="AIAG 16949" tableColumnId="10"/>
      <queryTableField id="11" name="ISO 14000" tableColumnId="11"/>
      <queryTableField id="12" name="Lean Manufacturing" tableColumnId="12"/>
      <queryTableField id="13" name="Logística y Cadena de Suministros" tableColumnId="13"/>
      <queryTableField id="14" name="Carta Porte" tableColumnId="14"/>
      <queryTableField id="15" name="CTPAT &amp; OEA" tableColumnId="15"/>
      <queryTableField id="16" name="Contrabando, infracciones y sanciones al Comercio Exterior." tableColumnId="16"/>
      <queryTableField id="17" name="Reglas Generales de Comercio Exterior" tableColumnId="17"/>
      <queryTableField id="18" name="Despacho de importación y exportación" tableColumnId="18"/>
      <queryTableField id="19" name="INCOTERMS" tableColumnId="19"/>
      <queryTableField id="20" name="Cálculo de contribuciones al Comercio Exterior" tableColumnId="20"/>
      <queryTableField id="21" name="Conocimiento del producto" tableColumnId="21"/>
      <queryTableField id="22" name="Glosa e identificadores del pedimento aduanal" tableColumnId="22"/>
      <queryTableField id="23" name="Interpretacion de planos (GD&amp;T Tolerancias Geometricas y Dimensionales)" tableColumnId="23"/>
      <queryTableField id="24" name="Entendimiento de Plan de Control" tableColumnId="24"/>
      <queryTableField id="25" name="Inglés" tableColumnId="25"/>
      <queryTableField id="26" name="Conocimiento ajuste y modificacion sistemas de vision &quot;Camaras&quot; (KEYENCE Y COGNEX)" tableColumnId="26"/>
      <queryTableField id="27" name="Manejo de quimicos" tableColumnId="27"/>
      <queryTableField id="28" name="Análisis instrumental (AA, ICP, HPLC, FTIR, etc.)" tableColumnId="2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2" xr16:uid="{5D099237-9127-47CC-9E7B-167FD5D8EC4B}" autoFormatId="16" applyNumberFormats="0" applyBorderFormats="0" applyFontFormats="0" applyPatternFormats="0" applyAlignmentFormats="0" applyWidthHeightFormats="0">
  <queryTableRefresh nextId="25">
    <queryTableFields count="24">
      <queryTableField id="1" name="No Nomina" tableColumnId="1"/>
      <queryTableField id="2" name="Nombre del Empleado" tableColumnId="2"/>
      <queryTableField id="3" name="Área" tableColumnId="3"/>
      <queryTableField id="4" name="Conocimiento en sistemas de calidad_x0009__x0009__x0009__x0009_" tableColumnId="4"/>
      <queryTableField id="5" name="Control de inventarios" tableColumnId="5"/>
      <queryTableField id="6" name="Lean Manufacturing" tableColumnId="6"/>
      <queryTableField id="7" name="Gestion de Almacenes/ Estrategias de Almacenaje" tableColumnId="7"/>
      <queryTableField id="8" name="Logística y Cadena de Suministros" tableColumnId="8"/>
      <queryTableField id="9" name="Carta Porte" tableColumnId="9"/>
      <queryTableField id="10" name="CTPAT &amp; OEA" tableColumnId="10"/>
      <queryTableField id="11" name="Contrabando, infracciones y sanciones al Comercio Exterior." tableColumnId="11"/>
      <queryTableField id="12" name="Reglas Generales de Comercio Exterior" tableColumnId="12"/>
      <queryTableField id="13" name="Glosa e identificadores del pedimento aduanal" tableColumnId="13"/>
      <queryTableField id="14" name="Gestion de riesgos y cumplimientos" tableColumnId="14"/>
      <queryTableField id="15" name="Planificación estrategica y toma de decisiones" tableColumnId="15"/>
      <queryTableField id="16" name="Presupuestación y Control de Costos" tableColumnId="16"/>
      <queryTableField id="17" name="Instructor interno" tableColumnId="17"/>
      <queryTableField id="18" name="Inglés" tableColumnId="18"/>
      <queryTableField id="19" name="Conocimientos de herramientas de analisis y solución de problemas (8DS)" tableColumnId="19"/>
      <queryTableField id="20" name="Correcto análisis, auditoría y correcciones del Sistema de Control de_x000a_Cuentas de Crédito y Garantías (Anexo 30)." tableColumnId="20"/>
      <queryTableField id="21" name="Actualizaciones y mejores practicas de sistema CAMPA" tableColumnId="21"/>
      <queryTableField id="22" name="alta especializacion en programa immex" tableColumnId="22"/>
      <queryTableField id="23" name="anexo 24" tableColumnId="23"/>
      <queryTableField id="24" name="calculo de valor de contenido regional" tableColumnId="2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DF85BA50-90D4-4194-B601-D4781E37A24C}" autoFormatId="16" applyNumberFormats="0" applyBorderFormats="0" applyFontFormats="0" applyPatternFormats="0" applyAlignmentFormats="0" applyWidthHeightFormats="0">
  <queryTableRefresh nextId="27">
    <queryTableFields count="26">
      <queryTableField id="1" name="No Nomina" tableColumnId="1"/>
      <queryTableField id="2" name="Nombre del Empleado" tableColumnId="2"/>
      <queryTableField id="3" name="Área" tableColumnId="3"/>
      <queryTableField id="4" name="IATF" tableColumnId="4"/>
      <queryTableField id="5" name="Lean Manufacturing" tableColumnId="5"/>
      <queryTableField id="6" name="Interpretación de planos mecánicos" tableColumnId="6"/>
      <queryTableField id="7" name="Manejo de equipos de medición" tableColumnId="7"/>
      <queryTableField id="8" name="Inglés" tableColumnId="8"/>
      <queryTableField id="9" name="CSF Nissan" tableColumnId="9"/>
      <queryTableField id="10" name="CSR Mazda" tableColumnId="10"/>
      <queryTableField id="11" name="CSR Ford" tableColumnId="11"/>
      <queryTableField id="12" name="Conocimientos de herramientas de analisis y solución de problemas (8DS)" tableColumnId="12"/>
      <queryTableField id="13" name="Manejo de personal" tableColumnId="13"/>
      <queryTableField id="14" name="calculo oee" tableColumnId="14"/>
      <queryTableField id="15" name="coordinacion de actividades y gestión del tiempo" tableColumnId="15"/>
      <queryTableField id="16" name="excelencia operacional" tableColumnId="16"/>
      <queryTableField id="17" name="control y manejo de indicadores kpi" tableColumnId="17"/>
      <queryTableField id="18" name="finanzas para no financieros" tableColumnId="18"/>
      <queryTableField id="19" name="habilidades gerenciales y de negociacion" tableColumnId="19"/>
      <queryTableField id="20" name="capacidad de las lineas" tableColumnId="20"/>
      <queryTableField id="21" name="manejo y ejecucion de wms" tableColumnId="21"/>
      <queryTableField id="22" name="caracteristicas especiales del proceso y producto" tableColumnId="22"/>
      <queryTableField id="23" name="4ms" tableColumnId="23"/>
      <queryTableField id="24" name="csr's honda" tableColumnId="24"/>
      <queryTableField id="25" name="job observation" tableColumnId="25"/>
      <queryTableField id="26" name="csr's subaru" tableColumnId="2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896C7-5873-4613-8817-B93756A2DB63}" name="Table22" displayName="Table22" ref="A9:EX352" totalsRowShown="0" headerRowDxfId="645" dataDxfId="644" tableBorderDxfId="643" headerRowCellStyle="Normal 2 2" dataCellStyle="Normal 2 2">
  <autoFilter ref="A9:EX352" xr:uid="{63C160FD-F230-4A29-B77E-B8B17E3A1729}"/>
  <tableColumns count="154">
    <tableColumn id="1" xr3:uid="{7E8C2C65-D728-4AB6-BF34-8DE49605BA00}" name="No Nomina" dataDxfId="642"/>
    <tableColumn id="73" xr3:uid="{467EDE47-C6A0-4BF6-AFEA-A1E1BDA22774}" name="Columna1" dataDxfId="392"/>
    <tableColumn id="2" xr3:uid="{17399FCE-5162-47EA-BAE6-0E3A5F357A40}" name="Nombre del Empleado" dataDxfId="359">
      <calculatedColumnFormula>VLOOKUP(A10,Hoja1!A$1:B$2013,2)</calculatedColumnFormula>
    </tableColumn>
    <tableColumn id="3" xr3:uid="{3CDA0570-F8AE-4997-8513-09D41C3F8E6E}" name="Área" dataDxfId="641"/>
    <tableColumn id="4" xr3:uid="{7B25A234-EC12-4E1D-BF57-2392C21F5458}" name="Core Tools" dataDxfId="640"/>
    <tableColumn id="60" xr3:uid="{465A7A59-AE98-40EF-AAD8-2FFBF9A03379}" name="Core Tools - APQP 3ra Edición" dataDxfId="639"/>
    <tableColumn id="61" xr3:uid="{7B5CAD6A-2F73-4FD4-AE2B-9D01F6AC0373}" name="Core Tools - PPAP 4ta Edición" dataDxfId="638"/>
    <tableColumn id="62" xr3:uid="{6F2CE29E-AEB6-40B5-98C1-CE183EE220B8}" name="Manejo de software PLC / HMI " dataDxfId="637"/>
    <tableColumn id="63" xr3:uid="{54549D53-6C21-4DB1-AD82-19F89659B4F0}" name="IATF" dataDxfId="636"/>
    <tableColumn id="64" xr3:uid="{A9C921BB-B28E-427E-ADEB-D6AEED17694A}" name="AMEF VDA 6.3" dataDxfId="635"/>
    <tableColumn id="65" xr3:uid="{0E4F3F8D-C41E-4080-A739-CB656F13654F}" name="VDA 6.3" dataDxfId="634"/>
    <tableColumn id="66" xr3:uid="{C090C592-5637-4303-9409-F5B9AD128677}" name="SPC" dataDxfId="633"/>
    <tableColumn id="67" xr3:uid="{0004757E-CB1C-47C0-A628-0C2E382A62F0}" name="Estadística descriptiva e inferencial" dataDxfId="632"/>
    <tableColumn id="68" xr3:uid="{710C3D7C-5EBE-481E-BAA7-91A0EA1F5285}" name="NOM-009 Trabajo en alturas." dataDxfId="631"/>
    <tableColumn id="69" xr3:uid="{80E86A53-8495-42E8-922F-1FAF8536F473}" name="Manejo y operación de montacargas." dataDxfId="630"/>
    <tableColumn id="70" xr3:uid="{02E76745-4B5E-4D8F-8A30-E586094DCE64}" name="Conocimientos de Electricidad industrial (control)" dataDxfId="629"/>
    <tableColumn id="71" xr3:uid="{FFB2C916-EA9C-459D-8EB5-AE11BFAED93D}" name="Conocimientos en electrónica de control" dataDxfId="628"/>
    <tableColumn id="74" xr3:uid="{4F8AF24A-DCED-4413-B89E-D280A3C548C8}" name="Trabajos de corte y soldadura" dataDxfId="627"/>
    <tableColumn id="75" xr3:uid="{12925402-93C8-4380-9525-F07C0990BB79}" name="NOM-002 SEMARNAT limites maximos permisibles en descargas de aguas." dataDxfId="626"/>
    <tableColumn id="76" xr3:uid="{839F85EA-A642-4E8C-9411-1654766E11BA}" name="Requerimientos STPS(NOM01, NOM02, NOM05,NOM09, NOM17, NOM20,NOM25 NOM26, NOM27, NOM29, NOM33)" dataDxfId="625"/>
    <tableColumn id="77" xr3:uid="{C0F6245A-FAE7-471F-BFCF-9AE0A74C2621}" name="Conocimientos en el uso de maquinas y herramientas convencionales(torno,fresadora,rectificadora,etc)para elaboración de piezas mecanicas" dataDxfId="624"/>
    <tableColumn id="78" xr3:uid="{69F1C707-2DEB-49C7-94C2-E5CF70EE817D}" name="Conocimientos basicos de tratamientos termicos  y materiales para elaboracion de piezas mecanicas. " dataDxfId="623"/>
    <tableColumn id="79" xr3:uid="{829B3F3D-C2BB-4B5C-8CE4-1826EA7BC30E}" name="Conocimiento en sistemas de calidad_x0009__x0009__x0009__x0009_" dataDxfId="622"/>
    <tableColumn id="80" xr3:uid="{ECC9F6AA-7B14-4684-8216-2154B788E94B}" name="Uso de las hojas de liberación y registros de calidad." dataDxfId="621"/>
    <tableColumn id="81" xr3:uid="{B5488678-5FE1-4052-9252-215D5B2FB52E}" name="APQP (Planificación avanzada de la calidad del producto)" dataDxfId="620"/>
    <tableColumn id="82" xr3:uid="{85DF65F2-2CB4-4511-BC95-77B2534B1CB3}" name="Programacion y operación de actuadores ABSODEX CKD" dataDxfId="619"/>
    <tableColumn id="83" xr3:uid="{C565099D-1765-4B1C-B17C-808EDC937585}" name="Trabajos en espacios confinados" dataDxfId="618"/>
    <tableColumn id="84" xr3:uid="{E5462BE0-6AC7-4655-803B-223EADB1E89B}" name="Interpretacion de Celda Hull" dataDxfId="617"/>
    <tableColumn id="85" xr3:uid="{C564FA48-6D49-40D4-824A-C16C78396C44}" name="Manejo de sistemas de filtarción" dataDxfId="616"/>
    <tableColumn id="86" xr3:uid="{50644A20-4529-4D94-BE79-1867C87FA5F4}" name="Fundamentos de corrosión" dataDxfId="615"/>
    <tableColumn id="87" xr3:uid="{2561FA2B-1900-4A20-AC7F-D42807FF4FA1}" name="AIAG 16949" dataDxfId="614"/>
    <tableColumn id="88" xr3:uid="{AD815446-4446-4352-9D49-7A61E5DD5834}" name="ISO 14000" dataDxfId="613"/>
    <tableColumn id="5" xr3:uid="{9F3DECCA-8B4C-447A-B939-47CA59DA955C}" name="Control de inventarios" dataDxfId="612"/>
    <tableColumn id="6" xr3:uid="{3919D3CF-D510-4FD6-BAA6-5F32B8235C2B}" name="Lean Manufacturing" dataDxfId="611"/>
    <tableColumn id="7" xr3:uid="{F83B008C-5C6D-4D76-B93A-AFDE62239568}" name="Gestion de Almacenes/ Estrategias de Almacenaje" dataDxfId="610" dataCellStyle="Normal 2 2"/>
    <tableColumn id="8" xr3:uid="{07620E0C-92D1-42F6-93D2-774E72C049C8}" name="Manejo de Control Sinumerik 840d" dataDxfId="609" dataCellStyle="Normal 2 2"/>
    <tableColumn id="9" xr3:uid="{FDF78E3D-FB1C-4486-AD5F-08BB9A92C507}" name="Conocimiento de tipos de sensores" dataDxfId="608" dataCellStyle="Normal 2 2"/>
    <tableColumn id="10" xr3:uid="{EDEA507F-D8BC-47C0-B326-9911B276D375}" name="Uso y manejo de Software Easy Maint/L2L" dataDxfId="607" dataCellStyle="Normal 2 2"/>
    <tableColumn id="11" xr3:uid="{785FE528-8198-4FC2-B11C-6C53D36EFC07}" name="Logística y Cadena de Suministros" dataDxfId="606" dataCellStyle="Normal 2 2"/>
    <tableColumn id="12" xr3:uid="{2E43FC8D-1943-4D28-A8B8-1E8DFAD7234B}" name="Carta Porte" dataDxfId="605" dataCellStyle="Normal 2 2"/>
    <tableColumn id="13" xr3:uid="{402B10DE-CBAF-4A98-9D54-BCC9B8993AE8}" name="CTPAT &amp; OEA" dataDxfId="604" dataCellStyle="Normal 2 2"/>
    <tableColumn id="14" xr3:uid="{DCF1B6F8-8FDA-4117-9970-4A8D3817B547}" name="Conocimiento en sistemas de lubricación" dataDxfId="603" dataCellStyle="Normal 2 2"/>
    <tableColumn id="15" xr3:uid="{D24826CF-F784-423B-88BA-B7DA4458334A}" name="Contrabando, infracciones y sanciones al Comercio Exterior." dataDxfId="602" dataCellStyle="Normal 2 2"/>
    <tableColumn id="16" xr3:uid="{CD668CBD-B907-444A-8CA2-B1EBE526CDFC}" name="Reglas Generales de Comercio Exterior" dataDxfId="601" dataCellStyle="Normal 2 2"/>
    <tableColumn id="17" xr3:uid="{DF31C8EC-8667-4206-9E1E-29CE8ADABEB4}" name="Despacho de importación y exportación" dataDxfId="600" dataCellStyle="Normal 2 2"/>
    <tableColumn id="18" xr3:uid="{D899F4BF-3856-4BC6-86CF-D852D106C887}" name="INCOTERMS" dataDxfId="599" dataCellStyle="Normal 2 2"/>
    <tableColumn id="19" xr3:uid="{54A0174E-E1D2-44ED-893E-09074280EB4A}" name="Cálculo de contribuciones al Comercio Exterior" dataDxfId="598" dataCellStyle="Normal 2 2"/>
    <tableColumn id="20" xr3:uid="{6CE7469B-CE03-4536-AF07-C59C34E19FA3}" name="Termografia Nivel 1" dataDxfId="597" dataCellStyle="Normal 2 2"/>
    <tableColumn id="21" xr3:uid="{1412D6DC-A1B7-4581-8BCB-20E5DB994DDC}" name="Interpretación de planos mecánicos" dataDxfId="596" dataCellStyle="Normal 2 2"/>
    <tableColumn id="22" xr3:uid="{7FE8C899-B1A8-44E5-93EA-02EF9D726C10}" name="Conocimiento del producto" dataDxfId="595" dataCellStyle="Normal 2 2"/>
    <tableColumn id="23" xr3:uid="{BF8B2F43-910D-43B1-B9A4-571B79605DFD}" name="Conocimiento e interpretación de diseños mecánicos(dibujo tecnico)" dataDxfId="594" dataCellStyle="Normal 2 2"/>
    <tableColumn id="24" xr3:uid="{DD2A9E78-5A7A-48F6-9BA3-AC80596AEBA7}" name="Conocimientos basicos en software de diseño solid Works " dataDxfId="593" dataCellStyle="Normal 2 2"/>
    <tableColumn id="25" xr3:uid="{66CDB493-54CB-49F6-B3FA-0A32ABC0AA38}" name="Manejo de equipos de medición" dataDxfId="592" dataCellStyle="Normal 2 2"/>
    <tableColumn id="26" xr3:uid="{1551B7E4-2A9F-4D93-B2FF-AD2A2727DBE4}" name="Glosa e identificadores del pedimento aduanal" dataDxfId="591" dataCellStyle="Normal 2 2"/>
    <tableColumn id="27" xr3:uid="{2722AE15-D249-4918-A2C6-EE51FAAEFC55}" name="Gestion de riesgos y cumplimientos" dataDxfId="590" dataCellStyle="Normal 2 2"/>
    <tableColumn id="28" xr3:uid="{36468742-25C6-4159-976F-1F7D508E94A1}" name="Planificación estrategica y toma de decisiones" dataDxfId="589" dataCellStyle="Normal 2 2"/>
    <tableColumn id="29" xr3:uid="{6A7519FE-844A-4677-B69D-060668D09999}" name="Presupuestación y Control de Costos" dataDxfId="588" dataCellStyle="Normal 2 2"/>
    <tableColumn id="30" xr3:uid="{11C964C5-4522-43A6-B3B9-1524B9FAF249}" name="MSA (Analisis de sistemas de medición)" dataDxfId="587" dataCellStyle="Normal 2 2"/>
    <tableColumn id="89" xr3:uid="{0FE2A358-FA6F-4DB6-B9F3-BBF0C3C57179}" name="PPAP (Proceso de Aprobación de Piezas de Producción)" dataDxfId="586" dataCellStyle="Normal 2 2"/>
    <tableColumn id="90" xr3:uid="{0AE76A36-4F9E-4CD7-BD7F-54C7B9D1AB83}" name="Interpretacion de planos (GD&amp;T Tolerancias Geometricas y Dimensionales)" dataDxfId="585" dataCellStyle="Normal 2 2"/>
    <tableColumn id="91" xr3:uid="{C95C9DDF-F9EA-47D1-A6D6-D5903D3AE64B}" name="CQI-8" dataDxfId="584" dataCellStyle="Normal 2 2"/>
    <tableColumn id="100" xr3:uid="{00D9A9FE-7245-4105-8437-5FA1B5B70335}" name="CQI-9" dataDxfId="583" dataCellStyle="Normal 2 2"/>
    <tableColumn id="101" xr3:uid="{4845175C-A2F0-4F64-8938-DAFDED60EF7F}" name="CQI-11" dataDxfId="582" dataCellStyle="Normal 2 2"/>
    <tableColumn id="102" xr3:uid="{CF787327-BA88-473B-BC5F-37EB1F9BBF1F}" name="CQI-12" dataDxfId="581" dataCellStyle="Normal 2 2"/>
    <tableColumn id="49" xr3:uid="{890ADA68-D736-4A68-9CDD-A27337899064}" name="CQI-14" dataDxfId="580"/>
    <tableColumn id="103" xr3:uid="{B6771D9A-F3E0-42D6-9789-FAFC83000A84}" name="CQI-15" dataDxfId="579" dataCellStyle="Normal 2 2"/>
    <tableColumn id="105" xr3:uid="{1E07BD8D-2DFB-4284-AB47-938B935F1F37}" name="CQI-20" dataDxfId="578" dataCellStyle="Normal 2 2"/>
    <tableColumn id="106" xr3:uid="{0BEA34B0-D969-4722-AC5C-CDF31D0CC035}" name="Instructor interno" dataDxfId="577" dataCellStyle="Normal 2 2"/>
    <tableColumn id="107" xr3:uid="{28476832-FBFF-459F-B30E-CFC0D59D605D}" name="Manejo de Software  Measure Link. ( Creacion de plantillas para resguardo de datos)" dataDxfId="576" dataCellStyle="Normal 2 2"/>
    <tableColumn id="108" xr3:uid="{5E8D294D-FACE-4C0C-A575-FD8258E647B1}" name="Entendimiento de Plan de Control" dataDxfId="575" dataCellStyle="Normal 2 2"/>
    <tableColumn id="109" xr3:uid="{EDBB4979-1788-41A1-A725-A458ABFA66D0}" name="Uso de software gagetrak (Alta, modificacion y baja de equipos)." dataDxfId="574" dataCellStyle="Normal 2 2"/>
    <tableColumn id="110" xr3:uid="{C4FFEF9F-E1C0-47F6-AD8C-6E9F8CC58F21}" name="Conocimiento y Aplicación del Sistema ILUO" dataDxfId="573" dataCellStyle="Normal 2 2"/>
    <tableColumn id="111" xr3:uid="{8581D369-4C16-4551-B059-02272DD1A59B}" name="Administracion de recursos" dataDxfId="572" dataCellStyle="Normal 2 2"/>
    <tableColumn id="112" xr3:uid="{D85FB618-15D1-46BA-B7BD-909F3010773D}" name="Uso de Portales de Clientes" dataDxfId="571" dataCellStyle="Normal 2 2"/>
    <tableColumn id="119" xr3:uid="{ABD1B041-3802-484E-B19B-60B69B958FE6}" name="Conocimiento y aplicación de ISO 14001" dataDxfId="570" dataCellStyle="Normal 2 2"/>
    <tableColumn id="120" xr3:uid="{4E815931-70A6-46DF-BC86-CF0BCF9ED7EC}" name="DMAIC - Six Sigma" dataDxfId="569" dataCellStyle="Normal 2 2"/>
    <tableColumn id="121" xr3:uid="{FB2236C3-418C-4710-B18A-EBEE7D8E6897}" name="SGC" dataDxfId="568" dataCellStyle="Normal 2 2"/>
    <tableColumn id="122" xr3:uid="{EA628D02-5C48-4BC7-BE3A-1DB6DF88AD78}" name="Inglés" dataDxfId="567" dataCellStyle="Normal 2 2"/>
    <tableColumn id="123" xr3:uid="{FC40129B-712A-43FA-A77D-FF2D00F0A7E5}" name="Aston-G" dataDxfId="566" dataCellStyle="Normal 2 2"/>
    <tableColumn id="124" xr3:uid="{D23962B9-2D22-4980-B9E8-F5B1973F54DD}" name="GQUICS" dataDxfId="565" dataCellStyle="Normal 2 2"/>
    <tableColumn id="125" xr3:uid="{6A2A8E7D-76F9-44FE-A2EB-59F11A4CC719}" name="CSF Stellantis" dataDxfId="564" dataCellStyle="Normal 2 2"/>
    <tableColumn id="113" xr3:uid="{A5AD46B3-A84B-47E4-9479-D16BF2E853F5}" name="CSF Nissan" dataDxfId="563" dataCellStyle="Normal 2 2"/>
    <tableColumn id="114" xr3:uid="{8D506F57-3200-4526-877D-8EEB0E87753D}" name="CSR Mazda" dataDxfId="562" dataCellStyle="Normal 2 2"/>
    <tableColumn id="115" xr3:uid="{BA4FF25D-67E5-4B2E-BBF8-A28549D9CDAC}" name="CSR Ford" dataDxfId="561" dataCellStyle="Normal 2 2"/>
    <tableColumn id="116" xr3:uid="{909472B0-F867-47C6-97D1-09C8BBC2C5CE}" name="CSF Toyota" dataDxfId="560" dataCellStyle="Normal 2 2"/>
    <tableColumn id="117" xr3:uid="{231B7B1D-4008-49FF-AE83-46D8ED5F67FA}" name="Conocimientos de herramientas de analisis y solución de problemas (8DS)" dataDxfId="559" dataCellStyle="Normal 2 2"/>
    <tableColumn id="118" xr3:uid="{33D02800-152A-4464-AF8D-C82AFC1314C2}" name="Normas aplicables para laboratorios de metrologia." dataDxfId="558" dataCellStyle="Normal 2 2"/>
    <tableColumn id="92" xr3:uid="{AA73B8B9-E8AF-4E55-B8AA-D782EAEE5C93}" name="CRS (Requerimientos Especificos del Cliente)" dataDxfId="557" dataCellStyle="Normal 2 2"/>
    <tableColumn id="93" xr3:uid="{E61518C6-7C8B-4D7A-8E21-F0C77874BB8D}" name="PFMEA: Análisis que permite identificar posibles modos de falla en un producto o proceso y evaluar su impacto en la calidad, con el fin de desarrollar acciones preventivas." dataDxfId="556" dataCellStyle="Normal 2 2"/>
    <tableColumn id="95" xr3:uid="{F6AE440A-D0B6-41DB-8A87-7F0BF3084D06}" name="Habilidades de negociacion" dataDxfId="555" dataCellStyle="Normal 2 2"/>
    <tableColumn id="96" xr3:uid="{2170A71D-DE3B-4D13-AC51-1708B7AF6B7A}" name="Seguridad Industrial y sistema LOTO" dataDxfId="554" dataCellStyle="Normal 2 2"/>
    <tableColumn id="97" xr3:uid="{5752E661-8CEE-4E85-A686-ABC054CB982C}" name="Conocimiento ajuste y modificacion sistemas de vision &quot;Camaras&quot; (KEYENCE Y COGNEX)" dataDxfId="553" dataCellStyle="Normal 2 2"/>
    <tableColumn id="98" xr3:uid="{8FA95FC8-76F7-4FFA-AFC8-2E6CF60978BD}" name="Manejo de quimicos" dataDxfId="552" dataCellStyle="Normal 2 2"/>
    <tableColumn id="99" xr3:uid="{5F99B670-01ED-4A5B-8F0A-F5D52D5D7EF6}" name="Atencion a brigadas de emergencia (derrames y vs incendio)" dataDxfId="551" dataCellStyle="Normal 2 2"/>
    <tableColumn id="31" xr3:uid="{2EDCA944-62D1-4D41-9FF5-D86312C3580D}" name="Conocimientos basicos de mecanica,hidraulica,neumatica" dataDxfId="550" dataCellStyle="Normal 2 2"/>
    <tableColumn id="32" xr3:uid="{4E0E38E9-E2C9-49DB-9CBE-06DC8BCEF2FE}" name="Floor Managment" dataDxfId="549" dataCellStyle="Normal 2 2"/>
    <tableColumn id="33" xr3:uid="{A1CAD3AD-6ADC-4271-B7C0-FDACF748A0D2}" name="Manejo de personal" dataDxfId="548" dataCellStyle="Normal 2 2"/>
    <tableColumn id="34" xr3:uid="{C645D166-1A15-4E5A-B3AF-943ED77510DC}" name="Conocimiento en sistemas de produccion" dataDxfId="547" dataCellStyle="Normal 2 2"/>
    <tableColumn id="35" xr3:uid="{A020F94A-A0A9-4220-BF9C-B2D1D5A05DD9}" name="Análisis instrumental (AA, ICP, HPLC, FTIR, etc.)" dataDxfId="546" dataCellStyle="Normal 2 2"/>
    <tableColumn id="36" xr3:uid="{5EE1F03D-D2F8-4D03-B084-FC266B0ED338}" name="Conocimientos manejo Robots Panasonic" dataDxfId="545" dataCellStyle="Normal 2 2"/>
    <tableColumn id="37" xr3:uid="{2A642B3E-1DDE-4069-B0C2-0432CA4CF4D9}" name="Conocimientos manejo Robots Denso  " dataDxfId="544" dataCellStyle="Normal 2 2"/>
    <tableColumn id="38" xr3:uid="{F6B8FCAD-A5D5-40AE-B46F-1D04206B935C}" name="Programación basica de CNC control FANUC" dataDxfId="543" dataCellStyle="Normal 2 2"/>
    <tableColumn id="42" xr3:uid="{39B2F9E8-AEA6-4B93-BDC5-7050800320A5}" name="Programación y operación de robot KUKA." dataDxfId="542" dataCellStyle="Normal 2 2"/>
    <tableColumn id="41" xr3:uid="{979C18DF-3E8B-490B-9162-5E6C408A0D88}" name="Programacion y operación de robocilindros IAI y YAMAHA." dataDxfId="541" dataCellStyle="Normal 2 2"/>
    <tableColumn id="39" xr3:uid="{36430929-24DA-4C7D-80E7-784C71A3B88F}" name="Correcto análisis, auditoría y correcciones del Sistema de Control de_x000a_Cuentas de Crédito y Garantías (Anexo 30)." dataDxfId="540" dataCellStyle="Normal 2 2"/>
    <tableColumn id="126" xr3:uid="{84942A8C-F83B-47C9-85ED-5AE018A73A79}" name="Actualizaciones y mejores practicas de sistema CAMPA" dataDxfId="539" dataCellStyle="Normal 2 2"/>
    <tableColumn id="139" xr3:uid="{526F3F22-3271-45FB-82D1-8D97AD31B867}" name="ISO 31000" dataDxfId="538"/>
    <tableColumn id="140" xr3:uid="{A3F853A0-0C35-4D9B-A71A-65BC7B49463D}" name="ISO 9000" dataDxfId="537"/>
    <tableColumn id="141" xr3:uid="{7A30BA93-9E19-4225-A17F-C7D273BF3B8C}" name="ISO 19011" dataDxfId="536"/>
    <tableColumn id="142" xr3:uid="{78790116-C721-45BD-82C6-EB419A6B1DF2}" name="ISO 9001" dataDxfId="535"/>
    <tableColumn id="143" xr3:uid="{97637EF3-4121-42BD-B9EB-0AEF1783898F}" name="Conocimiento en la aplicación de las Interpretaciones Sancionadas" dataDxfId="534"/>
    <tableColumn id="144" xr3:uid="{AEFEE67A-D8E0-45CA-B42D-FB581F14F44B}" name="alta especializacion en programa immex" dataDxfId="533"/>
    <tableColumn id="145" xr3:uid="{E0F756C6-AA2D-492F-B19F-59F799B685F9}" name="anexo 24" dataDxfId="532"/>
    <tableColumn id="146" xr3:uid="{E70CC866-C22E-4BD4-9F05-2673DEB9D040}" name="ISO 4500" dataDxfId="531"/>
    <tableColumn id="147" xr3:uid="{D6E21932-5B0C-4562-9E95-CF02232788D2}" name="nfpa 70e" dataDxfId="530"/>
    <tableColumn id="148" xr3:uid="{76BF4D13-F3BD-409C-90B4-56FD1471D049}" name="siemens y allen bradley" dataDxfId="529"/>
    <tableColumn id="46" xr3:uid="{B1AD641D-03F6-4B3D-A369-CE5F4711C451}" name="prensas kistler" dataDxfId="528"/>
    <tableColumn id="47" xr3:uid="{077AFA1F-AEF1-4288-997B-5014A447F215}" name="conocimiento manejos  de robots staubli" dataDxfId="527"/>
    <tableColumn id="45" xr3:uid="{D2440A60-3339-4314-BEA8-8D7ABD39912F}" name="Autocad" dataDxfId="526"/>
    <tableColumn id="44" xr3:uid="{72290B47-5A61-466F-88B8-CCCB03601537}" name="calculo de valor de contenido regional" dataDxfId="525"/>
    <tableColumn id="48" xr3:uid="{9AA02F50-55D3-4C08-98A5-7D3970B4E69F}" name="calculo oee" dataDxfId="524"/>
    <tableColumn id="127" xr3:uid="{4BAF9F56-1DBB-4B83-BE7F-9B2EB4E977F6}" name="legislacion mexicana aplicable a procesos y actividades de hitachi " dataDxfId="523"/>
    <tableColumn id="128" xr3:uid="{CF65897E-B283-4C0F-90F1-54E4231EBF7B}" name="coordinacion de actividades y gestión del tiempo" dataDxfId="522"/>
    <tableColumn id="130" xr3:uid="{1E54FA2D-2593-4008-BCC2-9F30C31270A1}" name="ansi b11.19" dataDxfId="521"/>
    <tableColumn id="131" xr3:uid="{72DEB9CA-AD07-4907-9CD8-59C8039D6026}" name="sistema stop_safe start" dataDxfId="520"/>
    <tableColumn id="133" xr3:uid="{FA04F974-6312-4435-9224-038860E852B3}" name="tratamiento de aguas residuales" dataDxfId="519"/>
    <tableColumn id="134" xr3:uid="{F5CB169A-8957-4110-9903-D9D595304CB1}" name="descarbonizacion" dataDxfId="518"/>
    <tableColumn id="135" xr3:uid="{6F7D4DC5-CAE2-4AB1-810A-3A9CA7E35E59}" name="economia circular" dataDxfId="517"/>
    <tableColumn id="136" xr3:uid="{3B5DEA61-B7D5-4051-8CB5-79A7375E58DC}" name="calculos de gases de efecto invernadero ( coa's , lau)" dataDxfId="516"/>
    <tableColumn id="137" xr3:uid="{D975278A-5F9A-4FAF-B9D5-24A1DEAA4A3F}" name="audi - lison" dataDxfId="515"/>
    <tableColumn id="138" xr3:uid="{E2623951-CB1C-4154-BC92-401390E6660D}" name="ford - eddl, gpp, cmms" dataDxfId="514"/>
    <tableColumn id="55" xr3:uid="{F2F8026A-22F7-4E95-9325-C0E2E3BD7FE5}" name="excelencia operacional" dataDxfId="513"/>
    <tableColumn id="56" xr3:uid="{678E3E69-34BF-4776-ADFC-43F6720B0077}" name="control y manejo de indicadores kpi" dataDxfId="512"/>
    <tableColumn id="57" xr3:uid="{1A32C283-7E4F-4E15-94B8-EDBCDE08FBC5}" name="finanzas para no financieros" dataDxfId="511"/>
    <tableColumn id="58" xr3:uid="{EFE03E9C-3285-4155-AB04-4E8778DB7DD3}" name="habilidades gerenciales y de negociacion" dataDxfId="510"/>
    <tableColumn id="59" xr3:uid="{3FD72410-A4F9-4082-B4F3-E7BED14C1410}" name="conocimiento de p&amp;l (profit and loss) file y cash flow training" dataDxfId="509"/>
    <tableColumn id="72" xr3:uid="{ECA9B844-C884-4521-B7F3-28253D333113}" name="capacidad de las lineas" dataDxfId="508"/>
    <tableColumn id="52" xr3:uid="{A5AB70BA-68F4-439D-B01A-972DBA49270D}" name="manejo y ejecucion de wms" dataDxfId="507"/>
    <tableColumn id="53" xr3:uid="{260D69E2-9EFE-46FF-9ACB-FE1EC2407011}" name="caracteristicas especiales del proceso y producto" dataDxfId="506"/>
    <tableColumn id="54" xr3:uid="{D0B9DC8A-90E7-4834-9CE5-517AB1F684D9}" name="vsm mixel model" dataDxfId="505"/>
    <tableColumn id="51" xr3:uid="{F1D6E135-3894-4997-B54D-E462E8E8370B}" name="creating level pull" dataDxfId="504"/>
    <tableColumn id="50" xr3:uid="{B06AF659-3EEF-4F0F-873A-4F23E9CED9B0}" name="conocimiento de equipos de alta presion maximator" dataDxfId="503"/>
    <tableColumn id="43" xr3:uid="{8A167965-8EE4-4ACC-9B12-A7D0F98FC185}" name="sga training" dataDxfId="502"/>
    <tableColumn id="129" xr3:uid="{D351886E-799F-4B97-9CFF-A65A635489A3}" name="Excel" dataDxfId="501"/>
    <tableColumn id="151" xr3:uid="{3ABD3433-9C81-42A3-84D8-3B48A8FD7951}" name="Aqua pro" dataDxfId="500"/>
    <tableColumn id="150" xr3:uid="{8D5EECAC-A491-4B03-8024-60DC6D28EEDB}" name="Administracion de mantenimiento (TPM) Kpis, controles, estrategias, metodologias." dataDxfId="499"/>
    <tableColumn id="149" xr3:uid="{C02FA39B-9236-4486-88F3-F86A32091965}" name="Interpretación de diagramas y manuales de maquina" dataDxfId="498"/>
    <tableColumn id="132" xr3:uid="{1B443BB8-FE06-4E0C-B5A7-5B918D693240}" name="Desarrollo e implementación de mejoras" dataDxfId="497"/>
    <tableColumn id="94" xr3:uid="{4EA99B49-CB37-41AE-ACBE-90AC933A680B}" name="Manejo de gruas viajeras" dataDxfId="496"/>
    <tableColumn id="153" xr3:uid="{F197E041-DBD6-4F07-A2F9-03E093BDC54B}" name="4ms" dataDxfId="495"/>
    <tableColumn id="154" xr3:uid="{74D975E7-89C0-417D-94AA-9E2DCFD59C7C}" name="csr's honda" dataDxfId="494"/>
    <tableColumn id="155" xr3:uid="{EBBE238F-B7C6-4C4B-A66B-3785F8C780C6}" name="job observation" dataDxfId="493"/>
    <tableColumn id="152" xr3:uid="{A842411D-74BF-414A-99B5-1B437EB1F001}" name="csr's subaru" dataDxfId="492"/>
    <tableColumn id="40" xr3:uid="{70C2DF0F-691D-4198-B555-D6306CAE7328}" name="COMENTARIOS" dataDxfId="4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FA41031-64F9-48E4-A3D5-9D6216F03A94}" name="PC_L__2" displayName="PC_L__2" ref="A1:X13" tableType="queryTable" totalsRowShown="0" headerRowDxfId="418" headerRowBorderDxfId="417" tableBorderDxfId="416" totalsRowBorderDxfId="415">
  <autoFilter ref="A1:X13" xr:uid="{1FA41031-64F9-48E4-A3D5-9D6216F03A94}"/>
  <tableColumns count="24">
    <tableColumn id="1" xr3:uid="{884A96DF-9004-42C7-B00A-83616F861C16}" uniqueName="1" name="No Nomina" queryTableFieldId="1" dataDxfId="192"/>
    <tableColumn id="2" xr3:uid="{D8045A8A-3AEE-44D6-BCCF-2F8F5AFF4E2D}" uniqueName="2" name="Nombre del Empleado" queryTableFieldId="2" dataDxfId="191"/>
    <tableColumn id="3" xr3:uid="{A603D3E5-78E1-49AD-AF1B-B9E4850D157F}" uniqueName="3" name="Área" queryTableFieldId="3" dataDxfId="190"/>
    <tableColumn id="4" xr3:uid="{34D154B3-F788-49AD-A7E2-CA4FA1339453}" uniqueName="4" name="Conocimiento en sistemas de calidad_x0009__x0009__x0009__x0009_" queryTableFieldId="4" dataDxfId="189"/>
    <tableColumn id="5" xr3:uid="{BB69622A-674C-4118-980A-2E341468DC0C}" uniqueName="5" name="Control de inventarios" queryTableFieldId="5" dataDxfId="188"/>
    <tableColumn id="6" xr3:uid="{2B6F9F04-158B-44DC-AA87-527670379BA5}" uniqueName="6" name="Lean Manufacturing" queryTableFieldId="6" dataDxfId="187"/>
    <tableColumn id="7" xr3:uid="{C67DEE9F-FC12-4756-B8AC-61D14CE6FEBA}" uniqueName="7" name="Gestion de Almacenes/ Estrategias de Almacenaje" queryTableFieldId="7" dataDxfId="186"/>
    <tableColumn id="8" xr3:uid="{9353223E-005C-4020-AC54-69AA868D5DAE}" uniqueName="8" name="Logística y Cadena de Suministros" queryTableFieldId="8" dataDxfId="185"/>
    <tableColumn id="9" xr3:uid="{18FE1433-942C-414B-873D-559EC3C7EC5B}" uniqueName="9" name="Carta Porte" queryTableFieldId="9" dataDxfId="184"/>
    <tableColumn id="10" xr3:uid="{8119CA01-4FF9-43EA-A8E3-817FFC15D00E}" uniqueName="10" name="CTPAT &amp; OEA" queryTableFieldId="10" dataDxfId="183"/>
    <tableColumn id="11" xr3:uid="{0F702069-20A8-4B92-BBC2-1F3AF64715CF}" uniqueName="11" name="Contrabando, infracciones y sanciones al Comercio Exterior." queryTableFieldId="11" dataDxfId="182"/>
    <tableColumn id="12" xr3:uid="{EC3585A7-3C15-492B-A84A-587324054DBF}" uniqueName="12" name="Reglas Generales de Comercio Exterior" queryTableFieldId="12" dataDxfId="181"/>
    <tableColumn id="13" xr3:uid="{E4463EB1-814F-4D81-BEC5-D482048CE6EB}" uniqueName="13" name="Glosa e identificadores del pedimento aduanal" queryTableFieldId="13" dataDxfId="180"/>
    <tableColumn id="14" xr3:uid="{BA174DB1-8AF8-4234-AA67-882A1045F992}" uniqueName="14" name="Gestion de riesgos y cumplimientos" queryTableFieldId="14" dataDxfId="179"/>
    <tableColumn id="15" xr3:uid="{3625DBD5-AD22-4F21-B31D-0DAB7964F6A1}" uniqueName="15" name="Planificación estrategica y toma de decisiones" queryTableFieldId="15" dataDxfId="178"/>
    <tableColumn id="16" xr3:uid="{F1DF8D5E-F098-4EB0-BBB3-043E1C3962B8}" uniqueName="16" name="Presupuestación y Control de Costos" queryTableFieldId="16" dataDxfId="177"/>
    <tableColumn id="17" xr3:uid="{F2E02D7B-8EF0-4AF5-92AE-9A36C248FA18}" uniqueName="17" name="Instructor interno" queryTableFieldId="17" dataDxfId="176"/>
    <tableColumn id="18" xr3:uid="{75C548F3-D96A-4C96-A850-0667594AB60E}" uniqueName="18" name="Inglés" queryTableFieldId="18" dataDxfId="175"/>
    <tableColumn id="19" xr3:uid="{0408FD01-5B3E-41A4-82F9-8D78714E6E36}" uniqueName="19" name="Conocimientos de herramientas de analisis y solución de problemas (8DS)" queryTableFieldId="19" dataDxfId="174"/>
    <tableColumn id="20" xr3:uid="{E40C3E2C-A5EA-4161-BCD8-84F3239E50BC}" uniqueName="20" name="Correcto análisis, auditoría y correcciones del Sistema de Control de_x000a_Cuentas de Crédito y Garantías (Anexo 30)." queryTableFieldId="20" dataDxfId="173"/>
    <tableColumn id="21" xr3:uid="{03104F4C-91C4-4473-B5EE-F182ADD654B6}" uniqueName="21" name="Actualizaciones y mejores practicas de sistema CAMPA" queryTableFieldId="21" dataDxfId="172"/>
    <tableColumn id="22" xr3:uid="{11FA52EE-6A58-43D5-99CB-D08C0239790C}" uniqueName="22" name="alta especializacion en programa immex" queryTableFieldId="22" dataDxfId="171"/>
    <tableColumn id="23" xr3:uid="{F30BD4B2-56A0-42F3-8486-B73DA1CACF68}" uniqueName="23" name="anexo 24" queryTableFieldId="23" dataDxfId="170"/>
    <tableColumn id="24" xr3:uid="{41A41948-86A4-4D2C-ACA6-53EB1C705751}" uniqueName="24" name="calculo de valor de contenido regional" queryTableFieldId="24" dataDxfId="16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840D327-28AB-4E5D-96FB-C1F2D6212180}" name="Producción_Frenos__2" displayName="Producción_Frenos__2" ref="A1:Z19" tableType="queryTable" totalsRowShown="0" headerRowDxfId="414" headerRowBorderDxfId="413" tableBorderDxfId="412" totalsRowBorderDxfId="411">
  <autoFilter ref="A1:Z19" xr:uid="{6840D327-28AB-4E5D-96FB-C1F2D6212180}"/>
  <tableColumns count="26">
    <tableColumn id="1" xr3:uid="{FC04BDBB-D9D0-457B-84BB-04F48FC237CB}" uniqueName="1" name="No Nomina" queryTableFieldId="1" dataDxfId="168"/>
    <tableColumn id="2" xr3:uid="{CEB74367-F6E1-4F72-96DB-C314399D9C90}" uniqueName="2" name="Nombre del Empleado" queryTableFieldId="2" dataDxfId="167"/>
    <tableColumn id="3" xr3:uid="{97113557-FC34-45B4-BA53-24DA35454E6A}" uniqueName="3" name="Área" queryTableFieldId="3" dataDxfId="166"/>
    <tableColumn id="4" xr3:uid="{9C622451-5BC0-4F43-A302-DA14E869E5B6}" uniqueName="4" name="IATF" queryTableFieldId="4" dataDxfId="165"/>
    <tableColumn id="5" xr3:uid="{4E8FD5E8-F860-4931-860B-3BC1B515B0AB}" uniqueName="5" name="Lean Manufacturing" queryTableFieldId="5" dataDxfId="164"/>
    <tableColumn id="6" xr3:uid="{1FA58A99-01A0-44C3-A72A-60640513A405}" uniqueName="6" name="Interpretación de planos mecánicos" queryTableFieldId="6" dataDxfId="163"/>
    <tableColumn id="7" xr3:uid="{D60296C8-7E8B-40A9-AE55-1A47BF0553B0}" uniqueName="7" name="Manejo de equipos de medición" queryTableFieldId="7" dataDxfId="162"/>
    <tableColumn id="8" xr3:uid="{F377EC4A-68D7-4CF8-8241-2FA0D63E6B1D}" uniqueName="8" name="Inglés" queryTableFieldId="8" dataDxfId="161"/>
    <tableColumn id="9" xr3:uid="{9F290B94-07ED-4154-B1A0-5C4DE0484AED}" uniqueName="9" name="CSF Nissan" queryTableFieldId="9" dataDxfId="160"/>
    <tableColumn id="10" xr3:uid="{46008961-2034-4402-8D1F-A21470F4C35C}" uniqueName="10" name="CSR Mazda" queryTableFieldId="10" dataDxfId="159"/>
    <tableColumn id="11" xr3:uid="{BE8A5E9A-FC43-40B2-BFFC-67BCB48C3170}" uniqueName="11" name="CSR Ford" queryTableFieldId="11" dataDxfId="158"/>
    <tableColumn id="12" xr3:uid="{6FD40FCD-2967-44B4-9F61-8F141D78B621}" uniqueName="12" name="Conocimientos de herramientas de analisis y solución de problemas (8DS)" queryTableFieldId="12" dataDxfId="157"/>
    <tableColumn id="13" xr3:uid="{E0415666-1AC5-43BD-A475-CBB1D48529CF}" uniqueName="13" name="Manejo de personal" queryTableFieldId="13" dataDxfId="156"/>
    <tableColumn id="14" xr3:uid="{01A56808-DF38-494F-A078-62A3E44DECEF}" uniqueName="14" name="calculo oee" queryTableFieldId="14" dataDxfId="155"/>
    <tableColumn id="15" xr3:uid="{07DAE859-4A2C-4CD8-9BA9-F7F723911914}" uniqueName="15" name="coordinacion de actividades y gestión del tiempo" queryTableFieldId="15" dataDxfId="154"/>
    <tableColumn id="16" xr3:uid="{D072C38A-ACA5-4922-BBEC-54F0876597BF}" uniqueName="16" name="excelencia operacional" queryTableFieldId="16" dataDxfId="153"/>
    <tableColumn id="17" xr3:uid="{E4B6CA87-ABC9-4B9B-B6BE-41B3DD23D518}" uniqueName="17" name="control y manejo de indicadores kpi" queryTableFieldId="17" dataDxfId="152"/>
    <tableColumn id="18" xr3:uid="{61F88F98-E3FC-46F0-AD42-E1647B4DEF76}" uniqueName="18" name="finanzas para no financieros" queryTableFieldId="18" dataDxfId="151"/>
    <tableColumn id="19" xr3:uid="{830BB86E-3F48-4210-9332-A758E833CA95}" uniqueName="19" name="habilidades gerenciales y de negociacion" queryTableFieldId="19" dataDxfId="150"/>
    <tableColumn id="20" xr3:uid="{2E9B4523-CD00-4E13-A708-5338BB8FEF08}" uniqueName="20" name="capacidad de las lineas" queryTableFieldId="20" dataDxfId="149"/>
    <tableColumn id="21" xr3:uid="{6BA3A317-7E32-4319-98A6-4F2E59AD410F}" uniqueName="21" name="manejo y ejecucion de wms" queryTableFieldId="21" dataDxfId="148"/>
    <tableColumn id="22" xr3:uid="{20CF36FE-145A-4516-8956-B574CB2FA863}" uniqueName="22" name="caracteristicas especiales del proceso y producto" queryTableFieldId="22" dataDxfId="147"/>
    <tableColumn id="23" xr3:uid="{C5C3AF53-8DF9-4BEA-AD72-5E92984F270A}" uniqueName="23" name="4ms" queryTableFieldId="23" dataDxfId="146"/>
    <tableColumn id="24" xr3:uid="{4FC3435F-C952-4AAB-9310-0FE8028512B2}" uniqueName="24" name="csr's honda" queryTableFieldId="24" dataDxfId="145"/>
    <tableColumn id="25" xr3:uid="{38D082CF-E62D-47B4-944C-CD431489844C}" uniqueName="25" name="job observation" queryTableFieldId="25" dataDxfId="144"/>
    <tableColumn id="26" xr3:uid="{D6A52ADB-25C0-4AEF-B271-55E25D20B598}" uniqueName="26" name="csr's subaru" queryTableFieldId="26" dataDxfId="14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9C35304-A1DE-464B-8C6F-ED4BF5BE9327}" name="Producción_Suspensiones__2" displayName="Producción_Suspensiones__2" ref="A1:AD22" tableType="queryTable" totalsRowShown="0" headerRowDxfId="410" headerRowBorderDxfId="409" tableBorderDxfId="408" totalsRowBorderDxfId="407">
  <autoFilter ref="A1:AD22" xr:uid="{39C35304-A1DE-464B-8C6F-ED4BF5BE9327}"/>
  <tableColumns count="30">
    <tableColumn id="1" xr3:uid="{5041D458-F3D5-40D0-B503-F4469348BA28}" uniqueName="1" name="No Nomina" queryTableFieldId="1" dataDxfId="142"/>
    <tableColumn id="2" xr3:uid="{8F369AB4-99B4-48A5-A984-947204B80E98}" uniqueName="2" name="Nombre del Empleado" queryTableFieldId="2" dataDxfId="141"/>
    <tableColumn id="3" xr3:uid="{5E320081-99E7-42D9-8A68-565FC8133FC0}" uniqueName="3" name="Área" queryTableFieldId="3" dataDxfId="140"/>
    <tableColumn id="4" xr3:uid="{3C0FA26A-CC67-4C8D-9138-98A8DC066598}" uniqueName="4" name="Core Tools" queryTableFieldId="4" dataDxfId="139"/>
    <tableColumn id="5" xr3:uid="{29EEDB48-03AF-44E3-AE28-03F3297E1848}" uniqueName="5" name="IATF" queryTableFieldId="5" dataDxfId="138"/>
    <tableColumn id="6" xr3:uid="{2202924E-E902-4E96-BE00-6A0639F21762}" uniqueName="6" name="AMEF VDA 6.3" queryTableFieldId="6" dataDxfId="137"/>
    <tableColumn id="7" xr3:uid="{37AF748F-70B4-4E6E-B54B-6014F251263D}" uniqueName="7" name="SPC" queryTableFieldId="7" dataDxfId="136"/>
    <tableColumn id="8" xr3:uid="{95DDEAB5-59C6-4DBF-92E6-2F253D7C0D02}" uniqueName="8" name="Conocimiento en sistemas de calidad_x0009__x0009__x0009__x0009_" queryTableFieldId="8" dataDxfId="135"/>
    <tableColumn id="9" xr3:uid="{6D088684-CE09-4CB9-8E6E-1847AA0D7150}" uniqueName="9" name="APQP (Planificación avanzada de la calidad del producto)" queryTableFieldId="9" dataDxfId="134"/>
    <tableColumn id="10" xr3:uid="{96C8D2ED-EBC6-4761-A24D-B2F88CDF916B}" uniqueName="10" name="MSA (Analisis de sistemas de medición)" queryTableFieldId="10" dataDxfId="133"/>
    <tableColumn id="11" xr3:uid="{960ED154-A82F-422F-A5B9-996FD4339029}" uniqueName="11" name="PPAP (Proceso de Aprobación de Piezas de Producción)" queryTableFieldId="11" dataDxfId="132"/>
    <tableColumn id="12" xr3:uid="{8BA14314-6994-44E1-9E75-52D1C8572CE6}" uniqueName="12" name="CQI-9" queryTableFieldId="12" dataDxfId="131"/>
    <tableColumn id="13" xr3:uid="{6F89ADE7-D116-4DBC-B894-978448A5F95C}" uniqueName="13" name="CQI-11" queryTableFieldId="13" dataDxfId="130"/>
    <tableColumn id="14" xr3:uid="{6A46E569-2C02-430D-93A4-F4E85EB9E481}" uniqueName="14" name="CQI-12" queryTableFieldId="14" dataDxfId="129"/>
    <tableColumn id="15" xr3:uid="{D6F48088-C7C3-424B-9C3A-AB86FB27A892}" uniqueName="15" name="CQI-14" queryTableFieldId="15" dataDxfId="128"/>
    <tableColumn id="16" xr3:uid="{06D41EA3-7393-41DA-B4BE-F2282E29A349}" uniqueName="16" name="CQI-15" queryTableFieldId="16" dataDxfId="127"/>
    <tableColumn id="17" xr3:uid="{39D75FF2-D653-4AC7-989D-7F3C00DA194A}" uniqueName="17" name="CQI-20" queryTableFieldId="17" dataDxfId="126"/>
    <tableColumn id="18" xr3:uid="{62249201-C495-46CB-B933-B322E8F334B0}" uniqueName="18" name="Entendimiento de Plan de Control" queryTableFieldId="18" dataDxfId="125"/>
    <tableColumn id="19" xr3:uid="{EC9705FA-AB1B-4113-9A8F-62E8431E1C9E}" uniqueName="19" name="Conocimiento y Aplicación del Sistema ILUO" queryTableFieldId="19" dataDxfId="124"/>
    <tableColumn id="20" xr3:uid="{57ACB64B-BA3F-4585-AAAD-9D1AED800292}" uniqueName="20" name="Conocimientos de herramientas de analisis y solución de problemas (8DS)" queryTableFieldId="20" dataDxfId="123"/>
    <tableColumn id="21" xr3:uid="{9ECDC81E-5E4E-4B4C-A4DC-079FFC72241E}" uniqueName="21" name="CRS (Requerimientos Especificos del Cliente)" queryTableFieldId="21" dataDxfId="122"/>
    <tableColumn id="22" xr3:uid="{A830183E-40FD-44A9-81C5-92339E931D36}" uniqueName="22" name="Floor Managment" queryTableFieldId="22" dataDxfId="121"/>
    <tableColumn id="23" xr3:uid="{8500FA6A-FC94-483F-A1C2-59B8DCA70496}" uniqueName="23" name="Manejo de personal" queryTableFieldId="23" dataDxfId="120"/>
    <tableColumn id="24" xr3:uid="{ACA8FE7D-D477-46EB-B809-C73BCE1BE36C}" uniqueName="24" name="Conocimiento en sistemas de produccion" queryTableFieldId="24" dataDxfId="119"/>
    <tableColumn id="25" xr3:uid="{3316B2FA-9ABC-4FA0-86D1-7DDF3607D7CE}" uniqueName="25" name="ISO 31000" queryTableFieldId="25" dataDxfId="118"/>
    <tableColumn id="26" xr3:uid="{33862305-E370-4F4A-99C4-47036B90BF2C}" uniqueName="26" name="ISO 9000" queryTableFieldId="26" dataDxfId="117"/>
    <tableColumn id="27" xr3:uid="{5A547C80-9B9D-4A91-BCB0-831FACC6231B}" uniqueName="27" name="ISO 19011" queryTableFieldId="27" dataDxfId="116"/>
    <tableColumn id="28" xr3:uid="{15BCA999-5648-4C19-96C6-5ADD888D9A21}" uniqueName="28" name="ISO 9001" queryTableFieldId="28" dataDxfId="115"/>
    <tableColumn id="29" xr3:uid="{982AD2DF-820B-4788-825D-A5940E1742DD}" uniqueName="29" name="Conocimiento en la aplicación de las Interpretaciones Sancionadas" queryTableFieldId="29" dataDxfId="114"/>
    <tableColumn id="30" xr3:uid="{90F5E905-CA4B-41E1-8878-9E2D8B734B0F}" uniqueName="30" name="excelencia operacional" queryTableFieldId="30" dataDxfId="1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B2E8F87-FEE1-4019-9C60-CDD3BB6863E9}" name="PMO__2" displayName="PMO__2" ref="A1:G10" tableType="queryTable" totalsRowShown="0" headerRowDxfId="406" headerRowBorderDxfId="405" tableBorderDxfId="404" totalsRowBorderDxfId="403">
  <autoFilter ref="A1:G10" xr:uid="{CB2E8F87-FEE1-4019-9C60-CDD3BB6863E9}"/>
  <tableColumns count="7">
    <tableColumn id="1" xr3:uid="{86AFA863-4DBE-429A-89D0-A22E1E63C8EB}" uniqueName="1" name="No Nomina" queryTableFieldId="1" dataDxfId="112"/>
    <tableColumn id="2" xr3:uid="{AEAB7E22-DEB6-4D6F-8BEC-313E349830EB}" uniqueName="2" name="Nombre del Empleado" queryTableFieldId="2" dataDxfId="111"/>
    <tableColumn id="3" xr3:uid="{5DD66587-D963-4BBB-AA78-9B1DAADBA535}" uniqueName="3" name="Área" queryTableFieldId="3" dataDxfId="110"/>
    <tableColumn id="4" xr3:uid="{7574F95B-D897-48EA-8448-7C6A1E14C38A}" uniqueName="4" name="Core Tools - APQP 3ra Edición" queryTableFieldId="4" dataDxfId="109"/>
    <tableColumn id="5" xr3:uid="{AC5D2F52-971F-448F-B2CB-80B482409275}" uniqueName="5" name="Core Tools - PPAP 4ta Edición" queryTableFieldId="5" dataDxfId="108"/>
    <tableColumn id="6" xr3:uid="{9B3AF603-0F2F-42D4-8A88-A8A3251AA44A}" uniqueName="6" name="VDA 6.3" queryTableFieldId="6" dataDxfId="107"/>
    <tableColumn id="7" xr3:uid="{B0227754-77A8-4D37-9334-C93F0581849B}" uniqueName="7" name="CSF Nissan" queryTableFieldId="7" dataDxfId="10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05E89CE-C3BB-4E73-B0F8-2E5A7FFDC00C}" name="Auditores_del_SGC__2" displayName="Auditores_del_SGC__2" ref="A1:BZ36" tableType="queryTable" totalsRowShown="0" headerRowDxfId="402" headerRowBorderDxfId="401">
  <autoFilter ref="A1:BZ36" xr:uid="{E05E89CE-C3BB-4E73-B0F8-2E5A7FFDC00C}"/>
  <tableColumns count="78">
    <tableColumn id="1" xr3:uid="{2F8EC9E5-0D75-46DE-B5FE-CC52BC78DD9E}" uniqueName="1" name="No Nomina" queryTableFieldId="1" dataDxfId="105"/>
    <tableColumn id="2" xr3:uid="{1BD5FD3C-37DA-423A-BD4E-DC919DA96BE1}" uniqueName="2" name="Nombre del Empleado" queryTableFieldId="2" dataDxfId="104"/>
    <tableColumn id="3" xr3:uid="{67192F53-266F-4348-AB3C-A9A095B057E1}" uniqueName="3" name="Área" queryTableFieldId="3" dataDxfId="103"/>
    <tableColumn id="4" xr3:uid="{3874C201-FD83-48E9-A510-5A459CC016BF}" uniqueName="4" name="Core Tools" queryTableFieldId="4" dataDxfId="102"/>
    <tableColumn id="5" xr3:uid="{DB2BF3BB-82BE-4CA4-B6CF-D20C8511BE6D}" uniqueName="5" name="IATF" queryTableFieldId="5" dataDxfId="101"/>
    <tableColumn id="6" xr3:uid="{9224A148-DFE3-43B8-AADC-BA538B668BD5}" uniqueName="6" name="AMEF VDA 6.3" queryTableFieldId="6" dataDxfId="100"/>
    <tableColumn id="7" xr3:uid="{A8F4B7C1-082A-4533-9ED8-829F00E479FF}" uniqueName="7" name="VDA 6.3" queryTableFieldId="7" dataDxfId="99"/>
    <tableColumn id="8" xr3:uid="{FC1772D6-1D85-49D5-A474-8E4CE128A1A7}" uniqueName="8" name="SPC" queryTableFieldId="8" dataDxfId="98"/>
    <tableColumn id="9" xr3:uid="{FF334ECD-EC76-4AB0-B1C5-6D8BFC9BBFBC}" uniqueName="9" name="Conocimientos de Electricidad industrial (control)" queryTableFieldId="9" dataDxfId="97"/>
    <tableColumn id="10" xr3:uid="{7A91B98F-FA8F-40A0-8CDB-7983A8FB432E}" uniqueName="10" name="Requerimientos STPS(NOM01, NOM02, NOM05,NOM09, NOM17, NOM20,NOM25 NOM26, NOM27, NOM29, NOM33)" queryTableFieldId="10" dataDxfId="96"/>
    <tableColumn id="11" xr3:uid="{F66B548F-9B2E-46AC-9B93-B46969DFF371}" uniqueName="11" name="Conocimientos basicos de tratamientos termicos  y materiales para elaboracion de piezas mecanicas. " queryTableFieldId="11" dataDxfId="95"/>
    <tableColumn id="12" xr3:uid="{CE58A733-2443-4CFA-A068-8E584091A9AC}" uniqueName="12" name="APQP (Planificación avanzada de la calidad del producto)" queryTableFieldId="12" dataDxfId="94"/>
    <tableColumn id="13" xr3:uid="{2EFA80BB-9FD8-42BD-964C-3DCCAE3E3548}" uniqueName="13" name="Lean Manufacturing" queryTableFieldId="13" dataDxfId="93"/>
    <tableColumn id="14" xr3:uid="{4FC541CD-1C51-494D-B24A-4F9071F3D9B4}" uniqueName="14" name="Uso y manejo de Software Easy Maint/L2L" queryTableFieldId="14" dataDxfId="92"/>
    <tableColumn id="15" xr3:uid="{C92EF5AA-3C6F-4B4A-8D05-AA93544AF457}" uniqueName="15" name="CTPAT &amp; OEA" queryTableFieldId="15" dataDxfId="91"/>
    <tableColumn id="16" xr3:uid="{E221C6F3-0D0D-483B-BAE2-705E60180B2C}" uniqueName="16" name="Conocimiento en sistemas de lubricación" queryTableFieldId="16" dataDxfId="90"/>
    <tableColumn id="17" xr3:uid="{CCAB7050-13AB-489C-B344-27AA60798400}" uniqueName="17" name="Termografia Nivel 1" queryTableFieldId="17" dataDxfId="89"/>
    <tableColumn id="18" xr3:uid="{F1C32523-0E1D-4D10-925A-0D9164207EBB}" uniqueName="18" name="Manejo de equipos de medición" queryTableFieldId="18" dataDxfId="88"/>
    <tableColumn id="19" xr3:uid="{AAE27703-5AB7-4541-88B6-271B2098754C}" uniqueName="19" name="MSA (Analisis de sistemas de medición)" queryTableFieldId="19" dataDxfId="87"/>
    <tableColumn id="20" xr3:uid="{BE02A43B-1545-4627-8091-2C4BB2D3BBA7}" uniqueName="20" name="PPAP (Proceso de Aprobación de Piezas de Producción)" queryTableFieldId="20" dataDxfId="86"/>
    <tableColumn id="21" xr3:uid="{754D9495-6909-46BE-AF9F-9CD5C4885448}" uniqueName="21" name="Interpretacion de planos (GD&amp;T Tolerancias Geometricas y Dimensionales)" queryTableFieldId="21" dataDxfId="85"/>
    <tableColumn id="22" xr3:uid="{ECE04C06-763F-4B8C-8D09-EEDC92E4C1F7}" uniqueName="22" name="CQI-8" queryTableFieldId="22" dataDxfId="84"/>
    <tableColumn id="23" xr3:uid="{A97466B6-A255-4DA8-AAF7-7AC27CB3D323}" uniqueName="23" name="CQI-9" queryTableFieldId="23" dataDxfId="83"/>
    <tableColumn id="24" xr3:uid="{8F684057-DBF6-4F91-A61F-FE5C0B87C1FB}" uniqueName="24" name="CQI-11" queryTableFieldId="24" dataDxfId="82"/>
    <tableColumn id="25" xr3:uid="{A9EBF661-4B60-4943-B909-242661F51065}" uniqueName="25" name="CQI-12" queryTableFieldId="25" dataDxfId="81"/>
    <tableColumn id="26" xr3:uid="{FC33A93E-3C24-45BB-AE47-AE956D32C292}" uniqueName="26" name="CQI-14" queryTableFieldId="26" dataDxfId="80"/>
    <tableColumn id="27" xr3:uid="{E622CE74-7F70-42BA-AE86-0640D37A9D99}" uniqueName="27" name="CQI-15" queryTableFieldId="27" dataDxfId="79"/>
    <tableColumn id="28" xr3:uid="{A2D67A40-A22F-4F66-B97C-79D72184A262}" uniqueName="28" name="CQI-20" queryTableFieldId="28" dataDxfId="78"/>
    <tableColumn id="29" xr3:uid="{6ACF4227-77F7-4E43-BC40-71BF1B76CD74}" uniqueName="29" name="Instructor interno" queryTableFieldId="29" dataDxfId="77"/>
    <tableColumn id="30" xr3:uid="{ED7CD0AD-CEAB-4211-9163-57D48DA794D6}" uniqueName="30" name="Manejo de Software  Measure Link. ( Creacion de plantillas para resguardo de datos)" queryTableFieldId="30" dataDxfId="76"/>
    <tableColumn id="31" xr3:uid="{37F9EFEF-9D20-4567-8A82-7CD21CFFB5F4}" uniqueName="31" name="Entendimiento de Plan de Control" queryTableFieldId="31" dataDxfId="75"/>
    <tableColumn id="32" xr3:uid="{47A84630-5FF0-4599-8705-3AE0261E7858}" uniqueName="32" name="Conocimiento y Aplicación del Sistema ILUO" queryTableFieldId="32" dataDxfId="74"/>
    <tableColumn id="33" xr3:uid="{0AE632E8-ADAD-4DCB-9181-E9084FDBF058}" uniqueName="33" name="Administracion de recursos" queryTableFieldId="33" dataDxfId="73"/>
    <tableColumn id="34" xr3:uid="{8446CF87-E57A-4379-B2C8-FF4B43D29B88}" uniqueName="34" name="Uso de Portales de Clientes" queryTableFieldId="34" dataDxfId="72"/>
    <tableColumn id="35" xr3:uid="{696686E5-CC51-46FD-903A-BE4C7F7D45B5}" uniqueName="35" name="Conocimiento y aplicación de ISO 14001" queryTableFieldId="35" dataDxfId="71"/>
    <tableColumn id="36" xr3:uid="{35084103-A1E3-48E7-935B-A39B002C2175}" uniqueName="36" name="DMAIC - Six Sigma" queryTableFieldId="36" dataDxfId="70"/>
    <tableColumn id="37" xr3:uid="{DBF592ED-2CE5-4CA3-974D-345A36612047}" uniqueName="37" name="SGC" queryTableFieldId="37" dataDxfId="69"/>
    <tableColumn id="38" xr3:uid="{773C3C05-8A1E-4CDB-BB9F-A4C73225569B}" uniqueName="38" name="Inglés" queryTableFieldId="38" dataDxfId="68"/>
    <tableColumn id="39" xr3:uid="{DEEA29DF-7188-4FE7-AC40-6C6329260A44}" uniqueName="39" name="Aston-G" queryTableFieldId="39" dataDxfId="67"/>
    <tableColumn id="40" xr3:uid="{2DD53C9B-248D-4B91-9234-2F133917DAA8}" uniqueName="40" name="GQUICS" queryTableFieldId="40" dataDxfId="66"/>
    <tableColumn id="41" xr3:uid="{259736FF-7AEC-4564-932D-AD3EAAAFBB83}" uniqueName="41" name="CSF Stellantis" queryTableFieldId="41" dataDxfId="65"/>
    <tableColumn id="42" xr3:uid="{2B5B4CEE-4A8E-44A8-A0DA-0684E8D255D7}" uniqueName="42" name="CSF Nissan" queryTableFieldId="42" dataDxfId="64"/>
    <tableColumn id="43" xr3:uid="{25090EAD-CD75-4708-A55D-CE876DC65B66}" uniqueName="43" name="CSR Mazda" queryTableFieldId="43" dataDxfId="63"/>
    <tableColumn id="44" xr3:uid="{7E6F4FCB-6316-49EF-B6C0-7DC9D93DF6AF}" uniqueName="44" name="CSR Ford" queryTableFieldId="44" dataDxfId="62"/>
    <tableColumn id="45" xr3:uid="{4EAAE142-499E-4963-A5C4-E5668A20DC03}" uniqueName="45" name="CSF Toyota" queryTableFieldId="45" dataDxfId="61"/>
    <tableColumn id="46" xr3:uid="{1B6F1916-A6C1-4289-BAB1-4D1613993F4A}" uniqueName="46" name="Conocimientos de herramientas de analisis y solución de problemas (8DS)" queryTableFieldId="46" dataDxfId="60"/>
    <tableColumn id="47" xr3:uid="{8E540701-8ED4-44DB-92D8-8ECE8A18F675}" uniqueName="47" name="Normas aplicables para laboratorios de metrologia." queryTableFieldId="47" dataDxfId="59"/>
    <tableColumn id="48" xr3:uid="{9D8AC79D-4886-4534-BBF4-1AD86B331D36}" uniqueName="48" name="CRS (Requerimientos Especificos del Cliente)" queryTableFieldId="48" dataDxfId="58"/>
    <tableColumn id="49" xr3:uid="{558B8AE1-2337-4701-872A-FD255E6185AF}" uniqueName="49" name="Seguridad Industrial y sistema LOTO" queryTableFieldId="49" dataDxfId="57"/>
    <tableColumn id="50" xr3:uid="{D228F6F8-CC78-4F37-90B3-C7552B3E4B0D}" uniqueName="50" name="Manejo de quimicos" queryTableFieldId="50" dataDxfId="56"/>
    <tableColumn id="51" xr3:uid="{AC8ED72F-3AAB-4062-94A8-598713760FD0}" uniqueName="51" name="Atencion a brigadas de emergencia (derrames y vs incendio)" queryTableFieldId="51" dataDxfId="55"/>
    <tableColumn id="52" xr3:uid="{A331E517-148D-4A82-A0FD-13427E5E47A3}" uniqueName="52" name="Manejo de personal" queryTableFieldId="52" dataDxfId="54"/>
    <tableColumn id="53" xr3:uid="{39D81585-E3BD-4B1E-8711-CC691C019BDF}" uniqueName="53" name="ISO 31000" queryTableFieldId="53" dataDxfId="53"/>
    <tableColumn id="54" xr3:uid="{B446488E-B855-4FBB-ABDC-FFEF86EF473A}" uniqueName="54" name="ISO 9000" queryTableFieldId="54" dataDxfId="52"/>
    <tableColumn id="55" xr3:uid="{EC6BC4FC-ECF7-4874-BF64-91A364FF3A2B}" uniqueName="55" name="ISO 19011" queryTableFieldId="55" dataDxfId="51"/>
    <tableColumn id="56" xr3:uid="{FEA382D9-D759-42E0-BE63-EA559A7E78F1}" uniqueName="56" name="ISO 9001" queryTableFieldId="56" dataDxfId="50"/>
    <tableColumn id="57" xr3:uid="{D19811D8-A058-48FB-B41E-8FDF025A3C28}" uniqueName="57" name="Conocimiento en la aplicación de las Interpretaciones Sancionadas" queryTableFieldId="57" dataDxfId="49"/>
    <tableColumn id="58" xr3:uid="{6FCF2949-7C0B-4A42-8C16-775F851710BF}" uniqueName="58" name="ISO 4500" queryTableFieldId="58" dataDxfId="48"/>
    <tableColumn id="59" xr3:uid="{6E7A605E-5E41-4A5C-BE50-F497A2548274}" uniqueName="59" name="nfpa 70e" queryTableFieldId="59" dataDxfId="47"/>
    <tableColumn id="60" xr3:uid="{39D8C3AB-2E8D-4BF7-9387-B0443876A6E5}" uniqueName="60" name="calculo oee" queryTableFieldId="60" dataDxfId="46"/>
    <tableColumn id="78" xr3:uid="{276C6251-B55F-429A-87EF-02A67CC1C8C0}" uniqueName="78" name="legislacion mexicana aplicable a procesos y actividades de hitachi " queryTableFieldId="78" dataDxfId="45"/>
    <tableColumn id="61" xr3:uid="{273F0541-4620-4D04-A053-2D36117093C5}" uniqueName="61" name="coordinacion de actividades y gestión del tiempo" queryTableFieldId="61" dataDxfId="44"/>
    <tableColumn id="62" xr3:uid="{4A1B8F23-7A83-437A-B3A5-F474C7C21975}" uniqueName="62" name="ansi b11.19" queryTableFieldId="62" dataDxfId="43"/>
    <tableColumn id="63" xr3:uid="{A7807F01-C134-45B9-8A12-19514FBA6D50}" uniqueName="63" name="sistema stop_safe start" queryTableFieldId="63" dataDxfId="42"/>
    <tableColumn id="64" xr3:uid="{597BFF0F-75F7-4A37-B8BB-1D1C9C672C75}" uniqueName="64" name="tratamiento de aguas residuales" queryTableFieldId="64" dataDxfId="41"/>
    <tableColumn id="65" xr3:uid="{76521DC1-BCE5-4E8E-8E01-6786F6248E8B}" uniqueName="65" name="descarbonizacion" queryTableFieldId="65" dataDxfId="40"/>
    <tableColumn id="66" xr3:uid="{C45CAFFD-609B-4B36-BD76-D885569E242D}" uniqueName="66" name="economia circular" queryTableFieldId="66" dataDxfId="39"/>
    <tableColumn id="67" xr3:uid="{BC4FF2FA-64E5-4162-BAC9-BEE814E27D46}" uniqueName="67" name="calculos de gases de efecto invernadero ( coa's , lau)" queryTableFieldId="67" dataDxfId="38"/>
    <tableColumn id="68" xr3:uid="{233442F8-C40E-4CFD-B64E-693D6158A43A}" uniqueName="68" name="excelencia operacional" queryTableFieldId="68" dataDxfId="37"/>
    <tableColumn id="69" xr3:uid="{0D2A6497-977E-48AA-BE37-D08C5D8A7743}" uniqueName="69" name="capacidad de las lineas" queryTableFieldId="69" dataDxfId="36"/>
    <tableColumn id="70" xr3:uid="{504F5953-798F-449F-AEE6-245553132E3F}" uniqueName="70" name="caracteristicas especiales del proceso y producto" queryTableFieldId="70" dataDxfId="35"/>
    <tableColumn id="71" xr3:uid="{29231F4B-A17A-4230-A2D8-D4A77318E4E4}" uniqueName="71" name="vsm mixel model" queryTableFieldId="71" dataDxfId="34"/>
    <tableColumn id="72" xr3:uid="{290BD6F8-AA5F-42FF-8319-DCF660C8A0CC}" uniqueName="72" name="creating level pull" queryTableFieldId="72" dataDxfId="33"/>
    <tableColumn id="73" xr3:uid="{154C309F-AD4C-4E27-958B-0B7D28B10DA0}" uniqueName="73" name="Aqua pro" queryTableFieldId="73" dataDxfId="32"/>
    <tableColumn id="74" xr3:uid="{A72424D8-1BAD-4BEB-ADEE-F25E618D64F0}" uniqueName="74" name="4ms" queryTableFieldId="74" dataDxfId="31"/>
    <tableColumn id="75" xr3:uid="{11C6DF34-90D5-47CC-AE5F-14011710C583}" uniqueName="75" name="csr's honda" queryTableFieldId="75" dataDxfId="30"/>
    <tableColumn id="76" xr3:uid="{9983C65D-6E70-4CD7-B4A0-D707548AB0B1}" uniqueName="76" name="job observation" queryTableFieldId="76" dataDxfId="29"/>
    <tableColumn id="77" xr3:uid="{77D4330A-9708-4354-A87C-6E71EC3F17A2}" uniqueName="77" name="csr's subaru" queryTableFieldId="77" dataDxfId="2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914527E-6E12-4448-BD6C-CEC83CEBFE25}" name="CFT_Gerentes_Frenos__2" displayName="CFT_Gerentes_Frenos__2" ref="A1:I5" tableType="queryTable" totalsRowShown="0" headerRowDxfId="400" headerRowBorderDxfId="399" tableBorderDxfId="398" totalsRowBorderDxfId="397">
  <autoFilter ref="A1:I5" xr:uid="{1914527E-6E12-4448-BD6C-CEC83CEBFE25}"/>
  <tableColumns count="9">
    <tableColumn id="1" xr3:uid="{7E5566B5-D10C-4F6B-A442-2EA00F3BA1C6}" uniqueName="1" name="No Nomina" queryTableFieldId="1" dataDxfId="27"/>
    <tableColumn id="2" xr3:uid="{9237DA87-6F34-4784-8867-E6DC4C517F24}" uniqueName="2" name="Nombre del Empleado" queryTableFieldId="2" dataDxfId="26"/>
    <tableColumn id="3" xr3:uid="{CA9AA572-2E11-42E5-8234-83DC903405C8}" uniqueName="3" name="Área" queryTableFieldId="3" dataDxfId="25"/>
    <tableColumn id="4" xr3:uid="{5FBDCEFE-35DC-4629-8E52-FD3A08FE8DD6}" uniqueName="4" name="VDA 6.3" queryTableFieldId="4" dataDxfId="24"/>
    <tableColumn id="5" xr3:uid="{C20E276E-C4BB-4E48-8216-7B01D735EE72}" uniqueName="5" name="Requerimientos STPS(NOM01, NOM02, NOM05,NOM09, NOM17, NOM20,NOM25 NOM26, NOM27, NOM29, NOM33)" queryTableFieldId="5" dataDxfId="23"/>
    <tableColumn id="6" xr3:uid="{6DF02B78-952F-4A0C-AC49-4F850E0A5A30}" uniqueName="6" name="Administracion de recursos" queryTableFieldId="6" dataDxfId="22"/>
    <tableColumn id="7" xr3:uid="{4F4AD095-5919-4D34-8C04-E9940FE53A25}" uniqueName="7" name="CRS (Requerimientos Especificos del Cliente)" queryTableFieldId="7" dataDxfId="21"/>
    <tableColumn id="8" xr3:uid="{056D27E7-44BA-49D8-9C4B-4BBF3A530E5B}" uniqueName="8" name="conocimiento de p&amp;l (profit and loss) file y cash flow training" queryTableFieldId="8" dataDxfId="20"/>
    <tableColumn id="9" xr3:uid="{19D96A42-A3D9-4D94-BED9-2B19FF7D4B48}" uniqueName="9" name="sga training" queryTableFieldId="9" dataDxfId="1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CE7FA6C-7633-4BEE-93D7-27E494A7BE40}" name="RH__2" displayName="RH__2" ref="A1:S2" tableType="queryTable" totalsRowShown="0" headerRowDxfId="396" headerRowBorderDxfId="395" tableBorderDxfId="394" totalsRowBorderDxfId="393">
  <autoFilter ref="A1:S2" xr:uid="{5CE7FA6C-7633-4BEE-93D7-27E494A7BE40}"/>
  <tableColumns count="19">
    <tableColumn id="1" xr3:uid="{254095AE-A5A7-4B21-878D-2AF85F04A2AD}" uniqueName="1" name="No Nomina" queryTableFieldId="1" dataDxfId="18"/>
    <tableColumn id="2" xr3:uid="{CEC9613C-B8A8-46A8-BA46-90A53E68EA95}" uniqueName="2" name="Nombre del Empleado" queryTableFieldId="2" dataDxfId="17"/>
    <tableColumn id="3" xr3:uid="{B7B06868-DE35-429E-9BBA-2E3F404A328B}" uniqueName="3" name="Área" queryTableFieldId="3" dataDxfId="16"/>
    <tableColumn id="4" xr3:uid="{6A07B765-68D8-499D-A387-DB75770A8C10}" uniqueName="4" name="IATF" queryTableFieldId="4" dataDxfId="15"/>
    <tableColumn id="5" xr3:uid="{C5FFAE65-D9DD-4590-80ED-105E8E8631DB}" uniqueName="5" name="Requerimientos STPS(NOM01, NOM02, NOM05,NOM09, NOM17, NOM20,NOM25 NOM26, NOM27, NOM29, NOM33)" queryTableFieldId="5" dataDxfId="14"/>
    <tableColumn id="6" xr3:uid="{7D998C52-03EE-40C8-BA59-50D58457548C}" uniqueName="6" name="CTPAT &amp; OEA" queryTableFieldId="6" dataDxfId="13"/>
    <tableColumn id="7" xr3:uid="{4860873D-1A19-41A4-815A-B97E7AE23A33}" uniqueName="7" name="Instructor interno" queryTableFieldId="7" dataDxfId="12"/>
    <tableColumn id="8" xr3:uid="{A9FAB7D6-94EE-45FA-9188-D55E82EB6278}" uniqueName="8" name="Conocimiento y aplicación de ISO 14001" queryTableFieldId="8" dataDxfId="11"/>
    <tableColumn id="9" xr3:uid="{49B3AD4D-5010-47EE-8D81-9FDFE82B25FC}" uniqueName="9" name="Conocimientos de herramientas de analisis y solución de problemas (8DS)" queryTableFieldId="9" dataDxfId="10"/>
    <tableColumn id="10" xr3:uid="{1941667F-88EF-4217-A340-7EAE91468670}" uniqueName="10" name="Seguridad Industrial y sistema LOTO" queryTableFieldId="10" dataDxfId="9"/>
    <tableColumn id="11" xr3:uid="{420EB234-861E-4116-B060-A244AA143EEA}" uniqueName="11" name="Manejo de quimicos" queryTableFieldId="11" dataDxfId="8"/>
    <tableColumn id="12" xr3:uid="{E5081242-603C-4A10-A4BF-C23CCFD0A815}" uniqueName="12" name="Atencion a brigadas de emergencia (derrames y vs incendio)" queryTableFieldId="12" dataDxfId="7"/>
    <tableColumn id="13" xr3:uid="{F57530EF-9BA0-47D9-889D-C36D6C30E8C7}" uniqueName="13" name="ISO 19011" queryTableFieldId="13" dataDxfId="6"/>
    <tableColumn id="14" xr3:uid="{861439B7-E2D4-4F3F-8C5D-7B9CC6E8ACA6}" uniqueName="14" name="ISO 4500" queryTableFieldId="14" dataDxfId="5"/>
    <tableColumn id="15" xr3:uid="{80ED3A99-791D-42A3-9FE1-1DCA843AE2E8}" uniqueName="15" name="nfpa 70e" queryTableFieldId="15" dataDxfId="4"/>
    <tableColumn id="19" xr3:uid="{83FBFF60-B53B-4E21-BA1E-A21DC3977B0D}" uniqueName="19" name="legislacion mexicana aplicable a procesos y actividades de hitachi " queryTableFieldId="19" dataDxfId="3"/>
    <tableColumn id="16" xr3:uid="{A94D6A34-6C65-4943-A711-B67DDC168254}" uniqueName="16" name="coordinacion de actividades y gestión del tiempo" queryTableFieldId="16" dataDxfId="2"/>
    <tableColumn id="17" xr3:uid="{1492B14E-5035-4E99-97A7-BE35E0651E75}" uniqueName="17" name="ansi b11.19" queryTableFieldId="17" dataDxfId="1"/>
    <tableColumn id="18" xr3:uid="{D8553B5B-C96A-42F0-8F67-0D13D8DA5890}" uniqueName="18" name="sistema stop_safe start" queryTableFieldId="1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942953-9CA7-4F2F-82A1-1F0D6947CC39}" name="Table3" displayName="Table3" ref="A1:D150" totalsRowShown="0" headerRowDxfId="490">
  <autoFilter ref="A1:D150" xr:uid="{36942953-9CA7-4F2F-82A1-1F0D6947CC39}"/>
  <tableColumns count="4">
    <tableColumn id="1" xr3:uid="{D82DFA58-5001-46C3-AC31-CFB54C2F3417}" name="Cursos" dataDxfId="489" dataCellStyle="Normal 2 2"/>
    <tableColumn id="2" xr3:uid="{85F15F61-D2D5-4FFB-9FA7-044CF7046DB2}" name="Total de personas que necesitan el curso"/>
    <tableColumn id="3" xr3:uid="{EA414AC6-1633-4C2F-B1D5-27D61D0F9851}" name="Total de personas que recibieron el curso" dataDxfId="488"/>
    <tableColumn id="4" xr3:uid="{0A328AE7-92AE-4FF4-8FF0-EDE8B9947762}" name="Porcentaje de personas que recibieron el curso">
      <calculatedColumnFormula>C2/B2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7924A58-4040-4DAD-A5FE-661276C58CCF}" name="Calidad__2" displayName="Calidad__2" ref="A1:AV74" tableType="queryTable" headerRowDxfId="487" headerRowBorderDxfId="486">
  <autoFilter ref="A1:AV74" xr:uid="{77924A58-4040-4DAD-A5FE-661276C58CCF}"/>
  <tableColumns count="48">
    <tableColumn id="50" xr3:uid="{7A9E8320-7629-4B85-B46D-836F2BFCDA01}" uniqueName="50" name="No Nomina" totalsRowLabel="Total" queryTableFieldId="50" dataDxfId="358" totalsRowDxfId="485"/>
    <tableColumn id="2" xr3:uid="{761265B1-26E1-475D-917B-8FA18DE14A72}" uniqueName="2" name="Nombre del Empleado" queryTableFieldId="2" dataDxfId="357"/>
    <tableColumn id="3" xr3:uid="{58D22A8A-3216-48D1-A843-D2DD7FE2B59D}" uniqueName="3" name="Área" queryTableFieldId="3" dataDxfId="356"/>
    <tableColumn id="4" xr3:uid="{2D3D7382-8316-4158-999E-D6B1997E5756}" uniqueName="4" name="Core Tools" queryTableFieldId="4" dataDxfId="355" totalsRowDxfId="484"/>
    <tableColumn id="5" xr3:uid="{8465B897-19D7-40EF-856C-E94682EBD72C}" uniqueName="5" name="IATF" queryTableFieldId="5" dataDxfId="354" totalsRowDxfId="483"/>
    <tableColumn id="6" xr3:uid="{48D10381-9CBC-4D25-A219-2398F99AE439}" uniqueName="6" name="AMEF VDA 6.3" queryTableFieldId="6" dataDxfId="353" totalsRowDxfId="482"/>
    <tableColumn id="7" xr3:uid="{D19F5060-0751-4A7F-A546-4D8BBC3DFEAB}" uniqueName="7" name="VDA 6.3" queryTableFieldId="7" dataDxfId="352" totalsRowDxfId="481"/>
    <tableColumn id="8" xr3:uid="{B2EE4A23-2EE9-4F28-95A7-D2FB2E94213E}" uniqueName="8" name="SPC" queryTableFieldId="8" dataDxfId="351" totalsRowDxfId="480"/>
    <tableColumn id="9" xr3:uid="{66B0E719-85BB-4C53-8B85-BC24370994D6}" uniqueName="9" name="Conocimientos basicos de tratamientos termicos  y materiales para elaboracion de piezas mecanicas. " queryTableFieldId="9" dataDxfId="350" totalsRowDxfId="479"/>
    <tableColumn id="10" xr3:uid="{1BA265C3-38B5-4249-A0DE-80D0DA23ACA3}" uniqueName="10" name="APQP (Planificación avanzada de la calidad del producto)" queryTableFieldId="10" dataDxfId="349" totalsRowDxfId="478"/>
    <tableColumn id="11" xr3:uid="{55F2A64C-C835-4ECA-B758-5AB0F8013406}" uniqueName="11" name="Interpretación de planos mecánicos" queryTableFieldId="11" dataDxfId="348" totalsRowDxfId="477"/>
    <tableColumn id="12" xr3:uid="{FE5FC25B-F484-447B-AB1F-F82BE82360ED}" uniqueName="12" name="Manejo de equipos de medición" queryTableFieldId="12" dataDxfId="347" totalsRowDxfId="476"/>
    <tableColumn id="13" xr3:uid="{0A5812B9-90FA-4000-9752-BCCE48F17A84}" uniqueName="13" name="MSA (Analisis de sistemas de medición)" queryTableFieldId="13" dataDxfId="346" totalsRowDxfId="475"/>
    <tableColumn id="14" xr3:uid="{DAC98F32-F3AA-4BD1-8451-2C296AB26626}" uniqueName="14" name="PPAP (Proceso de Aprobación de Piezas de Producción)" queryTableFieldId="14" dataDxfId="345" totalsRowDxfId="474"/>
    <tableColumn id="15" xr3:uid="{7C4E9CB0-0255-4CCA-90C0-1394CEAC3F31}" uniqueName="15" name="Interpretacion de planos (GD&amp;T Tolerancias Geometricas y Dimensionales)" queryTableFieldId="15" dataDxfId="344" totalsRowDxfId="473"/>
    <tableColumn id="16" xr3:uid="{35C6C461-5C6E-4E27-A7A4-2317D5F3B141}" uniqueName="16" name="CQI-9" queryTableFieldId="16" dataDxfId="343" totalsRowDxfId="472"/>
    <tableColumn id="17" xr3:uid="{39F68130-7AFA-443B-BC88-FFBE1B5EBE42}" uniqueName="17" name="CQI-11" queryTableFieldId="17" dataDxfId="342" totalsRowDxfId="471"/>
    <tableColumn id="18" xr3:uid="{414E0DC2-F9E5-4580-9721-760210648E6C}" uniqueName="18" name="CQI-12" queryTableFieldId="18" dataDxfId="341" totalsRowDxfId="470"/>
    <tableColumn id="19" xr3:uid="{1D6FA21A-5B42-48BF-90CC-7331E66B6356}" uniqueName="19" name="CQI-14" queryTableFieldId="19" dataDxfId="340" totalsRowDxfId="469"/>
    <tableColumn id="20" xr3:uid="{FFE710F4-E5CA-4A59-B1CB-7AE3BE01FCA6}" uniqueName="20" name="CQI-15" queryTableFieldId="20" dataDxfId="339" totalsRowDxfId="468"/>
    <tableColumn id="21" xr3:uid="{489B9617-36E4-43AA-AA81-740E65CF8C94}" uniqueName="21" name="CQI-20" queryTableFieldId="21" dataDxfId="338" totalsRowDxfId="467"/>
    <tableColumn id="22" xr3:uid="{0DC987B8-C06D-47B1-8D7A-6A99107C3F90}" uniqueName="22" name="Instructor interno" queryTableFieldId="22" dataDxfId="337" totalsRowDxfId="466"/>
    <tableColumn id="23" xr3:uid="{9E3DD62E-FEE0-4F56-939B-A4CE319D4F73}" uniqueName="23" name="Manejo de Software  Measure Link. ( Creacion de plantillas para resguardo de datos)" queryTableFieldId="23" dataDxfId="336" totalsRowDxfId="465"/>
    <tableColumn id="24" xr3:uid="{D5B83744-899E-457B-9D24-4CB37CF39D3B}" uniqueName="24" name="Entendimiento de Plan de Control" queryTableFieldId="24" dataDxfId="335" totalsRowDxfId="464"/>
    <tableColumn id="25" xr3:uid="{88355EE8-C8FC-4868-AA8A-1EA8723708F6}" uniqueName="25" name="Uso de software gagetrak (Alta, modificacion y baja de equipos)." queryTableFieldId="25" dataDxfId="334" totalsRowDxfId="463"/>
    <tableColumn id="26" xr3:uid="{157E891D-DCE9-45F9-A3D9-1240F0BB4D7C}" uniqueName="26" name="Conocimiento y Aplicación del Sistema ILUO" queryTableFieldId="26" dataDxfId="333" totalsRowDxfId="462"/>
    <tableColumn id="27" xr3:uid="{8C916589-CD57-400B-A0C1-6AF996A33824}" uniqueName="27" name="Administracion de recursos" queryTableFieldId="27" dataDxfId="332" totalsRowDxfId="461"/>
    <tableColumn id="28" xr3:uid="{C7F8AD13-1A2F-4957-A9A9-8515BB43E405}" uniqueName="28" name="Uso de Portales de Clientes" queryTableFieldId="28" dataDxfId="331" totalsRowDxfId="460"/>
    <tableColumn id="29" xr3:uid="{E24C8616-9B56-4291-BFC8-2C838309828A}" uniqueName="29" name="Conocimiento y aplicación de ISO 14001" queryTableFieldId="29" dataDxfId="330" totalsRowDxfId="459"/>
    <tableColumn id="30" xr3:uid="{264EF534-59D5-4E75-BD1E-3F50DEC18ABF}" uniqueName="30" name="DMAIC - Six Sigma" queryTableFieldId="30" dataDxfId="329" totalsRowDxfId="458"/>
    <tableColumn id="31" xr3:uid="{214C3857-CC4B-47F9-8240-9E5EC75822D6}" uniqueName="31" name="SGC" queryTableFieldId="31" dataDxfId="328" totalsRowDxfId="457"/>
    <tableColumn id="32" xr3:uid="{0F2006F9-6437-4760-B2A0-1361A464D537}" uniqueName="32" name="Inglés" queryTableFieldId="32" dataDxfId="327" totalsRowDxfId="456"/>
    <tableColumn id="33" xr3:uid="{559CFC0A-95D5-47A0-8DD3-0DBD68A8C480}" uniqueName="33" name="Aston-G" queryTableFieldId="33" dataDxfId="326" totalsRowDxfId="455"/>
    <tableColumn id="34" xr3:uid="{6B3546CC-25C9-4934-B70A-860483D0CA91}" uniqueName="34" name="GQUICS" queryTableFieldId="34" dataDxfId="325" totalsRowDxfId="454"/>
    <tableColumn id="35" xr3:uid="{ECC0A8A9-2D13-4E59-B869-2E535CA3BE6E}" uniqueName="35" name="CSF Stellantis" queryTableFieldId="35" dataDxfId="324" totalsRowDxfId="453"/>
    <tableColumn id="36" xr3:uid="{D7412D96-A5F4-470C-BC11-305512A95A08}" uniqueName="36" name="CSF Nissan" queryTableFieldId="36" dataDxfId="323" totalsRowDxfId="452"/>
    <tableColumn id="37" xr3:uid="{841E9DE0-826B-4BC3-8458-36607F161E99}" uniqueName="37" name="CSR Mazda" queryTableFieldId="37" dataDxfId="322" totalsRowDxfId="451"/>
    <tableColumn id="38" xr3:uid="{794E6571-573F-46C7-AF28-C69C7A06ED86}" uniqueName="38" name="CSR Ford" queryTableFieldId="38" dataDxfId="321" totalsRowDxfId="450"/>
    <tableColumn id="39" xr3:uid="{2CE78BCE-8E8A-4E30-A6DD-1D8D8012D45A}" uniqueName="39" name="CSF Toyota" queryTableFieldId="39" dataDxfId="320" totalsRowDxfId="449"/>
    <tableColumn id="40" xr3:uid="{54777845-88C6-4F3F-AEC3-D9E393D303C2}" uniqueName="40" name="Conocimientos de herramientas de analisis y solución de problemas (8DS)" queryTableFieldId="40" dataDxfId="319" totalsRowDxfId="448"/>
    <tableColumn id="41" xr3:uid="{68D9CE9F-BD40-48B8-A104-33BCF2176B1F}" uniqueName="41" name="Normas aplicables para laboratorios de metrologia." queryTableFieldId="41" dataDxfId="318" totalsRowDxfId="447"/>
    <tableColumn id="42" xr3:uid="{40326095-A7B7-4ECB-AF1D-140A34CCA7DA}" uniqueName="42" name="CRS (Requerimientos Especificos del Cliente)" queryTableFieldId="42" dataDxfId="317" totalsRowDxfId="446"/>
    <tableColumn id="43" xr3:uid="{9B8E5B5B-AC5E-4D82-B8A0-40CFCACAA135}" uniqueName="43" name="PFMEA: Análisis que permite identificar posibles modos de falla en un producto o proceso y evaluar su impacto en la calidad, con el fin de desarrollar acciones preventivas." queryTableFieldId="43" dataDxfId="316" totalsRowDxfId="445"/>
    <tableColumn id="44" xr3:uid="{45B32FB4-BF3D-46E6-9F76-6009F7BE3801}" uniqueName="44" name="ISO 31000" queryTableFieldId="44" dataDxfId="315" totalsRowDxfId="444"/>
    <tableColumn id="45" xr3:uid="{50B458A0-2ADB-4E59-A2F4-EFEC25092C33}" uniqueName="45" name="ISO 9000" queryTableFieldId="45" dataDxfId="314" totalsRowDxfId="443"/>
    <tableColumn id="46" xr3:uid="{2D98ED61-7664-4B6C-8146-A177FCBFCC3C}" uniqueName="46" name="ISO 19011" queryTableFieldId="46" dataDxfId="313" totalsRowDxfId="442"/>
    <tableColumn id="47" xr3:uid="{1C9CCC45-170D-4158-B270-E0684C0634FB}" uniqueName="47" name="ISO 9001" queryTableFieldId="47" dataDxfId="312" totalsRowDxfId="441"/>
    <tableColumn id="48" xr3:uid="{A1CFB8B2-71EE-4F61-85C9-6AFC6E21A778}" uniqueName="48" name="Conocimiento en la aplicación de las Interpretaciones Sancionadas" totalsRowFunction="count" queryTableFieldId="48" dataDxfId="311" totalsRowDxfId="4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ED3B0-F81D-42CC-B195-8153B20979EA}" name="Compras__2" displayName="Compras__2" ref="A1:I15" tableType="queryTable" totalsRowShown="0" headerRowDxfId="439" dataDxfId="437" headerRowBorderDxfId="438">
  <autoFilter ref="A1:I15" xr:uid="{992ED3B0-F81D-42CC-B195-8153B20979EA}"/>
  <tableColumns count="9">
    <tableColumn id="1" xr3:uid="{F309C8A4-C964-4E22-A373-8BA2FDD889BD}" uniqueName="1" name="No Nomina" queryTableFieldId="1" dataDxfId="310"/>
    <tableColumn id="2" xr3:uid="{F71C2B86-382B-45DD-9342-D06637EDB80B}" uniqueName="2" name="Nombre del Empleado" queryTableFieldId="2" dataDxfId="309"/>
    <tableColumn id="3" xr3:uid="{E365065B-8A78-445D-B423-85F5876C9EFA}" uniqueName="3" name="Área" queryTableFieldId="3" dataDxfId="308"/>
    <tableColumn id="4" xr3:uid="{87F31D49-42C2-4DDC-BE37-128F7288F908}" uniqueName="4" name="IATF" queryTableFieldId="4" dataDxfId="307"/>
    <tableColumn id="5" xr3:uid="{FAA4B8EB-86F8-46D5-8893-4108D2838A9A}" uniqueName="5" name="Presupuestación y Control de Costos" queryTableFieldId="5" dataDxfId="306"/>
    <tableColumn id="6" xr3:uid="{D24B4D04-D0F3-424C-9DD0-1BB37790B4D9}" uniqueName="6" name="Conocimiento y aplicación de ISO 14001" queryTableFieldId="6" dataDxfId="305"/>
    <tableColumn id="7" xr3:uid="{4FDC1EFB-34D0-4EA4-AA7D-461D3A9AAA3A}" uniqueName="7" name="Habilidades de negociacion" queryTableFieldId="7" dataDxfId="304"/>
    <tableColumn id="8" xr3:uid="{10C85282-38E3-4A35-A633-089D9FC5684E}" uniqueName="8" name="Manejo de quimicos" queryTableFieldId="8" dataDxfId="303"/>
    <tableColumn id="9" xr3:uid="{4EEDF35B-55A9-43C3-84B4-A8BCF184ED38}" uniqueName="9" name="Excel" queryTableFieldId="9" dataDxfId="30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2B80DA-AF8F-4B1B-B94B-61F3D414AC42}" name="Finanzas__2" displayName="Finanzas__2" ref="A1:H5" tableType="queryTable" totalsRowShown="0" headerRowDxfId="436" headerRowBorderDxfId="435">
  <autoFilter ref="A1:H5" xr:uid="{D62B80DA-AF8F-4B1B-B94B-61F3D414AC42}"/>
  <tableColumns count="8">
    <tableColumn id="1" xr3:uid="{1FB230F6-0D9C-43CD-B6E5-E745170FEA48}" uniqueName="1" name="No Nomina" queryTableFieldId="1" dataDxfId="301"/>
    <tableColumn id="2" xr3:uid="{20A3EA86-53C4-4100-A463-9EA5CAB0284D}" uniqueName="2" name="Nombre del Empleado" queryTableFieldId="2" dataDxfId="300"/>
    <tableColumn id="3" xr3:uid="{9572BBB2-FCB6-4DC8-A9F4-809467E72DF0}" uniqueName="3" name="Área" queryTableFieldId="3" dataDxfId="299"/>
    <tableColumn id="4" xr3:uid="{E4D03E0D-04BB-4EAA-AAB8-49A8A640D4D5}" uniqueName="4" name="SPC" queryTableFieldId="4" dataDxfId="298"/>
    <tableColumn id="5" xr3:uid="{C15E561F-E3AE-4A76-A2F2-B1D51F978F1B}" uniqueName="5" name="Control de inventarios" queryTableFieldId="5" dataDxfId="297"/>
    <tableColumn id="6" xr3:uid="{7BFCEBBA-59A5-4BDD-AF40-34A4AD8B7267}" uniqueName="6" name="Presupuestación y Control de Costos" queryTableFieldId="6" dataDxfId="296"/>
    <tableColumn id="7" xr3:uid="{BA259BE3-8F5E-4498-8C91-A38F25BEEDAB}" uniqueName="7" name="Inglés" queryTableFieldId="7" dataDxfId="295"/>
    <tableColumn id="8" xr3:uid="{89FC4E4D-A43B-411A-A600-5F2B04E2CCD4}" uniqueName="8" name="Excel" queryTableFieldId="8" dataDxfId="29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7C72FEF-C18B-4A8C-AA28-FC12109A979F}" name="Ingeniería_Suspensiones__2" displayName="Ingeniería_Suspensiones__2" ref="A1:G15" tableType="queryTable" totalsRowShown="0" headerRowDxfId="434" headerRowBorderDxfId="433" tableBorderDxfId="432" totalsRowBorderDxfId="431">
  <autoFilter ref="A1:G15" xr:uid="{E7C72FEF-C18B-4A8C-AA28-FC12109A979F}"/>
  <tableColumns count="7">
    <tableColumn id="1" xr3:uid="{FE939B4F-75E5-48F8-AF27-011109382A92}" uniqueName="1" name="No Nomina" queryTableFieldId="1" dataDxfId="293"/>
    <tableColumn id="2" xr3:uid="{D46A9B06-E19A-4886-B094-D67394A70E08}" uniqueName="2" name="Nombre del Empleado" queryTableFieldId="2" dataDxfId="292"/>
    <tableColumn id="3" xr3:uid="{C857D630-E89A-415C-BEF8-6FB02CCC7343}" uniqueName="3" name="Área" queryTableFieldId="3" dataDxfId="291"/>
    <tableColumn id="4" xr3:uid="{333D3900-E37C-4A1E-ACD9-C21817E1FB87}" uniqueName="4" name="Core Tools" queryTableFieldId="4" dataDxfId="290"/>
    <tableColumn id="5" xr3:uid="{50EBB3D0-E071-4FE8-8471-B23CF3A4AC9C}" uniqueName="5" name="Lean Manufacturing" queryTableFieldId="5" dataDxfId="289"/>
    <tableColumn id="6" xr3:uid="{12B4C3CB-075C-40D4-B8F6-8610A653438D}" uniqueName="6" name="CQI-15" queryTableFieldId="6" dataDxfId="288"/>
    <tableColumn id="7" xr3:uid="{57E68DFF-9A59-43EB-B7B6-2D43E7363562}" uniqueName="7" name="Aqua pro" queryTableFieldId="7" dataDxfId="28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D4CF4C7-2C13-4965-B6F3-F95628DD1B1C}" name="Mantenimiento__2" displayName="Mantenimiento__2" ref="A1:AX110" tableType="queryTable" totalsRowShown="0" headerRowDxfId="430" headerRowBorderDxfId="429" tableBorderDxfId="428" totalsRowBorderDxfId="427">
  <autoFilter ref="A1:AX110" xr:uid="{FD4CF4C7-2C13-4965-B6F3-F95628DD1B1C}"/>
  <tableColumns count="50">
    <tableColumn id="1" xr3:uid="{30C5759B-4318-4238-927C-E9A8AF995DEE}" uniqueName="1" name="No Nomina" queryTableFieldId="1" dataDxfId="286"/>
    <tableColumn id="2" xr3:uid="{9CFD5C5E-CAD4-4921-8C5F-02E25D8584B8}" uniqueName="2" name="Nombre del Empleado" queryTableFieldId="2" dataDxfId="285"/>
    <tableColumn id="3" xr3:uid="{438FD1C2-120E-4BA5-B7C8-E665D2322093}" uniqueName="3" name="Área" queryTableFieldId="3" dataDxfId="284"/>
    <tableColumn id="4" xr3:uid="{F62D9840-67EA-489D-9A15-286190062502}" uniqueName="4" name="Manejo de software PLC / HMI " queryTableFieldId="4" dataDxfId="283"/>
    <tableColumn id="5" xr3:uid="{78F25AB8-2068-47DC-9EE4-A4320CFADEC0}" uniqueName="5" name="IATF" queryTableFieldId="5" dataDxfId="282"/>
    <tableColumn id="6" xr3:uid="{C8A7521D-3204-4137-85B3-55B7D8010F9F}" uniqueName="6" name="VDA 6.3" queryTableFieldId="6" dataDxfId="281"/>
    <tableColumn id="7" xr3:uid="{71B3ACF4-7A7F-4D14-B800-F634C3647C3C}" uniqueName="7" name="NOM-009 Trabajo en alturas." queryTableFieldId="7" dataDxfId="280"/>
    <tableColumn id="8" xr3:uid="{F73DB413-EAE0-4997-BEC3-4EDA000AD126}" uniqueName="8" name="Manejo y operación de montacargas." queryTableFieldId="8" dataDxfId="279"/>
    <tableColumn id="9" xr3:uid="{727AACBF-FF0C-4F2A-B485-12C9BCBF60A5}" uniqueName="9" name="Conocimientos de Electricidad industrial (control)" queryTableFieldId="9" dataDxfId="278"/>
    <tableColumn id="10" xr3:uid="{8369B363-4660-4C4F-A14C-5C80699E8412}" uniqueName="10" name="Conocimientos en electrónica de control" queryTableFieldId="10" dataDxfId="277"/>
    <tableColumn id="11" xr3:uid="{B23B4C8F-AF5D-48F9-9B18-8CA84B5FE5C9}" uniqueName="11" name="Trabajos de corte y soldadura" queryTableFieldId="11" dataDxfId="276"/>
    <tableColumn id="12" xr3:uid="{916811DD-ECE3-4F98-9908-6210D3E42E69}" uniqueName="12" name="NOM-002 SEMARNAT limites maximos permisibles en descargas de aguas." queryTableFieldId="12" dataDxfId="275"/>
    <tableColumn id="13" xr3:uid="{2ED325DF-6912-41E9-AC94-52F59D622182}" uniqueName="13" name="Requerimientos STPS(NOM01, NOM02, NOM05,NOM09, NOM17, NOM20,NOM25 NOM26, NOM27, NOM29, NOM33)" queryTableFieldId="13" dataDxfId="274"/>
    <tableColumn id="14" xr3:uid="{878596B9-44B3-4E30-9ABA-46D5A179236B}" uniqueName="14" name="Conocimientos en el uso de maquinas y herramientas convencionales(torno,fresadora,rectificadora,etc)para elaboración de piezas mecanicas" queryTableFieldId="14" dataDxfId="273"/>
    <tableColumn id="15" xr3:uid="{B8BAACD5-ACA2-4929-82AA-9E1C4ABB2397}" uniqueName="15" name="Conocimientos basicos de tratamientos termicos  y materiales para elaboracion de piezas mecanicas. " queryTableFieldId="15" dataDxfId="272"/>
    <tableColumn id="16" xr3:uid="{D59676AD-6A72-4F60-A8AA-DAADE134072C}" uniqueName="16" name="Programacion y operación de actuadores ABSODEX CKD" queryTableFieldId="16" dataDxfId="271"/>
    <tableColumn id="17" xr3:uid="{4B818548-67B4-4E47-A4D6-FB88F1874440}" uniqueName="17" name="Trabajos en espacios confinados" queryTableFieldId="17" dataDxfId="270"/>
    <tableColumn id="18" xr3:uid="{D9CC00C4-3504-4595-9FCE-8D59F0A5FF95}" uniqueName="18" name="Manejo de Control Sinumerik 840d" queryTableFieldId="18" dataDxfId="269"/>
    <tableColumn id="19" xr3:uid="{276050A2-73C0-498B-BCC2-38D7F9494529}" uniqueName="19" name="Conocimiento de tipos de sensores" queryTableFieldId="19" dataDxfId="268"/>
    <tableColumn id="20" xr3:uid="{F057B908-F056-4549-9DFA-65B7880A381E}" uniqueName="20" name="Uso y manejo de Software Easy Maint/L2L" queryTableFieldId="20" dataDxfId="267"/>
    <tableColumn id="21" xr3:uid="{AA478F20-6538-4F64-869D-B0A2EFBB3B04}" uniqueName="21" name="Conocimiento en sistemas de lubricación" queryTableFieldId="21" dataDxfId="266"/>
    <tableColumn id="22" xr3:uid="{3EA59190-51B0-4325-A510-B96888C44AE2}" uniqueName="22" name="Termografia Nivel 1" queryTableFieldId="22" dataDxfId="265"/>
    <tableColumn id="23" xr3:uid="{894157C5-3176-4733-9F88-382B032426AB}" uniqueName="23" name="Interpretación de planos mecánicos" queryTableFieldId="23" dataDxfId="264"/>
    <tableColumn id="24" xr3:uid="{1FA7D91A-2FEC-46C5-8F82-F6668D171ABF}" uniqueName="24" name="Conocimiento e interpretación de diseños mecánicos(dibujo tecnico)" queryTableFieldId="24" dataDxfId="263"/>
    <tableColumn id="25" xr3:uid="{F706A839-95E5-417A-BDC2-36506BDD091E}" uniqueName="25" name="Conocimientos basicos en software de diseño solid Works " queryTableFieldId="25" dataDxfId="262"/>
    <tableColumn id="26" xr3:uid="{C7A74019-B9F0-4BD6-8AFD-EE2CB3E9648C}" uniqueName="26" name="Manejo de equipos de medición" queryTableFieldId="26" dataDxfId="261"/>
    <tableColumn id="27" xr3:uid="{DEBA5D7C-1A9A-48C6-8BC9-F5DEAD3C5A9D}" uniqueName="27" name="CQI-9" queryTableFieldId="27" dataDxfId="260"/>
    <tableColumn id="28" xr3:uid="{FA5D8DAB-AE4A-48C9-9E65-5D0400D25E6A}" uniqueName="28" name="CQI-11" queryTableFieldId="28" dataDxfId="259"/>
    <tableColumn id="29" xr3:uid="{FC52DB6F-B09E-4BFC-B011-D98B8B7D3C72}" uniqueName="29" name="CQI-12" queryTableFieldId="29" dataDxfId="258"/>
    <tableColumn id="30" xr3:uid="{4DAE68D6-F107-488C-8234-7FBACE0B7B6F}" uniqueName="30" name="Conocimiento y aplicación de ISO 14001" queryTableFieldId="30" dataDxfId="257"/>
    <tableColumn id="31" xr3:uid="{1034A76F-DB9F-4732-B4D2-9694D4C1E983}" uniqueName="31" name="Inglés" queryTableFieldId="31" dataDxfId="256"/>
    <tableColumn id="32" xr3:uid="{CEC3625D-19FF-4CCF-BD5C-3FCA8ABCE2DD}" uniqueName="32" name="Conocimientos de herramientas de analisis y solución de problemas (8DS)" queryTableFieldId="32" dataDxfId="255"/>
    <tableColumn id="33" xr3:uid="{887A33FF-0264-4C8B-B9E1-88B4D5654B24}" uniqueName="33" name="Seguridad Industrial y sistema LOTO" queryTableFieldId="33" dataDxfId="254"/>
    <tableColumn id="34" xr3:uid="{70D57CD5-B632-441D-974A-8E1F4770A440}" uniqueName="34" name="Conocimiento ajuste y modificacion sistemas de vision &quot;Camaras&quot; (KEYENCE Y COGNEX)" queryTableFieldId="34" dataDxfId="253"/>
    <tableColumn id="35" xr3:uid="{C8782392-3DB5-427B-9B5A-7569E9EC508E}" uniqueName="35" name="Manejo de quimicos" queryTableFieldId="35" dataDxfId="252"/>
    <tableColumn id="36" xr3:uid="{D41971F8-4054-4E10-8473-007FE599C4FB}" uniqueName="36" name="Atencion a brigadas de emergencia (derrames y vs incendio)" queryTableFieldId="36" dataDxfId="251"/>
    <tableColumn id="37" xr3:uid="{1C2C5204-C1B2-4106-B0F8-E6A1904B25D4}" uniqueName="37" name="Conocimientos basicos de mecanica,hidraulica,neumatica" queryTableFieldId="37" dataDxfId="250"/>
    <tableColumn id="38" xr3:uid="{10D29184-CEEE-4F08-A61C-426B7E25C850}" uniqueName="38" name="Conocimientos manejo Robots Panasonic" queryTableFieldId="38" dataDxfId="249"/>
    <tableColumn id="39" xr3:uid="{BA64CE38-F345-45FF-923C-0081285589C3}" uniqueName="39" name="Conocimientos manejo Robots Denso  " queryTableFieldId="39" dataDxfId="248"/>
    <tableColumn id="40" xr3:uid="{D07AABD0-1B01-402A-A21E-87BA53D248BE}" uniqueName="40" name="Programación basica de CNC control FANUC" queryTableFieldId="40" dataDxfId="247"/>
    <tableColumn id="41" xr3:uid="{822A169D-B456-4B1F-97B1-A942A355BADF}" uniqueName="41" name="Programación y operación de robot KUKA." queryTableFieldId="41" dataDxfId="246"/>
    <tableColumn id="42" xr3:uid="{F957238E-B21F-43A8-B0CA-D5D375FA28FF}" uniqueName="42" name="Programacion y operación de robocilindros IAI y YAMAHA." queryTableFieldId="42" dataDxfId="245"/>
    <tableColumn id="43" xr3:uid="{226B715F-ED68-4172-B677-5447DC8981C6}" uniqueName="43" name="siemens y allen bradley" queryTableFieldId="43" dataDxfId="244"/>
    <tableColumn id="44" xr3:uid="{BF8EFB22-2B59-4B7A-B10A-C0C389F44BAE}" uniqueName="44" name="prensas kistler" queryTableFieldId="44" dataDxfId="243"/>
    <tableColumn id="45" xr3:uid="{3606C764-1B63-4989-93D6-8275D7711658}" uniqueName="45" name="conocimiento manejos  de robots staubli" queryTableFieldId="45" dataDxfId="242"/>
    <tableColumn id="47" xr3:uid="{53804494-3057-49B7-B476-88C02D7AF553}" uniqueName="47" name="conocimiento de equipos de alta presion maximator" queryTableFieldId="47" dataDxfId="241"/>
    <tableColumn id="46" xr3:uid="{55A6B14B-A223-426E-862C-4CCF1CCD390A}" uniqueName="46" name="Administracion de mantenimiento (TPM) Kpis, controles, estrategias, metodologias." queryTableFieldId="51" dataDxfId="240"/>
    <tableColumn id="48" xr3:uid="{06250B4B-5ED6-4AF1-A480-D5402367A0A8}" uniqueName="48" name="Interpretación de diagramas y manuales de maquina" queryTableFieldId="48" dataDxfId="239"/>
    <tableColumn id="49" xr3:uid="{B71DF62B-C782-4AD7-AB17-73817515529B}" uniqueName="49" name="Desarrollo e implementación de mejoras" queryTableFieldId="49" dataDxfId="238"/>
    <tableColumn id="50" xr3:uid="{BFAE73E1-9885-4D10-A5CA-DEDBFB016F00}" uniqueName="50" name="Manejo de gruas viajeras" queryTableFieldId="50" dataDxfId="23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1D7AA2-FD99-420D-928E-06EE46F06147}" name="Jit__2" displayName="Jit__2" ref="A1:P7" tableType="queryTable" totalsRowShown="0" headerRowDxfId="426" headerRowBorderDxfId="425" tableBorderDxfId="424" totalsRowBorderDxfId="423">
  <autoFilter ref="A1:P7" xr:uid="{391D7AA2-FD99-420D-928E-06EE46F06147}"/>
  <tableColumns count="16">
    <tableColumn id="1" xr3:uid="{B67D12C2-0458-4F1C-AC9D-C26DC233736B}" uniqueName="1" name="No Nomina" queryTableFieldId="1" dataDxfId="236"/>
    <tableColumn id="2" xr3:uid="{B3797AB6-74E6-4DF0-9CAE-26A26A04296F}" uniqueName="2" name="Nombre del Empleado" queryTableFieldId="2" dataDxfId="235"/>
    <tableColumn id="3" xr3:uid="{82DAB255-9879-4894-A81F-30821DB32341}" uniqueName="3" name="Área" queryTableFieldId="3" dataDxfId="234"/>
    <tableColumn id="4" xr3:uid="{EE8DF390-FAA1-4FE2-A980-8C626E375224}" uniqueName="4" name="Core Tools" queryTableFieldId="4" dataDxfId="233"/>
    <tableColumn id="5" xr3:uid="{EFC0AFCC-8327-4AF3-BBD7-6F9BF836A2F3}" uniqueName="5" name="IATF" queryTableFieldId="5" dataDxfId="232"/>
    <tableColumn id="6" xr3:uid="{35708FE8-CC4D-440D-B9A4-14891C80E7F4}" uniqueName="6" name="Conocimientos basicos en software de diseño solid Works " queryTableFieldId="6" dataDxfId="231"/>
    <tableColumn id="7" xr3:uid="{E0DD23F3-5C0D-4629-BAE3-B245A10D8FB3}" uniqueName="7" name="Uso de Portales de Clientes" queryTableFieldId="7" dataDxfId="230"/>
    <tableColumn id="8" xr3:uid="{46E60979-C32F-4D22-AAC0-6228CF053384}" uniqueName="8" name="DMAIC - Six Sigma" queryTableFieldId="8" dataDxfId="229"/>
    <tableColumn id="9" xr3:uid="{08ACED89-E5C0-48E8-9B94-F21A80BF2E4A}" uniqueName="9" name="Inglés" queryTableFieldId="9" dataDxfId="228"/>
    <tableColumn id="10" xr3:uid="{06354E79-F944-4A99-A787-3283DCD28EAB}" uniqueName="10" name="CSF Nissan" queryTableFieldId="10" dataDxfId="227"/>
    <tableColumn id="11" xr3:uid="{A7E2AC88-B1DD-4E69-B7CE-D465AB604857}" uniqueName="11" name="Conocimientos de herramientas de analisis y solución de problemas (8DS)" queryTableFieldId="11" dataDxfId="226"/>
    <tableColumn id="12" xr3:uid="{53829114-88F3-4506-B27A-94569E690222}" uniqueName="12" name="Autocad" queryTableFieldId="12" dataDxfId="225"/>
    <tableColumn id="13" xr3:uid="{3023EB2D-3DCB-4AC4-B7EC-214B37CFE224}" uniqueName="13" name="audi - lison" queryTableFieldId="13" dataDxfId="224"/>
    <tableColumn id="14" xr3:uid="{295AACEA-596E-4810-9EE3-D9529B9FFEF2}" uniqueName="14" name="ford - eddl, gpp, cmms" queryTableFieldId="14" dataDxfId="223"/>
    <tableColumn id="15" xr3:uid="{FD83C3B3-BF14-40AB-9AA5-8FCE015E1C36}" uniqueName="15" name="vsm mixel model" queryTableFieldId="15" dataDxfId="222"/>
    <tableColumn id="16" xr3:uid="{2749AA81-A96B-46FC-9555-661F3211F906}" uniqueName="16" name="creating level pull" queryTableFieldId="16" dataDxfId="2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D174803-5F4B-4182-A270-070D66803301}" name="Ingeniería_Frenos__2" displayName="Ingeniería_Frenos__2" ref="A1:AB24" tableType="queryTable" totalsRowShown="0" headerRowDxfId="422" headerRowBorderDxfId="421" tableBorderDxfId="420" totalsRowBorderDxfId="419">
  <autoFilter ref="A1:AB24" xr:uid="{1D174803-5F4B-4182-A270-070D66803301}"/>
  <tableColumns count="28">
    <tableColumn id="1" xr3:uid="{2F6A1CE9-A386-43C6-AFF0-65419868914D}" uniqueName="1" name="No Nomina" queryTableFieldId="1" dataDxfId="220"/>
    <tableColumn id="2" xr3:uid="{1E13E241-7822-4062-91E6-C6B52C91FF79}" uniqueName="2" name="Nombre del Empleado" queryTableFieldId="2" dataDxfId="219"/>
    <tableColumn id="3" xr3:uid="{58BA4C34-2C21-4C19-9B1B-F51DE178EBA1}" uniqueName="3" name="Área" queryTableFieldId="3" dataDxfId="218"/>
    <tableColumn id="4" xr3:uid="{11245D4D-FF3F-4B35-AAF1-ECA39981BB25}" uniqueName="4" name="Core Tools" queryTableFieldId="4" dataDxfId="217"/>
    <tableColumn id="5" xr3:uid="{D567D9A1-66F4-4A30-B019-CB25BC38AC31}" uniqueName="5" name="AMEF VDA 6.3" queryTableFieldId="5" dataDxfId="216"/>
    <tableColumn id="6" xr3:uid="{81E033DC-3835-4C26-834E-6641644FB3D2}" uniqueName="6" name="Estadística descriptiva e inferencial" queryTableFieldId="6" dataDxfId="215"/>
    <tableColumn id="7" xr3:uid="{063A81BF-C9E9-4C95-B413-162FD1B52789}" uniqueName="7" name="Interpretacion de Celda Hull" queryTableFieldId="7" dataDxfId="214"/>
    <tableColumn id="8" xr3:uid="{642EEA99-077B-4350-A9BA-96E11CED9DCE}" uniqueName="8" name="Manejo de sistemas de filtarción" queryTableFieldId="8" dataDxfId="213"/>
    <tableColumn id="9" xr3:uid="{7E159E95-C565-49E3-A91D-399BDB82A86E}" uniqueName="9" name="Fundamentos de corrosión" queryTableFieldId="9" dataDxfId="212"/>
    <tableColumn id="10" xr3:uid="{6DDBB8D5-59EA-4964-B64A-22CBBB5CCF85}" uniqueName="10" name="AIAG 16949" queryTableFieldId="10" dataDxfId="211"/>
    <tableColumn id="11" xr3:uid="{12729EC8-0554-4EF6-97E4-1BE6AE6CF547}" uniqueName="11" name="ISO 14000" queryTableFieldId="11" dataDxfId="210"/>
    <tableColumn id="12" xr3:uid="{3887916C-7E3B-4326-8613-1C6BF60F8B17}" uniqueName="12" name="Lean Manufacturing" queryTableFieldId="12" dataDxfId="209"/>
    <tableColumn id="13" xr3:uid="{9316348D-8D30-4E3A-8484-83B42D3D3FDE}" uniqueName="13" name="Logística y Cadena de Suministros" queryTableFieldId="13" dataDxfId="208"/>
    <tableColumn id="14" xr3:uid="{80138ED6-225B-40C4-9F41-2DDDAC0E19E6}" uniqueName="14" name="Carta Porte" queryTableFieldId="14" dataDxfId="207"/>
    <tableColumn id="15" xr3:uid="{7B6A3D52-CFBA-4BE0-B4E6-104904EA350B}" uniqueName="15" name="CTPAT &amp; OEA" queryTableFieldId="15" dataDxfId="206"/>
    <tableColumn id="16" xr3:uid="{0A2E47B6-9B60-42FE-8B02-834AB560FCA6}" uniqueName="16" name="Contrabando, infracciones y sanciones al Comercio Exterior." queryTableFieldId="16" dataDxfId="205"/>
    <tableColumn id="17" xr3:uid="{5066B41A-1615-4A0C-96AE-41652300039A}" uniqueName="17" name="Reglas Generales de Comercio Exterior" queryTableFieldId="17" dataDxfId="204"/>
    <tableColumn id="18" xr3:uid="{360968AD-98B4-4DFA-96AC-6558AFACA16E}" uniqueName="18" name="Despacho de importación y exportación" queryTableFieldId="18" dataDxfId="203"/>
    <tableColumn id="19" xr3:uid="{1F1EE208-0102-491C-B939-374BB1B64D4F}" uniqueName="19" name="INCOTERMS" queryTableFieldId="19" dataDxfId="202"/>
    <tableColumn id="20" xr3:uid="{68FA82FD-A0B3-4358-9A2C-0405888787E1}" uniqueName="20" name="Cálculo de contribuciones al Comercio Exterior" queryTableFieldId="20" dataDxfId="201"/>
    <tableColumn id="21" xr3:uid="{819DBB59-859F-4B81-83B7-22A38C96EEF6}" uniqueName="21" name="Conocimiento del producto" queryTableFieldId="21" dataDxfId="200"/>
    <tableColumn id="22" xr3:uid="{4AC822D0-7AF1-4AA6-8E10-EFFC145E810B}" uniqueName="22" name="Glosa e identificadores del pedimento aduanal" queryTableFieldId="22" dataDxfId="199"/>
    <tableColumn id="23" xr3:uid="{5B3A60D9-0CE4-4216-A5D5-9AA26D47AA54}" uniqueName="23" name="Interpretacion de planos (GD&amp;T Tolerancias Geometricas y Dimensionales)" queryTableFieldId="23" dataDxfId="198"/>
    <tableColumn id="24" xr3:uid="{7F042338-26FB-4F0C-9261-21398F6CF721}" uniqueName="24" name="Entendimiento de Plan de Control" queryTableFieldId="24" dataDxfId="197"/>
    <tableColumn id="25" xr3:uid="{934BD8A3-F80E-42C6-8E21-EAD3B49881DB}" uniqueName="25" name="Inglés" queryTableFieldId="25" dataDxfId="196"/>
    <tableColumn id="26" xr3:uid="{BB6F39AD-4E42-4938-AF74-6E0FF19F0DE1}" uniqueName="26" name="Conocimiento ajuste y modificacion sistemas de vision &quot;Camaras&quot; (KEYENCE Y COGNEX)" queryTableFieldId="26" dataDxfId="195"/>
    <tableColumn id="27" xr3:uid="{4E0E4912-E858-4DA4-B2E0-E4338BF23604}" uniqueName="27" name="Manejo de quimicos" queryTableFieldId="27" dataDxfId="194"/>
    <tableColumn id="28" xr3:uid="{72D9437F-2283-48C0-85AF-6332EA92C732}" uniqueName="28" name="Análisis instrumental (AA, ICP, HPLC, FTIR, etc.)" queryTableFieldId="28" dataDxfId="19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BBC4-36E1-47DC-B8B0-122EC849FF95}">
  <sheetPr codeName="Sheet1">
    <pageSetUpPr fitToPage="1"/>
  </sheetPr>
  <dimension ref="A1:EX387"/>
  <sheetViews>
    <sheetView showGridLines="0" showRuler="0" zoomScale="40" zoomScaleNormal="40" zoomScaleSheetLayoutView="55" zoomScalePageLayoutView="56" workbookViewId="0">
      <selection activeCell="H188" sqref="H188"/>
    </sheetView>
  </sheetViews>
  <sheetFormatPr baseColWidth="10" defaultColWidth="11.44140625" defaultRowHeight="13.2" x14ac:dyDescent="0.25"/>
  <cols>
    <col min="1" max="2" width="17.109375" style="8" customWidth="1"/>
    <col min="3" max="3" width="47.6640625" style="8" customWidth="1"/>
    <col min="4" max="4" width="33.5546875" style="8" customWidth="1"/>
    <col min="5" max="34" width="6.88671875" style="8" customWidth="1"/>
    <col min="35" max="153" width="7" style="8" customWidth="1"/>
    <col min="154" max="154" width="16.5546875" style="8" customWidth="1"/>
    <col min="155" max="16384" width="11.44140625" style="8"/>
  </cols>
  <sheetData>
    <row r="1" spans="1:154" ht="56.25" customHeight="1" x14ac:dyDescent="0.25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3"/>
    </row>
    <row r="2" spans="1:154" ht="56.25" customHeight="1" x14ac:dyDescent="0.25">
      <c r="A2" s="94"/>
      <c r="B2" s="11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6"/>
    </row>
    <row r="3" spans="1:154" ht="56.25" customHeight="1" x14ac:dyDescent="0.25">
      <c r="A3" s="94"/>
      <c r="B3" s="11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6"/>
    </row>
    <row r="4" spans="1:154" ht="56.25" customHeight="1" x14ac:dyDescent="0.25">
      <c r="A4" s="94"/>
      <c r="B4" s="11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6"/>
    </row>
    <row r="5" spans="1:154" ht="27" customHeight="1" x14ac:dyDescent="0.25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9"/>
    </row>
    <row r="6" spans="1:154" ht="56.25" customHeight="1" x14ac:dyDescent="0.25">
      <c r="A6" s="15" t="s">
        <v>0</v>
      </c>
      <c r="B6" s="1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5"/>
    </row>
    <row r="7" spans="1:154" ht="13.8" thickBo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23"/>
    </row>
    <row r="8" spans="1:154" ht="22.5" customHeight="1" thickBot="1" x14ac:dyDescent="0.3">
      <c r="A8" s="105"/>
      <c r="B8" s="106"/>
      <c r="C8" s="106"/>
      <c r="D8" s="107"/>
      <c r="E8" s="100" t="s">
        <v>1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24"/>
    </row>
    <row r="9" spans="1:154" ht="79.95" customHeight="1" thickBot="1" x14ac:dyDescent="0.3">
      <c r="A9" s="36" t="s">
        <v>2</v>
      </c>
      <c r="B9" s="117" t="s">
        <v>202</v>
      </c>
      <c r="C9" s="37" t="s">
        <v>3</v>
      </c>
      <c r="D9" s="37" t="s">
        <v>4</v>
      </c>
      <c r="E9" s="38" t="s">
        <v>5</v>
      </c>
      <c r="F9" s="38" t="s">
        <v>6</v>
      </c>
      <c r="G9" s="38" t="s">
        <v>7</v>
      </c>
      <c r="H9" s="38" t="s">
        <v>8</v>
      </c>
      <c r="I9" s="38" t="s">
        <v>9</v>
      </c>
      <c r="J9" s="38" t="s">
        <v>10</v>
      </c>
      <c r="K9" s="38" t="s">
        <v>11</v>
      </c>
      <c r="L9" s="38" t="s">
        <v>12</v>
      </c>
      <c r="M9" s="38" t="s">
        <v>13</v>
      </c>
      <c r="N9" s="38" t="s">
        <v>14</v>
      </c>
      <c r="O9" s="38" t="s">
        <v>15</v>
      </c>
      <c r="P9" s="38" t="s">
        <v>16</v>
      </c>
      <c r="Q9" s="38" t="s">
        <v>17</v>
      </c>
      <c r="R9" s="38" t="s">
        <v>18</v>
      </c>
      <c r="S9" s="38" t="s">
        <v>19</v>
      </c>
      <c r="T9" s="38" t="s">
        <v>20</v>
      </c>
      <c r="U9" s="38" t="s">
        <v>21</v>
      </c>
      <c r="V9" s="38" t="s">
        <v>22</v>
      </c>
      <c r="W9" s="38" t="s">
        <v>23</v>
      </c>
      <c r="X9" s="38" t="s">
        <v>24</v>
      </c>
      <c r="Y9" s="38" t="s">
        <v>25</v>
      </c>
      <c r="Z9" s="38" t="s">
        <v>26</v>
      </c>
      <c r="AA9" s="38" t="s">
        <v>27</v>
      </c>
      <c r="AB9" s="38" t="s">
        <v>28</v>
      </c>
      <c r="AC9" s="38" t="s">
        <v>29</v>
      </c>
      <c r="AD9" s="38" t="s">
        <v>30</v>
      </c>
      <c r="AE9" s="38" t="s">
        <v>31</v>
      </c>
      <c r="AF9" s="38" t="s">
        <v>32</v>
      </c>
      <c r="AG9" s="38" t="s">
        <v>33</v>
      </c>
      <c r="AH9" s="38" t="s">
        <v>34</v>
      </c>
      <c r="AI9" s="39" t="s">
        <v>35</v>
      </c>
      <c r="AJ9" s="39" t="s">
        <v>36</v>
      </c>
      <c r="AK9" s="39" t="s">
        <v>37</v>
      </c>
      <c r="AL9" s="39" t="s">
        <v>38</v>
      </c>
      <c r="AM9" s="39" t="s">
        <v>39</v>
      </c>
      <c r="AN9" s="39" t="s">
        <v>40</v>
      </c>
      <c r="AO9" s="39" t="s">
        <v>41</v>
      </c>
      <c r="AP9" s="39" t="s">
        <v>42</v>
      </c>
      <c r="AQ9" s="39" t="s">
        <v>43</v>
      </c>
      <c r="AR9" s="39" t="s">
        <v>44</v>
      </c>
      <c r="AS9" s="39" t="s">
        <v>45</v>
      </c>
      <c r="AT9" s="39" t="s">
        <v>46</v>
      </c>
      <c r="AU9" s="39" t="s">
        <v>47</v>
      </c>
      <c r="AV9" s="39" t="s">
        <v>48</v>
      </c>
      <c r="AW9" s="39" t="s">
        <v>49</v>
      </c>
      <c r="AX9" s="39" t="s">
        <v>50</v>
      </c>
      <c r="AY9" s="39" t="s">
        <v>51</v>
      </c>
      <c r="AZ9" s="39" t="s">
        <v>52</v>
      </c>
      <c r="BA9" s="39" t="s">
        <v>53</v>
      </c>
      <c r="BB9" s="39" t="s">
        <v>54</v>
      </c>
      <c r="BC9" s="39" t="s">
        <v>55</v>
      </c>
      <c r="BD9" s="39" t="s">
        <v>56</v>
      </c>
      <c r="BE9" s="39" t="s">
        <v>57</v>
      </c>
      <c r="BF9" s="39" t="s">
        <v>58</v>
      </c>
      <c r="BG9" s="39" t="s">
        <v>59</v>
      </c>
      <c r="BH9" s="39" t="s">
        <v>60</v>
      </c>
      <c r="BI9" s="39" t="s">
        <v>61</v>
      </c>
      <c r="BJ9" s="39" t="s">
        <v>62</v>
      </c>
      <c r="BK9" s="39" t="s">
        <v>63</v>
      </c>
      <c r="BL9" s="39" t="s">
        <v>64</v>
      </c>
      <c r="BM9" s="39" t="s">
        <v>65</v>
      </c>
      <c r="BN9" s="39" t="s">
        <v>66</v>
      </c>
      <c r="BO9" s="39" t="s">
        <v>67</v>
      </c>
      <c r="BP9" s="39" t="s">
        <v>68</v>
      </c>
      <c r="BQ9" s="39" t="s">
        <v>69</v>
      </c>
      <c r="BR9" s="39" t="s">
        <v>70</v>
      </c>
      <c r="BS9" s="39" t="s">
        <v>71</v>
      </c>
      <c r="BT9" s="39" t="s">
        <v>72</v>
      </c>
      <c r="BU9" s="39" t="s">
        <v>73</v>
      </c>
      <c r="BV9" s="39" t="s">
        <v>74</v>
      </c>
      <c r="BW9" s="39" t="s">
        <v>75</v>
      </c>
      <c r="BX9" s="39" t="s">
        <v>76</v>
      </c>
      <c r="BY9" s="39" t="s">
        <v>77</v>
      </c>
      <c r="BZ9" s="39" t="s">
        <v>78</v>
      </c>
      <c r="CA9" s="39" t="s">
        <v>79</v>
      </c>
      <c r="CB9" s="39" t="s">
        <v>80</v>
      </c>
      <c r="CC9" s="39" t="s">
        <v>81</v>
      </c>
      <c r="CD9" s="39" t="s">
        <v>82</v>
      </c>
      <c r="CE9" s="39" t="s">
        <v>83</v>
      </c>
      <c r="CF9" s="39" t="s">
        <v>84</v>
      </c>
      <c r="CG9" s="39" t="s">
        <v>85</v>
      </c>
      <c r="CH9" s="39" t="s">
        <v>86</v>
      </c>
      <c r="CI9" s="39" t="s">
        <v>87</v>
      </c>
      <c r="CJ9" s="39" t="s">
        <v>88</v>
      </c>
      <c r="CK9" s="39" t="s">
        <v>89</v>
      </c>
      <c r="CL9" s="39" t="s">
        <v>90</v>
      </c>
      <c r="CM9" s="39" t="s">
        <v>91</v>
      </c>
      <c r="CN9" s="39" t="s">
        <v>92</v>
      </c>
      <c r="CO9" s="39" t="s">
        <v>93</v>
      </c>
      <c r="CP9" s="39" t="s">
        <v>94</v>
      </c>
      <c r="CQ9" s="39" t="s">
        <v>95</v>
      </c>
      <c r="CR9" s="39" t="s">
        <v>96</v>
      </c>
      <c r="CS9" s="39" t="s">
        <v>97</v>
      </c>
      <c r="CT9" s="39" t="s">
        <v>98</v>
      </c>
      <c r="CU9" s="39" t="s">
        <v>99</v>
      </c>
      <c r="CV9" s="39" t="s">
        <v>100</v>
      </c>
      <c r="CW9" s="39" t="s">
        <v>101</v>
      </c>
      <c r="CX9" s="39" t="s">
        <v>102</v>
      </c>
      <c r="CY9" s="39" t="s">
        <v>103</v>
      </c>
      <c r="CZ9" s="39" t="s">
        <v>104</v>
      </c>
      <c r="DA9" s="39" t="s">
        <v>105</v>
      </c>
      <c r="DB9" s="42" t="s">
        <v>106</v>
      </c>
      <c r="DC9" s="42" t="s">
        <v>107</v>
      </c>
      <c r="DD9" s="42" t="s">
        <v>108</v>
      </c>
      <c r="DE9" s="42" t="s">
        <v>109</v>
      </c>
      <c r="DF9" s="42" t="s">
        <v>110</v>
      </c>
      <c r="DG9" s="42" t="s">
        <v>111</v>
      </c>
      <c r="DH9" s="42" t="s">
        <v>112</v>
      </c>
      <c r="DI9" s="42" t="s">
        <v>113</v>
      </c>
      <c r="DJ9" s="42" t="s">
        <v>114</v>
      </c>
      <c r="DK9" s="42" t="s">
        <v>115</v>
      </c>
      <c r="DL9" s="42" t="s">
        <v>116</v>
      </c>
      <c r="DM9" s="42" t="s">
        <v>117</v>
      </c>
      <c r="DN9" s="42" t="s">
        <v>118</v>
      </c>
      <c r="DO9" s="42" t="s">
        <v>119</v>
      </c>
      <c r="DP9" s="42" t="s">
        <v>120</v>
      </c>
      <c r="DQ9" s="42" t="s">
        <v>121</v>
      </c>
      <c r="DR9" s="45" t="s">
        <v>122</v>
      </c>
      <c r="DS9" s="45" t="s">
        <v>123</v>
      </c>
      <c r="DT9" s="42" t="s">
        <v>124</v>
      </c>
      <c r="DU9" s="42" t="s">
        <v>125</v>
      </c>
      <c r="DV9" s="42" t="s">
        <v>126</v>
      </c>
      <c r="DW9" s="42" t="s">
        <v>127</v>
      </c>
      <c r="DX9" s="42" t="s">
        <v>128</v>
      </c>
      <c r="DY9" s="42" t="s">
        <v>129</v>
      </c>
      <c r="DZ9" s="42" t="s">
        <v>130</v>
      </c>
      <c r="EA9" s="42" t="s">
        <v>131</v>
      </c>
      <c r="EB9" s="42" t="s">
        <v>132</v>
      </c>
      <c r="EC9" s="42" t="s">
        <v>133</v>
      </c>
      <c r="ED9" s="42" t="s">
        <v>134</v>
      </c>
      <c r="EE9" s="42" t="s">
        <v>135</v>
      </c>
      <c r="EF9" s="42" t="s">
        <v>136</v>
      </c>
      <c r="EG9" s="42" t="s">
        <v>137</v>
      </c>
      <c r="EH9" s="42" t="s">
        <v>138</v>
      </c>
      <c r="EI9" s="42" t="s">
        <v>139</v>
      </c>
      <c r="EJ9" s="42" t="s">
        <v>140</v>
      </c>
      <c r="EK9" s="42" t="s">
        <v>141</v>
      </c>
      <c r="EL9" s="42" t="s">
        <v>142</v>
      </c>
      <c r="EM9" s="42" t="s">
        <v>143</v>
      </c>
      <c r="EN9" s="42" t="s">
        <v>144</v>
      </c>
      <c r="EO9" s="42" t="s">
        <v>145</v>
      </c>
      <c r="EP9" s="42" t="s">
        <v>146</v>
      </c>
      <c r="EQ9" s="42" t="s">
        <v>147</v>
      </c>
      <c r="ER9" s="42" t="s">
        <v>148</v>
      </c>
      <c r="ES9" s="42" t="s">
        <v>149</v>
      </c>
      <c r="ET9" s="42" t="s">
        <v>150</v>
      </c>
      <c r="EU9" s="42" t="s">
        <v>151</v>
      </c>
      <c r="EV9" s="42" t="s">
        <v>152</v>
      </c>
      <c r="EW9" s="42" t="s">
        <v>153</v>
      </c>
      <c r="EX9" s="40" t="s">
        <v>154</v>
      </c>
    </row>
    <row r="10" spans="1:154" ht="12.9" customHeight="1" x14ac:dyDescent="0.25">
      <c r="A10" s="3">
        <v>776532</v>
      </c>
      <c r="B10" s="3"/>
      <c r="C10" s="21" t="str">
        <f>VLOOKUP(A10,Hoja1!A$1:B$2013,2)</f>
        <v>GUASCO_776532</v>
      </c>
      <c r="D10" s="3" t="s">
        <v>155</v>
      </c>
      <c r="E10" s="49" t="s">
        <v>156</v>
      </c>
      <c r="F10" s="49"/>
      <c r="G10" s="49"/>
      <c r="H10" s="49"/>
      <c r="I10" s="49" t="s">
        <v>157</v>
      </c>
      <c r="J10" s="49"/>
      <c r="K10" s="49" t="s">
        <v>157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 t="s">
        <v>157</v>
      </c>
      <c r="BW10" s="49" t="s">
        <v>157</v>
      </c>
      <c r="BX10" s="49" t="s">
        <v>157</v>
      </c>
      <c r="BY10" s="49" t="s">
        <v>157</v>
      </c>
      <c r="BZ10" s="49" t="s">
        <v>157</v>
      </c>
      <c r="CA10" s="49" t="s">
        <v>157</v>
      </c>
      <c r="CB10" s="49" t="s">
        <v>157</v>
      </c>
      <c r="CC10" s="49" t="s">
        <v>157</v>
      </c>
      <c r="CD10" s="49" t="s">
        <v>157</v>
      </c>
      <c r="CE10" s="49" t="s">
        <v>157</v>
      </c>
      <c r="CF10" s="49" t="s">
        <v>157</v>
      </c>
      <c r="CG10" s="49" t="s">
        <v>157</v>
      </c>
      <c r="CH10" s="49" t="s">
        <v>157</v>
      </c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22"/>
    </row>
    <row r="11" spans="1:154" ht="12.9" customHeight="1" x14ac:dyDescent="0.25">
      <c r="A11" s="3">
        <v>770479</v>
      </c>
      <c r="B11" s="3"/>
      <c r="C11" s="21" t="str">
        <f>VLOOKUP(A11,Hoja1!A$1:B$2013,2)</f>
        <v>SALAZAR_770479</v>
      </c>
      <c r="D11" s="3" t="s">
        <v>155</v>
      </c>
      <c r="E11" s="50"/>
      <c r="F11" s="50"/>
      <c r="G11" s="50"/>
      <c r="H11" s="50"/>
      <c r="I11" s="50" t="s">
        <v>157</v>
      </c>
      <c r="J11" s="50"/>
      <c r="K11" s="50" t="s">
        <v>157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 t="s">
        <v>157</v>
      </c>
      <c r="BV11" s="50" t="s">
        <v>157</v>
      </c>
      <c r="BW11" s="50" t="s">
        <v>157</v>
      </c>
      <c r="BX11" s="50" t="s">
        <v>157</v>
      </c>
      <c r="BY11" s="50" t="s">
        <v>157</v>
      </c>
      <c r="BZ11" s="50"/>
      <c r="CA11" s="50"/>
      <c r="CB11" s="50"/>
      <c r="CC11" s="50" t="s">
        <v>157</v>
      </c>
      <c r="CD11" s="50" t="s">
        <v>157</v>
      </c>
      <c r="CE11" s="50" t="s">
        <v>157</v>
      </c>
      <c r="CF11" s="50" t="s">
        <v>157</v>
      </c>
      <c r="CG11" s="50" t="s">
        <v>157</v>
      </c>
      <c r="CH11" s="50" t="s">
        <v>157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22"/>
    </row>
    <row r="12" spans="1:154" ht="12.9" customHeight="1" x14ac:dyDescent="0.25">
      <c r="A12" s="3">
        <v>763354</v>
      </c>
      <c r="B12" s="3"/>
      <c r="C12" s="21" t="str">
        <f>VLOOKUP(A12,Hoja1!A$1:B$2013,2)</f>
        <v>RODRIGUEZ_763354</v>
      </c>
      <c r="D12" s="3" t="s">
        <v>155</v>
      </c>
      <c r="E12" s="49" t="s">
        <v>157</v>
      </c>
      <c r="F12" s="49"/>
      <c r="G12" s="49"/>
      <c r="H12" s="49"/>
      <c r="I12" s="49" t="s">
        <v>157</v>
      </c>
      <c r="J12" s="49" t="s">
        <v>157</v>
      </c>
      <c r="K12" s="49" t="s">
        <v>157</v>
      </c>
      <c r="L12" s="49" t="s">
        <v>157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 t="s">
        <v>157</v>
      </c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 t="s">
        <v>157</v>
      </c>
      <c r="BG12" s="49" t="s">
        <v>157</v>
      </c>
      <c r="BH12" s="49"/>
      <c r="BI12" s="49"/>
      <c r="BJ12" s="49" t="s">
        <v>157</v>
      </c>
      <c r="BK12" s="49" t="s">
        <v>157</v>
      </c>
      <c r="BL12" s="49" t="s">
        <v>157</v>
      </c>
      <c r="BM12" s="49" t="s">
        <v>157</v>
      </c>
      <c r="BN12" s="49" t="s">
        <v>157</v>
      </c>
      <c r="BO12" s="49" t="s">
        <v>157</v>
      </c>
      <c r="BP12" s="49"/>
      <c r="BQ12" s="49"/>
      <c r="BR12" s="49" t="s">
        <v>157</v>
      </c>
      <c r="BS12" s="49"/>
      <c r="BT12" s="49"/>
      <c r="BU12" s="49"/>
      <c r="BV12" s="49"/>
      <c r="BW12" s="49" t="s">
        <v>157</v>
      </c>
      <c r="BX12" s="49" t="s">
        <v>157</v>
      </c>
      <c r="BY12" s="49" t="s">
        <v>157</v>
      </c>
      <c r="BZ12" s="49" t="s">
        <v>157</v>
      </c>
      <c r="CA12" s="49"/>
      <c r="CB12" s="49"/>
      <c r="CC12" s="49" t="s">
        <v>157</v>
      </c>
      <c r="CD12" s="49" t="s">
        <v>157</v>
      </c>
      <c r="CE12" s="49" t="s">
        <v>157</v>
      </c>
      <c r="CF12" s="49" t="s">
        <v>157</v>
      </c>
      <c r="CG12" s="49" t="s">
        <v>157</v>
      </c>
      <c r="CH12" s="49" t="s">
        <v>157</v>
      </c>
      <c r="CI12" s="49"/>
      <c r="CJ12" s="49" t="s">
        <v>157</v>
      </c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 t="s">
        <v>157</v>
      </c>
      <c r="DD12" s="49" t="s">
        <v>157</v>
      </c>
      <c r="DE12" s="49" t="s">
        <v>157</v>
      </c>
      <c r="DF12" s="49" t="s">
        <v>157</v>
      </c>
      <c r="DG12" s="49" t="s">
        <v>157</v>
      </c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22"/>
    </row>
    <row r="13" spans="1:154" ht="12.9" customHeight="1" x14ac:dyDescent="0.25">
      <c r="A13" s="3">
        <v>775239</v>
      </c>
      <c r="B13" s="3"/>
      <c r="C13" s="21" t="str">
        <f>VLOOKUP(A13,Hoja1!A$1:B$2013,2)</f>
        <v>ARREDONDO_775239</v>
      </c>
      <c r="D13" s="3" t="s">
        <v>155</v>
      </c>
      <c r="E13" s="50" t="s">
        <v>157</v>
      </c>
      <c r="F13" s="50"/>
      <c r="G13" s="50"/>
      <c r="H13" s="50"/>
      <c r="I13" s="50" t="s">
        <v>157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 t="s">
        <v>157</v>
      </c>
      <c r="BX13" s="50" t="s">
        <v>157</v>
      </c>
      <c r="BY13" s="50" t="s">
        <v>157</v>
      </c>
      <c r="BZ13" s="50"/>
      <c r="CA13" s="50" t="s">
        <v>157</v>
      </c>
      <c r="CB13" s="50" t="s">
        <v>157</v>
      </c>
      <c r="CC13" s="50" t="s">
        <v>157</v>
      </c>
      <c r="CD13" s="50" t="s">
        <v>157</v>
      </c>
      <c r="CE13" s="50" t="s">
        <v>157</v>
      </c>
      <c r="CF13" s="50" t="s">
        <v>157</v>
      </c>
      <c r="CG13" s="50" t="s">
        <v>157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22"/>
    </row>
    <row r="14" spans="1:154" ht="12.9" customHeight="1" x14ac:dyDescent="0.25">
      <c r="A14" s="3">
        <v>861202</v>
      </c>
      <c r="B14" s="3"/>
      <c r="C14" s="21" t="str">
        <f>VLOOKUP(A14,Hoja1!A$1:B$2013,2)</f>
        <v>ALVAREZ_776546</v>
      </c>
      <c r="D14" s="3" t="s">
        <v>155</v>
      </c>
      <c r="E14" s="49" t="s">
        <v>157</v>
      </c>
      <c r="F14" s="49"/>
      <c r="G14" s="49"/>
      <c r="H14" s="49"/>
      <c r="I14" s="49" t="s">
        <v>157</v>
      </c>
      <c r="J14" s="49"/>
      <c r="K14" s="49" t="s">
        <v>157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 t="s">
        <v>157</v>
      </c>
      <c r="BV14" s="49"/>
      <c r="BW14" s="49" t="s">
        <v>157</v>
      </c>
      <c r="BX14" s="49" t="s">
        <v>157</v>
      </c>
      <c r="BY14" s="49" t="s">
        <v>157</v>
      </c>
      <c r="BZ14" s="49" t="s">
        <v>157</v>
      </c>
      <c r="CA14" s="49"/>
      <c r="CB14" s="49"/>
      <c r="CC14" s="49" t="s">
        <v>157</v>
      </c>
      <c r="CD14" s="49" t="s">
        <v>157</v>
      </c>
      <c r="CE14" s="49" t="s">
        <v>157</v>
      </c>
      <c r="CF14" s="49" t="s">
        <v>157</v>
      </c>
      <c r="CG14" s="49" t="s">
        <v>157</v>
      </c>
      <c r="CH14" s="49" t="s">
        <v>157</v>
      </c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22"/>
    </row>
    <row r="15" spans="1:154" ht="12.9" customHeight="1" x14ac:dyDescent="0.25">
      <c r="A15" s="3">
        <v>761720</v>
      </c>
      <c r="B15" s="3"/>
      <c r="C15" s="21" t="str">
        <f>VLOOKUP(A15,Hoja1!A$1:B$2013,2)</f>
        <v>SANCHEZ_761720</v>
      </c>
      <c r="D15" s="3" t="s">
        <v>155</v>
      </c>
      <c r="E15" s="50"/>
      <c r="F15" s="50"/>
      <c r="G15" s="50"/>
      <c r="H15" s="50"/>
      <c r="I15" s="50"/>
      <c r="J15" s="50"/>
      <c r="K15" s="50"/>
      <c r="L15" s="50" t="s">
        <v>157</v>
      </c>
      <c r="M15" s="50"/>
      <c r="N15" s="50"/>
      <c r="O15" s="50"/>
      <c r="P15" s="50"/>
      <c r="Q15" s="50"/>
      <c r="R15" s="50"/>
      <c r="S15" s="50"/>
      <c r="T15" s="50"/>
      <c r="U15" s="50"/>
      <c r="V15" s="50" t="s">
        <v>157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 t="s">
        <v>157</v>
      </c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 t="s">
        <v>157</v>
      </c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22"/>
    </row>
    <row r="16" spans="1:154" ht="12.9" customHeight="1" x14ac:dyDescent="0.25">
      <c r="A16" s="43">
        <v>761984</v>
      </c>
      <c r="B16" s="43"/>
      <c r="C16" s="21" t="str">
        <f>VLOOKUP(A16,Hoja1!A$1:B$2013,2)</f>
        <v>OLVERA_761984</v>
      </c>
      <c r="D16" s="3" t="s">
        <v>155</v>
      </c>
      <c r="E16" s="49"/>
      <c r="F16" s="49"/>
      <c r="G16" s="49"/>
      <c r="H16" s="49"/>
      <c r="I16" s="49"/>
      <c r="J16" s="49"/>
      <c r="K16" s="49"/>
      <c r="L16" s="49" t="s">
        <v>157</v>
      </c>
      <c r="M16" s="49"/>
      <c r="N16" s="49"/>
      <c r="O16" s="49"/>
      <c r="P16" s="49"/>
      <c r="Q16" s="49"/>
      <c r="R16" s="49"/>
      <c r="S16" s="49"/>
      <c r="T16" s="49"/>
      <c r="U16" s="49"/>
      <c r="V16" s="49" t="s">
        <v>157</v>
      </c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 t="s">
        <v>157</v>
      </c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 t="s">
        <v>157</v>
      </c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22"/>
    </row>
    <row r="17" spans="1:154" ht="12.9" customHeight="1" x14ac:dyDescent="0.25">
      <c r="A17" s="3">
        <v>762243</v>
      </c>
      <c r="B17" s="3"/>
      <c r="C17" s="21" t="str">
        <f>VLOOKUP(A17,Hoja1!A$1:B$2013,2)</f>
        <v>RODRIGUEZ_762243</v>
      </c>
      <c r="D17" s="3" t="s">
        <v>155</v>
      </c>
      <c r="E17" s="50"/>
      <c r="F17" s="50"/>
      <c r="G17" s="50"/>
      <c r="H17" s="50"/>
      <c r="I17" s="50"/>
      <c r="J17" s="50"/>
      <c r="K17" s="50"/>
      <c r="L17" s="50" t="s">
        <v>157</v>
      </c>
      <c r="M17" s="50"/>
      <c r="N17" s="50"/>
      <c r="O17" s="50"/>
      <c r="P17" s="50"/>
      <c r="Q17" s="50"/>
      <c r="R17" s="50"/>
      <c r="S17" s="50"/>
      <c r="T17" s="50"/>
      <c r="U17" s="50"/>
      <c r="V17" s="50" t="s">
        <v>157</v>
      </c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 t="s">
        <v>157</v>
      </c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 t="s">
        <v>157</v>
      </c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22"/>
    </row>
    <row r="18" spans="1:154" ht="12.9" customHeight="1" x14ac:dyDescent="0.25">
      <c r="A18" s="3">
        <v>763052</v>
      </c>
      <c r="B18" s="3"/>
      <c r="C18" s="21" t="str">
        <f>VLOOKUP(A18,Hoja1!A$1:B$2013,2)</f>
        <v>HERNANDEZ_763052</v>
      </c>
      <c r="D18" s="3" t="s">
        <v>155</v>
      </c>
      <c r="E18" s="49"/>
      <c r="F18" s="49"/>
      <c r="G18" s="49"/>
      <c r="H18" s="49"/>
      <c r="I18" s="49"/>
      <c r="J18" s="49"/>
      <c r="K18" s="49"/>
      <c r="L18" s="49" t="s">
        <v>157</v>
      </c>
      <c r="M18" s="49"/>
      <c r="N18" s="49"/>
      <c r="O18" s="49"/>
      <c r="P18" s="49"/>
      <c r="Q18" s="49"/>
      <c r="R18" s="49"/>
      <c r="S18" s="49"/>
      <c r="T18" s="49"/>
      <c r="U18" s="49"/>
      <c r="V18" s="49" t="s">
        <v>157</v>
      </c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 t="s">
        <v>157</v>
      </c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 t="s">
        <v>157</v>
      </c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22"/>
    </row>
    <row r="19" spans="1:154" ht="12.9" customHeight="1" x14ac:dyDescent="0.25">
      <c r="A19" s="3">
        <v>767167</v>
      </c>
      <c r="B19" s="3"/>
      <c r="C19" s="21" t="str">
        <f>VLOOKUP(A19,Hoja1!A$1:B$2013,2)</f>
        <v>GONZALEZ_767167</v>
      </c>
      <c r="D19" s="3" t="s">
        <v>155</v>
      </c>
      <c r="E19" s="50"/>
      <c r="F19" s="50"/>
      <c r="G19" s="50"/>
      <c r="H19" s="50"/>
      <c r="I19" s="50"/>
      <c r="J19" s="50"/>
      <c r="K19" s="50"/>
      <c r="L19" s="50" t="s">
        <v>157</v>
      </c>
      <c r="M19" s="50"/>
      <c r="N19" s="50"/>
      <c r="O19" s="50"/>
      <c r="P19" s="50"/>
      <c r="Q19" s="50"/>
      <c r="R19" s="50"/>
      <c r="S19" s="50"/>
      <c r="T19" s="50"/>
      <c r="U19" s="50"/>
      <c r="V19" s="50" t="s">
        <v>157</v>
      </c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 t="s">
        <v>157</v>
      </c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 t="s">
        <v>157</v>
      </c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22"/>
    </row>
    <row r="20" spans="1:154" ht="12.9" customHeight="1" x14ac:dyDescent="0.25">
      <c r="A20" s="3">
        <v>769062</v>
      </c>
      <c r="B20" s="3"/>
      <c r="C20" s="21" t="str">
        <f>VLOOKUP(A20,Hoja1!A$1:B$2013,2)</f>
        <v>PERALES_769062</v>
      </c>
      <c r="D20" s="3" t="s">
        <v>155</v>
      </c>
      <c r="E20" s="49"/>
      <c r="F20" s="49"/>
      <c r="G20" s="49"/>
      <c r="H20" s="49"/>
      <c r="I20" s="49"/>
      <c r="J20" s="49"/>
      <c r="K20" s="49"/>
      <c r="L20" s="49" t="s">
        <v>157</v>
      </c>
      <c r="M20" s="49"/>
      <c r="N20" s="49"/>
      <c r="O20" s="49"/>
      <c r="P20" s="49"/>
      <c r="Q20" s="49"/>
      <c r="R20" s="49"/>
      <c r="S20" s="49"/>
      <c r="T20" s="49"/>
      <c r="U20" s="49"/>
      <c r="V20" s="49" t="s">
        <v>157</v>
      </c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 t="s">
        <v>157</v>
      </c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 t="s">
        <v>157</v>
      </c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22"/>
    </row>
    <row r="21" spans="1:154" ht="12.9" customHeight="1" x14ac:dyDescent="0.25">
      <c r="A21" s="3">
        <v>765788</v>
      </c>
      <c r="B21" s="3"/>
      <c r="C21" s="21" t="str">
        <f>VLOOKUP(A21,Hoja1!A$1:B$2013,2)</f>
        <v>SAN_765788</v>
      </c>
      <c r="D21" s="3" t="s">
        <v>155</v>
      </c>
      <c r="E21" s="50"/>
      <c r="F21" s="50"/>
      <c r="G21" s="50"/>
      <c r="H21" s="50"/>
      <c r="I21" s="50"/>
      <c r="J21" s="50"/>
      <c r="K21" s="50"/>
      <c r="L21" s="50" t="s">
        <v>157</v>
      </c>
      <c r="M21" s="50"/>
      <c r="N21" s="50"/>
      <c r="O21" s="50"/>
      <c r="P21" s="50"/>
      <c r="Q21" s="50"/>
      <c r="R21" s="50"/>
      <c r="S21" s="50"/>
      <c r="T21" s="50"/>
      <c r="U21" s="50"/>
      <c r="V21" s="50" t="s">
        <v>157</v>
      </c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 t="s">
        <v>157</v>
      </c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 t="s">
        <v>157</v>
      </c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22"/>
    </row>
    <row r="22" spans="1:154" ht="12.9" customHeight="1" x14ac:dyDescent="0.25">
      <c r="A22" s="3">
        <v>776343</v>
      </c>
      <c r="B22" s="3"/>
      <c r="C22" s="21" t="str">
        <f>VLOOKUP(A22,Hoja1!A$1:B$2013,2)</f>
        <v>RUIZ_776343</v>
      </c>
      <c r="D22" s="3" t="s">
        <v>155</v>
      </c>
      <c r="E22" s="49"/>
      <c r="F22" s="49"/>
      <c r="G22" s="49"/>
      <c r="H22" s="49"/>
      <c r="I22" s="49"/>
      <c r="J22" s="49"/>
      <c r="K22" s="49"/>
      <c r="L22" s="49" t="s">
        <v>157</v>
      </c>
      <c r="M22" s="49"/>
      <c r="N22" s="49"/>
      <c r="O22" s="49"/>
      <c r="P22" s="49"/>
      <c r="Q22" s="49"/>
      <c r="R22" s="49"/>
      <c r="S22" s="49"/>
      <c r="T22" s="49"/>
      <c r="U22" s="49"/>
      <c r="V22" s="49" t="s">
        <v>157</v>
      </c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 t="s">
        <v>157</v>
      </c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 t="s">
        <v>157</v>
      </c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22"/>
    </row>
    <row r="23" spans="1:154" ht="12.9" customHeight="1" x14ac:dyDescent="0.25">
      <c r="A23" s="3">
        <v>761825</v>
      </c>
      <c r="B23" s="3"/>
      <c r="C23" s="21" t="str">
        <f>VLOOKUP(A23,Hoja1!A$1:B$2013,2)</f>
        <v>LOPEZ_761825</v>
      </c>
      <c r="D23" s="3" t="s">
        <v>155</v>
      </c>
      <c r="E23" s="50"/>
      <c r="F23" s="50"/>
      <c r="G23" s="50"/>
      <c r="H23" s="50"/>
      <c r="I23" s="50"/>
      <c r="J23" s="50"/>
      <c r="K23" s="50"/>
      <c r="L23" s="50" t="s">
        <v>157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 t="s">
        <v>157</v>
      </c>
      <c r="AX23" s="50"/>
      <c r="AY23" s="50"/>
      <c r="AZ23" s="50"/>
      <c r="BA23" s="50" t="s">
        <v>157</v>
      </c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 t="s">
        <v>157</v>
      </c>
      <c r="BM23" s="50"/>
      <c r="BN23" s="50" t="s">
        <v>157</v>
      </c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22"/>
    </row>
    <row r="24" spans="1:154" ht="12.9" customHeight="1" x14ac:dyDescent="0.25">
      <c r="A24" s="3">
        <v>767681</v>
      </c>
      <c r="B24" s="3"/>
      <c r="C24" s="21" t="str">
        <f>VLOOKUP(A24,Hoja1!A$1:B$2013,2)</f>
        <v>HERNANDEZ_767681</v>
      </c>
      <c r="D24" s="3" t="s">
        <v>155</v>
      </c>
      <c r="E24" s="49"/>
      <c r="F24" s="49"/>
      <c r="G24" s="49"/>
      <c r="H24" s="49"/>
      <c r="I24" s="49"/>
      <c r="J24" s="49"/>
      <c r="K24" s="49"/>
      <c r="L24" s="49" t="s">
        <v>157</v>
      </c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 t="s">
        <v>157</v>
      </c>
      <c r="AX24" s="49"/>
      <c r="AY24" s="49"/>
      <c r="AZ24" s="49"/>
      <c r="BA24" s="49" t="s">
        <v>157</v>
      </c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 t="s">
        <v>157</v>
      </c>
      <c r="BM24" s="49"/>
      <c r="BN24" s="49" t="s">
        <v>157</v>
      </c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22"/>
    </row>
    <row r="25" spans="1:154" ht="12.9" customHeight="1" x14ac:dyDescent="0.25">
      <c r="A25" s="3">
        <v>770437</v>
      </c>
      <c r="B25" s="3"/>
      <c r="C25" s="21" t="str">
        <f>VLOOKUP(A25,Hoja1!A$1:B$2013,2)</f>
        <v>LOPEZ_770437</v>
      </c>
      <c r="D25" s="3" t="s">
        <v>155</v>
      </c>
      <c r="E25" s="50"/>
      <c r="F25" s="50"/>
      <c r="G25" s="50"/>
      <c r="H25" s="50"/>
      <c r="I25" s="50"/>
      <c r="J25" s="50"/>
      <c r="K25" s="50"/>
      <c r="L25" s="50" t="s">
        <v>157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 t="s">
        <v>157</v>
      </c>
      <c r="AX25" s="50"/>
      <c r="AY25" s="50"/>
      <c r="AZ25" s="50"/>
      <c r="BA25" s="50" t="s">
        <v>157</v>
      </c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 t="s">
        <v>157</v>
      </c>
      <c r="BM25" s="50"/>
      <c r="BN25" s="50" t="s">
        <v>157</v>
      </c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22"/>
    </row>
    <row r="26" spans="1:154" ht="12.9" customHeight="1" x14ac:dyDescent="0.25">
      <c r="A26" s="3">
        <v>769424</v>
      </c>
      <c r="B26" s="3"/>
      <c r="C26" s="21" t="str">
        <f>VLOOKUP(A26,Hoja1!A$1:B$2013,2)</f>
        <v>ROSAS_769424</v>
      </c>
      <c r="D26" s="3" t="s">
        <v>155</v>
      </c>
      <c r="E26" s="49"/>
      <c r="F26" s="49"/>
      <c r="G26" s="49"/>
      <c r="H26" s="49"/>
      <c r="I26" s="49"/>
      <c r="J26" s="49"/>
      <c r="K26" s="49"/>
      <c r="L26" s="49" t="s">
        <v>157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 t="s">
        <v>157</v>
      </c>
      <c r="AX26" s="49"/>
      <c r="AY26" s="49"/>
      <c r="AZ26" s="49"/>
      <c r="BA26" s="49" t="s">
        <v>157</v>
      </c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 t="s">
        <v>157</v>
      </c>
      <c r="BM26" s="49"/>
      <c r="BN26" s="49" t="s">
        <v>157</v>
      </c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22"/>
    </row>
    <row r="27" spans="1:154" ht="12.9" customHeight="1" x14ac:dyDescent="0.25">
      <c r="A27" s="3">
        <v>764646</v>
      </c>
      <c r="B27" s="3"/>
      <c r="C27" s="21" t="str">
        <f>VLOOKUP(A27,Hoja1!A$1:B$2013,2)</f>
        <v>MONTIEL_764646</v>
      </c>
      <c r="D27" s="3" t="s">
        <v>155</v>
      </c>
      <c r="E27" s="50"/>
      <c r="F27" s="50"/>
      <c r="G27" s="50"/>
      <c r="H27" s="50"/>
      <c r="I27" s="50"/>
      <c r="J27" s="50"/>
      <c r="K27" s="50"/>
      <c r="L27" s="50" t="s">
        <v>157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 t="s">
        <v>157</v>
      </c>
      <c r="AX27" s="50"/>
      <c r="AY27" s="50"/>
      <c r="AZ27" s="50"/>
      <c r="BA27" s="50" t="s">
        <v>157</v>
      </c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 t="s">
        <v>157</v>
      </c>
      <c r="BM27" s="50"/>
      <c r="BN27" s="50" t="s">
        <v>157</v>
      </c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22"/>
    </row>
    <row r="28" spans="1:154" ht="12.9" customHeight="1" x14ac:dyDescent="0.25">
      <c r="A28" s="3">
        <v>776263</v>
      </c>
      <c r="B28" s="3"/>
      <c r="C28" s="21" t="str">
        <f>VLOOKUP(A28,Hoja1!A$1:B$2013,2)</f>
        <v>HERNANDEZ_776263</v>
      </c>
      <c r="D28" s="3" t="s">
        <v>155</v>
      </c>
      <c r="E28" s="49"/>
      <c r="F28" s="49"/>
      <c r="G28" s="49"/>
      <c r="H28" s="49"/>
      <c r="I28" s="49"/>
      <c r="J28" s="49"/>
      <c r="K28" s="49"/>
      <c r="L28" s="49" t="s">
        <v>157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 t="s">
        <v>157</v>
      </c>
      <c r="AX28" s="49"/>
      <c r="AY28" s="49"/>
      <c r="AZ28" s="49"/>
      <c r="BA28" s="49" t="s">
        <v>157</v>
      </c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 t="s">
        <v>157</v>
      </c>
      <c r="BM28" s="49"/>
      <c r="BN28" s="49" t="s">
        <v>157</v>
      </c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22"/>
    </row>
    <row r="29" spans="1:154" ht="12.9" customHeight="1" x14ac:dyDescent="0.25">
      <c r="A29" s="3">
        <v>772250</v>
      </c>
      <c r="B29" s="3"/>
      <c r="C29" s="21" t="str">
        <f>VLOOKUP(A29,Hoja1!A$1:B$2013,2)</f>
        <v>LOARCA_772250</v>
      </c>
      <c r="D29" s="3" t="s">
        <v>155</v>
      </c>
      <c r="E29" s="50"/>
      <c r="F29" s="50"/>
      <c r="G29" s="50"/>
      <c r="H29" s="50"/>
      <c r="I29" s="50"/>
      <c r="J29" s="50"/>
      <c r="K29" s="50"/>
      <c r="L29" s="50" t="s">
        <v>157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 t="s">
        <v>157</v>
      </c>
      <c r="AX29" s="50"/>
      <c r="AY29" s="50"/>
      <c r="AZ29" s="50"/>
      <c r="BA29" s="50" t="s">
        <v>157</v>
      </c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 t="s">
        <v>157</v>
      </c>
      <c r="BM29" s="50"/>
      <c r="BN29" s="50" t="s">
        <v>157</v>
      </c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22"/>
    </row>
    <row r="30" spans="1:154" ht="12.9" customHeight="1" x14ac:dyDescent="0.25">
      <c r="A30" s="3">
        <v>776324</v>
      </c>
      <c r="B30" s="3"/>
      <c r="C30" s="21" t="str">
        <f>VLOOKUP(A30,Hoja1!A$1:B$2013,2)</f>
        <v>GARCIA_776324</v>
      </c>
      <c r="D30" s="3" t="s">
        <v>155</v>
      </c>
      <c r="E30" s="49"/>
      <c r="F30" s="49"/>
      <c r="G30" s="49"/>
      <c r="H30" s="49"/>
      <c r="I30" s="49"/>
      <c r="J30" s="49"/>
      <c r="K30" s="49"/>
      <c r="L30" s="49" t="s">
        <v>157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 t="s">
        <v>157</v>
      </c>
      <c r="AX30" s="49"/>
      <c r="AY30" s="49"/>
      <c r="AZ30" s="49"/>
      <c r="BA30" s="49" t="s">
        <v>157</v>
      </c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 t="s">
        <v>157</v>
      </c>
      <c r="BM30" s="49"/>
      <c r="BN30" s="49" t="s">
        <v>157</v>
      </c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22"/>
    </row>
    <row r="31" spans="1:154" ht="12.9" customHeight="1" x14ac:dyDescent="0.25">
      <c r="A31" s="3">
        <v>773441</v>
      </c>
      <c r="B31" s="3"/>
      <c r="C31" s="21" t="str">
        <f>VLOOKUP(A31,Hoja1!A$1:B$2013,2)</f>
        <v>CABRERA_773441</v>
      </c>
      <c r="D31" s="3" t="s">
        <v>155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22"/>
    </row>
    <row r="32" spans="1:154" ht="12.9" customHeight="1" x14ac:dyDescent="0.25">
      <c r="A32" s="3">
        <v>767510</v>
      </c>
      <c r="B32" s="3"/>
      <c r="C32" s="21" t="str">
        <f>VLOOKUP(A32,Hoja1!A$1:B$2013,2)</f>
        <v>VILLANUEVA_767510</v>
      </c>
      <c r="D32" s="3" t="s">
        <v>155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22"/>
    </row>
    <row r="33" spans="1:154" ht="12.9" customHeight="1" x14ac:dyDescent="0.25">
      <c r="A33" s="3">
        <v>769948</v>
      </c>
      <c r="B33" s="3"/>
      <c r="C33" s="21" t="str">
        <f>VLOOKUP(A33,Hoja1!A$1:B$2013,2)</f>
        <v>GARCIA_769948</v>
      </c>
      <c r="D33" s="3" t="s">
        <v>155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22"/>
    </row>
    <row r="34" spans="1:154" ht="12.9" customHeight="1" x14ac:dyDescent="0.25">
      <c r="A34" s="3">
        <v>774708</v>
      </c>
      <c r="B34" s="3"/>
      <c r="C34" s="21" t="str">
        <f>VLOOKUP(A34,Hoja1!A$1:B$2013,2)</f>
        <v>BALBUENA_774708</v>
      </c>
      <c r="D34" s="3" t="s">
        <v>155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49"/>
      <c r="EO34" s="49"/>
      <c r="EP34" s="49"/>
      <c r="EQ34" s="49"/>
      <c r="ER34" s="49"/>
      <c r="ES34" s="49"/>
      <c r="ET34" s="49"/>
      <c r="EU34" s="49"/>
      <c r="EV34" s="49"/>
      <c r="EW34" s="49"/>
      <c r="EX34" s="22"/>
    </row>
    <row r="35" spans="1:154" ht="12.9" customHeight="1" x14ac:dyDescent="0.25">
      <c r="A35" s="3">
        <v>765007</v>
      </c>
      <c r="B35" s="3"/>
      <c r="C35" s="21" t="str">
        <f>VLOOKUP(A35,Hoja1!A$1:B$2013,2)</f>
        <v>HERNANDEZ_765007</v>
      </c>
      <c r="D35" s="3" t="s">
        <v>155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22"/>
    </row>
    <row r="36" spans="1:154" ht="12.9" customHeight="1" x14ac:dyDescent="0.25">
      <c r="A36" s="3">
        <v>765790</v>
      </c>
      <c r="B36" s="3"/>
      <c r="C36" s="21" t="str">
        <f>VLOOKUP(A36,Hoja1!A$1:B$2013,2)</f>
        <v>RAMOS_765790</v>
      </c>
      <c r="D36" s="3" t="s">
        <v>155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22"/>
    </row>
    <row r="37" spans="1:154" ht="12.9" customHeight="1" x14ac:dyDescent="0.25">
      <c r="A37" s="3">
        <v>766040</v>
      </c>
      <c r="B37" s="3"/>
      <c r="C37" s="21" t="str">
        <f>VLOOKUP(A37,Hoja1!A$1:B$2013,2)</f>
        <v>PRADO_766040</v>
      </c>
      <c r="D37" s="3" t="s">
        <v>155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22"/>
    </row>
    <row r="38" spans="1:154" ht="12.9" customHeight="1" x14ac:dyDescent="0.25">
      <c r="A38" s="3">
        <v>773664</v>
      </c>
      <c r="B38" s="3"/>
      <c r="C38" s="21" t="str">
        <f>VLOOKUP(A38,Hoja1!A$1:B$2013,2)</f>
        <v>MARTINEZ_773664</v>
      </c>
      <c r="D38" s="3" t="s">
        <v>155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22"/>
    </row>
    <row r="39" spans="1:154" ht="12.9" customHeight="1" x14ac:dyDescent="0.25">
      <c r="A39" s="3">
        <v>775206</v>
      </c>
      <c r="B39" s="3"/>
      <c r="C39" s="21" t="str">
        <f>VLOOKUP(A39,Hoja1!A$1:B$2013,2)</f>
        <v>MARTINEZ_775206</v>
      </c>
      <c r="D39" s="3" t="s">
        <v>155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22"/>
    </row>
    <row r="40" spans="1:154" ht="12.9" customHeight="1" x14ac:dyDescent="0.25">
      <c r="A40" s="3">
        <v>776457</v>
      </c>
      <c r="B40" s="3"/>
      <c r="C40" s="21" t="str">
        <f>VLOOKUP(A40,Hoja1!A$1:B$2013,2)</f>
        <v>ROMERO_776457</v>
      </c>
      <c r="D40" s="3" t="s">
        <v>155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22"/>
    </row>
    <row r="41" spans="1:154" ht="12.9" customHeight="1" x14ac:dyDescent="0.25">
      <c r="A41" s="3">
        <v>776519</v>
      </c>
      <c r="B41" s="3"/>
      <c r="C41" s="21" t="str">
        <f>VLOOKUP(A41,Hoja1!A$1:B$2013,2)</f>
        <v>CASTILLO_776519</v>
      </c>
      <c r="D41" s="3" t="s">
        <v>155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22"/>
    </row>
    <row r="42" spans="1:154" ht="12.9" customHeight="1" x14ac:dyDescent="0.25">
      <c r="A42" s="3">
        <v>764546</v>
      </c>
      <c r="B42" s="3"/>
      <c r="C42" s="21" t="str">
        <f>VLOOKUP(A42,Hoja1!A$1:B$2013,2)</f>
        <v>CAMPOS_764546</v>
      </c>
      <c r="D42" s="3" t="s">
        <v>155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22"/>
    </row>
    <row r="43" spans="1:154" ht="12.9" customHeight="1" x14ac:dyDescent="0.25">
      <c r="A43" s="3">
        <v>769954</v>
      </c>
      <c r="B43" s="3"/>
      <c r="C43" s="21" t="str">
        <f>VLOOKUP(A43,Hoja1!A$1:B$2013,2)</f>
        <v>VEGA_769954</v>
      </c>
      <c r="D43" s="3" t="s">
        <v>155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22"/>
    </row>
    <row r="44" spans="1:154" ht="12.9" customHeight="1" x14ac:dyDescent="0.25">
      <c r="A44" s="3">
        <v>773788</v>
      </c>
      <c r="B44" s="3"/>
      <c r="C44" s="21" t="str">
        <f>VLOOKUP(A44,Hoja1!A$1:B$2013,2)</f>
        <v>ARCOS_773788</v>
      </c>
      <c r="D44" s="3" t="s">
        <v>155</v>
      </c>
      <c r="E44" s="49" t="s">
        <v>157</v>
      </c>
      <c r="F44" s="49"/>
      <c r="G44" s="49"/>
      <c r="H44" s="49"/>
      <c r="I44" s="49" t="s">
        <v>157</v>
      </c>
      <c r="J44" s="49"/>
      <c r="K44" s="49" t="s">
        <v>157</v>
      </c>
      <c r="L44" s="49" t="s">
        <v>157</v>
      </c>
      <c r="M44" s="49"/>
      <c r="N44" s="49"/>
      <c r="O44" s="49"/>
      <c r="P44" s="49"/>
      <c r="Q44" s="49"/>
      <c r="R44" s="49"/>
      <c r="S44" s="49"/>
      <c r="T44" s="49"/>
      <c r="U44" s="49"/>
      <c r="V44" s="49" t="s">
        <v>157</v>
      </c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 t="s">
        <v>157</v>
      </c>
      <c r="BG44" s="49"/>
      <c r="BH44" s="49" t="s">
        <v>157</v>
      </c>
      <c r="BI44" s="49"/>
      <c r="BJ44" s="49"/>
      <c r="BK44" s="49"/>
      <c r="BL44" s="49" t="s">
        <v>157</v>
      </c>
      <c r="BM44" s="49"/>
      <c r="BN44" s="49"/>
      <c r="BO44" s="49"/>
      <c r="BP44" s="49" t="s">
        <v>157</v>
      </c>
      <c r="BQ44" s="49"/>
      <c r="BR44" s="49"/>
      <c r="BS44" s="49"/>
      <c r="BT44" s="49"/>
      <c r="BU44" s="49" t="s">
        <v>157</v>
      </c>
      <c r="BV44" s="49"/>
      <c r="BW44" s="49" t="s">
        <v>157</v>
      </c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 t="s">
        <v>157</v>
      </c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22"/>
    </row>
    <row r="45" spans="1:154" ht="12.9" customHeight="1" x14ac:dyDescent="0.25">
      <c r="A45" s="3">
        <v>761258</v>
      </c>
      <c r="B45" s="3"/>
      <c r="C45" s="21" t="str">
        <f>VLOOKUP(A45,Hoja1!A$1:B$2013,2)</f>
        <v>NUÑEZ_761258</v>
      </c>
      <c r="D45" s="3" t="s">
        <v>155</v>
      </c>
      <c r="E45" s="50"/>
      <c r="F45" s="50"/>
      <c r="G45" s="50"/>
      <c r="H45" s="50"/>
      <c r="I45" s="50" t="s">
        <v>157</v>
      </c>
      <c r="J45" s="50"/>
      <c r="K45" s="50" t="s">
        <v>157</v>
      </c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 t="s">
        <v>157</v>
      </c>
      <c r="BG45" s="50"/>
      <c r="BH45" s="50" t="s">
        <v>157</v>
      </c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 t="s">
        <v>157</v>
      </c>
      <c r="BV45" s="50"/>
      <c r="BW45" s="50" t="s">
        <v>157</v>
      </c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 t="s">
        <v>157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22"/>
    </row>
    <row r="46" spans="1:154" ht="12.9" customHeight="1" x14ac:dyDescent="0.25">
      <c r="A46" s="3">
        <v>769893</v>
      </c>
      <c r="B46" s="3"/>
      <c r="C46" s="21" t="str">
        <f>VLOOKUP(A46,Hoja1!A$1:B$2013,2)</f>
        <v>SALAZAR_769893</v>
      </c>
      <c r="D46" s="3" t="s">
        <v>155</v>
      </c>
      <c r="E46" s="49" t="s">
        <v>157</v>
      </c>
      <c r="F46" s="49"/>
      <c r="G46" s="49"/>
      <c r="H46" s="49"/>
      <c r="I46" s="49" t="s">
        <v>157</v>
      </c>
      <c r="J46" s="49"/>
      <c r="K46" s="49" t="s">
        <v>157</v>
      </c>
      <c r="L46" s="49" t="s">
        <v>157</v>
      </c>
      <c r="M46" s="49"/>
      <c r="N46" s="49"/>
      <c r="O46" s="49"/>
      <c r="P46" s="49"/>
      <c r="Q46" s="49"/>
      <c r="R46" s="49"/>
      <c r="S46" s="49"/>
      <c r="T46" s="49"/>
      <c r="U46" s="49"/>
      <c r="V46" s="49" t="s">
        <v>157</v>
      </c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 t="s">
        <v>157</v>
      </c>
      <c r="BG46" s="49"/>
      <c r="BH46" s="49" t="s">
        <v>157</v>
      </c>
      <c r="BI46" s="49"/>
      <c r="BJ46" s="49"/>
      <c r="BK46" s="49"/>
      <c r="BL46" s="49"/>
      <c r="BM46" s="49"/>
      <c r="BN46" s="49"/>
      <c r="BO46" s="49"/>
      <c r="BP46" s="49" t="s">
        <v>157</v>
      </c>
      <c r="BQ46" s="49"/>
      <c r="BR46" s="49"/>
      <c r="BS46" s="49"/>
      <c r="BT46" s="49"/>
      <c r="BU46" s="49" t="s">
        <v>157</v>
      </c>
      <c r="BV46" s="49"/>
      <c r="BW46" s="49" t="s">
        <v>157</v>
      </c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 t="s">
        <v>157</v>
      </c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22"/>
    </row>
    <row r="47" spans="1:154" ht="12.9" customHeight="1" x14ac:dyDescent="0.25">
      <c r="A47" s="3">
        <v>767901</v>
      </c>
      <c r="B47" s="3"/>
      <c r="C47" s="21" t="str">
        <f>VLOOKUP(A47,Hoja1!A$1:B$2013,2)</f>
        <v>CASEREZ_767901</v>
      </c>
      <c r="D47" s="3" t="s">
        <v>155</v>
      </c>
      <c r="E47" s="50" t="s">
        <v>157</v>
      </c>
      <c r="F47" s="50"/>
      <c r="G47" s="50"/>
      <c r="H47" s="50"/>
      <c r="I47" s="50" t="s">
        <v>157</v>
      </c>
      <c r="J47" s="50"/>
      <c r="K47" s="50" t="s">
        <v>157</v>
      </c>
      <c r="L47" s="50" t="s">
        <v>157</v>
      </c>
      <c r="M47" s="50"/>
      <c r="N47" s="50"/>
      <c r="O47" s="50"/>
      <c r="P47" s="50"/>
      <c r="Q47" s="50"/>
      <c r="R47" s="50"/>
      <c r="S47" s="50"/>
      <c r="T47" s="50"/>
      <c r="U47" s="50"/>
      <c r="V47" s="50" t="s">
        <v>157</v>
      </c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 t="s">
        <v>157</v>
      </c>
      <c r="BG47" s="50"/>
      <c r="BH47" s="50" t="s">
        <v>157</v>
      </c>
      <c r="BI47" s="50"/>
      <c r="BJ47" s="50"/>
      <c r="BK47" s="50"/>
      <c r="BL47" s="50" t="s">
        <v>157</v>
      </c>
      <c r="BM47" s="50"/>
      <c r="BN47" s="50" t="s">
        <v>157</v>
      </c>
      <c r="BO47" s="50"/>
      <c r="BP47" s="50" t="s">
        <v>157</v>
      </c>
      <c r="BQ47" s="50"/>
      <c r="BR47" s="50"/>
      <c r="BS47" s="50"/>
      <c r="BT47" s="50"/>
      <c r="BU47" s="50" t="s">
        <v>157</v>
      </c>
      <c r="BV47" s="50"/>
      <c r="BW47" s="50" t="s">
        <v>157</v>
      </c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 t="s">
        <v>157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22"/>
    </row>
    <row r="48" spans="1:154" ht="12.9" customHeight="1" x14ac:dyDescent="0.25">
      <c r="A48" s="3">
        <v>766578</v>
      </c>
      <c r="B48" s="3"/>
      <c r="C48" s="21" t="str">
        <f>VLOOKUP(A48,Hoja1!A$1:B$2013,2)</f>
        <v>HERNANDEZ_766578</v>
      </c>
      <c r="D48" s="3" t="s">
        <v>155</v>
      </c>
      <c r="E48" s="49" t="s">
        <v>157</v>
      </c>
      <c r="F48" s="49"/>
      <c r="G48" s="49"/>
      <c r="H48" s="49"/>
      <c r="I48" s="49" t="s">
        <v>157</v>
      </c>
      <c r="J48" s="49"/>
      <c r="K48" s="49" t="s">
        <v>157</v>
      </c>
      <c r="L48" s="49" t="s">
        <v>157</v>
      </c>
      <c r="M48" s="49"/>
      <c r="N48" s="49"/>
      <c r="O48" s="49"/>
      <c r="P48" s="49"/>
      <c r="Q48" s="49"/>
      <c r="R48" s="49"/>
      <c r="S48" s="49"/>
      <c r="T48" s="49"/>
      <c r="U48" s="49"/>
      <c r="V48" s="49" t="s">
        <v>157</v>
      </c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 t="s">
        <v>157</v>
      </c>
      <c r="BG48" s="49"/>
      <c r="BH48" s="49" t="s">
        <v>157</v>
      </c>
      <c r="BI48" s="49"/>
      <c r="BJ48" s="49"/>
      <c r="BK48" s="49"/>
      <c r="BL48" s="49"/>
      <c r="BM48" s="49"/>
      <c r="BN48" s="49"/>
      <c r="BO48" s="49"/>
      <c r="BP48" s="49" t="s">
        <v>157</v>
      </c>
      <c r="BQ48" s="49"/>
      <c r="BR48" s="49"/>
      <c r="BS48" s="49"/>
      <c r="BT48" s="49"/>
      <c r="BU48" s="49" t="s">
        <v>157</v>
      </c>
      <c r="BV48" s="49"/>
      <c r="BW48" s="49" t="s">
        <v>157</v>
      </c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 t="s">
        <v>157</v>
      </c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22"/>
    </row>
    <row r="49" spans="1:154" ht="12.9" customHeight="1" x14ac:dyDescent="0.25">
      <c r="A49" s="3">
        <v>763051</v>
      </c>
      <c r="B49" s="3"/>
      <c r="C49" s="21" t="str">
        <f>VLOOKUP(A49,Hoja1!A$1:B$2013,2)</f>
        <v>SOTELO_763051</v>
      </c>
      <c r="D49" s="3" t="s">
        <v>155</v>
      </c>
      <c r="E49" s="50"/>
      <c r="F49" s="50"/>
      <c r="G49" s="50"/>
      <c r="H49" s="50"/>
      <c r="I49" s="50"/>
      <c r="J49" s="50"/>
      <c r="K49" s="50" t="s">
        <v>157</v>
      </c>
      <c r="L49" s="50" t="s">
        <v>157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 t="s">
        <v>157</v>
      </c>
      <c r="BB49" s="50"/>
      <c r="BC49" s="50"/>
      <c r="BD49" s="50"/>
      <c r="BE49" s="50"/>
      <c r="BF49" s="50"/>
      <c r="BG49" s="50"/>
      <c r="BH49" s="50" t="s">
        <v>157</v>
      </c>
      <c r="BI49" s="50"/>
      <c r="BJ49" s="50"/>
      <c r="BK49" s="50"/>
      <c r="BL49" s="50"/>
      <c r="BM49" s="50"/>
      <c r="BN49" s="50"/>
      <c r="BO49" s="50"/>
      <c r="BP49" s="50"/>
      <c r="BQ49" s="50" t="s">
        <v>157</v>
      </c>
      <c r="BR49" s="50" t="s">
        <v>157</v>
      </c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 t="s">
        <v>157</v>
      </c>
      <c r="CI49" s="50" t="s">
        <v>157</v>
      </c>
      <c r="CJ49" s="50" t="s">
        <v>157</v>
      </c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22"/>
    </row>
    <row r="50" spans="1:154" ht="12.9" customHeight="1" x14ac:dyDescent="0.25">
      <c r="A50" s="3">
        <v>765514</v>
      </c>
      <c r="B50" s="3"/>
      <c r="C50" s="21" t="str">
        <f>VLOOKUP(A50,Hoja1!A$1:B$2013,2)</f>
        <v>CRUZ_765514</v>
      </c>
      <c r="D50" s="3" t="s">
        <v>155</v>
      </c>
      <c r="E50" s="49"/>
      <c r="F50" s="49"/>
      <c r="G50" s="49"/>
      <c r="H50" s="49"/>
      <c r="I50" s="49"/>
      <c r="J50" s="49"/>
      <c r="K50" s="49" t="s">
        <v>157</v>
      </c>
      <c r="L50" s="49" t="s">
        <v>157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 t="s">
        <v>157</v>
      </c>
      <c r="BB50" s="49"/>
      <c r="BC50" s="49"/>
      <c r="BD50" s="49"/>
      <c r="BE50" s="49"/>
      <c r="BF50" s="49"/>
      <c r="BG50" s="49"/>
      <c r="BH50" s="49" t="s">
        <v>157</v>
      </c>
      <c r="BI50" s="49"/>
      <c r="BJ50" s="49"/>
      <c r="BK50" s="49"/>
      <c r="BL50" s="49"/>
      <c r="BM50" s="49"/>
      <c r="BN50" s="49"/>
      <c r="BO50" s="49"/>
      <c r="BP50" s="49"/>
      <c r="BQ50" s="49" t="s">
        <v>157</v>
      </c>
      <c r="BR50" s="49" t="s">
        <v>157</v>
      </c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 t="s">
        <v>157</v>
      </c>
      <c r="CI50" s="49" t="s">
        <v>157</v>
      </c>
      <c r="CJ50" s="49" t="s">
        <v>157</v>
      </c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22"/>
    </row>
    <row r="51" spans="1:154" ht="12.9" customHeight="1" x14ac:dyDescent="0.25">
      <c r="A51" s="3">
        <v>773072</v>
      </c>
      <c r="B51" s="3"/>
      <c r="C51" s="21" t="str">
        <f>VLOOKUP(A51,Hoja1!A$1:B$2013,2)</f>
        <v>SANCHEZ_773072</v>
      </c>
      <c r="D51" s="3" t="s">
        <v>155</v>
      </c>
      <c r="E51" s="50"/>
      <c r="F51" s="50"/>
      <c r="G51" s="50"/>
      <c r="H51" s="50"/>
      <c r="I51" s="50"/>
      <c r="J51" s="50"/>
      <c r="K51" s="50" t="s">
        <v>157</v>
      </c>
      <c r="L51" s="50" t="s">
        <v>157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 t="s">
        <v>157</v>
      </c>
      <c r="BB51" s="50"/>
      <c r="BC51" s="50"/>
      <c r="BD51" s="50"/>
      <c r="BE51" s="50"/>
      <c r="BF51" s="50"/>
      <c r="BG51" s="50"/>
      <c r="BH51" s="50" t="s">
        <v>157</v>
      </c>
      <c r="BI51" s="50"/>
      <c r="BJ51" s="50"/>
      <c r="BK51" s="50"/>
      <c r="BL51" s="50"/>
      <c r="BM51" s="50"/>
      <c r="BN51" s="50"/>
      <c r="BO51" s="50"/>
      <c r="BP51" s="50"/>
      <c r="BQ51" s="50" t="s">
        <v>157</v>
      </c>
      <c r="BR51" s="50" t="s">
        <v>157</v>
      </c>
      <c r="BS51" s="50"/>
      <c r="BT51" s="50" t="s">
        <v>157</v>
      </c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 t="s">
        <v>157</v>
      </c>
      <c r="CI51" s="50" t="s">
        <v>157</v>
      </c>
      <c r="CJ51" s="50" t="s">
        <v>157</v>
      </c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22"/>
    </row>
    <row r="52" spans="1:154" ht="12.9" customHeight="1" x14ac:dyDescent="0.25">
      <c r="A52" s="3">
        <v>761388</v>
      </c>
      <c r="B52" s="3"/>
      <c r="C52" s="21" t="str">
        <f>VLOOKUP(A52,Hoja1!A$1:B$2013,2)</f>
        <v>REYES_761388</v>
      </c>
      <c r="D52" s="3" t="s">
        <v>155</v>
      </c>
      <c r="E52" s="49"/>
      <c r="F52" s="49"/>
      <c r="G52" s="49"/>
      <c r="H52" s="49"/>
      <c r="I52" s="49"/>
      <c r="J52" s="49"/>
      <c r="K52" s="49" t="s">
        <v>157</v>
      </c>
      <c r="L52" s="49" t="s">
        <v>157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 t="s">
        <v>157</v>
      </c>
      <c r="BB52" s="49"/>
      <c r="BC52" s="49"/>
      <c r="BD52" s="49"/>
      <c r="BE52" s="49"/>
      <c r="BF52" s="49"/>
      <c r="BG52" s="49"/>
      <c r="BH52" s="49" t="s">
        <v>157</v>
      </c>
      <c r="BI52" s="49"/>
      <c r="BJ52" s="49"/>
      <c r="BK52" s="49"/>
      <c r="BL52" s="49"/>
      <c r="BM52" s="49"/>
      <c r="BN52" s="49"/>
      <c r="BO52" s="49"/>
      <c r="BP52" s="49"/>
      <c r="BQ52" s="49" t="s">
        <v>157</v>
      </c>
      <c r="BR52" s="49" t="s">
        <v>157</v>
      </c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 t="s">
        <v>157</v>
      </c>
      <c r="CI52" s="49" t="s">
        <v>157</v>
      </c>
      <c r="CJ52" s="49" t="s">
        <v>157</v>
      </c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22"/>
    </row>
    <row r="53" spans="1:154" ht="12.9" customHeight="1" x14ac:dyDescent="0.25">
      <c r="A53" s="3">
        <v>771166</v>
      </c>
      <c r="B53" s="3"/>
      <c r="C53" s="21" t="str">
        <f>VLOOKUP(A53,Hoja1!A$1:B$2013,2)</f>
        <v>CUEVAS_771166</v>
      </c>
      <c r="D53" s="3" t="s">
        <v>155</v>
      </c>
      <c r="E53" s="50"/>
      <c r="F53" s="50"/>
      <c r="G53" s="50"/>
      <c r="H53" s="50"/>
      <c r="I53" s="50"/>
      <c r="J53" s="50"/>
      <c r="K53" s="50" t="s">
        <v>157</v>
      </c>
      <c r="L53" s="50" t="s">
        <v>157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 t="s">
        <v>157</v>
      </c>
      <c r="BB53" s="50"/>
      <c r="BC53" s="50"/>
      <c r="BD53" s="50"/>
      <c r="BE53" s="50"/>
      <c r="BF53" s="50"/>
      <c r="BG53" s="50"/>
      <c r="BH53" s="50" t="s">
        <v>157</v>
      </c>
      <c r="BI53" s="50"/>
      <c r="BJ53" s="50"/>
      <c r="BK53" s="50"/>
      <c r="BL53" s="50"/>
      <c r="BM53" s="50"/>
      <c r="BN53" s="50"/>
      <c r="BO53" s="50"/>
      <c r="BP53" s="50"/>
      <c r="BQ53" s="50" t="s">
        <v>157</v>
      </c>
      <c r="BR53" s="50" t="s">
        <v>157</v>
      </c>
      <c r="BS53" s="50" t="s">
        <v>157</v>
      </c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 t="s">
        <v>157</v>
      </c>
      <c r="CI53" s="50" t="s">
        <v>157</v>
      </c>
      <c r="CJ53" s="50" t="s">
        <v>157</v>
      </c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22"/>
    </row>
    <row r="54" spans="1:154" ht="12.9" customHeight="1" x14ac:dyDescent="0.25">
      <c r="A54" s="3">
        <v>764426</v>
      </c>
      <c r="B54" s="3"/>
      <c r="C54" s="21" t="str">
        <f>VLOOKUP(A54,Hoja1!A$1:B$2013,2)</f>
        <v>LOPEZ_764426</v>
      </c>
      <c r="D54" s="3" t="s">
        <v>155</v>
      </c>
      <c r="E54" s="49"/>
      <c r="F54" s="49"/>
      <c r="G54" s="49"/>
      <c r="H54" s="49"/>
      <c r="I54" s="49" t="s">
        <v>157</v>
      </c>
      <c r="J54" s="49"/>
      <c r="K54" s="49" t="s">
        <v>157</v>
      </c>
      <c r="L54" s="49" t="s">
        <v>157</v>
      </c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 t="s">
        <v>157</v>
      </c>
      <c r="BB54" s="49"/>
      <c r="BC54" s="49"/>
      <c r="BD54" s="49"/>
      <c r="BE54" s="49"/>
      <c r="BF54" s="49"/>
      <c r="BG54" s="49"/>
      <c r="BH54" s="49" t="s">
        <v>157</v>
      </c>
      <c r="BI54" s="49"/>
      <c r="BJ54" s="49"/>
      <c r="BK54" s="49"/>
      <c r="BL54" s="49"/>
      <c r="BM54" s="49"/>
      <c r="BN54" s="49"/>
      <c r="BO54" s="49"/>
      <c r="BP54" s="49"/>
      <c r="BQ54" s="49" t="s">
        <v>157</v>
      </c>
      <c r="BR54" s="49" t="s">
        <v>157</v>
      </c>
      <c r="BS54" s="49" t="s">
        <v>157</v>
      </c>
      <c r="BT54" s="49" t="s">
        <v>157</v>
      </c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 t="s">
        <v>157</v>
      </c>
      <c r="CI54" s="49" t="s">
        <v>157</v>
      </c>
      <c r="CJ54" s="49" t="s">
        <v>157</v>
      </c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22"/>
    </row>
    <row r="55" spans="1:154" ht="12.9" customHeight="1" x14ac:dyDescent="0.25">
      <c r="A55" s="3">
        <v>761746</v>
      </c>
      <c r="B55" s="3"/>
      <c r="C55" s="21" t="str">
        <f>VLOOKUP(A55,Hoja1!A$1:B$2013,2)</f>
        <v>GONZALEZ_761746</v>
      </c>
      <c r="D55" s="3" t="s">
        <v>155</v>
      </c>
      <c r="E55" s="50"/>
      <c r="F55" s="50"/>
      <c r="G55" s="50"/>
      <c r="H55" s="50"/>
      <c r="I55" s="50" t="s">
        <v>157</v>
      </c>
      <c r="J55" s="50"/>
      <c r="K55" s="50" t="s">
        <v>157</v>
      </c>
      <c r="L55" s="50" t="s">
        <v>157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 t="s">
        <v>157</v>
      </c>
      <c r="BB55" s="50"/>
      <c r="BC55" s="50"/>
      <c r="BD55" s="50"/>
      <c r="BE55" s="50"/>
      <c r="BF55" s="50"/>
      <c r="BG55" s="50"/>
      <c r="BH55" s="50" t="s">
        <v>157</v>
      </c>
      <c r="BI55" s="50"/>
      <c r="BJ55" s="50"/>
      <c r="BK55" s="50"/>
      <c r="BL55" s="50"/>
      <c r="BM55" s="50"/>
      <c r="BN55" s="50"/>
      <c r="BO55" s="50"/>
      <c r="BP55" s="50"/>
      <c r="BQ55" s="50" t="s">
        <v>157</v>
      </c>
      <c r="BR55" s="50" t="s">
        <v>157</v>
      </c>
      <c r="BS55" s="50" t="s">
        <v>157</v>
      </c>
      <c r="BT55" s="50" t="s">
        <v>157</v>
      </c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 t="s">
        <v>157</v>
      </c>
      <c r="CI55" s="50" t="s">
        <v>157</v>
      </c>
      <c r="CJ55" s="50" t="s">
        <v>157</v>
      </c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22"/>
    </row>
    <row r="56" spans="1:154" ht="12.9" customHeight="1" x14ac:dyDescent="0.25">
      <c r="A56" s="3">
        <v>771379</v>
      </c>
      <c r="B56" s="3"/>
      <c r="C56" s="21" t="str">
        <f>VLOOKUP(A56,Hoja1!A$1:B$2013,2)</f>
        <v>RUIZ_771379</v>
      </c>
      <c r="D56" s="3" t="s">
        <v>155</v>
      </c>
      <c r="E56" s="49"/>
      <c r="F56" s="49"/>
      <c r="G56" s="49"/>
      <c r="H56" s="49"/>
      <c r="I56" s="49" t="s">
        <v>157</v>
      </c>
      <c r="J56" s="49"/>
      <c r="K56" s="49" t="s">
        <v>157</v>
      </c>
      <c r="L56" s="49" t="s">
        <v>157</v>
      </c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 t="s">
        <v>157</v>
      </c>
      <c r="BB56" s="49"/>
      <c r="BC56" s="49"/>
      <c r="BD56" s="49"/>
      <c r="BE56" s="49"/>
      <c r="BF56" s="49"/>
      <c r="BG56" s="49"/>
      <c r="BH56" s="49" t="s">
        <v>157</v>
      </c>
      <c r="BI56" s="49"/>
      <c r="BJ56" s="49"/>
      <c r="BK56" s="49"/>
      <c r="BL56" s="49"/>
      <c r="BM56" s="49"/>
      <c r="BN56" s="49"/>
      <c r="BO56" s="49"/>
      <c r="BP56" s="49"/>
      <c r="BQ56" s="49" t="s">
        <v>157</v>
      </c>
      <c r="BR56" s="49" t="s">
        <v>157</v>
      </c>
      <c r="BS56" s="49" t="s">
        <v>157</v>
      </c>
      <c r="BT56" s="49" t="s">
        <v>157</v>
      </c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 t="s">
        <v>157</v>
      </c>
      <c r="CI56" s="49" t="s">
        <v>157</v>
      </c>
      <c r="CJ56" s="49" t="s">
        <v>157</v>
      </c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22"/>
    </row>
    <row r="57" spans="1:154" ht="12.9" customHeight="1" x14ac:dyDescent="0.25">
      <c r="A57" s="3">
        <v>763311</v>
      </c>
      <c r="B57" s="3"/>
      <c r="C57" s="21" t="str">
        <f>VLOOKUP(A57,Hoja1!A$1:B$2013,2)</f>
        <v>HERNANDEZ_763311</v>
      </c>
      <c r="D57" s="3" t="s">
        <v>155</v>
      </c>
      <c r="E57" s="50"/>
      <c r="F57" s="50"/>
      <c r="G57" s="50"/>
      <c r="H57" s="50"/>
      <c r="I57" s="50" t="s">
        <v>157</v>
      </c>
      <c r="J57" s="50"/>
      <c r="K57" s="50" t="s">
        <v>157</v>
      </c>
      <c r="L57" s="50" t="s">
        <v>157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 t="s">
        <v>157</v>
      </c>
      <c r="BB57" s="50"/>
      <c r="BC57" s="50"/>
      <c r="BD57" s="50"/>
      <c r="BE57" s="50"/>
      <c r="BF57" s="50"/>
      <c r="BG57" s="50"/>
      <c r="BH57" s="50" t="s">
        <v>157</v>
      </c>
      <c r="BI57" s="50"/>
      <c r="BJ57" s="50"/>
      <c r="BK57" s="50"/>
      <c r="BL57" s="50"/>
      <c r="BM57" s="50"/>
      <c r="BN57" s="50"/>
      <c r="BO57" s="50"/>
      <c r="BP57" s="50"/>
      <c r="BQ57" s="50" t="s">
        <v>157</v>
      </c>
      <c r="BR57" s="50" t="s">
        <v>157</v>
      </c>
      <c r="BS57" s="50" t="s">
        <v>157</v>
      </c>
      <c r="BT57" s="50" t="s">
        <v>157</v>
      </c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 t="s">
        <v>157</v>
      </c>
      <c r="CI57" s="50" t="s">
        <v>157</v>
      </c>
      <c r="CJ57" s="50" t="s">
        <v>157</v>
      </c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22"/>
    </row>
    <row r="58" spans="1:154" ht="12.9" customHeight="1" x14ac:dyDescent="0.25">
      <c r="A58" s="3">
        <v>773495</v>
      </c>
      <c r="B58" s="3"/>
      <c r="C58" s="21" t="str">
        <f>VLOOKUP(A58,Hoja1!A$1:B$2013,2)</f>
        <v>TAVERA_773495</v>
      </c>
      <c r="D58" s="3" t="s">
        <v>155</v>
      </c>
      <c r="E58" s="49"/>
      <c r="F58" s="49"/>
      <c r="G58" s="49"/>
      <c r="H58" s="49"/>
      <c r="I58" s="49" t="s">
        <v>157</v>
      </c>
      <c r="J58" s="49"/>
      <c r="K58" s="49" t="s">
        <v>157</v>
      </c>
      <c r="L58" s="49" t="s">
        <v>157</v>
      </c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 t="s">
        <v>157</v>
      </c>
      <c r="BB58" s="49"/>
      <c r="BC58" s="49"/>
      <c r="BD58" s="49"/>
      <c r="BE58" s="49"/>
      <c r="BF58" s="49"/>
      <c r="BG58" s="49"/>
      <c r="BH58" s="49" t="s">
        <v>157</v>
      </c>
      <c r="BI58" s="49"/>
      <c r="BJ58" s="49"/>
      <c r="BK58" s="49"/>
      <c r="BL58" s="49"/>
      <c r="BM58" s="49"/>
      <c r="BN58" s="49"/>
      <c r="BO58" s="49"/>
      <c r="BP58" s="49"/>
      <c r="BQ58" s="49" t="s">
        <v>157</v>
      </c>
      <c r="BR58" s="49" t="s">
        <v>157</v>
      </c>
      <c r="BS58" s="49" t="s">
        <v>157</v>
      </c>
      <c r="BT58" s="49" t="s">
        <v>157</v>
      </c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 t="s">
        <v>157</v>
      </c>
      <c r="CI58" s="49" t="s">
        <v>157</v>
      </c>
      <c r="CJ58" s="49" t="s">
        <v>157</v>
      </c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22"/>
    </row>
    <row r="59" spans="1:154" ht="12.9" customHeight="1" x14ac:dyDescent="0.25">
      <c r="A59" s="3">
        <v>774233</v>
      </c>
      <c r="B59" s="3"/>
      <c r="C59" s="21" t="str">
        <f>VLOOKUP(A59,Hoja1!A$1:B$2013,2)</f>
        <v>REYES_774233</v>
      </c>
      <c r="D59" s="3" t="s">
        <v>155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22"/>
    </row>
    <row r="60" spans="1:154" ht="12.9" customHeight="1" x14ac:dyDescent="0.25">
      <c r="A60" s="3">
        <v>773143</v>
      </c>
      <c r="B60" s="3"/>
      <c r="C60" s="21" t="str">
        <f>VLOOKUP(A60,Hoja1!A$1:B$2013,2)</f>
        <v>FLORES_773143</v>
      </c>
      <c r="D60" s="3" t="s">
        <v>155</v>
      </c>
      <c r="E60" s="49"/>
      <c r="F60" s="49"/>
      <c r="G60" s="49"/>
      <c r="H60" s="49"/>
      <c r="I60" s="49"/>
      <c r="J60" s="49" t="s">
        <v>157</v>
      </c>
      <c r="K60" s="49" t="s">
        <v>157</v>
      </c>
      <c r="L60" s="49" t="s">
        <v>157</v>
      </c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 t="s">
        <v>157</v>
      </c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 t="s">
        <v>157</v>
      </c>
      <c r="BB60" s="49"/>
      <c r="BC60" s="49"/>
      <c r="BD60" s="49"/>
      <c r="BE60" s="49"/>
      <c r="BF60" s="49" t="s">
        <v>157</v>
      </c>
      <c r="BG60" s="49" t="s">
        <v>157</v>
      </c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 t="s">
        <v>157</v>
      </c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 t="s">
        <v>157</v>
      </c>
      <c r="CI60" s="49"/>
      <c r="CJ60" s="49" t="s">
        <v>157</v>
      </c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22"/>
    </row>
    <row r="61" spans="1:154" ht="12.9" customHeight="1" x14ac:dyDescent="0.25">
      <c r="A61" s="3">
        <v>765736</v>
      </c>
      <c r="B61" s="3"/>
      <c r="C61" s="21" t="str">
        <f>VLOOKUP(A61,Hoja1!A$1:B$2013,2)</f>
        <v>JUAREZ_765736</v>
      </c>
      <c r="D61" s="3" t="s">
        <v>155</v>
      </c>
      <c r="E61" s="50"/>
      <c r="F61" s="50"/>
      <c r="G61" s="50"/>
      <c r="H61" s="50"/>
      <c r="I61" s="50"/>
      <c r="J61" s="50" t="s">
        <v>157</v>
      </c>
      <c r="K61" s="50" t="s">
        <v>157</v>
      </c>
      <c r="L61" s="50" t="s">
        <v>157</v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 t="s">
        <v>157</v>
      </c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 t="s">
        <v>157</v>
      </c>
      <c r="BB61" s="50"/>
      <c r="BC61" s="50"/>
      <c r="BD61" s="50"/>
      <c r="BE61" s="50"/>
      <c r="BF61" s="50" t="s">
        <v>157</v>
      </c>
      <c r="BG61" s="50" t="s">
        <v>157</v>
      </c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 t="s">
        <v>157</v>
      </c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 t="s">
        <v>157</v>
      </c>
      <c r="CI61" s="50"/>
      <c r="CJ61" s="50" t="s">
        <v>157</v>
      </c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22"/>
    </row>
    <row r="62" spans="1:154" ht="12.9" customHeight="1" x14ac:dyDescent="0.25">
      <c r="A62" s="3">
        <v>776477</v>
      </c>
      <c r="B62" s="3"/>
      <c r="C62" s="21" t="str">
        <f>VLOOKUP(A62,Hoja1!A$1:B$2013,2)</f>
        <v>RIVERA_776477</v>
      </c>
      <c r="D62" s="3" t="s">
        <v>155</v>
      </c>
      <c r="E62" s="49"/>
      <c r="F62" s="49"/>
      <c r="G62" s="49"/>
      <c r="H62" s="49"/>
      <c r="I62" s="49" t="s">
        <v>157</v>
      </c>
      <c r="J62" s="49" t="s">
        <v>157</v>
      </c>
      <c r="K62" s="49" t="s">
        <v>157</v>
      </c>
      <c r="L62" s="49" t="s">
        <v>157</v>
      </c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 t="s">
        <v>157</v>
      </c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 t="s">
        <v>157</v>
      </c>
      <c r="BB62" s="49"/>
      <c r="BC62" s="49"/>
      <c r="BD62" s="49"/>
      <c r="BE62" s="49"/>
      <c r="BF62" s="49" t="s">
        <v>157</v>
      </c>
      <c r="BG62" s="49" t="s">
        <v>157</v>
      </c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 t="s">
        <v>157</v>
      </c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 t="s">
        <v>157</v>
      </c>
      <c r="CI62" s="49"/>
      <c r="CJ62" s="49" t="s">
        <v>157</v>
      </c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22"/>
    </row>
    <row r="63" spans="1:154" ht="12.9" customHeight="1" x14ac:dyDescent="0.25">
      <c r="A63" s="3">
        <v>761870</v>
      </c>
      <c r="B63" s="3"/>
      <c r="C63" s="21" t="str">
        <f>VLOOKUP(A63,Hoja1!A$1:B$2013,2)</f>
        <v>GARCIA_761870</v>
      </c>
      <c r="D63" s="3" t="s">
        <v>155</v>
      </c>
      <c r="E63" s="50"/>
      <c r="F63" s="50"/>
      <c r="G63" s="50"/>
      <c r="H63" s="50"/>
      <c r="I63" s="50" t="s">
        <v>157</v>
      </c>
      <c r="J63" s="50" t="s">
        <v>157</v>
      </c>
      <c r="K63" s="50" t="s">
        <v>157</v>
      </c>
      <c r="L63" s="50" t="s">
        <v>157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 t="s">
        <v>157</v>
      </c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 t="s">
        <v>157</v>
      </c>
      <c r="BB63" s="50"/>
      <c r="BC63" s="50"/>
      <c r="BD63" s="50"/>
      <c r="BE63" s="50"/>
      <c r="BF63" s="50" t="s">
        <v>157</v>
      </c>
      <c r="BG63" s="50" t="s">
        <v>157</v>
      </c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 t="s">
        <v>157</v>
      </c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 t="s">
        <v>157</v>
      </c>
      <c r="CI63" s="50"/>
      <c r="CJ63" s="50" t="s">
        <v>157</v>
      </c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22"/>
    </row>
    <row r="64" spans="1:154" ht="12.9" customHeight="1" x14ac:dyDescent="0.25">
      <c r="A64" s="3">
        <v>764984</v>
      </c>
      <c r="B64" s="3"/>
      <c r="C64" s="21" t="str">
        <f>VLOOKUP(A64,Hoja1!A$1:B$2013,2)</f>
        <v>LOPEZ_764984</v>
      </c>
      <c r="D64" s="3" t="s">
        <v>155</v>
      </c>
      <c r="E64" s="49"/>
      <c r="F64" s="49"/>
      <c r="G64" s="49"/>
      <c r="H64" s="49"/>
      <c r="I64" s="49"/>
      <c r="J64" s="49" t="s">
        <v>157</v>
      </c>
      <c r="K64" s="49" t="s">
        <v>157</v>
      </c>
      <c r="L64" s="49" t="s">
        <v>157</v>
      </c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 t="s">
        <v>157</v>
      </c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 t="s">
        <v>157</v>
      </c>
      <c r="BB64" s="49"/>
      <c r="BC64" s="49"/>
      <c r="BD64" s="49"/>
      <c r="BE64" s="49"/>
      <c r="BF64" s="49" t="s">
        <v>157</v>
      </c>
      <c r="BG64" s="49" t="s">
        <v>157</v>
      </c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 t="s">
        <v>157</v>
      </c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 t="s">
        <v>157</v>
      </c>
      <c r="CI64" s="49"/>
      <c r="CJ64" s="49" t="s">
        <v>157</v>
      </c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22"/>
    </row>
    <row r="65" spans="1:154" ht="12.9" customHeight="1" x14ac:dyDescent="0.25">
      <c r="A65" s="3">
        <v>773752</v>
      </c>
      <c r="B65" s="3"/>
      <c r="C65" s="21" t="str">
        <f>VLOOKUP(A65,Hoja1!A$1:B$2013,2)</f>
        <v>MARTINEZ_773752</v>
      </c>
      <c r="D65" s="3" t="s">
        <v>155</v>
      </c>
      <c r="E65" s="50"/>
      <c r="F65" s="50"/>
      <c r="G65" s="50"/>
      <c r="H65" s="50"/>
      <c r="I65" s="50" t="s">
        <v>157</v>
      </c>
      <c r="J65" s="50" t="s">
        <v>157</v>
      </c>
      <c r="K65" s="50" t="s">
        <v>157</v>
      </c>
      <c r="L65" s="50" t="s">
        <v>157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 t="s">
        <v>157</v>
      </c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 t="s">
        <v>157</v>
      </c>
      <c r="BB65" s="50"/>
      <c r="BC65" s="50"/>
      <c r="BD65" s="50"/>
      <c r="BE65" s="50"/>
      <c r="BF65" s="50" t="s">
        <v>157</v>
      </c>
      <c r="BG65" s="50" t="s">
        <v>157</v>
      </c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 t="s">
        <v>157</v>
      </c>
      <c r="BS65" s="50"/>
      <c r="BT65" s="50" t="s">
        <v>157</v>
      </c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 t="s">
        <v>157</v>
      </c>
      <c r="CI65" s="50"/>
      <c r="CJ65" s="50" t="s">
        <v>157</v>
      </c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22"/>
    </row>
    <row r="66" spans="1:154" ht="12.9" customHeight="1" x14ac:dyDescent="0.25">
      <c r="A66" s="3">
        <v>776206</v>
      </c>
      <c r="B66" s="3"/>
      <c r="C66" s="21" t="str">
        <f>VLOOKUP(A66,Hoja1!A$1:B$2013,2)</f>
        <v>SANCHEZ_776205</v>
      </c>
      <c r="D66" s="3" t="s">
        <v>155</v>
      </c>
      <c r="E66" s="49"/>
      <c r="F66" s="49"/>
      <c r="G66" s="49"/>
      <c r="H66" s="49"/>
      <c r="I66" s="49" t="s">
        <v>157</v>
      </c>
      <c r="J66" s="49" t="s">
        <v>157</v>
      </c>
      <c r="K66" s="49" t="s">
        <v>157</v>
      </c>
      <c r="L66" s="49" t="s">
        <v>157</v>
      </c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 t="s">
        <v>157</v>
      </c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 t="s">
        <v>157</v>
      </c>
      <c r="BB66" s="49"/>
      <c r="BC66" s="49"/>
      <c r="BD66" s="49"/>
      <c r="BE66" s="49"/>
      <c r="BF66" s="49" t="s">
        <v>157</v>
      </c>
      <c r="BG66" s="49" t="s">
        <v>157</v>
      </c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 t="s">
        <v>157</v>
      </c>
      <c r="BS66" s="49"/>
      <c r="BT66" s="49" t="s">
        <v>157</v>
      </c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 t="s">
        <v>157</v>
      </c>
      <c r="CI66" s="49"/>
      <c r="CJ66" s="49" t="s">
        <v>157</v>
      </c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22"/>
    </row>
    <row r="67" spans="1:154" ht="12.9" customHeight="1" x14ac:dyDescent="0.25">
      <c r="A67" s="3">
        <v>772754</v>
      </c>
      <c r="B67" s="3"/>
      <c r="C67" s="21" t="str">
        <f>VLOOKUP(A67,Hoja1!A$1:B$2013,2)</f>
        <v>LOPEZ_772754</v>
      </c>
      <c r="D67" s="3" t="s">
        <v>155</v>
      </c>
      <c r="E67" s="50"/>
      <c r="F67" s="50"/>
      <c r="G67" s="50"/>
      <c r="H67" s="50"/>
      <c r="I67" s="50" t="s">
        <v>157</v>
      </c>
      <c r="J67" s="50"/>
      <c r="K67" s="50" t="s">
        <v>157</v>
      </c>
      <c r="L67" s="50" t="s">
        <v>157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 t="s">
        <v>157</v>
      </c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 t="s">
        <v>157</v>
      </c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22"/>
    </row>
    <row r="68" spans="1:154" ht="12.9" customHeight="1" x14ac:dyDescent="0.25">
      <c r="A68" s="3">
        <v>763051</v>
      </c>
      <c r="B68" s="3"/>
      <c r="C68" s="21" t="str">
        <f>VLOOKUP(A68,Hoja1!A$1:B$2013,2)</f>
        <v>SOTELO_763051</v>
      </c>
      <c r="D68" s="3" t="s">
        <v>155</v>
      </c>
      <c r="E68" s="49"/>
      <c r="F68" s="49"/>
      <c r="G68" s="49"/>
      <c r="H68" s="49"/>
      <c r="I68" s="49"/>
      <c r="J68" s="49"/>
      <c r="K68" s="49" t="s">
        <v>157</v>
      </c>
      <c r="L68" s="49" t="s">
        <v>157</v>
      </c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 t="s">
        <v>157</v>
      </c>
      <c r="BB68" s="49"/>
      <c r="BC68" s="49"/>
      <c r="BD68" s="49"/>
      <c r="BE68" s="49"/>
      <c r="BF68" s="49"/>
      <c r="BG68" s="49"/>
      <c r="BH68" s="49" t="s">
        <v>157</v>
      </c>
      <c r="BI68" s="49"/>
      <c r="BJ68" s="49"/>
      <c r="BK68" s="49"/>
      <c r="BL68" s="49"/>
      <c r="BM68" s="49"/>
      <c r="BN68" s="49"/>
      <c r="BO68" s="49"/>
      <c r="BP68" s="49"/>
      <c r="BQ68" s="49" t="s">
        <v>157</v>
      </c>
      <c r="BR68" s="49" t="s">
        <v>157</v>
      </c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 t="s">
        <v>157</v>
      </c>
      <c r="CI68" s="49" t="s">
        <v>157</v>
      </c>
      <c r="CJ68" s="49" t="s">
        <v>157</v>
      </c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22"/>
    </row>
    <row r="69" spans="1:154" ht="12.9" customHeight="1" x14ac:dyDescent="0.25">
      <c r="A69" s="3">
        <v>765514</v>
      </c>
      <c r="B69" s="3"/>
      <c r="C69" s="21" t="str">
        <f>VLOOKUP(A69,Hoja1!A$1:B$2013,2)</f>
        <v>CRUZ_765514</v>
      </c>
      <c r="D69" s="3" t="s">
        <v>155</v>
      </c>
      <c r="E69" s="50"/>
      <c r="F69" s="50"/>
      <c r="G69" s="50"/>
      <c r="H69" s="50"/>
      <c r="I69" s="50"/>
      <c r="J69" s="50"/>
      <c r="K69" s="50" t="s">
        <v>157</v>
      </c>
      <c r="L69" s="50" t="s">
        <v>157</v>
      </c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 t="s">
        <v>157</v>
      </c>
      <c r="BB69" s="50"/>
      <c r="BC69" s="50"/>
      <c r="BD69" s="50"/>
      <c r="BE69" s="50"/>
      <c r="BF69" s="50"/>
      <c r="BG69" s="50"/>
      <c r="BH69" s="50" t="s">
        <v>157</v>
      </c>
      <c r="BI69" s="50"/>
      <c r="BJ69" s="50"/>
      <c r="BK69" s="50"/>
      <c r="BL69" s="50"/>
      <c r="BM69" s="50"/>
      <c r="BN69" s="50"/>
      <c r="BO69" s="50"/>
      <c r="BP69" s="50"/>
      <c r="BQ69" s="50" t="s">
        <v>157</v>
      </c>
      <c r="BR69" s="50" t="s">
        <v>157</v>
      </c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 t="s">
        <v>157</v>
      </c>
      <c r="CI69" s="50" t="s">
        <v>157</v>
      </c>
      <c r="CJ69" s="50" t="s">
        <v>157</v>
      </c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22"/>
    </row>
    <row r="70" spans="1:154" ht="12.9" customHeight="1" x14ac:dyDescent="0.25">
      <c r="A70" s="3">
        <v>773072</v>
      </c>
      <c r="B70" s="3"/>
      <c r="C70" s="21" t="str">
        <f>VLOOKUP(A70,Hoja1!A$1:B$2013,2)</f>
        <v>SANCHEZ_773072</v>
      </c>
      <c r="D70" s="3" t="s">
        <v>155</v>
      </c>
      <c r="E70" s="49"/>
      <c r="F70" s="49"/>
      <c r="G70" s="49"/>
      <c r="H70" s="49"/>
      <c r="I70" s="49"/>
      <c r="J70" s="49"/>
      <c r="K70" s="49" t="s">
        <v>157</v>
      </c>
      <c r="L70" s="49" t="s">
        <v>157</v>
      </c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 t="s">
        <v>157</v>
      </c>
      <c r="BB70" s="49"/>
      <c r="BC70" s="49"/>
      <c r="BD70" s="49"/>
      <c r="BE70" s="49"/>
      <c r="BF70" s="49"/>
      <c r="BG70" s="49"/>
      <c r="BH70" s="49" t="s">
        <v>157</v>
      </c>
      <c r="BI70" s="49"/>
      <c r="BJ70" s="49"/>
      <c r="BK70" s="49"/>
      <c r="BL70" s="49"/>
      <c r="BM70" s="49"/>
      <c r="BN70" s="49"/>
      <c r="BO70" s="49"/>
      <c r="BP70" s="49"/>
      <c r="BQ70" s="49" t="s">
        <v>157</v>
      </c>
      <c r="BR70" s="49" t="s">
        <v>157</v>
      </c>
      <c r="BS70" s="49"/>
      <c r="BT70" s="49" t="s">
        <v>157</v>
      </c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 t="s">
        <v>157</v>
      </c>
      <c r="CI70" s="49" t="s">
        <v>157</v>
      </c>
      <c r="CJ70" s="49" t="s">
        <v>157</v>
      </c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22"/>
    </row>
    <row r="71" spans="1:154" ht="12.9" customHeight="1" x14ac:dyDescent="0.25">
      <c r="A71" s="3">
        <v>761388</v>
      </c>
      <c r="B71" s="3"/>
      <c r="C71" s="21" t="str">
        <f>VLOOKUP(A71,Hoja1!A$1:B$2013,2)</f>
        <v>REYES_761388</v>
      </c>
      <c r="D71" s="3" t="s">
        <v>155</v>
      </c>
      <c r="E71" s="50"/>
      <c r="F71" s="50"/>
      <c r="G71" s="50"/>
      <c r="H71" s="50"/>
      <c r="I71" s="50"/>
      <c r="J71" s="50"/>
      <c r="K71" s="50" t="s">
        <v>157</v>
      </c>
      <c r="L71" s="50" t="s">
        <v>157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 t="s">
        <v>157</v>
      </c>
      <c r="BB71" s="50"/>
      <c r="BC71" s="50"/>
      <c r="BD71" s="50"/>
      <c r="BE71" s="50"/>
      <c r="BF71" s="50"/>
      <c r="BG71" s="50"/>
      <c r="BH71" s="50" t="s">
        <v>157</v>
      </c>
      <c r="BI71" s="50"/>
      <c r="BJ71" s="50"/>
      <c r="BK71" s="50"/>
      <c r="BL71" s="50"/>
      <c r="BM71" s="50"/>
      <c r="BN71" s="50"/>
      <c r="BO71" s="50"/>
      <c r="BP71" s="50"/>
      <c r="BQ71" s="50" t="s">
        <v>157</v>
      </c>
      <c r="BR71" s="50" t="s">
        <v>157</v>
      </c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 t="s">
        <v>157</v>
      </c>
      <c r="CI71" s="50" t="s">
        <v>157</v>
      </c>
      <c r="CJ71" s="50" t="s">
        <v>157</v>
      </c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22"/>
    </row>
    <row r="72" spans="1:154" ht="12.9" customHeight="1" x14ac:dyDescent="0.25">
      <c r="A72" s="3">
        <v>771166</v>
      </c>
      <c r="B72" s="3"/>
      <c r="C72" s="21" t="str">
        <f>VLOOKUP(A72,Hoja1!A$1:B$2013,2)</f>
        <v>CUEVAS_771166</v>
      </c>
      <c r="D72" s="3" t="s">
        <v>155</v>
      </c>
      <c r="E72" s="49"/>
      <c r="F72" s="49"/>
      <c r="G72" s="49"/>
      <c r="H72" s="49"/>
      <c r="I72" s="49"/>
      <c r="J72" s="49"/>
      <c r="K72" s="49" t="s">
        <v>157</v>
      </c>
      <c r="L72" s="49" t="s">
        <v>157</v>
      </c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 t="s">
        <v>157</v>
      </c>
      <c r="BB72" s="49"/>
      <c r="BC72" s="49"/>
      <c r="BD72" s="49"/>
      <c r="BE72" s="49"/>
      <c r="BF72" s="49"/>
      <c r="BG72" s="49"/>
      <c r="BH72" s="49" t="s">
        <v>157</v>
      </c>
      <c r="BI72" s="49"/>
      <c r="BJ72" s="49"/>
      <c r="BK72" s="49"/>
      <c r="BL72" s="49"/>
      <c r="BM72" s="49"/>
      <c r="BN72" s="49"/>
      <c r="BO72" s="49"/>
      <c r="BP72" s="49"/>
      <c r="BQ72" s="49" t="s">
        <v>157</v>
      </c>
      <c r="BR72" s="49" t="s">
        <v>157</v>
      </c>
      <c r="BS72" s="49" t="s">
        <v>157</v>
      </c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 t="s">
        <v>157</v>
      </c>
      <c r="CI72" s="49" t="s">
        <v>157</v>
      </c>
      <c r="CJ72" s="49" t="s">
        <v>157</v>
      </c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  <c r="ER72" s="49"/>
      <c r="ES72" s="49"/>
      <c r="ET72" s="49"/>
      <c r="EU72" s="49"/>
      <c r="EV72" s="49"/>
      <c r="EW72" s="49"/>
      <c r="EX72" s="22"/>
    </row>
    <row r="73" spans="1:154" ht="12.9" customHeight="1" x14ac:dyDescent="0.25">
      <c r="A73" s="3">
        <v>764426</v>
      </c>
      <c r="B73" s="3"/>
      <c r="C73" s="21" t="str">
        <f>VLOOKUP(A73,Hoja1!A$1:B$2013,2)</f>
        <v>LOPEZ_764426</v>
      </c>
      <c r="D73" s="3" t="s">
        <v>155</v>
      </c>
      <c r="E73" s="50"/>
      <c r="F73" s="50"/>
      <c r="G73" s="50"/>
      <c r="H73" s="50"/>
      <c r="I73" s="50" t="s">
        <v>157</v>
      </c>
      <c r="J73" s="50"/>
      <c r="K73" s="50" t="s">
        <v>157</v>
      </c>
      <c r="L73" s="50" t="s">
        <v>157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 t="s">
        <v>157</v>
      </c>
      <c r="BB73" s="50"/>
      <c r="BC73" s="50"/>
      <c r="BD73" s="50"/>
      <c r="BE73" s="50"/>
      <c r="BF73" s="50"/>
      <c r="BG73" s="50"/>
      <c r="BH73" s="50" t="s">
        <v>157</v>
      </c>
      <c r="BI73" s="50"/>
      <c r="BJ73" s="50"/>
      <c r="BK73" s="50"/>
      <c r="BL73" s="50"/>
      <c r="BM73" s="50"/>
      <c r="BN73" s="50"/>
      <c r="BO73" s="50"/>
      <c r="BP73" s="50"/>
      <c r="BQ73" s="50" t="s">
        <v>157</v>
      </c>
      <c r="BR73" s="50" t="s">
        <v>157</v>
      </c>
      <c r="BS73" s="50" t="s">
        <v>157</v>
      </c>
      <c r="BT73" s="50" t="s">
        <v>157</v>
      </c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 t="s">
        <v>157</v>
      </c>
      <c r="CI73" s="50" t="s">
        <v>157</v>
      </c>
      <c r="CJ73" s="50" t="s">
        <v>157</v>
      </c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22"/>
    </row>
    <row r="74" spans="1:154" ht="12.9" customHeight="1" x14ac:dyDescent="0.25">
      <c r="A74" s="3">
        <v>761746</v>
      </c>
      <c r="B74" s="3"/>
      <c r="C74" s="21" t="str">
        <f>VLOOKUP(A74,Hoja1!A$1:B$2013,2)</f>
        <v>GONZALEZ_761746</v>
      </c>
      <c r="D74" s="3" t="s">
        <v>155</v>
      </c>
      <c r="E74" s="49"/>
      <c r="F74" s="49"/>
      <c r="G74" s="49"/>
      <c r="H74" s="49"/>
      <c r="I74" s="49" t="s">
        <v>157</v>
      </c>
      <c r="J74" s="49"/>
      <c r="K74" s="49" t="s">
        <v>157</v>
      </c>
      <c r="L74" s="49" t="s">
        <v>157</v>
      </c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 t="s">
        <v>157</v>
      </c>
      <c r="BB74" s="49"/>
      <c r="BC74" s="49"/>
      <c r="BD74" s="49"/>
      <c r="BE74" s="49"/>
      <c r="BF74" s="49"/>
      <c r="BG74" s="49"/>
      <c r="BH74" s="49" t="s">
        <v>157</v>
      </c>
      <c r="BI74" s="49"/>
      <c r="BJ74" s="49"/>
      <c r="BK74" s="49"/>
      <c r="BL74" s="49"/>
      <c r="BM74" s="49"/>
      <c r="BN74" s="49"/>
      <c r="BO74" s="49"/>
      <c r="BP74" s="49"/>
      <c r="BQ74" s="49" t="s">
        <v>157</v>
      </c>
      <c r="BR74" s="49" t="s">
        <v>157</v>
      </c>
      <c r="BS74" s="49" t="s">
        <v>157</v>
      </c>
      <c r="BT74" s="49" t="s">
        <v>157</v>
      </c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 t="s">
        <v>157</v>
      </c>
      <c r="CI74" s="49" t="s">
        <v>157</v>
      </c>
      <c r="CJ74" s="49" t="s">
        <v>157</v>
      </c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49"/>
      <c r="EL74" s="49"/>
      <c r="EM74" s="49"/>
      <c r="EN74" s="49"/>
      <c r="EO74" s="49"/>
      <c r="EP74" s="49"/>
      <c r="EQ74" s="49"/>
      <c r="ER74" s="49"/>
      <c r="ES74" s="49"/>
      <c r="ET74" s="49"/>
      <c r="EU74" s="49"/>
      <c r="EV74" s="49"/>
      <c r="EW74" s="49"/>
      <c r="EX74" s="22"/>
    </row>
    <row r="75" spans="1:154" ht="12.9" customHeight="1" x14ac:dyDescent="0.25">
      <c r="A75" s="3">
        <v>771379</v>
      </c>
      <c r="B75" s="3"/>
      <c r="C75" s="21" t="str">
        <f>VLOOKUP(A75,Hoja1!A$1:B$2013,2)</f>
        <v>RUIZ_771379</v>
      </c>
      <c r="D75" s="3" t="s">
        <v>155</v>
      </c>
      <c r="E75" s="50"/>
      <c r="F75" s="50"/>
      <c r="G75" s="50"/>
      <c r="H75" s="50"/>
      <c r="I75" s="50" t="s">
        <v>157</v>
      </c>
      <c r="J75" s="50"/>
      <c r="K75" s="50" t="s">
        <v>157</v>
      </c>
      <c r="L75" s="50" t="s">
        <v>157</v>
      </c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 t="s">
        <v>157</v>
      </c>
      <c r="BB75" s="50"/>
      <c r="BC75" s="50"/>
      <c r="BD75" s="50"/>
      <c r="BE75" s="50"/>
      <c r="BF75" s="50"/>
      <c r="BG75" s="50"/>
      <c r="BH75" s="50" t="s">
        <v>157</v>
      </c>
      <c r="BI75" s="50"/>
      <c r="BJ75" s="50"/>
      <c r="BK75" s="50"/>
      <c r="BL75" s="50"/>
      <c r="BM75" s="50"/>
      <c r="BN75" s="50"/>
      <c r="BO75" s="50"/>
      <c r="BP75" s="50"/>
      <c r="BQ75" s="50" t="s">
        <v>157</v>
      </c>
      <c r="BR75" s="50" t="s">
        <v>157</v>
      </c>
      <c r="BS75" s="50" t="s">
        <v>157</v>
      </c>
      <c r="BT75" s="50" t="s">
        <v>157</v>
      </c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 t="s">
        <v>157</v>
      </c>
      <c r="CI75" s="50" t="s">
        <v>157</v>
      </c>
      <c r="CJ75" s="50" t="s">
        <v>157</v>
      </c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22"/>
    </row>
    <row r="76" spans="1:154" ht="12.9" customHeight="1" x14ac:dyDescent="0.25">
      <c r="A76" s="3">
        <v>763311</v>
      </c>
      <c r="B76" s="3"/>
      <c r="C76" s="21" t="str">
        <f>VLOOKUP(A76,Hoja1!A$1:B$2013,2)</f>
        <v>HERNANDEZ_763311</v>
      </c>
      <c r="D76" s="3" t="s">
        <v>155</v>
      </c>
      <c r="E76" s="49"/>
      <c r="F76" s="49"/>
      <c r="G76" s="49"/>
      <c r="H76" s="49"/>
      <c r="I76" s="49" t="s">
        <v>157</v>
      </c>
      <c r="J76" s="49"/>
      <c r="K76" s="49" t="s">
        <v>157</v>
      </c>
      <c r="L76" s="49" t="s">
        <v>157</v>
      </c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 t="s">
        <v>157</v>
      </c>
      <c r="BB76" s="49"/>
      <c r="BC76" s="49"/>
      <c r="BD76" s="49"/>
      <c r="BE76" s="49"/>
      <c r="BF76" s="49"/>
      <c r="BG76" s="49"/>
      <c r="BH76" s="49" t="s">
        <v>157</v>
      </c>
      <c r="BI76" s="49"/>
      <c r="BJ76" s="49"/>
      <c r="BK76" s="49"/>
      <c r="BL76" s="49"/>
      <c r="BM76" s="49"/>
      <c r="BN76" s="49"/>
      <c r="BO76" s="49"/>
      <c r="BP76" s="49"/>
      <c r="BQ76" s="49" t="s">
        <v>157</v>
      </c>
      <c r="BR76" s="49" t="s">
        <v>157</v>
      </c>
      <c r="BS76" s="49" t="s">
        <v>157</v>
      </c>
      <c r="BT76" s="49" t="s">
        <v>157</v>
      </c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 t="s">
        <v>157</v>
      </c>
      <c r="CI76" s="49" t="s">
        <v>157</v>
      </c>
      <c r="CJ76" s="49" t="s">
        <v>157</v>
      </c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22"/>
    </row>
    <row r="77" spans="1:154" ht="12.9" customHeight="1" x14ac:dyDescent="0.25">
      <c r="A77" s="3">
        <v>773495</v>
      </c>
      <c r="B77" s="3"/>
      <c r="C77" s="21" t="str">
        <f>VLOOKUP(A77,Hoja1!A$1:B$2013,2)</f>
        <v>TAVERA_773495</v>
      </c>
      <c r="D77" s="3" t="s">
        <v>155</v>
      </c>
      <c r="E77" s="50"/>
      <c r="F77" s="50"/>
      <c r="G77" s="50"/>
      <c r="H77" s="50"/>
      <c r="I77" s="50" t="s">
        <v>157</v>
      </c>
      <c r="J77" s="50"/>
      <c r="K77" s="50" t="s">
        <v>157</v>
      </c>
      <c r="L77" s="50" t="s">
        <v>157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 t="s">
        <v>157</v>
      </c>
      <c r="BB77" s="50"/>
      <c r="BC77" s="50"/>
      <c r="BD77" s="50"/>
      <c r="BE77" s="50"/>
      <c r="BF77" s="50"/>
      <c r="BG77" s="50"/>
      <c r="BH77" s="50" t="s">
        <v>157</v>
      </c>
      <c r="BI77" s="50"/>
      <c r="BJ77" s="50"/>
      <c r="BK77" s="50"/>
      <c r="BL77" s="50"/>
      <c r="BM77" s="50"/>
      <c r="BN77" s="50"/>
      <c r="BO77" s="50"/>
      <c r="BP77" s="50"/>
      <c r="BQ77" s="50" t="s">
        <v>157</v>
      </c>
      <c r="BR77" s="50" t="s">
        <v>157</v>
      </c>
      <c r="BS77" s="50" t="s">
        <v>157</v>
      </c>
      <c r="BT77" s="50" t="s">
        <v>157</v>
      </c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 t="s">
        <v>157</v>
      </c>
      <c r="CI77" s="50" t="s">
        <v>157</v>
      </c>
      <c r="CJ77" s="50" t="s">
        <v>157</v>
      </c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22"/>
    </row>
    <row r="78" spans="1:154" ht="12.9" customHeight="1" x14ac:dyDescent="0.25">
      <c r="A78" s="3">
        <v>773287</v>
      </c>
      <c r="B78" s="3"/>
      <c r="C78" s="21" t="str">
        <f>VLOOKUP(A78,Hoja1!A$1:B$2013,2)</f>
        <v>BASURTO_773287</v>
      </c>
      <c r="D78" s="3" t="s">
        <v>155</v>
      </c>
      <c r="E78" s="49"/>
      <c r="F78" s="49"/>
      <c r="G78" s="49"/>
      <c r="H78" s="49"/>
      <c r="I78" s="49" t="s">
        <v>157</v>
      </c>
      <c r="J78" s="49"/>
      <c r="K78" s="49" t="s">
        <v>157</v>
      </c>
      <c r="L78" s="49" t="s">
        <v>157</v>
      </c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 t="s">
        <v>157</v>
      </c>
      <c r="BB78" s="49"/>
      <c r="BC78" s="49"/>
      <c r="BD78" s="49"/>
      <c r="BE78" s="49"/>
      <c r="BF78" s="49"/>
      <c r="BG78" s="49"/>
      <c r="BH78" s="49" t="s">
        <v>157</v>
      </c>
      <c r="BI78" s="49"/>
      <c r="BJ78" s="49"/>
      <c r="BK78" s="49"/>
      <c r="BL78" s="49"/>
      <c r="BM78" s="49"/>
      <c r="BN78" s="49"/>
      <c r="BO78" s="49"/>
      <c r="BP78" s="49"/>
      <c r="BQ78" s="49" t="s">
        <v>157</v>
      </c>
      <c r="BR78" s="49" t="s">
        <v>157</v>
      </c>
      <c r="BS78" s="49" t="s">
        <v>157</v>
      </c>
      <c r="BT78" s="49" t="s">
        <v>157</v>
      </c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 t="s">
        <v>157</v>
      </c>
      <c r="CI78" s="49" t="s">
        <v>157</v>
      </c>
      <c r="CJ78" s="49" t="s">
        <v>157</v>
      </c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/>
      <c r="EK78" s="49"/>
      <c r="EL78" s="49"/>
      <c r="EM78" s="49"/>
      <c r="EN78" s="49"/>
      <c r="EO78" s="49"/>
      <c r="EP78" s="49"/>
      <c r="EQ78" s="49"/>
      <c r="ER78" s="49"/>
      <c r="ES78" s="49"/>
      <c r="ET78" s="49"/>
      <c r="EU78" s="49"/>
      <c r="EV78" s="49"/>
      <c r="EW78" s="49"/>
      <c r="EX78" s="22"/>
    </row>
    <row r="79" spans="1:154" ht="12.9" customHeight="1" x14ac:dyDescent="0.25">
      <c r="A79" s="3">
        <v>772902</v>
      </c>
      <c r="B79" s="3"/>
      <c r="C79" s="21" t="str">
        <f>VLOOKUP(A79,Hoja1!A$1:B$2013,2)</f>
        <v>ZALDIVAR_772902</v>
      </c>
      <c r="D79" s="3" t="s">
        <v>155</v>
      </c>
      <c r="E79" s="50"/>
      <c r="F79" s="50"/>
      <c r="G79" s="50"/>
      <c r="H79" s="50"/>
      <c r="I79" s="50"/>
      <c r="J79" s="50"/>
      <c r="K79" s="50" t="s">
        <v>157</v>
      </c>
      <c r="L79" s="50" t="s">
        <v>157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 t="s">
        <v>157</v>
      </c>
      <c r="BB79" s="50"/>
      <c r="BC79" s="50"/>
      <c r="BD79" s="50"/>
      <c r="BE79" s="50"/>
      <c r="BF79" s="50"/>
      <c r="BG79" s="50"/>
      <c r="BH79" s="50" t="s">
        <v>157</v>
      </c>
      <c r="BI79" s="50"/>
      <c r="BJ79" s="50"/>
      <c r="BK79" s="50"/>
      <c r="BL79" s="50"/>
      <c r="BM79" s="50"/>
      <c r="BN79" s="50"/>
      <c r="BO79" s="50"/>
      <c r="BP79" s="50"/>
      <c r="BQ79" s="50" t="s">
        <v>157</v>
      </c>
      <c r="BR79" s="50" t="s">
        <v>157</v>
      </c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 t="s">
        <v>157</v>
      </c>
      <c r="CI79" s="50" t="s">
        <v>157</v>
      </c>
      <c r="CJ79" s="50" t="s">
        <v>157</v>
      </c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22"/>
    </row>
    <row r="80" spans="1:154" ht="12.9" customHeight="1" x14ac:dyDescent="0.25">
      <c r="A80" s="3">
        <v>773755</v>
      </c>
      <c r="B80" s="3"/>
      <c r="C80" s="21" t="str">
        <f>VLOOKUP(A80,Hoja1!A$1:B$2013,2)</f>
        <v>CAMACHO_773755</v>
      </c>
      <c r="D80" s="3" t="s">
        <v>155</v>
      </c>
      <c r="E80" s="49"/>
      <c r="F80" s="49"/>
      <c r="G80" s="49"/>
      <c r="H80" s="49"/>
      <c r="I80" s="49"/>
      <c r="J80" s="49"/>
      <c r="K80" s="49" t="s">
        <v>157</v>
      </c>
      <c r="L80" s="49" t="s">
        <v>157</v>
      </c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 t="s">
        <v>157</v>
      </c>
      <c r="BB80" s="49"/>
      <c r="BC80" s="49"/>
      <c r="BD80" s="49"/>
      <c r="BE80" s="49"/>
      <c r="BF80" s="49"/>
      <c r="BG80" s="49"/>
      <c r="BH80" s="49" t="s">
        <v>157</v>
      </c>
      <c r="BI80" s="49"/>
      <c r="BJ80" s="49"/>
      <c r="BK80" s="49"/>
      <c r="BL80" s="49"/>
      <c r="BM80" s="49"/>
      <c r="BN80" s="49"/>
      <c r="BO80" s="49"/>
      <c r="BP80" s="49"/>
      <c r="BQ80" s="49" t="s">
        <v>157</v>
      </c>
      <c r="BR80" s="49" t="s">
        <v>157</v>
      </c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 t="s">
        <v>157</v>
      </c>
      <c r="CI80" s="49" t="s">
        <v>157</v>
      </c>
      <c r="CJ80" s="49" t="s">
        <v>157</v>
      </c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/>
      <c r="EK80" s="49"/>
      <c r="EL80" s="49"/>
      <c r="EM80" s="49"/>
      <c r="EN80" s="49"/>
      <c r="EO80" s="49"/>
      <c r="EP80" s="49"/>
      <c r="EQ80" s="49"/>
      <c r="ER80" s="49"/>
      <c r="ES80" s="49"/>
      <c r="ET80" s="49"/>
      <c r="EU80" s="49"/>
      <c r="EV80" s="49"/>
      <c r="EW80" s="49"/>
      <c r="EX80" s="22"/>
    </row>
    <row r="81" spans="1:154" ht="12.9" customHeight="1" x14ac:dyDescent="0.25">
      <c r="A81" s="3">
        <v>776616</v>
      </c>
      <c r="B81" s="3"/>
      <c r="C81" s="21" t="str">
        <f>VLOOKUP(A81,Hoja1!A$1:B$2013,2)</f>
        <v>ALVAREZ_776546</v>
      </c>
      <c r="D81" s="3" t="s">
        <v>155</v>
      </c>
      <c r="E81" s="3"/>
      <c r="F81" s="3"/>
      <c r="G81" s="3"/>
      <c r="H81" s="3"/>
      <c r="I81" s="3"/>
      <c r="J81" s="3"/>
      <c r="K81" s="3"/>
      <c r="L81" s="3" t="s">
        <v>157</v>
      </c>
      <c r="M81" s="3"/>
      <c r="N81" s="3"/>
      <c r="O81" s="3"/>
      <c r="P81" s="3"/>
      <c r="Q81" s="3"/>
      <c r="R81" s="3"/>
      <c r="S81" s="3"/>
      <c r="T81" s="3"/>
      <c r="U81" s="3"/>
      <c r="V81" s="3" t="s">
        <v>157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 t="s">
        <v>157</v>
      </c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 t="s">
        <v>157</v>
      </c>
      <c r="BL81" s="51"/>
      <c r="BM81" s="50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0"/>
      <c r="DN81" s="50"/>
      <c r="DO81" s="50"/>
      <c r="DP81" s="50"/>
      <c r="DQ81" s="50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  <c r="EI81" s="52"/>
      <c r="EJ81" s="52"/>
      <c r="EK81" s="5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2"/>
      <c r="EW81" s="52"/>
      <c r="EX81" s="22"/>
    </row>
    <row r="82" spans="1:154" ht="12.9" customHeight="1" x14ac:dyDescent="0.25">
      <c r="A82" s="3">
        <v>771373</v>
      </c>
      <c r="B82" s="3"/>
      <c r="C82" s="21" t="str">
        <f>VLOOKUP(A82,Hoja1!A$1:B$2013,2)</f>
        <v>LUNA_771373</v>
      </c>
      <c r="D82" s="3" t="s">
        <v>155</v>
      </c>
      <c r="E82" s="49"/>
      <c r="F82" s="49"/>
      <c r="G82" s="49"/>
      <c r="H82" s="49"/>
      <c r="I82" s="49" t="s">
        <v>157</v>
      </c>
      <c r="J82" s="49"/>
      <c r="K82" s="49" t="s">
        <v>157</v>
      </c>
      <c r="L82" s="49" t="s">
        <v>157</v>
      </c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 t="s">
        <v>157</v>
      </c>
      <c r="BB82" s="49"/>
      <c r="BC82" s="49"/>
      <c r="BD82" s="49"/>
      <c r="BE82" s="49"/>
      <c r="BF82" s="49"/>
      <c r="BG82" s="49"/>
      <c r="BH82" s="49" t="s">
        <v>157</v>
      </c>
      <c r="BI82" s="49"/>
      <c r="BJ82" s="49"/>
      <c r="BK82" s="49"/>
      <c r="BL82" s="49"/>
      <c r="BM82" s="49"/>
      <c r="BN82" s="49"/>
      <c r="BO82" s="49"/>
      <c r="BP82" s="49"/>
      <c r="BQ82" s="49" t="s">
        <v>157</v>
      </c>
      <c r="BR82" s="49" t="s">
        <v>157</v>
      </c>
      <c r="BS82" s="49" t="s">
        <v>157</v>
      </c>
      <c r="BT82" s="49" t="s">
        <v>157</v>
      </c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 t="s">
        <v>157</v>
      </c>
      <c r="CI82" s="49" t="s">
        <v>157</v>
      </c>
      <c r="CJ82" s="49" t="s">
        <v>157</v>
      </c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 s="49"/>
      <c r="EP82" s="49"/>
      <c r="EQ82" s="49"/>
      <c r="ER82" s="49"/>
      <c r="ES82" s="49"/>
      <c r="ET82" s="49"/>
      <c r="EU82" s="49"/>
      <c r="EV82" s="49"/>
      <c r="EW82" s="49"/>
      <c r="EX82" s="22"/>
    </row>
    <row r="83" spans="1:154" ht="12.9" customHeight="1" x14ac:dyDescent="0.25">
      <c r="A83" s="3">
        <v>773711</v>
      </c>
      <c r="B83" s="3"/>
      <c r="C83" s="21" t="str">
        <f>VLOOKUP(A83,Hoja1!A$1:B$2013,2)</f>
        <v>MENDOZA_773711</v>
      </c>
      <c r="D83" s="3" t="s">
        <v>158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22"/>
    </row>
    <row r="84" spans="1:154" ht="12.9" customHeight="1" x14ac:dyDescent="0.25">
      <c r="A84" s="3">
        <v>774809</v>
      </c>
      <c r="B84" s="3"/>
      <c r="C84" s="21" t="str">
        <f>VLOOKUP(A84,Hoja1!A$1:B$2013,2)</f>
        <v>ZUÑIGA_774809</v>
      </c>
      <c r="D84" s="3" t="s">
        <v>158</v>
      </c>
      <c r="E84" s="49"/>
      <c r="F84" s="49"/>
      <c r="G84" s="49"/>
      <c r="H84" s="49"/>
      <c r="I84" s="49" t="s">
        <v>157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 t="s">
        <v>157</v>
      </c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22"/>
    </row>
    <row r="85" spans="1:154" ht="12.9" customHeight="1" x14ac:dyDescent="0.25">
      <c r="A85" s="3">
        <v>767209</v>
      </c>
      <c r="B85" s="3"/>
      <c r="C85" s="21" t="str">
        <f>VLOOKUP(A85,Hoja1!A$1:B$2013,2)</f>
        <v>GUEVARA_767209</v>
      </c>
      <c r="D85" s="3" t="s">
        <v>158</v>
      </c>
      <c r="E85" s="50"/>
      <c r="F85" s="50"/>
      <c r="G85" s="50"/>
      <c r="H85" s="50"/>
      <c r="I85" s="50" t="s">
        <v>157</v>
      </c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 t="s">
        <v>157</v>
      </c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22"/>
    </row>
    <row r="86" spans="1:154" ht="12.9" customHeight="1" x14ac:dyDescent="0.25">
      <c r="A86" s="3">
        <v>770501</v>
      </c>
      <c r="B86" s="3"/>
      <c r="C86" s="21" t="str">
        <f>VLOOKUP(A86,Hoja1!A$1:B$2013,2)</f>
        <v>GUEVARA_770501</v>
      </c>
      <c r="D86" s="3" t="s">
        <v>158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 t="s">
        <v>157</v>
      </c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 t="s">
        <v>157</v>
      </c>
      <c r="EO86" s="49"/>
      <c r="EP86" s="49"/>
      <c r="EQ86" s="49"/>
      <c r="ER86" s="49"/>
      <c r="ES86" s="49"/>
      <c r="ET86" s="49"/>
      <c r="EU86" s="49"/>
      <c r="EV86" s="49"/>
      <c r="EW86" s="49"/>
      <c r="EX86" s="22"/>
    </row>
    <row r="87" spans="1:154" ht="12.9" customHeight="1" x14ac:dyDescent="0.25">
      <c r="A87" s="3">
        <v>772949</v>
      </c>
      <c r="B87" s="3"/>
      <c r="C87" s="21" t="str">
        <f>VLOOKUP(A87,Hoja1!A$1:B$2013,2)</f>
        <v>SANTOYO_772949</v>
      </c>
      <c r="D87" s="3" t="s">
        <v>158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 t="s">
        <v>157</v>
      </c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 t="s">
        <v>157</v>
      </c>
      <c r="EO87" s="50"/>
      <c r="EP87" s="50"/>
      <c r="EQ87" s="50"/>
      <c r="ER87" s="50"/>
      <c r="ES87" s="50"/>
      <c r="ET87" s="50"/>
      <c r="EU87" s="50"/>
      <c r="EV87" s="50"/>
      <c r="EW87" s="50"/>
      <c r="EX87" s="22"/>
    </row>
    <row r="88" spans="1:154" ht="12.9" customHeight="1" x14ac:dyDescent="0.25">
      <c r="A88" s="3">
        <v>774249</v>
      </c>
      <c r="B88" s="3"/>
      <c r="C88" s="21" t="str">
        <f>VLOOKUP(A88,Hoja1!A$1:B$2013,2)</f>
        <v>HURTADO_774249</v>
      </c>
      <c r="D88" s="3" t="s">
        <v>158</v>
      </c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 t="s">
        <v>157</v>
      </c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 t="s">
        <v>157</v>
      </c>
      <c r="EO88" s="49"/>
      <c r="EP88" s="49"/>
      <c r="EQ88" s="49"/>
      <c r="ER88" s="49"/>
      <c r="ES88" s="49"/>
      <c r="ET88" s="49"/>
      <c r="EU88" s="49"/>
      <c r="EV88" s="49"/>
      <c r="EW88" s="49"/>
      <c r="EX88" s="22"/>
    </row>
    <row r="89" spans="1:154" ht="12.9" customHeight="1" x14ac:dyDescent="0.25">
      <c r="A89" s="3">
        <v>775862</v>
      </c>
      <c r="B89" s="3"/>
      <c r="C89" s="21" t="str">
        <f>VLOOKUP(A89,Hoja1!A$1:B$2013,2)</f>
        <v>SANCHEZ_775862</v>
      </c>
      <c r="D89" s="3" t="s">
        <v>158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 t="s">
        <v>157</v>
      </c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 t="s">
        <v>157</v>
      </c>
      <c r="EO89" s="50"/>
      <c r="EP89" s="50"/>
      <c r="EQ89" s="50"/>
      <c r="ER89" s="50"/>
      <c r="ES89" s="50"/>
      <c r="ET89" s="50"/>
      <c r="EU89" s="50"/>
      <c r="EV89" s="50"/>
      <c r="EW89" s="50"/>
      <c r="EX89" s="22"/>
    </row>
    <row r="90" spans="1:154" ht="12.9" customHeight="1" x14ac:dyDescent="0.25">
      <c r="A90" s="3">
        <v>763985</v>
      </c>
      <c r="B90" s="3"/>
      <c r="C90" s="21" t="str">
        <f>VLOOKUP(A90,Hoja1!A$1:B$2013,2)</f>
        <v>MARTINEZ_763985</v>
      </c>
      <c r="D90" s="3" t="s">
        <v>158</v>
      </c>
      <c r="E90" s="49"/>
      <c r="F90" s="49"/>
      <c r="G90" s="49"/>
      <c r="H90" s="49"/>
      <c r="I90" s="49" t="s">
        <v>157</v>
      </c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 t="s">
        <v>157</v>
      </c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 t="s">
        <v>157</v>
      </c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22"/>
    </row>
    <row r="91" spans="1:154" ht="12.9" customHeight="1" x14ac:dyDescent="0.25">
      <c r="A91" s="3">
        <v>771919</v>
      </c>
      <c r="B91" s="3"/>
      <c r="C91" s="21" t="str">
        <f>VLOOKUP(A91,Hoja1!A$1:B$2013,2)</f>
        <v>MUÑOZ_771919</v>
      </c>
      <c r="D91" s="3" t="s">
        <v>158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 t="s">
        <v>157</v>
      </c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 t="s">
        <v>157</v>
      </c>
      <c r="EO91" s="50"/>
      <c r="EP91" s="50"/>
      <c r="EQ91" s="50"/>
      <c r="ER91" s="50"/>
      <c r="ES91" s="50"/>
      <c r="ET91" s="50"/>
      <c r="EU91" s="50"/>
      <c r="EV91" s="50"/>
      <c r="EW91" s="50"/>
      <c r="EX91" s="22"/>
    </row>
    <row r="92" spans="1:154" ht="12.9" customHeight="1" x14ac:dyDescent="0.25">
      <c r="A92" s="3">
        <v>772523</v>
      </c>
      <c r="B92" s="3"/>
      <c r="C92" s="21" t="str">
        <f>VLOOKUP(A92,Hoja1!A$1:B$2013,2)</f>
        <v>BECERRA_772523</v>
      </c>
      <c r="D92" s="3" t="s">
        <v>158</v>
      </c>
      <c r="E92" s="49"/>
      <c r="F92" s="49"/>
      <c r="G92" s="49"/>
      <c r="H92" s="49"/>
      <c r="I92" s="49" t="s">
        <v>157</v>
      </c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 t="s">
        <v>157</v>
      </c>
      <c r="EO92" s="49"/>
      <c r="EP92" s="49"/>
      <c r="EQ92" s="49"/>
      <c r="ER92" s="49"/>
      <c r="ES92" s="49"/>
      <c r="ET92" s="49"/>
      <c r="EU92" s="49"/>
      <c r="EV92" s="49"/>
      <c r="EW92" s="49"/>
      <c r="EX92" s="22"/>
    </row>
    <row r="93" spans="1:154" ht="12.9" customHeight="1" x14ac:dyDescent="0.25">
      <c r="A93" s="3">
        <v>774810</v>
      </c>
      <c r="B93" s="3"/>
      <c r="C93" s="21" t="str">
        <f>VLOOKUP(A93,Hoja1!A$1:B$2013,2)</f>
        <v>RUIZ_774810</v>
      </c>
      <c r="D93" s="3" t="s">
        <v>158</v>
      </c>
      <c r="E93" s="50"/>
      <c r="F93" s="50"/>
      <c r="G93" s="50"/>
      <c r="H93" s="50"/>
      <c r="I93" s="50" t="s">
        <v>157</v>
      </c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22"/>
    </row>
    <row r="94" spans="1:154" ht="12.9" customHeight="1" x14ac:dyDescent="0.25">
      <c r="A94" s="3">
        <v>773154</v>
      </c>
      <c r="B94" s="3"/>
      <c r="C94" s="21" t="str">
        <f>VLOOKUP(A94,Hoja1!A$1:B$2013,2)</f>
        <v>TREJO_773154</v>
      </c>
      <c r="D94" s="3" t="s">
        <v>158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 t="s">
        <v>157</v>
      </c>
      <c r="EO94" s="49"/>
      <c r="EP94" s="49"/>
      <c r="EQ94" s="49"/>
      <c r="ER94" s="49"/>
      <c r="ES94" s="49"/>
      <c r="ET94" s="49"/>
      <c r="EU94" s="49"/>
      <c r="EV94" s="49"/>
      <c r="EW94" s="49"/>
      <c r="EX94" s="22"/>
    </row>
    <row r="95" spans="1:154" ht="12.9" customHeight="1" x14ac:dyDescent="0.25">
      <c r="A95" s="3">
        <v>773946</v>
      </c>
      <c r="B95" s="3"/>
      <c r="C95" s="21" t="str">
        <f>VLOOKUP(A95,Hoja1!A$1:B$2013,2)</f>
        <v>MARINE_773946</v>
      </c>
      <c r="D95" s="3" t="s">
        <v>158</v>
      </c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 t="s">
        <v>157</v>
      </c>
      <c r="EO95" s="50"/>
      <c r="EP95" s="50"/>
      <c r="EQ95" s="50"/>
      <c r="ER95" s="50"/>
      <c r="ES95" s="50"/>
      <c r="ET95" s="50"/>
      <c r="EU95" s="50"/>
      <c r="EV95" s="50"/>
      <c r="EW95" s="50"/>
      <c r="EX95" s="22"/>
    </row>
    <row r="96" spans="1:154" ht="12.9" customHeight="1" x14ac:dyDescent="0.25">
      <c r="A96" s="3">
        <v>763925</v>
      </c>
      <c r="B96" s="3"/>
      <c r="C96" s="21" t="str">
        <f>VLOOKUP(A96,Hoja1!A$1:B$2013,2)</f>
        <v>ROSALES_763925</v>
      </c>
      <c r="D96" s="3" t="s">
        <v>158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 t="s">
        <v>157</v>
      </c>
      <c r="EO96" s="49"/>
      <c r="EP96" s="49"/>
      <c r="EQ96" s="49"/>
      <c r="ER96" s="49"/>
      <c r="ES96" s="49"/>
      <c r="ET96" s="49"/>
      <c r="EU96" s="49"/>
      <c r="EV96" s="49"/>
      <c r="EW96" s="49"/>
      <c r="EX96" s="22"/>
    </row>
    <row r="97" spans="1:154" ht="12.9" customHeight="1" x14ac:dyDescent="0.25">
      <c r="A97" s="3">
        <v>763796</v>
      </c>
      <c r="B97" s="3"/>
      <c r="C97" s="21" t="str">
        <f>VLOOKUP(A97,Hoja1!A$1:B$2013,2)</f>
        <v>ESPINOSA_763796</v>
      </c>
      <c r="D97" s="3" t="s">
        <v>159</v>
      </c>
      <c r="E97" s="50"/>
      <c r="F97" s="50"/>
      <c r="G97" s="50"/>
      <c r="H97" s="50"/>
      <c r="I97" s="50"/>
      <c r="J97" s="50"/>
      <c r="K97" s="50"/>
      <c r="L97" s="50" t="s">
        <v>157</v>
      </c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 t="s">
        <v>157</v>
      </c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 t="s">
        <v>157</v>
      </c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 t="s">
        <v>157</v>
      </c>
      <c r="EO97" s="50"/>
      <c r="EP97" s="50"/>
      <c r="EQ97" s="50"/>
      <c r="ER97" s="50"/>
      <c r="ES97" s="50"/>
      <c r="ET97" s="50"/>
      <c r="EU97" s="50"/>
      <c r="EV97" s="50"/>
      <c r="EW97" s="50"/>
      <c r="EX97" s="22"/>
    </row>
    <row r="98" spans="1:154" ht="12.9" customHeight="1" x14ac:dyDescent="0.25">
      <c r="A98" s="3">
        <v>773819</v>
      </c>
      <c r="B98" s="3"/>
      <c r="C98" s="21" t="str">
        <f>VLOOKUP(A98,Hoja1!A$1:B$2013,2)</f>
        <v>MORALES_773818</v>
      </c>
      <c r="D98" s="3" t="s">
        <v>159</v>
      </c>
      <c r="E98" s="49"/>
      <c r="F98" s="49"/>
      <c r="G98" s="49"/>
      <c r="H98" s="49"/>
      <c r="I98" s="49"/>
      <c r="J98" s="49"/>
      <c r="K98" s="49"/>
      <c r="L98" s="49" t="s">
        <v>157</v>
      </c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 t="s">
        <v>157</v>
      </c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 t="s">
        <v>157</v>
      </c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 t="s">
        <v>157</v>
      </c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 t="s">
        <v>157</v>
      </c>
      <c r="EO98" s="49"/>
      <c r="EP98" s="49"/>
      <c r="EQ98" s="49"/>
      <c r="ER98" s="49"/>
      <c r="ES98" s="49"/>
      <c r="ET98" s="49"/>
      <c r="EU98" s="49"/>
      <c r="EV98" s="49"/>
      <c r="EW98" s="49"/>
      <c r="EX98" s="22"/>
    </row>
    <row r="99" spans="1:154" ht="12.9" customHeight="1" x14ac:dyDescent="0.25">
      <c r="A99" s="3">
        <v>774285</v>
      </c>
      <c r="B99" s="3"/>
      <c r="C99" s="21" t="str">
        <f>VLOOKUP(A99,Hoja1!A$1:B$2013,2)</f>
        <v>DIAZ_774285</v>
      </c>
      <c r="D99" s="3" t="s">
        <v>159</v>
      </c>
      <c r="E99" s="50"/>
      <c r="F99" s="50"/>
      <c r="G99" s="50"/>
      <c r="H99" s="50"/>
      <c r="I99" s="50"/>
      <c r="J99" s="50"/>
      <c r="K99" s="50"/>
      <c r="L99" s="50" t="s">
        <v>157</v>
      </c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 t="s">
        <v>157</v>
      </c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 t="s">
        <v>157</v>
      </c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 t="s">
        <v>157</v>
      </c>
      <c r="EO99" s="50"/>
      <c r="EP99" s="50"/>
      <c r="EQ99" s="50"/>
      <c r="ER99" s="50"/>
      <c r="ES99" s="50"/>
      <c r="ET99" s="50"/>
      <c r="EU99" s="50"/>
      <c r="EV99" s="50"/>
      <c r="EW99" s="50"/>
      <c r="EX99" s="22"/>
    </row>
    <row r="100" spans="1:154" ht="12.9" customHeight="1" x14ac:dyDescent="0.25">
      <c r="A100" s="3">
        <v>774160</v>
      </c>
      <c r="B100" s="3"/>
      <c r="C100" s="21" t="str">
        <f>VLOOKUP(A100,Hoja1!A$1:B$2013,2)</f>
        <v>BARRAGAN_774160</v>
      </c>
      <c r="D100" s="3" t="s">
        <v>159</v>
      </c>
      <c r="E100" s="49"/>
      <c r="F100" s="49"/>
      <c r="G100" s="49"/>
      <c r="H100" s="49"/>
      <c r="I100" s="49"/>
      <c r="J100" s="49"/>
      <c r="K100" s="49"/>
      <c r="L100" s="49" t="s">
        <v>157</v>
      </c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 t="s">
        <v>157</v>
      </c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 t="s">
        <v>157</v>
      </c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22"/>
    </row>
    <row r="101" spans="1:154" ht="12.9" customHeight="1" x14ac:dyDescent="0.25">
      <c r="A101" s="3">
        <v>764928</v>
      </c>
      <c r="B101" s="3"/>
      <c r="C101" s="21" t="str">
        <f>VLOOKUP(A101,Hoja1!A$1:B$2013,2)</f>
        <v>MANUEL_764928</v>
      </c>
      <c r="D101" s="3" t="s">
        <v>160</v>
      </c>
      <c r="E101" s="50" t="s">
        <v>157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 t="s">
        <v>157</v>
      </c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 t="s">
        <v>157</v>
      </c>
      <c r="EP101" s="50"/>
      <c r="EQ101" s="50"/>
      <c r="ER101" s="50"/>
      <c r="ES101" s="50"/>
      <c r="ET101" s="50"/>
      <c r="EU101" s="50"/>
      <c r="EV101" s="50"/>
      <c r="EW101" s="50"/>
      <c r="EX101" s="22"/>
    </row>
    <row r="102" spans="1:154" ht="12.9" customHeight="1" x14ac:dyDescent="0.25">
      <c r="A102" s="3">
        <v>765729</v>
      </c>
      <c r="B102" s="3"/>
      <c r="C102" s="21" t="str">
        <f>VLOOKUP(A102,Hoja1!A$1:B$2013,2)</f>
        <v>MADRIGAL_765729</v>
      </c>
      <c r="D102" s="3" t="s">
        <v>160</v>
      </c>
      <c r="E102" s="49" t="s">
        <v>157</v>
      </c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 t="s">
        <v>157</v>
      </c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 t="s">
        <v>157</v>
      </c>
      <c r="EP102" s="49"/>
      <c r="EQ102" s="49"/>
      <c r="ER102" s="49"/>
      <c r="ES102" s="49"/>
      <c r="ET102" s="49"/>
      <c r="EU102" s="49"/>
      <c r="EV102" s="49"/>
      <c r="EW102" s="49"/>
      <c r="EX102" s="22"/>
    </row>
    <row r="103" spans="1:154" ht="12.9" customHeight="1" x14ac:dyDescent="0.25">
      <c r="A103" s="3">
        <v>776205</v>
      </c>
      <c r="B103" s="3"/>
      <c r="C103" s="21" t="str">
        <f>VLOOKUP(A103,Hoja1!A$1:B$2013,2)</f>
        <v>SANCHEZ_776205</v>
      </c>
      <c r="D103" s="3" t="s">
        <v>160</v>
      </c>
      <c r="E103" s="50" t="s">
        <v>157</v>
      </c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 t="s">
        <v>157</v>
      </c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 t="s">
        <v>157</v>
      </c>
      <c r="EP103" s="50"/>
      <c r="EQ103" s="50"/>
      <c r="ER103" s="50"/>
      <c r="ES103" s="50"/>
      <c r="ET103" s="50"/>
      <c r="EU103" s="50"/>
      <c r="EV103" s="50"/>
      <c r="EW103" s="50"/>
      <c r="EX103" s="22"/>
    </row>
    <row r="104" spans="1:154" ht="12.9" customHeight="1" x14ac:dyDescent="0.25">
      <c r="A104" s="3">
        <v>773070</v>
      </c>
      <c r="B104" s="3"/>
      <c r="C104" s="21" t="str">
        <f>VLOOKUP(A104,Hoja1!A$1:B$2013,2)</f>
        <v>MEZA_773070</v>
      </c>
      <c r="D104" s="3" t="s">
        <v>160</v>
      </c>
      <c r="E104" s="49" t="s">
        <v>157</v>
      </c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 t="s">
        <v>157</v>
      </c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 t="s">
        <v>157</v>
      </c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49"/>
      <c r="ED104" s="49"/>
      <c r="EE104" s="49"/>
      <c r="EF104" s="49"/>
      <c r="EG104" s="49"/>
      <c r="EH104" s="49"/>
      <c r="EI104" s="49"/>
      <c r="EJ104" s="49"/>
      <c r="EK104" s="49"/>
      <c r="EL104" s="49"/>
      <c r="EM104" s="49"/>
      <c r="EN104" s="49"/>
      <c r="EO104" s="49" t="s">
        <v>157</v>
      </c>
      <c r="EP104" s="49"/>
      <c r="EQ104" s="49"/>
      <c r="ER104" s="49"/>
      <c r="ES104" s="49"/>
      <c r="ET104" s="49"/>
      <c r="EU104" s="49"/>
      <c r="EV104" s="49"/>
      <c r="EW104" s="49"/>
      <c r="EX104" s="22"/>
    </row>
    <row r="105" spans="1:154" ht="12.9" customHeight="1" x14ac:dyDescent="0.25">
      <c r="A105" s="3">
        <v>774272</v>
      </c>
      <c r="B105" s="3"/>
      <c r="C105" s="21" t="str">
        <f>VLOOKUP(A105,Hoja1!A$1:B$2013,2)</f>
        <v>LOPEZ_774272</v>
      </c>
      <c r="D105" s="3" t="s">
        <v>160</v>
      </c>
      <c r="E105" s="50" t="s">
        <v>157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 t="s">
        <v>157</v>
      </c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 t="s">
        <v>157</v>
      </c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 t="s">
        <v>157</v>
      </c>
      <c r="EP105" s="50"/>
      <c r="EQ105" s="50"/>
      <c r="ER105" s="50"/>
      <c r="ES105" s="50"/>
      <c r="ET105" s="50"/>
      <c r="EU105" s="50"/>
      <c r="EV105" s="50"/>
      <c r="EW105" s="50"/>
      <c r="EX105" s="22"/>
    </row>
    <row r="106" spans="1:154" ht="12.9" customHeight="1" x14ac:dyDescent="0.25">
      <c r="A106" s="3">
        <v>774605</v>
      </c>
      <c r="B106" s="3"/>
      <c r="C106" s="21" t="str">
        <f>VLOOKUP(A106,Hoja1!A$1:B$2013,2)</f>
        <v>GONZALEZ_774605</v>
      </c>
      <c r="D106" s="3" t="s">
        <v>160</v>
      </c>
      <c r="E106" s="49" t="s">
        <v>157</v>
      </c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 t="s">
        <v>157</v>
      </c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 t="s">
        <v>157</v>
      </c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49"/>
      <c r="ED106" s="49"/>
      <c r="EE106" s="49"/>
      <c r="EF106" s="49"/>
      <c r="EG106" s="49"/>
      <c r="EH106" s="49"/>
      <c r="EI106" s="49"/>
      <c r="EJ106" s="49"/>
      <c r="EK106" s="49"/>
      <c r="EL106" s="49"/>
      <c r="EM106" s="49"/>
      <c r="EN106" s="49"/>
      <c r="EO106" s="49" t="s">
        <v>157</v>
      </c>
      <c r="EP106" s="49"/>
      <c r="EQ106" s="49"/>
      <c r="ER106" s="49"/>
      <c r="ES106" s="49"/>
      <c r="ET106" s="49"/>
      <c r="EU106" s="49"/>
      <c r="EV106" s="49"/>
      <c r="EW106" s="49"/>
      <c r="EX106" s="22"/>
    </row>
    <row r="107" spans="1:154" ht="12.9" customHeight="1" x14ac:dyDescent="0.25">
      <c r="A107" s="3">
        <v>764850</v>
      </c>
      <c r="B107" s="3"/>
      <c r="C107" s="21" t="str">
        <f>VLOOKUP(A107,Hoja1!A$1:B$2013,2)</f>
        <v>MENDOZA_764850</v>
      </c>
      <c r="D107" s="3" t="s">
        <v>160</v>
      </c>
      <c r="E107" s="50" t="s">
        <v>157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 t="s">
        <v>157</v>
      </c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 t="s">
        <v>157</v>
      </c>
      <c r="EP107" s="50"/>
      <c r="EQ107" s="50"/>
      <c r="ER107" s="50"/>
      <c r="ES107" s="50"/>
      <c r="ET107" s="50"/>
      <c r="EU107" s="50"/>
      <c r="EV107" s="50"/>
      <c r="EW107" s="50"/>
      <c r="EX107" s="22"/>
    </row>
    <row r="108" spans="1:154" ht="12.9" customHeight="1" x14ac:dyDescent="0.25">
      <c r="A108" s="3">
        <v>771154</v>
      </c>
      <c r="B108" s="3"/>
      <c r="C108" s="21" t="str">
        <f>VLOOKUP(A108,Hoja1!A$1:B$2013,2)</f>
        <v>HERNANDEZ_771154</v>
      </c>
      <c r="D108" s="3" t="s">
        <v>160</v>
      </c>
      <c r="E108" s="49" t="s">
        <v>157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 t="s">
        <v>157</v>
      </c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49" t="s">
        <v>157</v>
      </c>
      <c r="EP108" s="49"/>
      <c r="EQ108" s="49"/>
      <c r="ER108" s="49"/>
      <c r="ES108" s="49"/>
      <c r="ET108" s="49"/>
      <c r="EU108" s="49"/>
      <c r="EV108" s="49"/>
      <c r="EW108" s="49"/>
      <c r="EX108" s="22"/>
    </row>
    <row r="109" spans="1:154" ht="12.9" customHeight="1" x14ac:dyDescent="0.25">
      <c r="A109" s="3">
        <v>767702</v>
      </c>
      <c r="B109" s="3"/>
      <c r="C109" s="21" t="str">
        <f>VLOOKUP(A109,Hoja1!A$1:B$2013,2)</f>
        <v>BAUTISTA_767702</v>
      </c>
      <c r="D109" s="3" t="s">
        <v>160</v>
      </c>
      <c r="E109" s="50" t="s">
        <v>157</v>
      </c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 t="s">
        <v>157</v>
      </c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/>
      <c r="EH109" s="50"/>
      <c r="EI109" s="50"/>
      <c r="EJ109" s="50"/>
      <c r="EK109" s="50"/>
      <c r="EL109" s="50"/>
      <c r="EM109" s="50"/>
      <c r="EN109" s="50"/>
      <c r="EO109" s="50" t="s">
        <v>157</v>
      </c>
      <c r="EP109" s="50"/>
      <c r="EQ109" s="50"/>
      <c r="ER109" s="50"/>
      <c r="ES109" s="50"/>
      <c r="ET109" s="50"/>
      <c r="EU109" s="50"/>
      <c r="EV109" s="50"/>
      <c r="EW109" s="50"/>
      <c r="EX109" s="22"/>
    </row>
    <row r="110" spans="1:154" ht="12.9" customHeight="1" x14ac:dyDescent="0.25">
      <c r="A110" s="3">
        <v>769820</v>
      </c>
      <c r="B110" s="3"/>
      <c r="C110" s="21" t="str">
        <f>VLOOKUP(A110,Hoja1!A$1:B$2013,2)</f>
        <v>GARCIA_769820</v>
      </c>
      <c r="D110" s="3" t="s">
        <v>160</v>
      </c>
      <c r="E110" s="49" t="s">
        <v>157</v>
      </c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 t="s">
        <v>157</v>
      </c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 t="s">
        <v>157</v>
      </c>
      <c r="EP110" s="49"/>
      <c r="EQ110" s="49"/>
      <c r="ER110" s="49"/>
      <c r="ES110" s="49"/>
      <c r="ET110" s="49"/>
      <c r="EU110" s="49"/>
      <c r="EV110" s="49"/>
      <c r="EW110" s="49"/>
      <c r="EX110" s="22"/>
    </row>
    <row r="111" spans="1:154" ht="12.9" customHeight="1" x14ac:dyDescent="0.25">
      <c r="A111" s="3">
        <v>769901</v>
      </c>
      <c r="B111" s="3"/>
      <c r="C111" s="21" t="str">
        <f>VLOOKUP(A111,Hoja1!A$1:B$2013,2)</f>
        <v>LECHUGA_769901</v>
      </c>
      <c r="D111" s="3" t="s">
        <v>160</v>
      </c>
      <c r="E111" s="50" t="s">
        <v>157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 t="s">
        <v>157</v>
      </c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  <c r="EF111" s="50"/>
      <c r="EG111" s="50"/>
      <c r="EH111" s="50"/>
      <c r="EI111" s="50"/>
      <c r="EJ111" s="50"/>
      <c r="EK111" s="50"/>
      <c r="EL111" s="50"/>
      <c r="EM111" s="50"/>
      <c r="EN111" s="50"/>
      <c r="EO111" s="50" t="s">
        <v>157</v>
      </c>
      <c r="EP111" s="50"/>
      <c r="EQ111" s="50"/>
      <c r="ER111" s="50"/>
      <c r="ES111" s="50"/>
      <c r="ET111" s="50"/>
      <c r="EU111" s="50"/>
      <c r="EV111" s="50"/>
      <c r="EW111" s="50"/>
      <c r="EX111" s="22"/>
    </row>
    <row r="112" spans="1:154" ht="12.9" customHeight="1" x14ac:dyDescent="0.25">
      <c r="A112" s="3">
        <v>773226</v>
      </c>
      <c r="B112" s="3"/>
      <c r="C112" s="21" t="str">
        <f>VLOOKUP(A112,Hoja1!A$1:B$2013,2)</f>
        <v>0_773226</v>
      </c>
      <c r="D112" s="3" t="s">
        <v>160</v>
      </c>
      <c r="E112" s="49" t="s">
        <v>157</v>
      </c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 t="s">
        <v>157</v>
      </c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 t="s">
        <v>157</v>
      </c>
      <c r="EP112" s="49"/>
      <c r="EQ112" s="49"/>
      <c r="ER112" s="49"/>
      <c r="ES112" s="49"/>
      <c r="ET112" s="49"/>
      <c r="EU112" s="49"/>
      <c r="EV112" s="49"/>
      <c r="EW112" s="49"/>
      <c r="EX112" s="22"/>
    </row>
    <row r="113" spans="1:154" ht="12.9" customHeight="1" x14ac:dyDescent="0.25">
      <c r="A113" s="3">
        <v>774044</v>
      </c>
      <c r="B113" s="3"/>
      <c r="C113" s="21" t="str">
        <f>VLOOKUP(A113,Hoja1!A$1:B$2013,2)</f>
        <v>GARCIA_774044</v>
      </c>
      <c r="D113" s="3" t="s">
        <v>160</v>
      </c>
      <c r="E113" s="50" t="s">
        <v>157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 t="s">
        <v>157</v>
      </c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  <c r="EG113" s="50"/>
      <c r="EH113" s="50"/>
      <c r="EI113" s="50"/>
      <c r="EJ113" s="50"/>
      <c r="EK113" s="50"/>
      <c r="EL113" s="50"/>
      <c r="EM113" s="50"/>
      <c r="EN113" s="50"/>
      <c r="EO113" s="50" t="s">
        <v>157</v>
      </c>
      <c r="EP113" s="50"/>
      <c r="EQ113" s="50"/>
      <c r="ER113" s="50"/>
      <c r="ES113" s="50"/>
      <c r="ET113" s="50"/>
      <c r="EU113" s="50"/>
      <c r="EV113" s="50"/>
      <c r="EW113" s="50"/>
      <c r="EX113" s="22"/>
    </row>
    <row r="114" spans="1:154" ht="12.9" customHeight="1" x14ac:dyDescent="0.25">
      <c r="A114" s="3">
        <v>774075</v>
      </c>
      <c r="B114" s="3"/>
      <c r="C114" s="21" t="str">
        <f>VLOOKUP(A114,Hoja1!A$1:B$2013,2)</f>
        <v>LUNA_774075</v>
      </c>
      <c r="D114" s="3" t="s">
        <v>160</v>
      </c>
      <c r="E114" s="49" t="s">
        <v>157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 t="s">
        <v>157</v>
      </c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 t="s">
        <v>157</v>
      </c>
      <c r="EP114" s="49"/>
      <c r="EQ114" s="49"/>
      <c r="ER114" s="49"/>
      <c r="ES114" s="49"/>
      <c r="ET114" s="49"/>
      <c r="EU114" s="49"/>
      <c r="EV114" s="49"/>
      <c r="EW114" s="49"/>
      <c r="EX114" s="22"/>
    </row>
    <row r="115" spans="1:154" ht="12.9" customHeight="1" x14ac:dyDescent="0.25">
      <c r="A115" s="3">
        <v>761621</v>
      </c>
      <c r="B115" s="3"/>
      <c r="C115" s="21" t="str">
        <f>VLOOKUP(A115,Hoja1!A$1:B$2013,2)</f>
        <v>GRANADOS_761621</v>
      </c>
      <c r="D115" s="3" t="s">
        <v>161</v>
      </c>
      <c r="E115" s="50"/>
      <c r="F115" s="50"/>
      <c r="G115" s="50"/>
      <c r="H115" s="50" t="s">
        <v>157</v>
      </c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 t="s">
        <v>157</v>
      </c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 t="s">
        <v>157</v>
      </c>
      <c r="CR115" s="50"/>
      <c r="CS115" s="50"/>
      <c r="CT115" s="50"/>
      <c r="CU115" s="50"/>
      <c r="CV115" s="50"/>
      <c r="CW115" s="50" t="s">
        <v>157</v>
      </c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/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/>
      <c r="ET115" s="50"/>
      <c r="EU115" s="50"/>
      <c r="EV115" s="50"/>
      <c r="EW115" s="50"/>
      <c r="EX115" s="22"/>
    </row>
    <row r="116" spans="1:154" ht="12.9" customHeight="1" x14ac:dyDescent="0.25">
      <c r="A116" s="3">
        <v>764448</v>
      </c>
      <c r="B116" s="3"/>
      <c r="C116" s="21" t="str">
        <f>VLOOKUP(A116,Hoja1!A$1:B$2013,2)</f>
        <v>GOMEZ_764448</v>
      </c>
      <c r="D116" s="3" t="s">
        <v>161</v>
      </c>
      <c r="E116" s="49"/>
      <c r="F116" s="49"/>
      <c r="G116" s="49"/>
      <c r="H116" s="49" t="s">
        <v>157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 t="s">
        <v>157</v>
      </c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 t="s">
        <v>157</v>
      </c>
      <c r="CR116" s="49"/>
      <c r="CS116" s="49"/>
      <c r="CT116" s="49"/>
      <c r="CU116" s="49"/>
      <c r="CV116" s="49"/>
      <c r="CW116" s="49" t="s">
        <v>157</v>
      </c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  <c r="ER116" s="49"/>
      <c r="ES116" s="49"/>
      <c r="ET116" s="49"/>
      <c r="EU116" s="49"/>
      <c r="EV116" s="49"/>
      <c r="EW116" s="49"/>
      <c r="EX116" s="22"/>
    </row>
    <row r="117" spans="1:154" ht="12.9" customHeight="1" x14ac:dyDescent="0.25">
      <c r="A117" s="3">
        <v>766223</v>
      </c>
      <c r="B117" s="3"/>
      <c r="C117" s="21" t="str">
        <f>VLOOKUP(A117,Hoja1!A$1:B$2013,2)</f>
        <v>HERNANDEZ_766223</v>
      </c>
      <c r="D117" s="3" t="s">
        <v>161</v>
      </c>
      <c r="E117" s="50"/>
      <c r="F117" s="50"/>
      <c r="G117" s="50"/>
      <c r="H117" s="50" t="s">
        <v>157</v>
      </c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 t="s">
        <v>157</v>
      </c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 t="s">
        <v>157</v>
      </c>
      <c r="CR117" s="50"/>
      <c r="CS117" s="50"/>
      <c r="CT117" s="50"/>
      <c r="CU117" s="50"/>
      <c r="CV117" s="50"/>
      <c r="CW117" s="50" t="s">
        <v>157</v>
      </c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  <c r="EJ117" s="50"/>
      <c r="EK117" s="50"/>
      <c r="EL117" s="50"/>
      <c r="EM117" s="50"/>
      <c r="EN117" s="50"/>
      <c r="EO117" s="50"/>
      <c r="EP117" s="50"/>
      <c r="EQ117" s="50"/>
      <c r="ER117" s="50"/>
      <c r="ES117" s="50"/>
      <c r="ET117" s="50"/>
      <c r="EU117" s="50"/>
      <c r="EV117" s="50"/>
      <c r="EW117" s="50"/>
      <c r="EX117" s="22"/>
    </row>
    <row r="118" spans="1:154" ht="12.9" customHeight="1" x14ac:dyDescent="0.25">
      <c r="A118" s="3">
        <v>772849</v>
      </c>
      <c r="B118" s="3"/>
      <c r="C118" s="21" t="str">
        <f>VLOOKUP(A118,Hoja1!A$1:B$2013,2)</f>
        <v>RUIZ_772849</v>
      </c>
      <c r="D118" s="3" t="s">
        <v>161</v>
      </c>
      <c r="E118" s="49"/>
      <c r="F118" s="49"/>
      <c r="G118" s="49"/>
      <c r="H118" s="49" t="s">
        <v>157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 t="s">
        <v>157</v>
      </c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 t="s">
        <v>157</v>
      </c>
      <c r="CR118" s="49"/>
      <c r="CS118" s="49"/>
      <c r="CT118" s="49"/>
      <c r="CU118" s="49"/>
      <c r="CV118" s="49"/>
      <c r="CW118" s="49"/>
      <c r="CX118" s="49"/>
      <c r="CY118" s="49"/>
      <c r="CZ118" s="49" t="s">
        <v>157</v>
      </c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49"/>
      <c r="ES118" s="49"/>
      <c r="ET118" s="49"/>
      <c r="EU118" s="49"/>
      <c r="EV118" s="49"/>
      <c r="EW118" s="49"/>
      <c r="EX118" s="22"/>
    </row>
    <row r="119" spans="1:154" ht="12.9" customHeight="1" x14ac:dyDescent="0.25">
      <c r="A119" s="3">
        <v>773638</v>
      </c>
      <c r="B119" s="3"/>
      <c r="C119" s="21" t="str">
        <f>VLOOKUP(A119,Hoja1!A$1:B$2013,2)</f>
        <v>FARIAS_773638</v>
      </c>
      <c r="D119" s="3" t="s">
        <v>161</v>
      </c>
      <c r="E119" s="50"/>
      <c r="F119" s="50"/>
      <c r="G119" s="50"/>
      <c r="H119" s="50" t="s">
        <v>157</v>
      </c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 t="s">
        <v>157</v>
      </c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 t="s">
        <v>157</v>
      </c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  <c r="EG119" s="50"/>
      <c r="EH119" s="50"/>
      <c r="EI119" s="50"/>
      <c r="EJ119" s="50"/>
      <c r="EK119" s="50"/>
      <c r="EL119" s="50"/>
      <c r="EM119" s="50"/>
      <c r="EN119" s="50"/>
      <c r="EO119" s="50"/>
      <c r="EP119" s="50"/>
      <c r="EQ119" s="50"/>
      <c r="ER119" s="50"/>
      <c r="ES119" s="50"/>
      <c r="ET119" s="50"/>
      <c r="EU119" s="50"/>
      <c r="EV119" s="50"/>
      <c r="EW119" s="50"/>
      <c r="EX119" s="22"/>
    </row>
    <row r="120" spans="1:154" ht="12.9" customHeight="1" x14ac:dyDescent="0.25">
      <c r="A120" s="3">
        <v>774937</v>
      </c>
      <c r="B120" s="3"/>
      <c r="C120" s="21" t="str">
        <f>VLOOKUP(A120,Hoja1!A$1:B$2013,2)</f>
        <v>DIAZ_774937</v>
      </c>
      <c r="D120" s="3" t="s">
        <v>161</v>
      </c>
      <c r="E120" s="49"/>
      <c r="F120" s="49"/>
      <c r="G120" s="49"/>
      <c r="H120" s="49" t="s">
        <v>157</v>
      </c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 t="s">
        <v>157</v>
      </c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 t="s">
        <v>157</v>
      </c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  <c r="ER120" s="49"/>
      <c r="ES120" s="49"/>
      <c r="ET120" s="49"/>
      <c r="EU120" s="49"/>
      <c r="EV120" s="49"/>
      <c r="EW120" s="49"/>
      <c r="EX120" s="22"/>
    </row>
    <row r="121" spans="1:154" ht="12.9" customHeight="1" x14ac:dyDescent="0.25">
      <c r="A121" s="3">
        <v>774041</v>
      </c>
      <c r="B121" s="3"/>
      <c r="C121" s="21" t="str">
        <f>VLOOKUP(A121,Hoja1!A$1:B$2013,2)</f>
        <v>OLVERA_774041</v>
      </c>
      <c r="D121" s="3" t="s">
        <v>161</v>
      </c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 t="s">
        <v>157</v>
      </c>
      <c r="P121" s="50" t="s">
        <v>157</v>
      </c>
      <c r="Q121" s="50"/>
      <c r="R121" s="50"/>
      <c r="S121" s="50" t="s">
        <v>157</v>
      </c>
      <c r="T121" s="50" t="s">
        <v>157</v>
      </c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 t="s">
        <v>157</v>
      </c>
      <c r="CP121" s="50" t="s">
        <v>157</v>
      </c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/>
      <c r="ET121" s="50"/>
      <c r="EU121" s="50"/>
      <c r="EV121" s="50"/>
      <c r="EW121" s="50"/>
      <c r="EX121" s="22"/>
    </row>
    <row r="122" spans="1:154" ht="12.9" customHeight="1" x14ac:dyDescent="0.25">
      <c r="A122" s="3">
        <v>774152</v>
      </c>
      <c r="B122" s="3"/>
      <c r="C122" s="21" t="str">
        <f>VLOOKUP(A122,Hoja1!A$1:B$2013,2)</f>
        <v>GALICIA_774152</v>
      </c>
      <c r="D122" s="3" t="s">
        <v>161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 t="s">
        <v>157</v>
      </c>
      <c r="O122" s="49" t="s">
        <v>157</v>
      </c>
      <c r="P122" s="49"/>
      <c r="Q122" s="49"/>
      <c r="R122" s="49"/>
      <c r="S122" s="49" t="s">
        <v>157</v>
      </c>
      <c r="T122" s="49" t="s">
        <v>157</v>
      </c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 t="s">
        <v>157</v>
      </c>
      <c r="CP122" s="49" t="s">
        <v>157</v>
      </c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22"/>
    </row>
    <row r="123" spans="1:154" ht="12.9" customHeight="1" x14ac:dyDescent="0.25">
      <c r="A123" s="3">
        <v>761264</v>
      </c>
      <c r="B123" s="3"/>
      <c r="C123" s="21" t="str">
        <f>VLOOKUP(A123,Hoja1!A$1:B$2013,2)</f>
        <v>RUBIO_761264</v>
      </c>
      <c r="D123" s="3" t="s">
        <v>161</v>
      </c>
      <c r="E123" s="50"/>
      <c r="F123" s="50"/>
      <c r="G123" s="50"/>
      <c r="H123" s="50"/>
      <c r="I123" s="50" t="s">
        <v>157</v>
      </c>
      <c r="J123" s="50"/>
      <c r="K123" s="50" t="s">
        <v>157</v>
      </c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 t="s">
        <v>157</v>
      </c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 t="s">
        <v>157</v>
      </c>
      <c r="BX123" s="50"/>
      <c r="BY123" s="50"/>
      <c r="BZ123" s="50" t="s">
        <v>157</v>
      </c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  <c r="EJ123" s="50"/>
      <c r="EK123" s="50"/>
      <c r="EL123" s="50"/>
      <c r="EM123" s="50"/>
      <c r="EN123" s="50"/>
      <c r="EO123" s="50"/>
      <c r="EP123" s="50" t="s">
        <v>157</v>
      </c>
      <c r="EQ123" s="50"/>
      <c r="ER123" s="50"/>
      <c r="ES123" s="50"/>
      <c r="ET123" s="50"/>
      <c r="EU123" s="50"/>
      <c r="EV123" s="50"/>
      <c r="EW123" s="50"/>
      <c r="EX123" s="22"/>
    </row>
    <row r="124" spans="1:154" ht="12.9" customHeight="1" x14ac:dyDescent="0.25">
      <c r="A124" s="3">
        <v>761634</v>
      </c>
      <c r="B124" s="3"/>
      <c r="C124" s="21" t="str">
        <f>VLOOKUP(A124,Hoja1!A$1:B$2013,2)</f>
        <v>GOMEZ_761634</v>
      </c>
      <c r="D124" s="3" t="s">
        <v>161</v>
      </c>
      <c r="E124" s="49"/>
      <c r="F124" s="49"/>
      <c r="G124" s="49"/>
      <c r="H124" s="49"/>
      <c r="I124" s="49" t="s">
        <v>157</v>
      </c>
      <c r="J124" s="49"/>
      <c r="K124" s="49" t="s">
        <v>157</v>
      </c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 t="s">
        <v>157</v>
      </c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 t="s">
        <v>157</v>
      </c>
      <c r="BX124" s="49"/>
      <c r="BY124" s="49"/>
      <c r="BZ124" s="49" t="s">
        <v>157</v>
      </c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9"/>
      <c r="EE124" s="49"/>
      <c r="EF124" s="49"/>
      <c r="EG124" s="49"/>
      <c r="EH124" s="49"/>
      <c r="EI124" s="49"/>
      <c r="EJ124" s="49"/>
      <c r="EK124" s="49"/>
      <c r="EL124" s="49"/>
      <c r="EM124" s="49"/>
      <c r="EN124" s="49"/>
      <c r="EO124" s="49"/>
      <c r="EP124" s="49"/>
      <c r="EQ124" s="49"/>
      <c r="ER124" s="49"/>
      <c r="ES124" s="49"/>
      <c r="ET124" s="49"/>
      <c r="EU124" s="49"/>
      <c r="EV124" s="49"/>
      <c r="EW124" s="49"/>
      <c r="EX124" s="22"/>
    </row>
    <row r="125" spans="1:154" ht="12.9" customHeight="1" x14ac:dyDescent="0.25">
      <c r="A125" s="3">
        <v>761965</v>
      </c>
      <c r="B125" s="3"/>
      <c r="C125" s="21" t="str">
        <f>VLOOKUP(A125,Hoja1!A$1:B$2013,2)</f>
        <v>GOMEZ_761965</v>
      </c>
      <c r="D125" s="3" t="s">
        <v>161</v>
      </c>
      <c r="E125" s="50"/>
      <c r="F125" s="50"/>
      <c r="G125" s="50"/>
      <c r="H125" s="50"/>
      <c r="I125" s="50" t="s">
        <v>157</v>
      </c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 t="s">
        <v>157</v>
      </c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 t="s">
        <v>157</v>
      </c>
      <c r="BX125" s="50"/>
      <c r="BY125" s="50"/>
      <c r="BZ125" s="50" t="s">
        <v>157</v>
      </c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  <c r="EG125" s="50"/>
      <c r="EH125" s="50"/>
      <c r="EI125" s="50"/>
      <c r="EJ125" s="50"/>
      <c r="EK125" s="50"/>
      <c r="EL125" s="50"/>
      <c r="EM125" s="50"/>
      <c r="EN125" s="50"/>
      <c r="EO125" s="50"/>
      <c r="EP125" s="50" t="s">
        <v>157</v>
      </c>
      <c r="EQ125" s="50"/>
      <c r="ER125" s="50"/>
      <c r="ES125" s="50"/>
      <c r="ET125" s="50"/>
      <c r="EU125" s="50"/>
      <c r="EV125" s="50"/>
      <c r="EW125" s="50"/>
      <c r="EX125" s="22"/>
    </row>
    <row r="126" spans="1:154" ht="12.9" customHeight="1" x14ac:dyDescent="0.25">
      <c r="A126" s="3">
        <v>762205</v>
      </c>
      <c r="B126" s="3"/>
      <c r="C126" s="21" t="str">
        <f>VLOOKUP(A126,Hoja1!A$1:B$2013,2)</f>
        <v>HERNANDEZ_762205</v>
      </c>
      <c r="D126" s="3" t="s">
        <v>161</v>
      </c>
      <c r="E126" s="49"/>
      <c r="F126" s="49"/>
      <c r="G126" s="49"/>
      <c r="H126" s="49"/>
      <c r="I126" s="49" t="s">
        <v>157</v>
      </c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 t="s">
        <v>157</v>
      </c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 t="s">
        <v>157</v>
      </c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49"/>
      <c r="EP126" s="49" t="s">
        <v>157</v>
      </c>
      <c r="EQ126" s="49"/>
      <c r="ER126" s="49"/>
      <c r="ES126" s="49"/>
      <c r="ET126" s="49"/>
      <c r="EU126" s="49"/>
      <c r="EV126" s="49"/>
      <c r="EW126" s="49"/>
      <c r="EX126" s="22"/>
    </row>
    <row r="127" spans="1:154" ht="12.9" customHeight="1" x14ac:dyDescent="0.25">
      <c r="A127" s="3">
        <v>771072</v>
      </c>
      <c r="B127" s="3"/>
      <c r="C127" s="21" t="str">
        <f>VLOOKUP(A127,Hoja1!A$1:B$2013,2)</f>
        <v>HERNANDEZ_771072</v>
      </c>
      <c r="D127" s="3" t="s">
        <v>161</v>
      </c>
      <c r="E127" s="50"/>
      <c r="F127" s="50"/>
      <c r="G127" s="50"/>
      <c r="H127" s="50"/>
      <c r="I127" s="50" t="s">
        <v>157</v>
      </c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 t="s">
        <v>157</v>
      </c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 t="s">
        <v>157</v>
      </c>
      <c r="BX127" s="50"/>
      <c r="BY127" s="50"/>
      <c r="BZ127" s="50" t="s">
        <v>157</v>
      </c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  <c r="EJ127" s="50"/>
      <c r="EK127" s="50"/>
      <c r="EL127" s="50"/>
      <c r="EM127" s="50"/>
      <c r="EN127" s="50"/>
      <c r="EO127" s="50"/>
      <c r="EP127" s="50"/>
      <c r="EQ127" s="50"/>
      <c r="ER127" s="50"/>
      <c r="ES127" s="50"/>
      <c r="ET127" s="50"/>
      <c r="EU127" s="50"/>
      <c r="EV127" s="50"/>
      <c r="EW127" s="50"/>
      <c r="EX127" s="22"/>
    </row>
    <row r="128" spans="1:154" ht="12.9" customHeight="1" x14ac:dyDescent="0.25">
      <c r="A128" s="3">
        <v>773192</v>
      </c>
      <c r="B128" s="3"/>
      <c r="C128" s="21" t="str">
        <f>VLOOKUP(A128,Hoja1!A$1:B$2013,2)</f>
        <v>RODRIGUEZ_773192</v>
      </c>
      <c r="D128" s="3" t="s">
        <v>161</v>
      </c>
      <c r="E128" s="49"/>
      <c r="F128" s="49"/>
      <c r="G128" s="49"/>
      <c r="H128" s="49"/>
      <c r="I128" s="49" t="s">
        <v>157</v>
      </c>
      <c r="J128" s="49"/>
      <c r="K128" s="49" t="s">
        <v>157</v>
      </c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 t="s">
        <v>157</v>
      </c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 t="s">
        <v>157</v>
      </c>
      <c r="BX128" s="49"/>
      <c r="BY128" s="49"/>
      <c r="BZ128" s="49" t="s">
        <v>157</v>
      </c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9"/>
      <c r="EE128" s="49"/>
      <c r="EF128" s="49"/>
      <c r="EG128" s="49"/>
      <c r="EH128" s="49"/>
      <c r="EI128" s="49"/>
      <c r="EJ128" s="49"/>
      <c r="EK128" s="49"/>
      <c r="EL128" s="49"/>
      <c r="EM128" s="49"/>
      <c r="EN128" s="49"/>
      <c r="EO128" s="49"/>
      <c r="EP128" s="49" t="s">
        <v>157</v>
      </c>
      <c r="EQ128" s="49"/>
      <c r="ER128" s="49"/>
      <c r="ES128" s="49"/>
      <c r="ET128" s="49"/>
      <c r="EU128" s="49"/>
      <c r="EV128" s="49"/>
      <c r="EW128" s="49"/>
      <c r="EX128" s="22"/>
    </row>
    <row r="129" spans="1:154" ht="12.9" customHeight="1" x14ac:dyDescent="0.25">
      <c r="A129" s="3">
        <v>773279</v>
      </c>
      <c r="B129" s="3"/>
      <c r="C129" s="21" t="str">
        <f>VLOOKUP(A129,Hoja1!A$1:B$2013,2)</f>
        <v>JUAREZ_773279</v>
      </c>
      <c r="D129" s="3" t="s">
        <v>161</v>
      </c>
      <c r="E129" s="50"/>
      <c r="F129" s="50"/>
      <c r="G129" s="50"/>
      <c r="H129" s="50"/>
      <c r="I129" s="50"/>
      <c r="J129" s="50"/>
      <c r="K129" s="50" t="s">
        <v>157</v>
      </c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 t="s">
        <v>157</v>
      </c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  <c r="EG129" s="50"/>
      <c r="EH129" s="50"/>
      <c r="EI129" s="50"/>
      <c r="EJ129" s="50"/>
      <c r="EK129" s="50"/>
      <c r="EL129" s="50"/>
      <c r="EM129" s="50"/>
      <c r="EN129" s="50"/>
      <c r="EO129" s="50"/>
      <c r="EP129" s="50"/>
      <c r="EQ129" s="50"/>
      <c r="ER129" s="50"/>
      <c r="ES129" s="50"/>
      <c r="ET129" s="50"/>
      <c r="EU129" s="50"/>
      <c r="EV129" s="50"/>
      <c r="EW129" s="50"/>
      <c r="EX129" s="22"/>
    </row>
    <row r="130" spans="1:154" ht="12.9" customHeight="1" x14ac:dyDescent="0.25">
      <c r="A130" s="3">
        <v>767089</v>
      </c>
      <c r="B130" s="3"/>
      <c r="C130" s="21" t="str">
        <f>VLOOKUP(A130,Hoja1!A$1:B$2013,2)</f>
        <v>RAMIREZ_767089</v>
      </c>
      <c r="D130" s="3" t="s">
        <v>161</v>
      </c>
      <c r="E130" s="49"/>
      <c r="F130" s="49"/>
      <c r="G130" s="49"/>
      <c r="H130" s="49" t="s">
        <v>157</v>
      </c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 t="s">
        <v>157</v>
      </c>
      <c r="CN130" s="49"/>
      <c r="CO130" s="49"/>
      <c r="CP130" s="49"/>
      <c r="CQ130" s="49"/>
      <c r="CR130" s="49"/>
      <c r="CS130" s="49"/>
      <c r="CT130" s="49"/>
      <c r="CU130" s="49"/>
      <c r="CV130" s="49" t="s">
        <v>157</v>
      </c>
      <c r="CW130" s="49" t="s">
        <v>157</v>
      </c>
      <c r="CX130" s="49"/>
      <c r="CY130" s="49"/>
      <c r="CZ130" s="49" t="s">
        <v>157</v>
      </c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  <c r="ER130" s="49"/>
      <c r="ES130" s="49"/>
      <c r="ET130" s="49"/>
      <c r="EU130" s="49"/>
      <c r="EV130" s="49"/>
      <c r="EW130" s="49"/>
      <c r="EX130" s="22"/>
    </row>
    <row r="131" spans="1:154" ht="12.9" customHeight="1" x14ac:dyDescent="0.25">
      <c r="A131" s="3">
        <v>769547</v>
      </c>
      <c r="B131" s="3"/>
      <c r="C131" s="21" t="str">
        <f>VLOOKUP(A131,Hoja1!A$1:B$2013,2)</f>
        <v>RUBIO_769547</v>
      </c>
      <c r="D131" s="3" t="s">
        <v>161</v>
      </c>
      <c r="E131" s="50"/>
      <c r="F131" s="50"/>
      <c r="G131" s="50"/>
      <c r="H131" s="50" t="s">
        <v>157</v>
      </c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 t="s">
        <v>157</v>
      </c>
      <c r="CN131" s="50"/>
      <c r="CO131" s="50"/>
      <c r="CP131" s="50"/>
      <c r="CQ131" s="50"/>
      <c r="CR131" s="50"/>
      <c r="CS131" s="50"/>
      <c r="CT131" s="50"/>
      <c r="CU131" s="50"/>
      <c r="CV131" s="50" t="s">
        <v>157</v>
      </c>
      <c r="CW131" s="50"/>
      <c r="CX131" s="50"/>
      <c r="CY131" s="50"/>
      <c r="CZ131" s="50" t="s">
        <v>157</v>
      </c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  <c r="EG131" s="50"/>
      <c r="EH131" s="50"/>
      <c r="EI131" s="50"/>
      <c r="EJ131" s="50"/>
      <c r="EK131" s="50"/>
      <c r="EL131" s="50"/>
      <c r="EM131" s="50"/>
      <c r="EN131" s="50"/>
      <c r="EO131" s="50"/>
      <c r="EP131" s="50"/>
      <c r="EQ131" s="50"/>
      <c r="ER131" s="50"/>
      <c r="ES131" s="50"/>
      <c r="ET131" s="50"/>
      <c r="EU131" s="50"/>
      <c r="EV131" s="50"/>
      <c r="EW131" s="50"/>
      <c r="EX131" s="22"/>
    </row>
    <row r="132" spans="1:154" ht="12.9" customHeight="1" x14ac:dyDescent="0.25">
      <c r="A132" s="3">
        <v>770928</v>
      </c>
      <c r="B132" s="3"/>
      <c r="C132" s="21" t="str">
        <f>VLOOKUP(A132,Hoja1!A$1:B$2013,2)</f>
        <v>GONZALEZ_770928</v>
      </c>
      <c r="D132" s="3" t="s">
        <v>161</v>
      </c>
      <c r="E132" s="49"/>
      <c r="F132" s="49"/>
      <c r="G132" s="49"/>
      <c r="H132" s="49" t="s">
        <v>157</v>
      </c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 t="s">
        <v>157</v>
      </c>
      <c r="CN132" s="49"/>
      <c r="CO132" s="49"/>
      <c r="CP132" s="49"/>
      <c r="CQ132" s="49"/>
      <c r="CR132" s="49"/>
      <c r="CS132" s="49"/>
      <c r="CT132" s="49"/>
      <c r="CU132" s="49"/>
      <c r="CV132" s="49" t="s">
        <v>157</v>
      </c>
      <c r="CW132" s="49" t="s">
        <v>157</v>
      </c>
      <c r="CX132" s="49"/>
      <c r="CY132" s="49"/>
      <c r="CZ132" s="49" t="s">
        <v>157</v>
      </c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  <c r="ER132" s="49"/>
      <c r="ES132" s="49"/>
      <c r="ET132" s="49"/>
      <c r="EU132" s="49"/>
      <c r="EV132" s="49"/>
      <c r="EW132" s="49"/>
      <c r="EX132" s="22"/>
    </row>
    <row r="133" spans="1:154" ht="12.9" customHeight="1" x14ac:dyDescent="0.25">
      <c r="A133" s="3">
        <v>771697</v>
      </c>
      <c r="B133" s="3"/>
      <c r="C133" s="21" t="str">
        <f>VLOOKUP(A133,Hoja1!A$1:B$2013,2)</f>
        <v>GONZALEZ_771697</v>
      </c>
      <c r="D133" s="3" t="s">
        <v>161</v>
      </c>
      <c r="E133" s="50"/>
      <c r="F133" s="50"/>
      <c r="G133" s="50"/>
      <c r="H133" s="50" t="s">
        <v>157</v>
      </c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 t="s">
        <v>157</v>
      </c>
      <c r="CN133" s="50" t="s">
        <v>157</v>
      </c>
      <c r="CO133" s="50"/>
      <c r="CP133" s="50"/>
      <c r="CQ133" s="50"/>
      <c r="CR133" s="50"/>
      <c r="CS133" s="50"/>
      <c r="CT133" s="50"/>
      <c r="CU133" s="50"/>
      <c r="CV133" s="50" t="s">
        <v>157</v>
      </c>
      <c r="CW133" s="50" t="s">
        <v>157</v>
      </c>
      <c r="CX133" s="50"/>
      <c r="CY133" s="50"/>
      <c r="CZ133" s="50" t="s">
        <v>157</v>
      </c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22"/>
    </row>
    <row r="134" spans="1:154" ht="12.9" customHeight="1" x14ac:dyDescent="0.25">
      <c r="A134" s="3">
        <v>772164</v>
      </c>
      <c r="B134" s="3"/>
      <c r="C134" s="21" t="str">
        <f>VLOOKUP(A134,Hoja1!A$1:B$2013,2)</f>
        <v>RAMIREZ_772164</v>
      </c>
      <c r="D134" s="3" t="s">
        <v>161</v>
      </c>
      <c r="E134" s="49"/>
      <c r="F134" s="49"/>
      <c r="G134" s="49"/>
      <c r="H134" s="49" t="s">
        <v>157</v>
      </c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 t="s">
        <v>157</v>
      </c>
      <c r="CN134" s="49" t="s">
        <v>157</v>
      </c>
      <c r="CO134" s="49"/>
      <c r="CP134" s="49"/>
      <c r="CQ134" s="49"/>
      <c r="CR134" s="49"/>
      <c r="CS134" s="49"/>
      <c r="CT134" s="49"/>
      <c r="CU134" s="49"/>
      <c r="CV134" s="49" t="s">
        <v>157</v>
      </c>
      <c r="CW134" s="49" t="s">
        <v>157</v>
      </c>
      <c r="CX134" s="49"/>
      <c r="CY134" s="49"/>
      <c r="CZ134" s="49" t="s">
        <v>157</v>
      </c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9"/>
      <c r="EE134" s="49"/>
      <c r="EF134" s="49"/>
      <c r="EG134" s="49"/>
      <c r="EH134" s="49"/>
      <c r="EI134" s="49"/>
      <c r="EJ134" s="49"/>
      <c r="EK134" s="49"/>
      <c r="EL134" s="49"/>
      <c r="EM134" s="49"/>
      <c r="EN134" s="49"/>
      <c r="EO134" s="49"/>
      <c r="EP134" s="49"/>
      <c r="EQ134" s="49"/>
      <c r="ER134" s="49"/>
      <c r="ES134" s="49"/>
      <c r="ET134" s="49"/>
      <c r="EU134" s="49"/>
      <c r="EV134" s="49"/>
      <c r="EW134" s="49"/>
      <c r="EX134" s="22"/>
    </row>
    <row r="135" spans="1:154" ht="12.9" customHeight="1" x14ac:dyDescent="0.25">
      <c r="A135" s="3">
        <v>761398</v>
      </c>
      <c r="B135" s="3"/>
      <c r="C135" s="21" t="str">
        <f>VLOOKUP(A135,Hoja1!A$1:B$2013,2)</f>
        <v>SANCHEZ_761398</v>
      </c>
      <c r="D135" s="3" t="s">
        <v>161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 t="s">
        <v>157</v>
      </c>
      <c r="O135" s="50"/>
      <c r="P135" s="50" t="s">
        <v>157</v>
      </c>
      <c r="Q135" s="50"/>
      <c r="R135" s="50" t="s">
        <v>157</v>
      </c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 t="s">
        <v>157</v>
      </c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22"/>
    </row>
    <row r="136" spans="1:154" ht="12.9" customHeight="1" x14ac:dyDescent="0.25">
      <c r="A136" s="3">
        <v>765296</v>
      </c>
      <c r="B136" s="3"/>
      <c r="C136" s="21" t="str">
        <f>VLOOKUP(A136,Hoja1!A$1:B$2013,2)</f>
        <v>RAMIREZ_765296</v>
      </c>
      <c r="D136" s="3" t="s">
        <v>161</v>
      </c>
      <c r="E136" s="49"/>
      <c r="F136" s="49"/>
      <c r="G136" s="49"/>
      <c r="H136" s="49"/>
      <c r="I136" s="49"/>
      <c r="J136" s="49"/>
      <c r="K136" s="49"/>
      <c r="L136" s="49"/>
      <c r="M136" s="49"/>
      <c r="N136" s="49" t="s">
        <v>157</v>
      </c>
      <c r="O136" s="49"/>
      <c r="P136" s="49" t="s">
        <v>157</v>
      </c>
      <c r="Q136" s="49"/>
      <c r="R136" s="49" t="s">
        <v>157</v>
      </c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 t="s">
        <v>157</v>
      </c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49"/>
      <c r="ED136" s="49"/>
      <c r="EE136" s="49"/>
      <c r="EF136" s="49"/>
      <c r="EG136" s="49"/>
      <c r="EH136" s="49"/>
      <c r="EI136" s="49"/>
      <c r="EJ136" s="49"/>
      <c r="EK136" s="49"/>
      <c r="EL136" s="49"/>
      <c r="EM136" s="49"/>
      <c r="EN136" s="49"/>
      <c r="EO136" s="49"/>
      <c r="EP136" s="49"/>
      <c r="EQ136" s="49"/>
      <c r="ER136" s="49"/>
      <c r="ES136" s="49"/>
      <c r="ET136" s="49"/>
      <c r="EU136" s="49"/>
      <c r="EV136" s="49"/>
      <c r="EW136" s="49"/>
      <c r="EX136" s="22"/>
    </row>
    <row r="137" spans="1:154" ht="12.9" customHeight="1" x14ac:dyDescent="0.25">
      <c r="A137" s="3">
        <v>772080</v>
      </c>
      <c r="B137" s="3"/>
      <c r="C137" s="21" t="str">
        <f>VLOOKUP(A137,Hoja1!A$1:B$2013,2)</f>
        <v>DIAZ_772080</v>
      </c>
      <c r="D137" s="3" t="s">
        <v>161</v>
      </c>
      <c r="E137" s="50"/>
      <c r="F137" s="50"/>
      <c r="G137" s="50"/>
      <c r="H137" s="50"/>
      <c r="I137" s="50"/>
      <c r="J137" s="50"/>
      <c r="K137" s="50"/>
      <c r="L137" s="50"/>
      <c r="M137" s="50"/>
      <c r="N137" s="50" t="s">
        <v>157</v>
      </c>
      <c r="O137" s="50"/>
      <c r="P137" s="50"/>
      <c r="Q137" s="50"/>
      <c r="R137" s="50" t="s">
        <v>157</v>
      </c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 t="s">
        <v>157</v>
      </c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0"/>
      <c r="EA137" s="50"/>
      <c r="EB137" s="50"/>
      <c r="EC137" s="50"/>
      <c r="ED137" s="50"/>
      <c r="EE137" s="50"/>
      <c r="EF137" s="50"/>
      <c r="EG137" s="50"/>
      <c r="EH137" s="50"/>
      <c r="EI137" s="50"/>
      <c r="EJ137" s="50"/>
      <c r="EK137" s="50"/>
      <c r="EL137" s="50"/>
      <c r="EM137" s="50"/>
      <c r="EN137" s="50"/>
      <c r="EO137" s="50"/>
      <c r="EP137" s="50"/>
      <c r="EQ137" s="50"/>
      <c r="ER137" s="50"/>
      <c r="ES137" s="50"/>
      <c r="ET137" s="50"/>
      <c r="EU137" s="50"/>
      <c r="EV137" s="50"/>
      <c r="EW137" s="50"/>
      <c r="EX137" s="22"/>
    </row>
    <row r="138" spans="1:154" ht="12.9" customHeight="1" x14ac:dyDescent="0.25">
      <c r="A138" s="3">
        <v>773501</v>
      </c>
      <c r="B138" s="3"/>
      <c r="C138" s="21" t="str">
        <f>VLOOKUP(A138,Hoja1!A$1:B$2013,2)</f>
        <v>MONGE_773501</v>
      </c>
      <c r="D138" s="3" t="s">
        <v>161</v>
      </c>
      <c r="E138" s="49"/>
      <c r="F138" s="49"/>
      <c r="G138" s="49"/>
      <c r="H138" s="49"/>
      <c r="I138" s="49"/>
      <c r="J138" s="49"/>
      <c r="K138" s="49"/>
      <c r="L138" s="49"/>
      <c r="M138" s="49"/>
      <c r="N138" s="49" t="s">
        <v>157</v>
      </c>
      <c r="O138" s="49"/>
      <c r="P138" s="49" t="s">
        <v>157</v>
      </c>
      <c r="Q138" s="49"/>
      <c r="R138" s="49" t="s">
        <v>157</v>
      </c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 t="s">
        <v>157</v>
      </c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49"/>
      <c r="ED138" s="49"/>
      <c r="EE138" s="49"/>
      <c r="EF138" s="49"/>
      <c r="EG138" s="49"/>
      <c r="EH138" s="49"/>
      <c r="EI138" s="49"/>
      <c r="EJ138" s="49"/>
      <c r="EK138" s="49"/>
      <c r="EL138" s="49"/>
      <c r="EM138" s="49"/>
      <c r="EN138" s="49"/>
      <c r="EO138" s="49"/>
      <c r="EP138" s="49"/>
      <c r="EQ138" s="49"/>
      <c r="ER138" s="49"/>
      <c r="ES138" s="49"/>
      <c r="ET138" s="49"/>
      <c r="EU138" s="49"/>
      <c r="EV138" s="49"/>
      <c r="EW138" s="49"/>
      <c r="EX138" s="22"/>
    </row>
    <row r="139" spans="1:154" ht="12.9" customHeight="1" x14ac:dyDescent="0.25">
      <c r="A139" s="3">
        <v>768773</v>
      </c>
      <c r="B139" s="3"/>
      <c r="C139" s="21" t="str">
        <f>VLOOKUP(A139,Hoja1!A$1:B$2013,2)</f>
        <v>URIBE_768773</v>
      </c>
      <c r="D139" s="3" t="s">
        <v>161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 t="s">
        <v>157</v>
      </c>
      <c r="O139" s="50"/>
      <c r="P139" s="50" t="s">
        <v>157</v>
      </c>
      <c r="Q139" s="50"/>
      <c r="R139" s="50" t="s">
        <v>157</v>
      </c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 t="s">
        <v>157</v>
      </c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  <c r="EG139" s="50"/>
      <c r="EH139" s="50"/>
      <c r="EI139" s="50"/>
      <c r="EJ139" s="50"/>
      <c r="EK139" s="50"/>
      <c r="EL139" s="50"/>
      <c r="EM139" s="50"/>
      <c r="EN139" s="50"/>
      <c r="EO139" s="50"/>
      <c r="EP139" s="50"/>
      <c r="EQ139" s="50"/>
      <c r="ER139" s="50"/>
      <c r="ES139" s="50"/>
      <c r="ET139" s="50"/>
      <c r="EU139" s="50"/>
      <c r="EV139" s="50"/>
      <c r="EW139" s="50"/>
      <c r="EX139" s="22"/>
    </row>
    <row r="140" spans="1:154" ht="12.9" customHeight="1" x14ac:dyDescent="0.25">
      <c r="A140" s="3">
        <v>770576</v>
      </c>
      <c r="B140" s="3"/>
      <c r="C140" s="21" t="str">
        <f>VLOOKUP(A140,Hoja1!A$1:B$2013,2)</f>
        <v>PAEZ_770576</v>
      </c>
      <c r="D140" s="3" t="s">
        <v>161</v>
      </c>
      <c r="E140" s="49"/>
      <c r="F140" s="49"/>
      <c r="G140" s="49"/>
      <c r="H140" s="49"/>
      <c r="I140" s="49"/>
      <c r="J140" s="49"/>
      <c r="K140" s="49"/>
      <c r="L140" s="49"/>
      <c r="M140" s="49"/>
      <c r="N140" s="49" t="s">
        <v>157</v>
      </c>
      <c r="O140" s="49"/>
      <c r="P140" s="49" t="s">
        <v>157</v>
      </c>
      <c r="Q140" s="49"/>
      <c r="R140" s="49" t="s">
        <v>157</v>
      </c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 t="s">
        <v>157</v>
      </c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22"/>
    </row>
    <row r="141" spans="1:154" ht="12.9" customHeight="1" x14ac:dyDescent="0.25">
      <c r="A141" s="3">
        <v>773009</v>
      </c>
      <c r="B141" s="3"/>
      <c r="C141" s="21" t="str">
        <f>VLOOKUP(A141,Hoja1!A$1:B$2013,2)</f>
        <v>RODRIGUEZ_773009</v>
      </c>
      <c r="D141" s="3" t="s">
        <v>161</v>
      </c>
      <c r="E141" s="50"/>
      <c r="F141" s="50"/>
      <c r="G141" s="50"/>
      <c r="H141" s="50"/>
      <c r="I141" s="50"/>
      <c r="J141" s="50"/>
      <c r="K141" s="50"/>
      <c r="L141" s="50"/>
      <c r="M141" s="50"/>
      <c r="N141" s="50" t="s">
        <v>157</v>
      </c>
      <c r="O141" s="50"/>
      <c r="P141" s="50" t="s">
        <v>157</v>
      </c>
      <c r="Q141" s="50"/>
      <c r="R141" s="50" t="s">
        <v>157</v>
      </c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 t="s">
        <v>157</v>
      </c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  <c r="EE141" s="50"/>
      <c r="EF141" s="50"/>
      <c r="EG141" s="50"/>
      <c r="EH141" s="50"/>
      <c r="EI141" s="50"/>
      <c r="EJ141" s="50"/>
      <c r="EK141" s="50"/>
      <c r="EL141" s="50"/>
      <c r="EM141" s="50"/>
      <c r="EN141" s="50"/>
      <c r="EO141" s="50"/>
      <c r="EP141" s="50"/>
      <c r="EQ141" s="50"/>
      <c r="ER141" s="50"/>
      <c r="ES141" s="50"/>
      <c r="ET141" s="50"/>
      <c r="EU141" s="50"/>
      <c r="EV141" s="50"/>
      <c r="EW141" s="50"/>
      <c r="EX141" s="22"/>
    </row>
    <row r="142" spans="1:154" ht="12.9" customHeight="1" x14ac:dyDescent="0.25">
      <c r="A142" s="3">
        <v>773500</v>
      </c>
      <c r="B142" s="3"/>
      <c r="C142" s="21" t="str">
        <f>VLOOKUP(A142,Hoja1!A$1:B$2013,2)</f>
        <v>RAMIREZ_773500</v>
      </c>
      <c r="D142" s="3" t="s">
        <v>161</v>
      </c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 t="s">
        <v>157</v>
      </c>
      <c r="Q142" s="49" t="s">
        <v>157</v>
      </c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 t="s">
        <v>157</v>
      </c>
      <c r="AK142" s="49" t="s">
        <v>157</v>
      </c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 t="s">
        <v>157</v>
      </c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 t="s">
        <v>157</v>
      </c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49"/>
      <c r="ED142" s="49"/>
      <c r="EE142" s="49"/>
      <c r="EF142" s="49"/>
      <c r="EG142" s="49"/>
      <c r="EH142" s="49"/>
      <c r="EI142" s="49"/>
      <c r="EJ142" s="49"/>
      <c r="EK142" s="49"/>
      <c r="EL142" s="49"/>
      <c r="EM142" s="49"/>
      <c r="EN142" s="49"/>
      <c r="EO142" s="49"/>
      <c r="EP142" s="49"/>
      <c r="EQ142" s="49"/>
      <c r="ER142" s="49"/>
      <c r="ES142" s="49"/>
      <c r="ET142" s="49"/>
      <c r="EU142" s="49"/>
      <c r="EV142" s="49"/>
      <c r="EW142" s="49"/>
      <c r="EX142" s="22"/>
    </row>
    <row r="143" spans="1:154" ht="12.9" customHeight="1" x14ac:dyDescent="0.25">
      <c r="A143" s="3">
        <v>774423</v>
      </c>
      <c r="B143" s="3"/>
      <c r="C143" s="21" t="str">
        <f>VLOOKUP(A143,Hoja1!A$1:B$2013,2)</f>
        <v>FERNANDEZ_774423</v>
      </c>
      <c r="D143" s="3" t="s">
        <v>161</v>
      </c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 t="s">
        <v>157</v>
      </c>
      <c r="Q143" s="50" t="s">
        <v>157</v>
      </c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 t="s">
        <v>157</v>
      </c>
      <c r="AK143" s="50" t="s">
        <v>157</v>
      </c>
      <c r="AL143" s="50"/>
      <c r="AM143" s="50"/>
      <c r="AN143" s="50"/>
      <c r="AO143" s="50"/>
      <c r="AP143" s="50" t="s">
        <v>157</v>
      </c>
      <c r="AQ143" s="50"/>
      <c r="AR143" s="50"/>
      <c r="AS143" s="50"/>
      <c r="AT143" s="50"/>
      <c r="AU143" s="50"/>
      <c r="AV143" s="50"/>
      <c r="AW143" s="50" t="s">
        <v>157</v>
      </c>
      <c r="AX143" s="50"/>
      <c r="AY143" s="50"/>
      <c r="AZ143" s="50"/>
      <c r="BA143" s="50" t="s">
        <v>157</v>
      </c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 t="s">
        <v>157</v>
      </c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  <c r="EG143" s="50"/>
      <c r="EH143" s="50"/>
      <c r="EI143" s="50"/>
      <c r="EJ143" s="50"/>
      <c r="EK143" s="50"/>
      <c r="EL143" s="50"/>
      <c r="EM143" s="50"/>
      <c r="EN143" s="50"/>
      <c r="EO143" s="50"/>
      <c r="EP143" s="50"/>
      <c r="EQ143" s="50"/>
      <c r="ER143" s="50"/>
      <c r="ES143" s="50"/>
      <c r="ET143" s="50"/>
      <c r="EU143" s="50"/>
      <c r="EV143" s="50"/>
      <c r="EW143" s="50"/>
      <c r="EX143" s="22"/>
    </row>
    <row r="144" spans="1:154" ht="12.9" customHeight="1" x14ac:dyDescent="0.25">
      <c r="A144" s="3">
        <v>775249</v>
      </c>
      <c r="B144" s="3"/>
      <c r="C144" s="21" t="str">
        <f>VLOOKUP(A144,Hoja1!A$1:B$2013,2)</f>
        <v>MURILLO_775249</v>
      </c>
      <c r="D144" s="3" t="s">
        <v>161</v>
      </c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 t="s">
        <v>157</v>
      </c>
      <c r="Q144" s="49" t="s">
        <v>157</v>
      </c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 t="s">
        <v>157</v>
      </c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 t="s">
        <v>157</v>
      </c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 t="s">
        <v>157</v>
      </c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  <c r="ER144" s="49"/>
      <c r="ES144" s="49"/>
      <c r="ET144" s="49"/>
      <c r="EU144" s="49"/>
      <c r="EV144" s="49"/>
      <c r="EW144" s="49"/>
      <c r="EX144" s="22"/>
    </row>
    <row r="145" spans="1:154" ht="12.9" customHeight="1" x14ac:dyDescent="0.25">
      <c r="A145" s="3">
        <v>776277</v>
      </c>
      <c r="B145" s="3"/>
      <c r="C145" s="21" t="str">
        <f>VLOOKUP(A145,Hoja1!A$1:B$2013,2)</f>
        <v>RAMIREZ_776277</v>
      </c>
      <c r="D145" s="3" t="s">
        <v>161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 t="s">
        <v>157</v>
      </c>
      <c r="Q145" s="50" t="s">
        <v>157</v>
      </c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 t="s">
        <v>157</v>
      </c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 t="s">
        <v>157</v>
      </c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 t="s">
        <v>157</v>
      </c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22"/>
    </row>
    <row r="146" spans="1:154" ht="12.9" customHeight="1" x14ac:dyDescent="0.25">
      <c r="A146" s="3">
        <v>764216</v>
      </c>
      <c r="B146" s="3"/>
      <c r="C146" s="21" t="str">
        <f>VLOOKUP(A146,Hoja1!A$1:B$2013,2)</f>
        <v>CANO_764216</v>
      </c>
      <c r="D146" s="3" t="s">
        <v>161</v>
      </c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 t="s">
        <v>157</v>
      </c>
      <c r="Q146" s="49" t="s">
        <v>157</v>
      </c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 t="s">
        <v>157</v>
      </c>
      <c r="AK146" s="49" t="s">
        <v>157</v>
      </c>
      <c r="AL146" s="49"/>
      <c r="AM146" s="49"/>
      <c r="AN146" s="49"/>
      <c r="AO146" s="49"/>
      <c r="AP146" s="49" t="s">
        <v>157</v>
      </c>
      <c r="AQ146" s="49"/>
      <c r="AR146" s="49"/>
      <c r="AS146" s="49"/>
      <c r="AT146" s="49"/>
      <c r="AU146" s="49"/>
      <c r="AV146" s="49"/>
      <c r="AW146" s="49" t="s">
        <v>157</v>
      </c>
      <c r="AX146" s="49"/>
      <c r="AY146" s="49"/>
      <c r="AZ146" s="49"/>
      <c r="BA146" s="49" t="s">
        <v>157</v>
      </c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 t="s">
        <v>157</v>
      </c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  <c r="DS146" s="49"/>
      <c r="DT146" s="49"/>
      <c r="DU146" s="49"/>
      <c r="DV146" s="49"/>
      <c r="DW146" s="49"/>
      <c r="DX146" s="49"/>
      <c r="DY146" s="49"/>
      <c r="DZ146" s="49"/>
      <c r="EA146" s="49"/>
      <c r="EB146" s="49"/>
      <c r="EC146" s="49"/>
      <c r="ED146" s="49"/>
      <c r="EE146" s="49"/>
      <c r="EF146" s="49"/>
      <c r="EG146" s="49"/>
      <c r="EH146" s="49"/>
      <c r="EI146" s="49"/>
      <c r="EJ146" s="49"/>
      <c r="EK146" s="49"/>
      <c r="EL146" s="49"/>
      <c r="EM146" s="49"/>
      <c r="EN146" s="49"/>
      <c r="EO146" s="49"/>
      <c r="EP146" s="49"/>
      <c r="EQ146" s="49"/>
      <c r="ER146" s="49"/>
      <c r="ES146" s="49"/>
      <c r="ET146" s="49"/>
      <c r="EU146" s="49"/>
      <c r="EV146" s="49"/>
      <c r="EW146" s="49"/>
      <c r="EX146" s="22"/>
    </row>
    <row r="147" spans="1:154" ht="12.9" customHeight="1" x14ac:dyDescent="0.25">
      <c r="A147" s="3">
        <v>776518</v>
      </c>
      <c r="B147" s="3"/>
      <c r="C147" s="21" t="str">
        <f>VLOOKUP(A147,Hoja1!A$1:B$2013,2)</f>
        <v>AGUILAR_776518</v>
      </c>
      <c r="D147" s="3" t="s">
        <v>161</v>
      </c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 t="s">
        <v>157</v>
      </c>
      <c r="Q147" s="50" t="s">
        <v>157</v>
      </c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 t="s">
        <v>157</v>
      </c>
      <c r="AK147" s="50" t="s">
        <v>157</v>
      </c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 t="s">
        <v>157</v>
      </c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 t="s">
        <v>157</v>
      </c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22"/>
    </row>
    <row r="148" spans="1:154" ht="12.9" customHeight="1" x14ac:dyDescent="0.25">
      <c r="A148" s="3">
        <v>773200</v>
      </c>
      <c r="B148" s="3"/>
      <c r="C148" s="21" t="str">
        <f>VLOOKUP(A148,Hoja1!A$1:B$2013,2)</f>
        <v>SORIANO_773200</v>
      </c>
      <c r="D148" s="3" t="s">
        <v>161</v>
      </c>
      <c r="E148" s="49"/>
      <c r="F148" s="49"/>
      <c r="G148" s="49"/>
      <c r="H148" s="49"/>
      <c r="I148" s="49" t="s">
        <v>157</v>
      </c>
      <c r="J148" s="49"/>
      <c r="K148" s="49" t="s">
        <v>157</v>
      </c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 t="s">
        <v>157</v>
      </c>
      <c r="CI148" s="49"/>
      <c r="CJ148" s="49"/>
      <c r="CK148" s="49"/>
      <c r="CL148" s="49"/>
      <c r="CM148" s="49"/>
      <c r="CN148" s="49"/>
      <c r="CO148" s="49"/>
      <c r="CP148" s="49"/>
      <c r="CQ148" s="49" t="s">
        <v>157</v>
      </c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  <c r="ER148" s="49"/>
      <c r="ES148" s="49"/>
      <c r="ET148" s="49"/>
      <c r="EU148" s="49"/>
      <c r="EV148" s="49"/>
      <c r="EW148" s="49"/>
      <c r="EX148" s="22"/>
    </row>
    <row r="149" spans="1:154" ht="12.9" customHeight="1" x14ac:dyDescent="0.25">
      <c r="A149" s="3">
        <v>771151</v>
      </c>
      <c r="B149" s="3"/>
      <c r="C149" s="21" t="str">
        <f>VLOOKUP(A149,Hoja1!A$1:B$2013,2)</f>
        <v>HERNANDEZ_771151</v>
      </c>
      <c r="D149" s="3" t="s">
        <v>161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 t="s">
        <v>157</v>
      </c>
      <c r="Q149" s="50" t="s">
        <v>157</v>
      </c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 t="s">
        <v>157</v>
      </c>
      <c r="AQ149" s="50"/>
      <c r="AR149" s="50"/>
      <c r="AS149" s="50"/>
      <c r="AT149" s="50"/>
      <c r="AU149" s="50"/>
      <c r="AV149" s="50"/>
      <c r="AW149" s="50" t="s">
        <v>157</v>
      </c>
      <c r="AX149" s="50"/>
      <c r="AY149" s="50"/>
      <c r="AZ149" s="50"/>
      <c r="BA149" s="50" t="s">
        <v>157</v>
      </c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 t="s">
        <v>157</v>
      </c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 t="s">
        <v>157</v>
      </c>
      <c r="DN149" s="50" t="s">
        <v>157</v>
      </c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 t="s">
        <v>157</v>
      </c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22"/>
    </row>
    <row r="150" spans="1:154" ht="12.9" customHeight="1" x14ac:dyDescent="0.25">
      <c r="A150" s="3">
        <v>772987</v>
      </c>
      <c r="B150" s="3"/>
      <c r="C150" s="21" t="str">
        <f>VLOOKUP(A150,Hoja1!A$1:B$2013,2)</f>
        <v>TAMAYO_772987</v>
      </c>
      <c r="D150" s="3" t="s">
        <v>161</v>
      </c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 t="s">
        <v>157</v>
      </c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 t="s">
        <v>157</v>
      </c>
      <c r="AX150" s="49"/>
      <c r="AY150" s="49"/>
      <c r="AZ150" s="49"/>
      <c r="BA150" s="49" t="s">
        <v>157</v>
      </c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 t="s">
        <v>157</v>
      </c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 t="s">
        <v>157</v>
      </c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22"/>
    </row>
    <row r="151" spans="1:154" ht="12.9" customHeight="1" x14ac:dyDescent="0.25">
      <c r="A151" s="3">
        <v>773191</v>
      </c>
      <c r="B151" s="3"/>
      <c r="C151" s="21" t="str">
        <f>VLOOKUP(A151,Hoja1!A$1:B$2013,2)</f>
        <v>LOPEZ_773191</v>
      </c>
      <c r="D151" s="3" t="s">
        <v>161</v>
      </c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 t="s">
        <v>157</v>
      </c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 t="s">
        <v>157</v>
      </c>
      <c r="AQ151" s="50"/>
      <c r="AR151" s="50"/>
      <c r="AS151" s="50"/>
      <c r="AT151" s="50"/>
      <c r="AU151" s="50"/>
      <c r="AV151" s="50"/>
      <c r="AW151" s="50" t="s">
        <v>157</v>
      </c>
      <c r="AX151" s="50"/>
      <c r="AY151" s="50"/>
      <c r="AZ151" s="50"/>
      <c r="BA151" s="50" t="s">
        <v>157</v>
      </c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 t="s">
        <v>157</v>
      </c>
      <c r="DM151" s="50" t="s">
        <v>157</v>
      </c>
      <c r="DN151" s="50" t="s">
        <v>157</v>
      </c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/>
      <c r="EH151" s="50"/>
      <c r="EI151" s="50"/>
      <c r="EJ151" s="50"/>
      <c r="EK151" s="50"/>
      <c r="EL151" s="50" t="s">
        <v>157</v>
      </c>
      <c r="EM151" s="50"/>
      <c r="EN151" s="50"/>
      <c r="EO151" s="50"/>
      <c r="EP151" s="50"/>
      <c r="EQ151" s="50"/>
      <c r="ER151" s="50"/>
      <c r="ES151" s="50"/>
      <c r="ET151" s="50"/>
      <c r="EU151" s="50"/>
      <c r="EV151" s="50"/>
      <c r="EW151" s="50"/>
      <c r="EX151" s="22"/>
    </row>
    <row r="152" spans="1:154" ht="12.9" customHeight="1" x14ac:dyDescent="0.25">
      <c r="A152" s="3">
        <v>773197</v>
      </c>
      <c r="B152" s="3"/>
      <c r="C152" s="21" t="str">
        <f>VLOOKUP(A152,Hoja1!A$1:B$2013,2)</f>
        <v>CASTRO_773197</v>
      </c>
      <c r="D152" s="3" t="s">
        <v>161</v>
      </c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 t="s">
        <v>157</v>
      </c>
      <c r="Q152" s="49" t="s">
        <v>157</v>
      </c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 t="s">
        <v>157</v>
      </c>
      <c r="AL152" s="49"/>
      <c r="AM152" s="49"/>
      <c r="AN152" s="49"/>
      <c r="AO152" s="49"/>
      <c r="AP152" s="49" t="s">
        <v>157</v>
      </c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 t="s">
        <v>157</v>
      </c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 t="s">
        <v>157</v>
      </c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 t="s">
        <v>157</v>
      </c>
      <c r="DN152" s="49" t="s">
        <v>157</v>
      </c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 t="s">
        <v>157</v>
      </c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22"/>
    </row>
    <row r="153" spans="1:154" ht="12.9" customHeight="1" x14ac:dyDescent="0.25">
      <c r="A153" s="3">
        <v>773201</v>
      </c>
      <c r="B153" s="3"/>
      <c r="C153" s="21" t="str">
        <f>VLOOKUP(A153,Hoja1!A$1:B$2013,2)</f>
        <v>ROSAS_773201</v>
      </c>
      <c r="D153" s="3" t="s">
        <v>161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 t="s">
        <v>157</v>
      </c>
      <c r="AQ153" s="50"/>
      <c r="AR153" s="50"/>
      <c r="AS153" s="50"/>
      <c r="AT153" s="50"/>
      <c r="AU153" s="50"/>
      <c r="AV153" s="50"/>
      <c r="AW153" s="50" t="s">
        <v>157</v>
      </c>
      <c r="AX153" s="50"/>
      <c r="AY153" s="50"/>
      <c r="AZ153" s="50"/>
      <c r="BA153" s="50" t="s">
        <v>157</v>
      </c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 t="s">
        <v>157</v>
      </c>
      <c r="DM153" s="50" t="s">
        <v>157</v>
      </c>
      <c r="DN153" s="50" t="s">
        <v>157</v>
      </c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  <c r="EG153" s="50"/>
      <c r="EH153" s="50"/>
      <c r="EI153" s="50"/>
      <c r="EJ153" s="50"/>
      <c r="EK153" s="50"/>
      <c r="EL153" s="50"/>
      <c r="EM153" s="50"/>
      <c r="EN153" s="50"/>
      <c r="EO153" s="50"/>
      <c r="EP153" s="50"/>
      <c r="EQ153" s="50"/>
      <c r="ER153" s="50"/>
      <c r="ES153" s="50"/>
      <c r="ET153" s="50"/>
      <c r="EU153" s="50"/>
      <c r="EV153" s="50"/>
      <c r="EW153" s="50"/>
      <c r="EX153" s="22"/>
    </row>
    <row r="154" spans="1:154" ht="12.9" customHeight="1" x14ac:dyDescent="0.25">
      <c r="A154" s="3">
        <v>773999</v>
      </c>
      <c r="B154" s="3"/>
      <c r="C154" s="21" t="str">
        <f>VLOOKUP(A154,Hoja1!A$1:B$2013,2)</f>
        <v>PEREZ_773999</v>
      </c>
      <c r="D154" s="3" t="s">
        <v>161</v>
      </c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 t="s">
        <v>157</v>
      </c>
      <c r="Q154" s="49" t="s">
        <v>157</v>
      </c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 t="s">
        <v>157</v>
      </c>
      <c r="AQ154" s="49"/>
      <c r="AR154" s="49"/>
      <c r="AS154" s="49"/>
      <c r="AT154" s="49"/>
      <c r="AU154" s="49"/>
      <c r="AV154" s="49"/>
      <c r="AW154" s="49" t="s">
        <v>157</v>
      </c>
      <c r="AX154" s="49"/>
      <c r="AY154" s="49"/>
      <c r="AZ154" s="49"/>
      <c r="BA154" s="49" t="s">
        <v>157</v>
      </c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 t="s">
        <v>157</v>
      </c>
      <c r="DM154" s="49" t="s">
        <v>157</v>
      </c>
      <c r="DN154" s="49" t="s">
        <v>157</v>
      </c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 t="s">
        <v>157</v>
      </c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22"/>
    </row>
    <row r="155" spans="1:154" ht="12.9" customHeight="1" x14ac:dyDescent="0.25">
      <c r="A155" s="3">
        <v>774000</v>
      </c>
      <c r="B155" s="3"/>
      <c r="C155" s="21" t="str">
        <f>VLOOKUP(A155,Hoja1!A$1:B$2013,2)</f>
        <v>CABALLERO_774000</v>
      </c>
      <c r="D155" s="3" t="s">
        <v>161</v>
      </c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 t="s">
        <v>157</v>
      </c>
      <c r="Q155" s="50" t="s">
        <v>157</v>
      </c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 t="s">
        <v>157</v>
      </c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 t="s">
        <v>157</v>
      </c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 t="s">
        <v>157</v>
      </c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 t="s">
        <v>157</v>
      </c>
      <c r="DM155" s="50" t="s">
        <v>157</v>
      </c>
      <c r="DN155" s="50" t="s">
        <v>157</v>
      </c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  <c r="EC155" s="50"/>
      <c r="ED155" s="50"/>
      <c r="EE155" s="50"/>
      <c r="EF155" s="50"/>
      <c r="EG155" s="50"/>
      <c r="EH155" s="50"/>
      <c r="EI155" s="50"/>
      <c r="EJ155" s="50"/>
      <c r="EK155" s="50"/>
      <c r="EL155" s="50" t="s">
        <v>157</v>
      </c>
      <c r="EM155" s="50"/>
      <c r="EN155" s="50"/>
      <c r="EO155" s="50"/>
      <c r="EP155" s="50"/>
      <c r="EQ155" s="50"/>
      <c r="ER155" s="50"/>
      <c r="ES155" s="50"/>
      <c r="ET155" s="50"/>
      <c r="EU155" s="50"/>
      <c r="EV155" s="50"/>
      <c r="EW155" s="50"/>
      <c r="EX155" s="22"/>
    </row>
    <row r="156" spans="1:154" ht="12.9" customHeight="1" x14ac:dyDescent="0.25">
      <c r="A156" s="3">
        <v>773499</v>
      </c>
      <c r="B156" s="3"/>
      <c r="C156" s="21" t="str">
        <f>VLOOKUP(A156,Hoja1!A$1:B$2013,2)</f>
        <v>HERNANDEZ_773499</v>
      </c>
      <c r="D156" s="3" t="s">
        <v>161</v>
      </c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 t="s">
        <v>157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 t="s">
        <v>157</v>
      </c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 t="s">
        <v>157</v>
      </c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 t="s">
        <v>157</v>
      </c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 t="s">
        <v>157</v>
      </c>
      <c r="DN156" s="49" t="s">
        <v>157</v>
      </c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22"/>
    </row>
    <row r="157" spans="1:154" ht="12.9" customHeight="1" x14ac:dyDescent="0.25">
      <c r="A157" s="3">
        <v>774114</v>
      </c>
      <c r="B157" s="3"/>
      <c r="C157" s="21" t="str">
        <f>VLOOKUP(A157,Hoja1!A$1:B$2013,2)</f>
        <v>HERNANDEZ_774114</v>
      </c>
      <c r="D157" s="3" t="s">
        <v>161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 t="s">
        <v>157</v>
      </c>
      <c r="Q157" s="50" t="s">
        <v>157</v>
      </c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 t="s">
        <v>157</v>
      </c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 t="s">
        <v>157</v>
      </c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 t="s">
        <v>157</v>
      </c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 t="s">
        <v>157</v>
      </c>
      <c r="DM157" s="50" t="s">
        <v>157</v>
      </c>
      <c r="DN157" s="50" t="s">
        <v>157</v>
      </c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  <c r="EG157" s="50"/>
      <c r="EH157" s="50"/>
      <c r="EI157" s="50"/>
      <c r="EJ157" s="50"/>
      <c r="EK157" s="50"/>
      <c r="EL157" s="50" t="s">
        <v>157</v>
      </c>
      <c r="EM157" s="50"/>
      <c r="EN157" s="50"/>
      <c r="EO157" s="50"/>
      <c r="EP157" s="50"/>
      <c r="EQ157" s="50"/>
      <c r="ER157" s="50"/>
      <c r="ES157" s="50"/>
      <c r="ET157" s="50"/>
      <c r="EU157" s="50"/>
      <c r="EV157" s="50"/>
      <c r="EW157" s="50"/>
      <c r="EX157" s="22"/>
    </row>
    <row r="158" spans="1:154" ht="12.9" customHeight="1" x14ac:dyDescent="0.25">
      <c r="A158" s="3">
        <v>774710</v>
      </c>
      <c r="B158" s="3"/>
      <c r="C158" s="21" t="str">
        <f>VLOOKUP(A158,Hoja1!A$1:B$2013,2)</f>
        <v>PEREZ_774710</v>
      </c>
      <c r="D158" s="3" t="s">
        <v>161</v>
      </c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 t="s">
        <v>157</v>
      </c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 t="s">
        <v>157</v>
      </c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 t="s">
        <v>157</v>
      </c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 t="s">
        <v>157</v>
      </c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 t="s">
        <v>157</v>
      </c>
      <c r="DM158" s="49" t="s">
        <v>157</v>
      </c>
      <c r="DN158" s="49" t="s">
        <v>157</v>
      </c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 t="s">
        <v>157</v>
      </c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22"/>
    </row>
    <row r="159" spans="1:154" ht="12.9" customHeight="1" x14ac:dyDescent="0.25">
      <c r="A159" s="3">
        <v>775758</v>
      </c>
      <c r="B159" s="3"/>
      <c r="C159" s="21" t="str">
        <f>VLOOKUP(A159,Hoja1!A$1:B$2013,2)</f>
        <v>VELAZQUEZ_775758</v>
      </c>
      <c r="D159" s="3" t="s">
        <v>161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 t="s">
        <v>157</v>
      </c>
      <c r="Q159" s="50" t="s">
        <v>157</v>
      </c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 t="s">
        <v>157</v>
      </c>
      <c r="AL159" s="50"/>
      <c r="AM159" s="50"/>
      <c r="AN159" s="50"/>
      <c r="AO159" s="50"/>
      <c r="AP159" s="50" t="s">
        <v>157</v>
      </c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 t="s">
        <v>157</v>
      </c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 t="s">
        <v>157</v>
      </c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 t="s">
        <v>157</v>
      </c>
      <c r="DM159" s="50" t="s">
        <v>157</v>
      </c>
      <c r="DN159" s="50" t="s">
        <v>157</v>
      </c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  <c r="EL159" s="50" t="s">
        <v>157</v>
      </c>
      <c r="EM159" s="50"/>
      <c r="EN159" s="50"/>
      <c r="EO159" s="50"/>
      <c r="EP159" s="50"/>
      <c r="EQ159" s="50"/>
      <c r="ER159" s="50"/>
      <c r="ES159" s="50"/>
      <c r="ET159" s="50"/>
      <c r="EU159" s="50"/>
      <c r="EV159" s="50"/>
      <c r="EW159" s="50"/>
      <c r="EX159" s="22"/>
    </row>
    <row r="160" spans="1:154" ht="12.9" customHeight="1" x14ac:dyDescent="0.25">
      <c r="A160" s="3">
        <v>761371</v>
      </c>
      <c r="B160" s="3"/>
      <c r="C160" s="21" t="str">
        <f>VLOOKUP(A160,Hoja1!A$1:B$2013,2)</f>
        <v>URIBE_761371</v>
      </c>
      <c r="D160" s="3" t="s">
        <v>161</v>
      </c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 t="s">
        <v>157</v>
      </c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 t="s">
        <v>157</v>
      </c>
      <c r="BK160" s="49" t="s">
        <v>157</v>
      </c>
      <c r="BL160" s="49" t="s">
        <v>157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 t="s">
        <v>157</v>
      </c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22"/>
    </row>
    <row r="161" spans="1:154" ht="12.9" customHeight="1" x14ac:dyDescent="0.25">
      <c r="A161" s="3">
        <v>761575</v>
      </c>
      <c r="B161" s="3"/>
      <c r="C161" s="21" t="str">
        <f>VLOOKUP(A161,Hoja1!A$1:B$2013,2)</f>
        <v>PEREZ_761575</v>
      </c>
      <c r="D161" s="3" t="s">
        <v>161</v>
      </c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 t="s">
        <v>157</v>
      </c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 t="s">
        <v>157</v>
      </c>
      <c r="BK161" s="50" t="s">
        <v>157</v>
      </c>
      <c r="BL161" s="50" t="s">
        <v>157</v>
      </c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 t="s">
        <v>157</v>
      </c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22"/>
    </row>
    <row r="162" spans="1:154" ht="12.9" customHeight="1" x14ac:dyDescent="0.25">
      <c r="A162" s="3">
        <v>769347</v>
      </c>
      <c r="B162" s="3"/>
      <c r="C162" s="21" t="str">
        <f>VLOOKUP(A162,Hoja1!A$1:B$2013,2)</f>
        <v>SALGADO_769347</v>
      </c>
      <c r="D162" s="3" t="s">
        <v>161</v>
      </c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 t="s">
        <v>157</v>
      </c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 t="s">
        <v>157</v>
      </c>
      <c r="BK162" s="49" t="s">
        <v>157</v>
      </c>
      <c r="BL162" s="49" t="s">
        <v>157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 t="s">
        <v>157</v>
      </c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22"/>
    </row>
    <row r="163" spans="1:154" ht="12.9" customHeight="1" x14ac:dyDescent="0.25">
      <c r="A163" s="3">
        <v>771084</v>
      </c>
      <c r="B163" s="3"/>
      <c r="C163" s="21" t="str">
        <f>VLOOKUP(A163,Hoja1!A$1:B$2013,2)</f>
        <v>HERNANDEZ_771084</v>
      </c>
      <c r="D163" s="3" t="s">
        <v>161</v>
      </c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 t="s">
        <v>157</v>
      </c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 t="s">
        <v>157</v>
      </c>
      <c r="BK163" s="50" t="s">
        <v>157</v>
      </c>
      <c r="BL163" s="50" t="s">
        <v>157</v>
      </c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 t="s">
        <v>157</v>
      </c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22"/>
    </row>
    <row r="164" spans="1:154" ht="12.9" customHeight="1" x14ac:dyDescent="0.25">
      <c r="A164" s="3">
        <v>772254</v>
      </c>
      <c r="B164" s="3"/>
      <c r="C164" s="21" t="str">
        <f>VLOOKUP(A164,Hoja1!A$1:B$2013,2)</f>
        <v>SANTANA_772254</v>
      </c>
      <c r="D164" s="3" t="s">
        <v>161</v>
      </c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 t="s">
        <v>157</v>
      </c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 t="s">
        <v>157</v>
      </c>
      <c r="BK164" s="49" t="s">
        <v>157</v>
      </c>
      <c r="BL164" s="49" t="s">
        <v>157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 t="s">
        <v>157</v>
      </c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  <c r="DS164" s="49"/>
      <c r="DT164" s="49"/>
      <c r="DU164" s="49"/>
      <c r="DV164" s="49"/>
      <c r="DW164" s="49"/>
      <c r="DX164" s="49"/>
      <c r="DY164" s="49"/>
      <c r="DZ164" s="49"/>
      <c r="EA164" s="49"/>
      <c r="EB164" s="49"/>
      <c r="EC164" s="49"/>
      <c r="ED164" s="49"/>
      <c r="EE164" s="49"/>
      <c r="EF164" s="49"/>
      <c r="EG164" s="49"/>
      <c r="EH164" s="49"/>
      <c r="EI164" s="49"/>
      <c r="EJ164" s="49"/>
      <c r="EK164" s="49"/>
      <c r="EL164" s="49"/>
      <c r="EM164" s="49"/>
      <c r="EN164" s="49"/>
      <c r="EO164" s="49"/>
      <c r="EP164" s="49"/>
      <c r="EQ164" s="49"/>
      <c r="ER164" s="49"/>
      <c r="ES164" s="49"/>
      <c r="ET164" s="49"/>
      <c r="EU164" s="49"/>
      <c r="EV164" s="49"/>
      <c r="EW164" s="49"/>
      <c r="EX164" s="22"/>
    </row>
    <row r="165" spans="1:154" ht="12.9" customHeight="1" x14ac:dyDescent="0.25">
      <c r="A165" s="3">
        <v>772361</v>
      </c>
      <c r="B165" s="3"/>
      <c r="C165" s="21" t="str">
        <f>VLOOKUP(A165,Hoja1!A$1:B$2013,2)</f>
        <v>BAUTISTA_772361</v>
      </c>
      <c r="D165" s="3" t="s">
        <v>161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 t="s">
        <v>157</v>
      </c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 t="s">
        <v>157</v>
      </c>
      <c r="BK165" s="50" t="s">
        <v>157</v>
      </c>
      <c r="BL165" s="50" t="s">
        <v>157</v>
      </c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 t="s">
        <v>157</v>
      </c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22"/>
    </row>
    <row r="166" spans="1:154" ht="12.9" customHeight="1" x14ac:dyDescent="0.25">
      <c r="A166" s="3">
        <v>776224</v>
      </c>
      <c r="B166" s="3"/>
      <c r="C166" s="21" t="str">
        <f>VLOOKUP(A166,Hoja1!A$1:B$2013,2)</f>
        <v>GRANADOS_776224</v>
      </c>
      <c r="D166" s="3" t="s">
        <v>161</v>
      </c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 t="s">
        <v>157</v>
      </c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 t="s">
        <v>157</v>
      </c>
      <c r="BK166" s="49" t="s">
        <v>157</v>
      </c>
      <c r="BL166" s="49" t="s">
        <v>157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 t="s">
        <v>157</v>
      </c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49"/>
      <c r="EU166" s="49"/>
      <c r="EV166" s="49"/>
      <c r="EW166" s="49"/>
      <c r="EX166" s="22"/>
    </row>
    <row r="167" spans="1:154" ht="12.9" customHeight="1" x14ac:dyDescent="0.25">
      <c r="A167" s="3">
        <v>767089</v>
      </c>
      <c r="B167" s="3"/>
      <c r="C167" s="21" t="str">
        <f>VLOOKUP(A167,Hoja1!A$1:B$2013,2)</f>
        <v>RAMIREZ_767089</v>
      </c>
      <c r="D167" s="3" t="s">
        <v>161</v>
      </c>
      <c r="E167" s="50"/>
      <c r="F167" s="50"/>
      <c r="G167" s="50"/>
      <c r="H167" s="50" t="s">
        <v>157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 t="s">
        <v>157</v>
      </c>
      <c r="CN167" s="50"/>
      <c r="CO167" s="50"/>
      <c r="CP167" s="50"/>
      <c r="CQ167" s="50"/>
      <c r="CR167" s="50"/>
      <c r="CS167" s="50"/>
      <c r="CT167" s="50"/>
      <c r="CU167" s="50"/>
      <c r="CV167" s="50" t="s">
        <v>157</v>
      </c>
      <c r="CW167" s="50" t="s">
        <v>157</v>
      </c>
      <c r="CX167" s="50"/>
      <c r="CY167" s="50"/>
      <c r="CZ167" s="50" t="s">
        <v>157</v>
      </c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22"/>
    </row>
    <row r="168" spans="1:154" ht="12.9" customHeight="1" x14ac:dyDescent="0.25">
      <c r="A168" s="3">
        <v>769547</v>
      </c>
      <c r="B168" s="3"/>
      <c r="C168" s="21" t="str">
        <f>VLOOKUP(A168,Hoja1!A$1:B$2013,2)</f>
        <v>RUBIO_769547</v>
      </c>
      <c r="D168" s="3" t="s">
        <v>161</v>
      </c>
      <c r="E168" s="49"/>
      <c r="F168" s="49"/>
      <c r="G168" s="49"/>
      <c r="H168" s="49" t="s">
        <v>157</v>
      </c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 t="s">
        <v>157</v>
      </c>
      <c r="CN168" s="49"/>
      <c r="CO168" s="49"/>
      <c r="CP168" s="49"/>
      <c r="CQ168" s="49"/>
      <c r="CR168" s="49"/>
      <c r="CS168" s="49"/>
      <c r="CT168" s="49"/>
      <c r="CU168" s="49"/>
      <c r="CV168" s="49" t="s">
        <v>157</v>
      </c>
      <c r="CW168" s="49"/>
      <c r="CX168" s="49"/>
      <c r="CY168" s="49"/>
      <c r="CZ168" s="49" t="s">
        <v>157</v>
      </c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22"/>
    </row>
    <row r="169" spans="1:154" ht="12.9" customHeight="1" x14ac:dyDescent="0.25">
      <c r="A169" s="3">
        <v>770928</v>
      </c>
      <c r="B169" s="3"/>
      <c r="C169" s="21" t="str">
        <f>VLOOKUP(A169,Hoja1!A$1:B$2013,2)</f>
        <v>GONZALEZ_770928</v>
      </c>
      <c r="D169" s="3" t="s">
        <v>161</v>
      </c>
      <c r="E169" s="50"/>
      <c r="F169" s="50"/>
      <c r="G169" s="50"/>
      <c r="H169" s="50" t="s">
        <v>157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 t="s">
        <v>157</v>
      </c>
      <c r="CN169" s="50"/>
      <c r="CO169" s="50"/>
      <c r="CP169" s="50"/>
      <c r="CQ169" s="50"/>
      <c r="CR169" s="50"/>
      <c r="CS169" s="50"/>
      <c r="CT169" s="50"/>
      <c r="CU169" s="50"/>
      <c r="CV169" s="50" t="s">
        <v>157</v>
      </c>
      <c r="CW169" s="50" t="s">
        <v>157</v>
      </c>
      <c r="CX169" s="50"/>
      <c r="CY169" s="50"/>
      <c r="CZ169" s="50" t="s">
        <v>157</v>
      </c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22"/>
    </row>
    <row r="170" spans="1:154" ht="12.9" customHeight="1" x14ac:dyDescent="0.25">
      <c r="A170" s="3">
        <v>771697</v>
      </c>
      <c r="B170" s="3"/>
      <c r="C170" s="21" t="str">
        <f>VLOOKUP(A170,Hoja1!A$1:B$2013,2)</f>
        <v>GONZALEZ_771697</v>
      </c>
      <c r="D170" s="3" t="s">
        <v>161</v>
      </c>
      <c r="E170" s="49"/>
      <c r="F170" s="49"/>
      <c r="G170" s="49"/>
      <c r="H170" s="49" t="s">
        <v>157</v>
      </c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 t="s">
        <v>157</v>
      </c>
      <c r="CN170" s="49" t="s">
        <v>157</v>
      </c>
      <c r="CO170" s="49"/>
      <c r="CP170" s="49"/>
      <c r="CQ170" s="49"/>
      <c r="CR170" s="49"/>
      <c r="CS170" s="49"/>
      <c r="CT170" s="49"/>
      <c r="CU170" s="49"/>
      <c r="CV170" s="49" t="s">
        <v>157</v>
      </c>
      <c r="CW170" s="49" t="s">
        <v>157</v>
      </c>
      <c r="CX170" s="49"/>
      <c r="CY170" s="49"/>
      <c r="CZ170" s="49" t="s">
        <v>157</v>
      </c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22"/>
    </row>
    <row r="171" spans="1:154" ht="12.9" customHeight="1" x14ac:dyDescent="0.25">
      <c r="A171" s="3">
        <v>772164</v>
      </c>
      <c r="B171" s="3"/>
      <c r="C171" s="21" t="str">
        <f>VLOOKUP(A171,Hoja1!A$1:B$2013,2)</f>
        <v>RAMIREZ_772164</v>
      </c>
      <c r="D171" s="3" t="s">
        <v>161</v>
      </c>
      <c r="E171" s="50"/>
      <c r="F171" s="50"/>
      <c r="G171" s="50"/>
      <c r="H171" s="50" t="s">
        <v>157</v>
      </c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 t="s">
        <v>157</v>
      </c>
      <c r="CN171" s="50" t="s">
        <v>157</v>
      </c>
      <c r="CO171" s="50"/>
      <c r="CP171" s="50"/>
      <c r="CQ171" s="50"/>
      <c r="CR171" s="50"/>
      <c r="CS171" s="50"/>
      <c r="CT171" s="50"/>
      <c r="CU171" s="50"/>
      <c r="CV171" s="50" t="s">
        <v>157</v>
      </c>
      <c r="CW171" s="50" t="s">
        <v>157</v>
      </c>
      <c r="CX171" s="50"/>
      <c r="CY171" s="50"/>
      <c r="CZ171" s="50" t="s">
        <v>157</v>
      </c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22"/>
    </row>
    <row r="172" spans="1:154" ht="12.9" customHeight="1" x14ac:dyDescent="0.25">
      <c r="A172" s="3">
        <v>761736</v>
      </c>
      <c r="B172" s="3"/>
      <c r="C172" s="21" t="str">
        <f>VLOOKUP(A172,Hoja1!A$1:B$2013,2)</f>
        <v>RIVERA_761736</v>
      </c>
      <c r="D172" s="3" t="s">
        <v>161</v>
      </c>
      <c r="E172" s="49"/>
      <c r="F172" s="49"/>
      <c r="G172" s="49"/>
      <c r="H172" s="49" t="s">
        <v>157</v>
      </c>
      <c r="I172" s="49"/>
      <c r="J172" s="49"/>
      <c r="K172" s="49"/>
      <c r="L172" s="49"/>
      <c r="M172" s="49"/>
      <c r="N172" s="49"/>
      <c r="O172" s="49" t="s">
        <v>157</v>
      </c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 t="s">
        <v>157</v>
      </c>
      <c r="CR172" s="49"/>
      <c r="CS172" s="49"/>
      <c r="CT172" s="49"/>
      <c r="CU172" s="49"/>
      <c r="CV172" s="49"/>
      <c r="CW172" s="49"/>
      <c r="CX172" s="49" t="s">
        <v>157</v>
      </c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22"/>
    </row>
    <row r="173" spans="1:154" ht="12.9" customHeight="1" x14ac:dyDescent="0.25">
      <c r="A173" s="3">
        <v>764897</v>
      </c>
      <c r="B173" s="3"/>
      <c r="C173" s="21" t="str">
        <f>VLOOKUP(A173,Hoja1!A$1:B$2013,2)</f>
        <v>CRUZ_764897</v>
      </c>
      <c r="D173" s="3" t="s">
        <v>161</v>
      </c>
      <c r="E173" s="50"/>
      <c r="F173" s="50"/>
      <c r="G173" s="50"/>
      <c r="H173" s="50" t="s">
        <v>157</v>
      </c>
      <c r="I173" s="50"/>
      <c r="J173" s="50"/>
      <c r="K173" s="50"/>
      <c r="L173" s="50"/>
      <c r="M173" s="50"/>
      <c r="N173" s="50"/>
      <c r="O173" s="50" t="s">
        <v>157</v>
      </c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 t="s">
        <v>157</v>
      </c>
      <c r="CR173" s="50"/>
      <c r="CS173" s="50"/>
      <c r="CT173" s="50"/>
      <c r="CU173" s="50"/>
      <c r="CV173" s="50"/>
      <c r="CW173" s="50"/>
      <c r="CX173" s="50" t="s">
        <v>157</v>
      </c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22"/>
    </row>
    <row r="174" spans="1:154" ht="12.9" customHeight="1" x14ac:dyDescent="0.25">
      <c r="A174" s="3">
        <v>772120</v>
      </c>
      <c r="B174" s="3"/>
      <c r="C174" s="21" t="str">
        <f>VLOOKUP(A174,Hoja1!A$1:B$2013,2)</f>
        <v>GONZALEZ_772120</v>
      </c>
      <c r="D174" s="3" t="s">
        <v>161</v>
      </c>
      <c r="E174" s="49"/>
      <c r="F174" s="49"/>
      <c r="G174" s="49"/>
      <c r="H174" s="49" t="s">
        <v>157</v>
      </c>
      <c r="I174" s="49"/>
      <c r="J174" s="49"/>
      <c r="K174" s="49"/>
      <c r="L174" s="49"/>
      <c r="M174" s="49"/>
      <c r="N174" s="49"/>
      <c r="O174" s="49" t="s">
        <v>157</v>
      </c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 t="s">
        <v>157</v>
      </c>
      <c r="CR174" s="49"/>
      <c r="CS174" s="49"/>
      <c r="CT174" s="49"/>
      <c r="CU174" s="49"/>
      <c r="CV174" s="49"/>
      <c r="CW174" s="49"/>
      <c r="CX174" s="49" t="s">
        <v>157</v>
      </c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22"/>
    </row>
    <row r="175" spans="1:154" ht="12.9" customHeight="1" x14ac:dyDescent="0.25">
      <c r="A175" s="3">
        <v>761769</v>
      </c>
      <c r="B175" s="3"/>
      <c r="C175" s="21" t="str">
        <f>VLOOKUP(A175,Hoja1!A$1:B$2013,2)</f>
        <v>MARTINEZ_761769</v>
      </c>
      <c r="D175" s="3" t="s">
        <v>161</v>
      </c>
      <c r="E175" s="50"/>
      <c r="F175" s="50"/>
      <c r="G175" s="50"/>
      <c r="H175" s="50" t="s">
        <v>157</v>
      </c>
      <c r="I175" s="50"/>
      <c r="J175" s="50"/>
      <c r="K175" s="50"/>
      <c r="L175" s="50"/>
      <c r="M175" s="50"/>
      <c r="N175" s="50" t="s">
        <v>157</v>
      </c>
      <c r="O175" s="50" t="s">
        <v>157</v>
      </c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 t="s">
        <v>157</v>
      </c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 t="s">
        <v>157</v>
      </c>
      <c r="CP175" s="50"/>
      <c r="CQ175" s="50" t="s">
        <v>157</v>
      </c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22"/>
    </row>
    <row r="176" spans="1:154" ht="12.9" customHeight="1" x14ac:dyDescent="0.25">
      <c r="A176" s="3">
        <v>767655</v>
      </c>
      <c r="B176" s="3"/>
      <c r="C176" s="21" t="str">
        <f>VLOOKUP(A176,Hoja1!A$1:B$2013,2)</f>
        <v>GARCIA_767655</v>
      </c>
      <c r="D176" s="3" t="s">
        <v>161</v>
      </c>
      <c r="E176" s="49"/>
      <c r="F176" s="49"/>
      <c r="G176" s="49"/>
      <c r="H176" s="49" t="s">
        <v>157</v>
      </c>
      <c r="I176" s="49"/>
      <c r="J176" s="49"/>
      <c r="K176" s="49"/>
      <c r="L176" s="49"/>
      <c r="M176" s="49"/>
      <c r="N176" s="49" t="s">
        <v>157</v>
      </c>
      <c r="O176" s="49" t="s">
        <v>157</v>
      </c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 t="s">
        <v>157</v>
      </c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 t="s">
        <v>157</v>
      </c>
      <c r="CP176" s="49"/>
      <c r="CQ176" s="49" t="s">
        <v>157</v>
      </c>
      <c r="CR176" s="49"/>
      <c r="CS176" s="49"/>
      <c r="CT176" s="49"/>
      <c r="CU176" s="49"/>
      <c r="CV176" s="49"/>
      <c r="CW176" s="49"/>
      <c r="CX176" s="49"/>
      <c r="CY176" s="49" t="s">
        <v>157</v>
      </c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22"/>
    </row>
    <row r="177" spans="1:154" ht="12.9" customHeight="1" x14ac:dyDescent="0.25">
      <c r="A177" s="3">
        <v>768659</v>
      </c>
      <c r="B177" s="3"/>
      <c r="C177" s="21" t="str">
        <f>VLOOKUP(A177,Hoja1!A$1:B$2013,2)</f>
        <v>LUNA_768659</v>
      </c>
      <c r="D177" s="3" t="s">
        <v>161</v>
      </c>
      <c r="E177" s="50"/>
      <c r="F177" s="50"/>
      <c r="G177" s="50"/>
      <c r="H177" s="50" t="s">
        <v>157</v>
      </c>
      <c r="I177" s="50"/>
      <c r="J177" s="50"/>
      <c r="K177" s="50"/>
      <c r="L177" s="50"/>
      <c r="M177" s="50"/>
      <c r="N177" s="50" t="s">
        <v>157</v>
      </c>
      <c r="O177" s="50" t="s">
        <v>157</v>
      </c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 t="s">
        <v>157</v>
      </c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 t="s">
        <v>157</v>
      </c>
      <c r="CP177" s="50"/>
      <c r="CQ177" s="50" t="s">
        <v>157</v>
      </c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22"/>
    </row>
    <row r="178" spans="1:154" ht="12.9" customHeight="1" x14ac:dyDescent="0.25">
      <c r="A178" s="3">
        <v>770895</v>
      </c>
      <c r="B178" s="3"/>
      <c r="C178" s="21" t="str">
        <f>VLOOKUP(A178,Hoja1!A$1:B$2013,2)</f>
        <v>RUIZ_770895</v>
      </c>
      <c r="D178" s="3" t="s">
        <v>161</v>
      </c>
      <c r="E178" s="49"/>
      <c r="F178" s="49"/>
      <c r="G178" s="49"/>
      <c r="H178" s="49" t="s">
        <v>157</v>
      </c>
      <c r="I178" s="49"/>
      <c r="J178" s="49"/>
      <c r="K178" s="49"/>
      <c r="L178" s="49"/>
      <c r="M178" s="49"/>
      <c r="N178" s="49" t="s">
        <v>157</v>
      </c>
      <c r="O178" s="49" t="s">
        <v>157</v>
      </c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 t="s">
        <v>157</v>
      </c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 t="s">
        <v>157</v>
      </c>
      <c r="CP178" s="49"/>
      <c r="CQ178" s="49" t="s">
        <v>157</v>
      </c>
      <c r="CR178" s="49"/>
      <c r="CS178" s="49"/>
      <c r="CT178" s="49"/>
      <c r="CU178" s="49"/>
      <c r="CV178" s="49"/>
      <c r="CW178" s="49"/>
      <c r="CX178" s="49"/>
      <c r="CY178" s="49" t="s">
        <v>157</v>
      </c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49"/>
      <c r="EU178" s="49"/>
      <c r="EV178" s="49"/>
      <c r="EW178" s="49"/>
      <c r="EX178" s="22"/>
    </row>
    <row r="179" spans="1:154" ht="12.9" customHeight="1" x14ac:dyDescent="0.25">
      <c r="A179" s="3">
        <v>775445</v>
      </c>
      <c r="B179" s="3"/>
      <c r="C179" s="21" t="str">
        <f>VLOOKUP(A179,Hoja1!A$1:B$2013,2)</f>
        <v>PINEDA_775445</v>
      </c>
      <c r="D179" s="3" t="s">
        <v>161</v>
      </c>
      <c r="E179" s="50"/>
      <c r="F179" s="50"/>
      <c r="G179" s="50"/>
      <c r="H179" s="50" t="s">
        <v>157</v>
      </c>
      <c r="I179" s="50"/>
      <c r="J179" s="50"/>
      <c r="K179" s="50"/>
      <c r="L179" s="50"/>
      <c r="M179" s="50"/>
      <c r="N179" s="50" t="s">
        <v>157</v>
      </c>
      <c r="O179" s="50" t="s">
        <v>157</v>
      </c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 t="s">
        <v>157</v>
      </c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 t="s">
        <v>157</v>
      </c>
      <c r="CP179" s="50"/>
      <c r="CQ179" s="50" t="s">
        <v>157</v>
      </c>
      <c r="CR179" s="50"/>
      <c r="CS179" s="50"/>
      <c r="CT179" s="50"/>
      <c r="CU179" s="50"/>
      <c r="CV179" s="50"/>
      <c r="CW179" s="50"/>
      <c r="CX179" s="50"/>
      <c r="CY179" s="50" t="s">
        <v>157</v>
      </c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22"/>
    </row>
    <row r="180" spans="1:154" ht="12.9" customHeight="1" x14ac:dyDescent="0.25">
      <c r="A180" s="3">
        <v>761456</v>
      </c>
      <c r="B180" s="3"/>
      <c r="C180" s="21" t="str">
        <f>VLOOKUP(A180,Hoja1!A$1:B$2013,2)</f>
        <v>FRAYLE_761456</v>
      </c>
      <c r="D180" s="3" t="s">
        <v>161</v>
      </c>
      <c r="E180" s="49"/>
      <c r="F180" s="49"/>
      <c r="G180" s="49"/>
      <c r="H180" s="49" t="s">
        <v>157</v>
      </c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 t="s">
        <v>157</v>
      </c>
      <c r="CI180" s="49"/>
      <c r="CJ180" s="49"/>
      <c r="CK180" s="49"/>
      <c r="CL180" s="49"/>
      <c r="CM180" s="49"/>
      <c r="CN180" s="49"/>
      <c r="CO180" s="49"/>
      <c r="CP180" s="49"/>
      <c r="CQ180" s="49" t="s">
        <v>157</v>
      </c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49"/>
      <c r="EU180" s="49"/>
      <c r="EV180" s="49"/>
      <c r="EW180" s="49"/>
      <c r="EX180" s="22"/>
    </row>
    <row r="181" spans="1:154" ht="12.9" customHeight="1" x14ac:dyDescent="0.25">
      <c r="A181" s="3">
        <v>761988</v>
      </c>
      <c r="B181" s="3"/>
      <c r="C181" s="21" t="str">
        <f>VLOOKUP(A181,Hoja1!A$1:B$2013,2)</f>
        <v>GARRIDO_761988</v>
      </c>
      <c r="D181" s="3" t="s">
        <v>161</v>
      </c>
      <c r="E181" s="50"/>
      <c r="F181" s="50"/>
      <c r="G181" s="50"/>
      <c r="H181" s="50" t="s">
        <v>157</v>
      </c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 t="s">
        <v>157</v>
      </c>
      <c r="CI181" s="50"/>
      <c r="CJ181" s="50"/>
      <c r="CK181" s="50"/>
      <c r="CL181" s="50"/>
      <c r="CM181" s="50"/>
      <c r="CN181" s="50"/>
      <c r="CO181" s="50"/>
      <c r="CP181" s="50"/>
      <c r="CQ181" s="50" t="s">
        <v>157</v>
      </c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22"/>
    </row>
    <row r="182" spans="1:154" ht="12.9" customHeight="1" x14ac:dyDescent="0.25">
      <c r="A182" s="3">
        <v>765144</v>
      </c>
      <c r="B182" s="3"/>
      <c r="C182" s="21" t="str">
        <f>VLOOKUP(A182,Hoja1!A$1:B$2013,2)</f>
        <v>ZAMARIO_765144</v>
      </c>
      <c r="D182" s="3" t="s">
        <v>161</v>
      </c>
      <c r="E182" s="49"/>
      <c r="F182" s="49"/>
      <c r="G182" s="49"/>
      <c r="H182" s="49" t="s">
        <v>157</v>
      </c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 t="s">
        <v>157</v>
      </c>
      <c r="CI182" s="49"/>
      <c r="CJ182" s="49"/>
      <c r="CK182" s="49"/>
      <c r="CL182" s="49"/>
      <c r="CM182" s="49"/>
      <c r="CN182" s="49"/>
      <c r="CO182" s="49"/>
      <c r="CP182" s="49"/>
      <c r="CQ182" s="49" t="s">
        <v>157</v>
      </c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49"/>
      <c r="EU182" s="49"/>
      <c r="EV182" s="49"/>
      <c r="EW182" s="49"/>
      <c r="EX182" s="22"/>
    </row>
    <row r="183" spans="1:154" ht="12.9" customHeight="1" x14ac:dyDescent="0.25">
      <c r="A183" s="3">
        <v>771167</v>
      </c>
      <c r="B183" s="3"/>
      <c r="C183" s="21" t="str">
        <f>VLOOKUP(A183,Hoja1!A$1:B$2013,2)</f>
        <v>PEREZ_771167</v>
      </c>
      <c r="D183" s="3" t="s">
        <v>161</v>
      </c>
      <c r="E183" s="50"/>
      <c r="F183" s="50"/>
      <c r="G183" s="50"/>
      <c r="H183" s="50" t="s">
        <v>157</v>
      </c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 t="s">
        <v>157</v>
      </c>
      <c r="CI183" s="50"/>
      <c r="CJ183" s="50"/>
      <c r="CK183" s="50"/>
      <c r="CL183" s="50"/>
      <c r="CM183" s="50"/>
      <c r="CN183" s="50"/>
      <c r="CO183" s="50"/>
      <c r="CP183" s="50"/>
      <c r="CQ183" s="50" t="s">
        <v>157</v>
      </c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22"/>
    </row>
    <row r="184" spans="1:154" ht="12.9" customHeight="1" x14ac:dyDescent="0.25">
      <c r="A184" s="3">
        <v>762040</v>
      </c>
      <c r="B184" s="3"/>
      <c r="C184" s="21" t="str">
        <f>VLOOKUP(A184,Hoja1!A$1:B$2013,2)</f>
        <v>MARTINEZ_762040</v>
      </c>
      <c r="D184" s="3" t="s">
        <v>161</v>
      </c>
      <c r="E184" s="49"/>
      <c r="F184" s="49"/>
      <c r="G184" s="49"/>
      <c r="H184" s="49" t="s">
        <v>157</v>
      </c>
      <c r="I184" s="49"/>
      <c r="J184" s="49"/>
      <c r="K184" s="49"/>
      <c r="L184" s="49"/>
      <c r="M184" s="49"/>
      <c r="N184" s="49"/>
      <c r="O184" s="49" t="s">
        <v>157</v>
      </c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 t="s">
        <v>157</v>
      </c>
      <c r="CR184" s="49"/>
      <c r="CS184" s="49"/>
      <c r="CT184" s="49"/>
      <c r="CU184" s="49"/>
      <c r="CV184" s="49" t="s">
        <v>157</v>
      </c>
      <c r="CW184" s="49"/>
      <c r="CX184" s="49" t="s">
        <v>157</v>
      </c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49"/>
      <c r="EU184" s="49"/>
      <c r="EV184" s="49"/>
      <c r="EW184" s="49"/>
      <c r="EX184" s="22"/>
    </row>
    <row r="185" spans="1:154" ht="12.9" customHeight="1" x14ac:dyDescent="0.25">
      <c r="A185" s="3">
        <v>762967</v>
      </c>
      <c r="B185" s="3"/>
      <c r="C185" s="21" t="str">
        <f>VLOOKUP(A185,Hoja1!A$1:B$2013,2)</f>
        <v>AGUILLON_762967</v>
      </c>
      <c r="D185" s="3" t="s">
        <v>161</v>
      </c>
      <c r="E185" s="50"/>
      <c r="F185" s="50"/>
      <c r="G185" s="50"/>
      <c r="H185" s="50" t="s">
        <v>157</v>
      </c>
      <c r="I185" s="50"/>
      <c r="J185" s="50"/>
      <c r="K185" s="50"/>
      <c r="L185" s="50"/>
      <c r="M185" s="50"/>
      <c r="N185" s="50"/>
      <c r="O185" s="50" t="s">
        <v>157</v>
      </c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 t="s">
        <v>157</v>
      </c>
      <c r="CR185" s="50"/>
      <c r="CS185" s="50"/>
      <c r="CT185" s="50"/>
      <c r="CU185" s="50"/>
      <c r="CV185" s="50" t="s">
        <v>157</v>
      </c>
      <c r="CW185" s="50"/>
      <c r="CX185" s="50" t="s">
        <v>157</v>
      </c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22"/>
    </row>
    <row r="186" spans="1:154" ht="12.9" customHeight="1" x14ac:dyDescent="0.25">
      <c r="A186" s="3">
        <v>763880</v>
      </c>
      <c r="B186" s="3"/>
      <c r="C186" s="21" t="str">
        <f>VLOOKUP(A186,Hoja1!A$1:B$2013,2)</f>
        <v>MERCADO_763880</v>
      </c>
      <c r="D186" s="3" t="s">
        <v>161</v>
      </c>
      <c r="E186" s="49"/>
      <c r="F186" s="49"/>
      <c r="G186" s="49"/>
      <c r="H186" s="49" t="s">
        <v>157</v>
      </c>
      <c r="I186" s="49"/>
      <c r="J186" s="49"/>
      <c r="K186" s="49"/>
      <c r="L186" s="49"/>
      <c r="M186" s="49"/>
      <c r="N186" s="49"/>
      <c r="O186" s="49" t="s">
        <v>157</v>
      </c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 t="s">
        <v>157</v>
      </c>
      <c r="CR186" s="49"/>
      <c r="CS186" s="49"/>
      <c r="CT186" s="49"/>
      <c r="CU186" s="49"/>
      <c r="CV186" s="49" t="s">
        <v>157</v>
      </c>
      <c r="CW186" s="49"/>
      <c r="CX186" s="49" t="s">
        <v>157</v>
      </c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49"/>
      <c r="EU186" s="49"/>
      <c r="EV186" s="49"/>
      <c r="EW186" s="49"/>
      <c r="EX186" s="22"/>
    </row>
    <row r="187" spans="1:154" ht="12.9" customHeight="1" x14ac:dyDescent="0.25">
      <c r="A187" s="3">
        <v>767805</v>
      </c>
      <c r="B187" s="3"/>
      <c r="C187" s="21" t="str">
        <f>VLOOKUP(A187,Hoja1!A$1:B$2013,2)</f>
        <v>LOPEZ_767805</v>
      </c>
      <c r="D187" s="3" t="s">
        <v>161</v>
      </c>
      <c r="E187" s="50"/>
      <c r="F187" s="50"/>
      <c r="G187" s="50"/>
      <c r="H187" s="50" t="s">
        <v>157</v>
      </c>
      <c r="I187" s="50"/>
      <c r="J187" s="50"/>
      <c r="K187" s="50"/>
      <c r="L187" s="50"/>
      <c r="M187" s="50"/>
      <c r="N187" s="50"/>
      <c r="O187" s="50" t="s">
        <v>157</v>
      </c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 t="s">
        <v>157</v>
      </c>
      <c r="CR187" s="50"/>
      <c r="CS187" s="50"/>
      <c r="CT187" s="50"/>
      <c r="CU187" s="50"/>
      <c r="CV187" s="50" t="s">
        <v>157</v>
      </c>
      <c r="CW187" s="50"/>
      <c r="CX187" s="50" t="s">
        <v>157</v>
      </c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22"/>
    </row>
    <row r="188" spans="1:154" ht="12.9" customHeight="1" x14ac:dyDescent="0.25">
      <c r="A188" s="3">
        <v>772381</v>
      </c>
      <c r="B188" s="3"/>
      <c r="C188" s="21" t="str">
        <f>VLOOKUP(A188,Hoja1!A$1:B$2013,2)</f>
        <v>TORREZ_772381</v>
      </c>
      <c r="D188" s="3" t="s">
        <v>161</v>
      </c>
      <c r="E188" s="49"/>
      <c r="F188" s="49"/>
      <c r="G188" s="49"/>
      <c r="H188" s="49" t="s">
        <v>157</v>
      </c>
      <c r="I188" s="49"/>
      <c r="J188" s="49"/>
      <c r="K188" s="49"/>
      <c r="L188" s="49"/>
      <c r="M188" s="49"/>
      <c r="N188" s="49"/>
      <c r="O188" s="49" t="s">
        <v>157</v>
      </c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 t="s">
        <v>157</v>
      </c>
      <c r="CR188" s="49"/>
      <c r="CS188" s="49"/>
      <c r="CT188" s="49"/>
      <c r="CU188" s="49"/>
      <c r="CV188" s="49" t="s">
        <v>157</v>
      </c>
      <c r="CW188" s="49"/>
      <c r="CX188" s="49" t="s">
        <v>157</v>
      </c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49"/>
      <c r="EU188" s="49"/>
      <c r="EV188" s="49"/>
      <c r="EW188" s="49"/>
      <c r="EX188" s="22"/>
    </row>
    <row r="189" spans="1:154" ht="12.9" customHeight="1" x14ac:dyDescent="0.25">
      <c r="A189" s="3">
        <v>773637</v>
      </c>
      <c r="B189" s="3"/>
      <c r="C189" s="21" t="str">
        <f>VLOOKUP(A189,Hoja1!A$1:B$2013,2)</f>
        <v>RAMIREZ_773637</v>
      </c>
      <c r="D189" s="3" t="s">
        <v>161</v>
      </c>
      <c r="E189" s="50"/>
      <c r="F189" s="50"/>
      <c r="G189" s="50"/>
      <c r="H189" s="50" t="s">
        <v>157</v>
      </c>
      <c r="I189" s="50"/>
      <c r="J189" s="50"/>
      <c r="K189" s="50"/>
      <c r="L189" s="50"/>
      <c r="M189" s="50"/>
      <c r="N189" s="50"/>
      <c r="O189" s="50" t="s">
        <v>157</v>
      </c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 t="s">
        <v>157</v>
      </c>
      <c r="CR189" s="50"/>
      <c r="CS189" s="50"/>
      <c r="CT189" s="50"/>
      <c r="CU189" s="50"/>
      <c r="CV189" s="50" t="s">
        <v>157</v>
      </c>
      <c r="CW189" s="50"/>
      <c r="CX189" s="50" t="s">
        <v>157</v>
      </c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22"/>
    </row>
    <row r="190" spans="1:154" ht="12.9" customHeight="1" x14ac:dyDescent="0.25">
      <c r="A190" s="3">
        <v>763191</v>
      </c>
      <c r="B190" s="3"/>
      <c r="C190" s="21" t="str">
        <f>VLOOKUP(A190,Hoja1!A$1:B$2013,2)</f>
        <v>FONSECA_763191</v>
      </c>
      <c r="D190" s="3" t="s">
        <v>161</v>
      </c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 t="s">
        <v>157</v>
      </c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 t="s">
        <v>157</v>
      </c>
      <c r="AZ190" s="49" t="s">
        <v>157</v>
      </c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 t="s">
        <v>157</v>
      </c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49"/>
      <c r="EU190" s="49"/>
      <c r="EV190" s="49"/>
      <c r="EW190" s="49"/>
      <c r="EX190" s="22"/>
    </row>
    <row r="191" spans="1:154" ht="12.9" customHeight="1" x14ac:dyDescent="0.25">
      <c r="A191" s="3">
        <v>769074</v>
      </c>
      <c r="B191" s="3"/>
      <c r="C191" s="21" t="str">
        <f>VLOOKUP(A191,Hoja1!A$1:B$2013,2)</f>
        <v>MURGA_769074</v>
      </c>
      <c r="D191" s="3" t="s">
        <v>161</v>
      </c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 t="s">
        <v>157</v>
      </c>
      <c r="S191" s="50"/>
      <c r="T191" s="50"/>
      <c r="U191" s="50" t="s">
        <v>157</v>
      </c>
      <c r="V191" s="50" t="s">
        <v>157</v>
      </c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 t="s">
        <v>157</v>
      </c>
      <c r="AZ191" s="50" t="s">
        <v>157</v>
      </c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 t="s">
        <v>157</v>
      </c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22"/>
    </row>
    <row r="192" spans="1:154" ht="12.9" customHeight="1" x14ac:dyDescent="0.25">
      <c r="A192" s="3">
        <v>770747</v>
      </c>
      <c r="B192" s="3"/>
      <c r="C192" s="21" t="str">
        <f>VLOOKUP(A192,Hoja1!A$1:B$2013,2)</f>
        <v>VAZQUEZ_770747</v>
      </c>
      <c r="D192" s="3" t="s">
        <v>161</v>
      </c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 t="s">
        <v>157</v>
      </c>
      <c r="S192" s="49"/>
      <c r="T192" s="49"/>
      <c r="U192" s="49"/>
      <c r="V192" s="49" t="s">
        <v>157</v>
      </c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 t="s">
        <v>157</v>
      </c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 t="s">
        <v>157</v>
      </c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49"/>
      <c r="EU192" s="49"/>
      <c r="EV192" s="49"/>
      <c r="EW192" s="49"/>
      <c r="EX192" s="22"/>
    </row>
    <row r="193" spans="1:154" ht="12.9" customHeight="1" x14ac:dyDescent="0.25">
      <c r="A193" s="3">
        <v>761557</v>
      </c>
      <c r="B193" s="3"/>
      <c r="C193" s="21" t="str">
        <f>VLOOKUP(A193,Hoja1!A$1:B$2013,2)</f>
        <v>GARCIA_761557</v>
      </c>
      <c r="D193" s="3" t="s">
        <v>161</v>
      </c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 t="s">
        <v>157</v>
      </c>
      <c r="S193" s="50"/>
      <c r="T193" s="50"/>
      <c r="U193" s="50" t="s">
        <v>157</v>
      </c>
      <c r="V193" s="50" t="s">
        <v>157</v>
      </c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 t="s">
        <v>157</v>
      </c>
      <c r="AZ193" s="50" t="s">
        <v>157</v>
      </c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 t="s">
        <v>157</v>
      </c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22"/>
    </row>
    <row r="194" spans="1:154" ht="12.9" customHeight="1" x14ac:dyDescent="0.25">
      <c r="A194" s="3">
        <v>769680</v>
      </c>
      <c r="B194" s="3"/>
      <c r="C194" s="21" t="str">
        <f>VLOOKUP(A194,Hoja1!A$1:B$2013,2)</f>
        <v>TORRES_769680</v>
      </c>
      <c r="D194" s="3" t="s">
        <v>161</v>
      </c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 t="s">
        <v>157</v>
      </c>
      <c r="S194" s="49"/>
      <c r="T194" s="49"/>
      <c r="U194" s="49"/>
      <c r="V194" s="49" t="s">
        <v>157</v>
      </c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 t="s">
        <v>157</v>
      </c>
      <c r="AZ194" s="49" t="s">
        <v>157</v>
      </c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 t="s">
        <v>157</v>
      </c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  <c r="DS194" s="49"/>
      <c r="DT194" s="49"/>
      <c r="DU194" s="49"/>
      <c r="DV194" s="49"/>
      <c r="DW194" s="49"/>
      <c r="DX194" s="49"/>
      <c r="DY194" s="49"/>
      <c r="DZ194" s="49"/>
      <c r="EA194" s="49"/>
      <c r="EB194" s="49"/>
      <c r="EC194" s="49"/>
      <c r="ED194" s="49"/>
      <c r="EE194" s="49"/>
      <c r="EF194" s="49"/>
      <c r="EG194" s="49"/>
      <c r="EH194" s="49"/>
      <c r="EI194" s="49"/>
      <c r="EJ194" s="49"/>
      <c r="EK194" s="49"/>
      <c r="EL194" s="49"/>
      <c r="EM194" s="49"/>
      <c r="EN194" s="49"/>
      <c r="EO194" s="49"/>
      <c r="EP194" s="49"/>
      <c r="EQ194" s="49"/>
      <c r="ER194" s="49"/>
      <c r="ES194" s="49"/>
      <c r="ET194" s="49"/>
      <c r="EU194" s="49"/>
      <c r="EV194" s="49"/>
      <c r="EW194" s="49"/>
      <c r="EX194" s="22"/>
    </row>
    <row r="195" spans="1:154" ht="12.9" customHeight="1" x14ac:dyDescent="0.25">
      <c r="A195" s="3">
        <v>774183</v>
      </c>
      <c r="B195" s="3"/>
      <c r="C195" s="21" t="str">
        <f>VLOOKUP(A195,Hoja1!A$1:B$2013,2)</f>
        <v>DIAZ_774183</v>
      </c>
      <c r="D195" s="3" t="s">
        <v>161</v>
      </c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 t="s">
        <v>157</v>
      </c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 t="s">
        <v>157</v>
      </c>
      <c r="CN195" s="50" t="s">
        <v>157</v>
      </c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 t="s">
        <v>157</v>
      </c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22"/>
    </row>
    <row r="196" spans="1:154" ht="12.9" customHeight="1" x14ac:dyDescent="0.25">
      <c r="A196" s="3">
        <v>775240</v>
      </c>
      <c r="B196" s="3"/>
      <c r="C196" s="21" t="str">
        <f>VLOOKUP(A196,Hoja1!A$1:B$2013,2)</f>
        <v>ITURBERO_775240</v>
      </c>
      <c r="D196" s="3" t="s">
        <v>161</v>
      </c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 t="s">
        <v>157</v>
      </c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49"/>
      <c r="EU196" s="49"/>
      <c r="EV196" s="49"/>
      <c r="EW196" s="49"/>
      <c r="EX196" s="22"/>
    </row>
    <row r="197" spans="1:154" ht="12.9" customHeight="1" x14ac:dyDescent="0.25">
      <c r="A197" s="3">
        <v>775469</v>
      </c>
      <c r="B197" s="3"/>
      <c r="C197" s="21" t="str">
        <f>VLOOKUP(A197,Hoja1!A$1:B$2013,2)</f>
        <v>ROBLES_775469</v>
      </c>
      <c r="D197" s="3" t="s">
        <v>161</v>
      </c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 t="s">
        <v>157</v>
      </c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22"/>
    </row>
    <row r="198" spans="1:154" ht="12.9" customHeight="1" x14ac:dyDescent="0.25">
      <c r="A198" s="3">
        <v>767128</v>
      </c>
      <c r="B198" s="3"/>
      <c r="C198" s="21" t="str">
        <f>VLOOKUP(A198,Hoja1!A$1:B$2013,2)</f>
        <v>ARRES_767128</v>
      </c>
      <c r="D198" s="3" t="s">
        <v>161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 t="s">
        <v>157</v>
      </c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22"/>
    </row>
    <row r="199" spans="1:154" ht="12.9" customHeight="1" x14ac:dyDescent="0.25">
      <c r="A199" s="3">
        <v>769738</v>
      </c>
      <c r="B199" s="3"/>
      <c r="C199" s="21" t="str">
        <f>VLOOKUP(A199,Hoja1!A$1:B$2013,2)</f>
        <v>MALDONADO_769738</v>
      </c>
      <c r="D199" s="3" t="s">
        <v>161</v>
      </c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 t="s">
        <v>157</v>
      </c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22"/>
    </row>
    <row r="200" spans="1:154" ht="12.9" customHeight="1" x14ac:dyDescent="0.25">
      <c r="A200" s="3">
        <v>772773</v>
      </c>
      <c r="B200" s="3"/>
      <c r="C200" s="21" t="str">
        <f>VLOOKUP(A200,Hoja1!A$1:B$2013,2)</f>
        <v>JUAREZ_772773</v>
      </c>
      <c r="D200" s="3" t="s">
        <v>161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 t="s">
        <v>157</v>
      </c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 t="s">
        <v>157</v>
      </c>
      <c r="CN200" s="49" t="s">
        <v>157</v>
      </c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 t="s">
        <v>157</v>
      </c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  <c r="DS200" s="49"/>
      <c r="DT200" s="49"/>
      <c r="DU200" s="49"/>
      <c r="DV200" s="49"/>
      <c r="DW200" s="49"/>
      <c r="DX200" s="49"/>
      <c r="DY200" s="49"/>
      <c r="DZ200" s="49"/>
      <c r="EA200" s="49"/>
      <c r="EB200" s="49"/>
      <c r="EC200" s="49"/>
      <c r="ED200" s="49"/>
      <c r="EE200" s="49"/>
      <c r="EF200" s="49"/>
      <c r="EG200" s="49"/>
      <c r="EH200" s="49"/>
      <c r="EI200" s="49"/>
      <c r="EJ200" s="49"/>
      <c r="EK200" s="49"/>
      <c r="EL200" s="49"/>
      <c r="EM200" s="49"/>
      <c r="EN200" s="49"/>
      <c r="EO200" s="49"/>
      <c r="EP200" s="49"/>
      <c r="EQ200" s="49"/>
      <c r="ER200" s="49"/>
      <c r="ES200" s="49"/>
      <c r="ET200" s="49"/>
      <c r="EU200" s="49"/>
      <c r="EV200" s="49"/>
      <c r="EW200" s="49"/>
      <c r="EX200" s="22"/>
    </row>
    <row r="201" spans="1:154" ht="12.9" customHeight="1" x14ac:dyDescent="0.25">
      <c r="A201" s="3">
        <v>773465</v>
      </c>
      <c r="B201" s="3"/>
      <c r="C201" s="21" t="str">
        <f>VLOOKUP(A201,Hoja1!A$1:B$2013,2)</f>
        <v>PEREZ_773465</v>
      </c>
      <c r="D201" s="3" t="s">
        <v>161</v>
      </c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 t="s">
        <v>157</v>
      </c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 t="s">
        <v>157</v>
      </c>
      <c r="CN201" s="50" t="s">
        <v>157</v>
      </c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 t="s">
        <v>157</v>
      </c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22"/>
    </row>
    <row r="202" spans="1:154" ht="12.9" customHeight="1" x14ac:dyDescent="0.25">
      <c r="A202" s="3">
        <v>769322</v>
      </c>
      <c r="B202" s="3"/>
      <c r="C202" s="21" t="str">
        <f>VLOOKUP(A202,Hoja1!A$1:B$2013,2)</f>
        <v>GAYOSSO_769322</v>
      </c>
      <c r="D202" s="3" t="s">
        <v>161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 t="s">
        <v>157</v>
      </c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 t="s">
        <v>157</v>
      </c>
      <c r="CN202" s="49"/>
      <c r="CO202" s="49" t="s">
        <v>157</v>
      </c>
      <c r="CP202" s="49"/>
      <c r="CQ202" s="49" t="s">
        <v>157</v>
      </c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  <c r="DS202" s="49"/>
      <c r="DT202" s="49"/>
      <c r="DU202" s="49"/>
      <c r="DV202" s="49"/>
      <c r="DW202" s="49"/>
      <c r="DX202" s="49"/>
      <c r="DY202" s="49"/>
      <c r="DZ202" s="49"/>
      <c r="EA202" s="49"/>
      <c r="EB202" s="49"/>
      <c r="EC202" s="49"/>
      <c r="ED202" s="49"/>
      <c r="EE202" s="49"/>
      <c r="EF202" s="49"/>
      <c r="EG202" s="49"/>
      <c r="EH202" s="49"/>
      <c r="EI202" s="49"/>
      <c r="EJ202" s="49"/>
      <c r="EK202" s="49"/>
      <c r="EL202" s="49"/>
      <c r="EM202" s="49"/>
      <c r="EN202" s="49"/>
      <c r="EO202" s="49"/>
      <c r="EP202" s="49"/>
      <c r="EQ202" s="49" t="s">
        <v>157</v>
      </c>
      <c r="ER202" s="49"/>
      <c r="ES202" s="49" t="s">
        <v>157</v>
      </c>
      <c r="ET202" s="49"/>
      <c r="EU202" s="49"/>
      <c r="EV202" s="49"/>
      <c r="EW202" s="49"/>
      <c r="EX202" s="22"/>
    </row>
    <row r="203" spans="1:154" ht="12.9" customHeight="1" x14ac:dyDescent="0.25">
      <c r="A203" s="3">
        <v>771005</v>
      </c>
      <c r="B203" s="3"/>
      <c r="C203" s="21" t="str">
        <f>VLOOKUP(A203,Hoja1!A$1:B$2013,2)</f>
        <v>PANZO_771005</v>
      </c>
      <c r="D203" s="3" t="s">
        <v>161</v>
      </c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 t="s">
        <v>157</v>
      </c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 t="s">
        <v>157</v>
      </c>
      <c r="CN203" s="50"/>
      <c r="CO203" s="50" t="s">
        <v>157</v>
      </c>
      <c r="CP203" s="50"/>
      <c r="CQ203" s="50" t="s">
        <v>157</v>
      </c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 t="s">
        <v>157</v>
      </c>
      <c r="ER203" s="50"/>
      <c r="ES203" s="50" t="s">
        <v>157</v>
      </c>
      <c r="ET203" s="50"/>
      <c r="EU203" s="50"/>
      <c r="EV203" s="50"/>
      <c r="EW203" s="50"/>
      <c r="EX203" s="22"/>
    </row>
    <row r="204" spans="1:154" ht="12.9" customHeight="1" x14ac:dyDescent="0.25">
      <c r="A204" s="3">
        <v>772217</v>
      </c>
      <c r="B204" s="3"/>
      <c r="C204" s="21" t="str">
        <f>VLOOKUP(A204,Hoja1!A$1:B$2013,2)</f>
        <v>MENDOZA_772217</v>
      </c>
      <c r="D204" s="3" t="s">
        <v>161</v>
      </c>
      <c r="E204" s="49"/>
      <c r="F204" s="49"/>
      <c r="G204" s="49"/>
      <c r="H204" s="49"/>
      <c r="I204" s="49"/>
      <c r="J204" s="49"/>
      <c r="K204" s="49"/>
      <c r="L204" s="49"/>
      <c r="M204" s="49"/>
      <c r="N204" s="49" t="s">
        <v>157</v>
      </c>
      <c r="O204" s="49" t="s">
        <v>157</v>
      </c>
      <c r="P204" s="49" t="s">
        <v>157</v>
      </c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 t="s">
        <v>157</v>
      </c>
      <c r="CN204" s="49"/>
      <c r="CO204" s="49" t="s">
        <v>157</v>
      </c>
      <c r="CP204" s="49"/>
      <c r="CQ204" s="49" t="s">
        <v>157</v>
      </c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  <c r="DS204" s="49"/>
      <c r="DT204" s="49"/>
      <c r="DU204" s="49"/>
      <c r="DV204" s="49"/>
      <c r="DW204" s="49"/>
      <c r="DX204" s="49"/>
      <c r="DY204" s="49"/>
      <c r="DZ204" s="49"/>
      <c r="EA204" s="49"/>
      <c r="EB204" s="49"/>
      <c r="EC204" s="49"/>
      <c r="ED204" s="49"/>
      <c r="EE204" s="49"/>
      <c r="EF204" s="49"/>
      <c r="EG204" s="49"/>
      <c r="EH204" s="49"/>
      <c r="EI204" s="49"/>
      <c r="EJ204" s="49"/>
      <c r="EK204" s="49"/>
      <c r="EL204" s="49"/>
      <c r="EM204" s="49"/>
      <c r="EN204" s="49"/>
      <c r="EO204" s="49"/>
      <c r="EP204" s="49"/>
      <c r="EQ204" s="49" t="s">
        <v>157</v>
      </c>
      <c r="ER204" s="49"/>
      <c r="ES204" s="49" t="s">
        <v>157</v>
      </c>
      <c r="ET204" s="49"/>
      <c r="EU204" s="49"/>
      <c r="EV204" s="49"/>
      <c r="EW204" s="49"/>
      <c r="EX204" s="22"/>
    </row>
    <row r="205" spans="1:154" ht="12.9" customHeight="1" x14ac:dyDescent="0.25">
      <c r="A205" s="3">
        <v>772736</v>
      </c>
      <c r="B205" s="3"/>
      <c r="C205" s="21" t="str">
        <f>VLOOKUP(A205,Hoja1!A$1:B$2013,2)</f>
        <v>MENDEZ_772736</v>
      </c>
      <c r="D205" s="3" t="s">
        <v>161</v>
      </c>
      <c r="E205" s="50"/>
      <c r="F205" s="50"/>
      <c r="G205" s="50"/>
      <c r="H205" s="50"/>
      <c r="I205" s="50"/>
      <c r="J205" s="50"/>
      <c r="K205" s="50"/>
      <c r="L205" s="50"/>
      <c r="M205" s="50"/>
      <c r="N205" s="50" t="s">
        <v>157</v>
      </c>
      <c r="O205" s="50" t="s">
        <v>157</v>
      </c>
      <c r="P205" s="50" t="s">
        <v>157</v>
      </c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 t="s">
        <v>157</v>
      </c>
      <c r="CN205" s="50"/>
      <c r="CO205" s="50"/>
      <c r="CP205" s="50"/>
      <c r="CQ205" s="50" t="s">
        <v>157</v>
      </c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 t="s">
        <v>157</v>
      </c>
      <c r="ER205" s="50" t="s">
        <v>157</v>
      </c>
      <c r="ES205" s="50" t="s">
        <v>157</v>
      </c>
      <c r="ET205" s="50"/>
      <c r="EU205" s="50"/>
      <c r="EV205" s="50"/>
      <c r="EW205" s="50"/>
      <c r="EX205" s="22"/>
    </row>
    <row r="206" spans="1:154" ht="12.9" customHeight="1" x14ac:dyDescent="0.25">
      <c r="A206" s="3">
        <v>774230</v>
      </c>
      <c r="B206" s="3"/>
      <c r="C206" s="21" t="str">
        <f>VLOOKUP(A206,Hoja1!A$1:B$2013,2)</f>
        <v>BENITEZ_774230</v>
      </c>
      <c r="D206" s="3" t="s">
        <v>161</v>
      </c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 t="s">
        <v>157</v>
      </c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 t="s">
        <v>157</v>
      </c>
      <c r="CN206" s="49"/>
      <c r="CO206" s="49" t="s">
        <v>157</v>
      </c>
      <c r="CP206" s="49"/>
      <c r="CQ206" s="49" t="s">
        <v>157</v>
      </c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  <c r="DS206" s="49"/>
      <c r="DT206" s="49"/>
      <c r="DU206" s="49"/>
      <c r="DV206" s="49"/>
      <c r="DW206" s="49"/>
      <c r="DX206" s="49"/>
      <c r="DY206" s="49"/>
      <c r="DZ206" s="49"/>
      <c r="EA206" s="49"/>
      <c r="EB206" s="49"/>
      <c r="EC206" s="49"/>
      <c r="ED206" s="49"/>
      <c r="EE206" s="49"/>
      <c r="EF206" s="49"/>
      <c r="EG206" s="49"/>
      <c r="EH206" s="49"/>
      <c r="EI206" s="49"/>
      <c r="EJ206" s="49"/>
      <c r="EK206" s="49"/>
      <c r="EL206" s="49"/>
      <c r="EM206" s="49"/>
      <c r="EN206" s="49"/>
      <c r="EO206" s="49"/>
      <c r="EP206" s="49"/>
      <c r="EQ206" s="49" t="s">
        <v>157</v>
      </c>
      <c r="ER206" s="49" t="s">
        <v>157</v>
      </c>
      <c r="ES206" s="49" t="s">
        <v>157</v>
      </c>
      <c r="ET206" s="49"/>
      <c r="EU206" s="49"/>
      <c r="EV206" s="49"/>
      <c r="EW206" s="49"/>
      <c r="EX206" s="22"/>
    </row>
    <row r="207" spans="1:154" ht="12.9" customHeight="1" x14ac:dyDescent="0.25">
      <c r="A207" s="3">
        <v>775797</v>
      </c>
      <c r="B207" s="3"/>
      <c r="C207" s="21" t="str">
        <f>VLOOKUP(A207,Hoja1!A$1:B$2013,2)</f>
        <v>CUAMATZI_775797</v>
      </c>
      <c r="D207" s="3" t="s">
        <v>161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 t="s">
        <v>157</v>
      </c>
      <c r="O207" s="50" t="s">
        <v>157</v>
      </c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 t="s">
        <v>157</v>
      </c>
      <c r="CN207" s="50"/>
      <c r="CO207" s="50" t="s">
        <v>157</v>
      </c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22"/>
    </row>
    <row r="208" spans="1:154" ht="12.9" customHeight="1" x14ac:dyDescent="0.25">
      <c r="A208" s="3">
        <v>776344</v>
      </c>
      <c r="B208" s="3"/>
      <c r="C208" s="21" t="str">
        <f>VLOOKUP(A208,Hoja1!A$1:B$2013,2)</f>
        <v>LOPEZ_776344</v>
      </c>
      <c r="D208" s="3" t="s">
        <v>161</v>
      </c>
      <c r="E208" s="49"/>
      <c r="F208" s="49"/>
      <c r="G208" s="49"/>
      <c r="H208" s="49"/>
      <c r="I208" s="49"/>
      <c r="J208" s="49"/>
      <c r="K208" s="49"/>
      <c r="L208" s="49"/>
      <c r="M208" s="49"/>
      <c r="N208" s="49" t="s">
        <v>157</v>
      </c>
      <c r="O208" s="49" t="s">
        <v>157</v>
      </c>
      <c r="P208" s="49" t="s">
        <v>157</v>
      </c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 t="s">
        <v>157</v>
      </c>
      <c r="CN208" s="49"/>
      <c r="CO208" s="49" t="s">
        <v>157</v>
      </c>
      <c r="CP208" s="49"/>
      <c r="CQ208" s="49" t="s">
        <v>157</v>
      </c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  <c r="DS208" s="49"/>
      <c r="DT208" s="49"/>
      <c r="DU208" s="49"/>
      <c r="DV208" s="49"/>
      <c r="DW208" s="49"/>
      <c r="DX208" s="49"/>
      <c r="DY208" s="49"/>
      <c r="DZ208" s="49"/>
      <c r="EA208" s="49"/>
      <c r="EB208" s="49"/>
      <c r="EC208" s="49"/>
      <c r="ED208" s="49"/>
      <c r="EE208" s="49"/>
      <c r="EF208" s="49"/>
      <c r="EG208" s="49"/>
      <c r="EH208" s="49"/>
      <c r="EI208" s="49"/>
      <c r="EJ208" s="49"/>
      <c r="EK208" s="49"/>
      <c r="EL208" s="49"/>
      <c r="EM208" s="49"/>
      <c r="EN208" s="49"/>
      <c r="EO208" s="49"/>
      <c r="EP208" s="49"/>
      <c r="EQ208" s="49" t="s">
        <v>157</v>
      </c>
      <c r="ER208" s="49" t="s">
        <v>157</v>
      </c>
      <c r="ES208" s="49"/>
      <c r="ET208" s="49"/>
      <c r="EU208" s="49"/>
      <c r="EV208" s="49"/>
      <c r="EW208" s="49"/>
      <c r="EX208" s="22"/>
    </row>
    <row r="209" spans="1:154" ht="12.9" customHeight="1" x14ac:dyDescent="0.25">
      <c r="A209" s="3">
        <v>763022</v>
      </c>
      <c r="B209" s="3"/>
      <c r="C209" s="21" t="str">
        <f>VLOOKUP(A209,Hoja1!A$1:B$2013,2)</f>
        <v>JUAREZ_763022</v>
      </c>
      <c r="D209" s="3" t="s">
        <v>161</v>
      </c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0"/>
      <c r="EU209" s="50"/>
      <c r="EV209" s="50"/>
      <c r="EW209" s="50"/>
      <c r="EX209" s="22"/>
    </row>
    <row r="210" spans="1:154" ht="12.9" customHeight="1" x14ac:dyDescent="0.25">
      <c r="A210" s="3">
        <v>765419</v>
      </c>
      <c r="B210" s="3"/>
      <c r="C210" s="21" t="str">
        <f>VLOOKUP(A210,Hoja1!A$1:B$2013,2)</f>
        <v>GONZALEZ_765419</v>
      </c>
      <c r="D210" s="3" t="s">
        <v>161</v>
      </c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 t="s">
        <v>157</v>
      </c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 t="s">
        <v>157</v>
      </c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  <c r="DS210" s="49"/>
      <c r="DT210" s="49"/>
      <c r="DU210" s="49"/>
      <c r="DV210" s="49"/>
      <c r="DW210" s="49"/>
      <c r="DX210" s="49"/>
      <c r="DY210" s="49"/>
      <c r="DZ210" s="49"/>
      <c r="EA210" s="49"/>
      <c r="EB210" s="49"/>
      <c r="EC210" s="49"/>
      <c r="ED210" s="49"/>
      <c r="EE210" s="49"/>
      <c r="EF210" s="49"/>
      <c r="EG210" s="49"/>
      <c r="EH210" s="49"/>
      <c r="EI210" s="49"/>
      <c r="EJ210" s="49"/>
      <c r="EK210" s="49"/>
      <c r="EL210" s="49"/>
      <c r="EM210" s="49"/>
      <c r="EN210" s="49"/>
      <c r="EO210" s="49"/>
      <c r="EP210" s="49"/>
      <c r="EQ210" s="49"/>
      <c r="ER210" s="49"/>
      <c r="ES210" s="49"/>
      <c r="ET210" s="49"/>
      <c r="EU210" s="49"/>
      <c r="EV210" s="49"/>
      <c r="EW210" s="49"/>
      <c r="EX210" s="22"/>
    </row>
    <row r="211" spans="1:154" ht="12.9" customHeight="1" x14ac:dyDescent="0.25">
      <c r="A211" s="3">
        <v>769147</v>
      </c>
      <c r="B211" s="3"/>
      <c r="C211" s="21" t="str">
        <f>VLOOKUP(A211,Hoja1!A$1:B$2013,2)</f>
        <v>GONZALEZ_769147</v>
      </c>
      <c r="D211" s="3" t="s">
        <v>161</v>
      </c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 t="s">
        <v>157</v>
      </c>
      <c r="P211" s="50" t="s">
        <v>157</v>
      </c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 t="s">
        <v>157</v>
      </c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 t="s">
        <v>157</v>
      </c>
      <c r="CR211" s="50"/>
      <c r="CS211" s="50"/>
      <c r="CT211" s="50"/>
      <c r="CU211" s="50"/>
      <c r="CV211" s="50"/>
      <c r="CW211" s="50"/>
      <c r="CX211" s="50" t="s">
        <v>157</v>
      </c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22"/>
    </row>
    <row r="212" spans="1:154" ht="12.9" customHeight="1" x14ac:dyDescent="0.25">
      <c r="A212" s="3">
        <v>770939</v>
      </c>
      <c r="B212" s="3"/>
      <c r="C212" s="21" t="str">
        <f>VLOOKUP(A212,Hoja1!A$1:B$2013,2)</f>
        <v>LECHUGA_770939</v>
      </c>
      <c r="D212" s="3" t="s">
        <v>161</v>
      </c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 t="s">
        <v>157</v>
      </c>
      <c r="P212" s="49" t="s">
        <v>157</v>
      </c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  <c r="DS212" s="49"/>
      <c r="DT212" s="49"/>
      <c r="DU212" s="49"/>
      <c r="DV212" s="49"/>
      <c r="DW212" s="49"/>
      <c r="DX212" s="49"/>
      <c r="DY212" s="49"/>
      <c r="DZ212" s="49"/>
      <c r="EA212" s="49"/>
      <c r="EB212" s="49"/>
      <c r="EC212" s="49"/>
      <c r="ED212" s="49"/>
      <c r="EE212" s="49"/>
      <c r="EF212" s="49"/>
      <c r="EG212" s="49"/>
      <c r="EH212" s="49"/>
      <c r="EI212" s="49"/>
      <c r="EJ212" s="49"/>
      <c r="EK212" s="49"/>
      <c r="EL212" s="49"/>
      <c r="EM212" s="49"/>
      <c r="EN212" s="49"/>
      <c r="EO212" s="49"/>
      <c r="EP212" s="49"/>
      <c r="EQ212" s="49"/>
      <c r="ER212" s="49"/>
      <c r="ES212" s="49"/>
      <c r="ET212" s="49"/>
      <c r="EU212" s="49"/>
      <c r="EV212" s="49"/>
      <c r="EW212" s="49"/>
      <c r="EX212" s="22"/>
    </row>
    <row r="213" spans="1:154" ht="12.9" customHeight="1" x14ac:dyDescent="0.25">
      <c r="A213" s="3">
        <v>771639</v>
      </c>
      <c r="B213" s="3"/>
      <c r="C213" s="21" t="str">
        <f>VLOOKUP(A213,Hoja1!A$1:B$2013,2)</f>
        <v>GARCIA_771639</v>
      </c>
      <c r="D213" s="3" t="s">
        <v>161</v>
      </c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 t="s">
        <v>157</v>
      </c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 t="s">
        <v>157</v>
      </c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0"/>
      <c r="EU213" s="50"/>
      <c r="EV213" s="50"/>
      <c r="EW213" s="50"/>
      <c r="EX213" s="22"/>
    </row>
    <row r="214" spans="1:154" ht="12.9" customHeight="1" x14ac:dyDescent="0.25">
      <c r="A214" s="3">
        <v>772157</v>
      </c>
      <c r="B214" s="3"/>
      <c r="C214" s="21" t="str">
        <f>VLOOKUP(A214,Hoja1!A$1:B$2013,2)</f>
        <v>ALANIS_772157</v>
      </c>
      <c r="D214" s="3" t="s">
        <v>161</v>
      </c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 t="s">
        <v>157</v>
      </c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 t="s">
        <v>157</v>
      </c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 t="s">
        <v>157</v>
      </c>
      <c r="CR214" s="49"/>
      <c r="CS214" s="49"/>
      <c r="CT214" s="49"/>
      <c r="CU214" s="49"/>
      <c r="CV214" s="49"/>
      <c r="CW214" s="49"/>
      <c r="CX214" s="49" t="s">
        <v>157</v>
      </c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  <c r="DS214" s="49"/>
      <c r="DT214" s="49"/>
      <c r="DU214" s="49"/>
      <c r="DV214" s="49"/>
      <c r="DW214" s="49"/>
      <c r="DX214" s="49"/>
      <c r="DY214" s="49"/>
      <c r="DZ214" s="49"/>
      <c r="EA214" s="49"/>
      <c r="EB214" s="49"/>
      <c r="EC214" s="49"/>
      <c r="ED214" s="49"/>
      <c r="EE214" s="49"/>
      <c r="EF214" s="49"/>
      <c r="EG214" s="49"/>
      <c r="EH214" s="49"/>
      <c r="EI214" s="49"/>
      <c r="EJ214" s="49"/>
      <c r="EK214" s="49"/>
      <c r="EL214" s="49"/>
      <c r="EM214" s="49"/>
      <c r="EN214" s="49"/>
      <c r="EO214" s="49"/>
      <c r="EP214" s="49"/>
      <c r="EQ214" s="49"/>
      <c r="ER214" s="49"/>
      <c r="ES214" s="49"/>
      <c r="ET214" s="49"/>
      <c r="EU214" s="49"/>
      <c r="EV214" s="49"/>
      <c r="EW214" s="49"/>
      <c r="EX214" s="22"/>
    </row>
    <row r="215" spans="1:154" ht="12.9" customHeight="1" x14ac:dyDescent="0.25">
      <c r="A215" s="3">
        <v>772707</v>
      </c>
      <c r="B215" s="3"/>
      <c r="C215" s="21" t="str">
        <f>VLOOKUP(A215,Hoja1!A$1:B$2013,2)</f>
        <v>FLORES_772707</v>
      </c>
      <c r="D215" s="3" t="s">
        <v>161</v>
      </c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 t="s">
        <v>157</v>
      </c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 t="s">
        <v>157</v>
      </c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22"/>
    </row>
    <row r="216" spans="1:154" ht="12.9" customHeight="1" x14ac:dyDescent="0.25">
      <c r="A216" s="3">
        <v>773712</v>
      </c>
      <c r="B216" s="3"/>
      <c r="C216" s="21" t="str">
        <f>VLOOKUP(A216,Hoja1!A$1:B$2013,2)</f>
        <v>GARCIA_773712</v>
      </c>
      <c r="D216" s="3" t="s">
        <v>161</v>
      </c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 t="s">
        <v>157</v>
      </c>
      <c r="P216" s="49" t="s">
        <v>157</v>
      </c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 t="s">
        <v>157</v>
      </c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 t="s">
        <v>157</v>
      </c>
      <c r="CR216" s="49"/>
      <c r="CS216" s="49"/>
      <c r="CT216" s="49"/>
      <c r="CU216" s="49"/>
      <c r="CV216" s="49"/>
      <c r="CW216" s="49"/>
      <c r="CX216" s="49" t="s">
        <v>157</v>
      </c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  <c r="DS216" s="49"/>
      <c r="DT216" s="49"/>
      <c r="DU216" s="49"/>
      <c r="DV216" s="49"/>
      <c r="DW216" s="49"/>
      <c r="DX216" s="49"/>
      <c r="DY216" s="49"/>
      <c r="DZ216" s="49"/>
      <c r="EA216" s="49"/>
      <c r="EB216" s="49"/>
      <c r="EC216" s="49"/>
      <c r="ED216" s="49"/>
      <c r="EE216" s="49"/>
      <c r="EF216" s="49"/>
      <c r="EG216" s="49"/>
      <c r="EH216" s="49"/>
      <c r="EI216" s="49"/>
      <c r="EJ216" s="49"/>
      <c r="EK216" s="49"/>
      <c r="EL216" s="49"/>
      <c r="EM216" s="49"/>
      <c r="EN216" s="49"/>
      <c r="EO216" s="49"/>
      <c r="EP216" s="49"/>
      <c r="EQ216" s="49"/>
      <c r="ER216" s="49"/>
      <c r="ES216" s="49"/>
      <c r="ET216" s="49"/>
      <c r="EU216" s="49"/>
      <c r="EV216" s="49"/>
      <c r="EW216" s="49"/>
      <c r="EX216" s="22"/>
    </row>
    <row r="217" spans="1:154" ht="12.9" customHeight="1" x14ac:dyDescent="0.25">
      <c r="A217" s="3">
        <v>774250</v>
      </c>
      <c r="B217" s="3"/>
      <c r="C217" s="21" t="str">
        <f>VLOOKUP(A217,Hoja1!A$1:B$2013,2)</f>
        <v>CRUZ_774250</v>
      </c>
      <c r="D217" s="3" t="s">
        <v>161</v>
      </c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 t="s">
        <v>157</v>
      </c>
      <c r="P217" s="50" t="s">
        <v>157</v>
      </c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 t="s">
        <v>157</v>
      </c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0"/>
      <c r="EU217" s="50"/>
      <c r="EV217" s="50"/>
      <c r="EW217" s="50"/>
      <c r="EX217" s="22"/>
    </row>
    <row r="218" spans="1:154" ht="12.9" customHeight="1" x14ac:dyDescent="0.25">
      <c r="A218" s="3">
        <v>776306</v>
      </c>
      <c r="B218" s="3"/>
      <c r="C218" s="21" t="str">
        <f>VLOOKUP(A218,Hoja1!A$1:B$2013,2)</f>
        <v>CASTELLANOS_776301</v>
      </c>
      <c r="D218" s="3" t="s">
        <v>161</v>
      </c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 t="s">
        <v>157</v>
      </c>
      <c r="P218" s="49" t="s">
        <v>157</v>
      </c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 t="s">
        <v>157</v>
      </c>
      <c r="CR218" s="49"/>
      <c r="CS218" s="49"/>
      <c r="CT218" s="49"/>
      <c r="CU218" s="49"/>
      <c r="CV218" s="49"/>
      <c r="CW218" s="49"/>
      <c r="CX218" s="49" t="s">
        <v>157</v>
      </c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  <c r="DS218" s="49"/>
      <c r="DT218" s="49"/>
      <c r="DU218" s="49"/>
      <c r="DV218" s="49"/>
      <c r="DW218" s="49"/>
      <c r="DX218" s="49"/>
      <c r="DY218" s="49"/>
      <c r="DZ218" s="49"/>
      <c r="EA218" s="49"/>
      <c r="EB218" s="49"/>
      <c r="EC218" s="49"/>
      <c r="ED218" s="49"/>
      <c r="EE218" s="49"/>
      <c r="EF218" s="49"/>
      <c r="EG218" s="49"/>
      <c r="EH218" s="49"/>
      <c r="EI218" s="49"/>
      <c r="EJ218" s="49"/>
      <c r="EK218" s="49"/>
      <c r="EL218" s="49"/>
      <c r="EM218" s="49"/>
      <c r="EN218" s="49"/>
      <c r="EO218" s="49"/>
      <c r="EP218" s="49"/>
      <c r="EQ218" s="49"/>
      <c r="ER218" s="49"/>
      <c r="ES218" s="49"/>
      <c r="ET218" s="49"/>
      <c r="EU218" s="49"/>
      <c r="EV218" s="49"/>
      <c r="EW218" s="49"/>
      <c r="EX218" s="22"/>
    </row>
    <row r="219" spans="1:154" ht="12.9" customHeight="1" x14ac:dyDescent="0.25">
      <c r="A219" s="3">
        <v>762032</v>
      </c>
      <c r="B219" s="3"/>
      <c r="C219" s="21" t="str">
        <f>VLOOKUP(A219,Hoja1!A$1:B$2013,2)</f>
        <v>GRANADOS_762032</v>
      </c>
      <c r="D219" s="3" t="s">
        <v>161</v>
      </c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 t="s">
        <v>157</v>
      </c>
      <c r="CI219" s="50"/>
      <c r="CJ219" s="50"/>
      <c r="CK219" s="50"/>
      <c r="CL219" s="50"/>
      <c r="CM219" s="50"/>
      <c r="CN219" s="50"/>
      <c r="CO219" s="50"/>
      <c r="CP219" s="50"/>
      <c r="CQ219" s="50" t="s">
        <v>157</v>
      </c>
      <c r="CR219" s="50"/>
      <c r="CS219" s="50"/>
      <c r="CT219" s="50"/>
      <c r="CU219" s="50"/>
      <c r="CV219" s="50"/>
      <c r="CW219" s="50"/>
      <c r="CX219" s="50" t="s">
        <v>157</v>
      </c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22"/>
    </row>
    <row r="220" spans="1:154" ht="12.9" customHeight="1" x14ac:dyDescent="0.25">
      <c r="A220" s="3">
        <v>762153</v>
      </c>
      <c r="B220" s="3"/>
      <c r="C220" s="21" t="str">
        <f>VLOOKUP(A220,Hoja1!A$1:B$2013,2)</f>
        <v>CUAMATZI_762153</v>
      </c>
      <c r="D220" s="3" t="s">
        <v>161</v>
      </c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 t="s">
        <v>157</v>
      </c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  <c r="DS220" s="49"/>
      <c r="DT220" s="49"/>
      <c r="DU220" s="49"/>
      <c r="DV220" s="49"/>
      <c r="DW220" s="49"/>
      <c r="DX220" s="49"/>
      <c r="DY220" s="49"/>
      <c r="DZ220" s="49"/>
      <c r="EA220" s="49"/>
      <c r="EB220" s="49"/>
      <c r="EC220" s="49"/>
      <c r="ED220" s="49"/>
      <c r="EE220" s="49"/>
      <c r="EF220" s="49"/>
      <c r="EG220" s="49"/>
      <c r="EH220" s="49"/>
      <c r="EI220" s="49"/>
      <c r="EJ220" s="49"/>
      <c r="EK220" s="49"/>
      <c r="EL220" s="49"/>
      <c r="EM220" s="49"/>
      <c r="EN220" s="49"/>
      <c r="EO220" s="49"/>
      <c r="EP220" s="49"/>
      <c r="EQ220" s="49"/>
      <c r="ER220" s="49"/>
      <c r="ES220" s="49"/>
      <c r="ET220" s="49"/>
      <c r="EU220" s="49"/>
      <c r="EV220" s="49"/>
      <c r="EW220" s="49"/>
      <c r="EX220" s="22"/>
    </row>
    <row r="221" spans="1:154" ht="12.9" customHeight="1" x14ac:dyDescent="0.25">
      <c r="A221" s="3">
        <v>772679</v>
      </c>
      <c r="B221" s="3"/>
      <c r="C221" s="21" t="str">
        <f>VLOOKUP(A221,Hoja1!A$1:B$2013,2)</f>
        <v>HERNANDEZ_772679</v>
      </c>
      <c r="D221" s="3" t="s">
        <v>161</v>
      </c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 t="s">
        <v>157</v>
      </c>
      <c r="CI221" s="50"/>
      <c r="CJ221" s="50"/>
      <c r="CK221" s="50"/>
      <c r="CL221" s="50"/>
      <c r="CM221" s="50"/>
      <c r="CN221" s="50"/>
      <c r="CO221" s="50"/>
      <c r="CP221" s="50"/>
      <c r="CQ221" s="50" t="s">
        <v>157</v>
      </c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0"/>
      <c r="EU221" s="50"/>
      <c r="EV221" s="50"/>
      <c r="EW221" s="50"/>
      <c r="EX221" s="22"/>
    </row>
    <row r="222" spans="1:154" ht="12.9" customHeight="1" x14ac:dyDescent="0.25">
      <c r="A222" s="3">
        <v>775480</v>
      </c>
      <c r="B222" s="3"/>
      <c r="C222" s="21" t="str">
        <f>VLOOKUP(A222,Hoja1!A$1:B$2013,2)</f>
        <v>JUAREZ_775478</v>
      </c>
      <c r="D222" s="3" t="s">
        <v>161</v>
      </c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 t="s">
        <v>157</v>
      </c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4"/>
      <c r="AJ222" s="54"/>
      <c r="AK222" s="54" t="s">
        <v>157</v>
      </c>
      <c r="AL222" s="54"/>
      <c r="AM222" s="54"/>
      <c r="AN222" s="54"/>
      <c r="AO222" s="54"/>
      <c r="AP222" s="54" t="s">
        <v>157</v>
      </c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 t="s">
        <v>157</v>
      </c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49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 t="s">
        <v>157</v>
      </c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 t="s">
        <v>157</v>
      </c>
      <c r="DM222" s="49" t="s">
        <v>157</v>
      </c>
      <c r="DN222" s="49" t="s">
        <v>157</v>
      </c>
      <c r="DO222" s="49"/>
      <c r="DP222" s="49"/>
      <c r="DQ222" s="49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 t="s">
        <v>157</v>
      </c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22"/>
    </row>
    <row r="223" spans="1:154" ht="12.9" customHeight="1" x14ac:dyDescent="0.25">
      <c r="A223" s="3">
        <v>773142</v>
      </c>
      <c r="B223" s="3"/>
      <c r="C223" s="21" t="str">
        <f>VLOOKUP(A223,Hoja1!A$1:B$2013,2)</f>
        <v>ALANIS_773142</v>
      </c>
      <c r="D223" s="3" t="s">
        <v>161</v>
      </c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 t="s">
        <v>157</v>
      </c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0"/>
      <c r="EU223" s="50"/>
      <c r="EV223" s="50"/>
      <c r="EW223" s="50"/>
      <c r="EX223" s="22"/>
    </row>
    <row r="224" spans="1:154" ht="12.9" customHeight="1" x14ac:dyDescent="0.25">
      <c r="A224" s="3">
        <v>769860</v>
      </c>
      <c r="B224" s="3"/>
      <c r="C224" s="21" t="str">
        <f>VLOOKUP(A224,Hoja1!A$1:B$2013,2)</f>
        <v>MATA_769860</v>
      </c>
      <c r="D224" s="3" t="s">
        <v>162</v>
      </c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 t="s">
        <v>157</v>
      </c>
      <c r="BW224" s="49"/>
      <c r="BX224" s="49" t="s">
        <v>157</v>
      </c>
      <c r="BY224" s="49"/>
      <c r="BZ224" s="49" t="s">
        <v>157</v>
      </c>
      <c r="CA224" s="49"/>
      <c r="CB224" s="49"/>
      <c r="CC224" s="49"/>
      <c r="CD224" s="49"/>
      <c r="CE224" s="49"/>
      <c r="CF224" s="49"/>
      <c r="CG224" s="49"/>
      <c r="CH224" s="49" t="s">
        <v>157</v>
      </c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49"/>
      <c r="EE224" s="49"/>
      <c r="EF224" s="49"/>
      <c r="EG224" s="49"/>
      <c r="EH224" s="49"/>
      <c r="EI224" s="49"/>
      <c r="EJ224" s="49" t="s">
        <v>157</v>
      </c>
      <c r="EK224" s="49" t="s">
        <v>157</v>
      </c>
      <c r="EL224" s="49"/>
      <c r="EM224" s="49"/>
      <c r="EN224" s="49"/>
      <c r="EO224" s="49"/>
      <c r="EP224" s="49"/>
      <c r="EQ224" s="49"/>
      <c r="ER224" s="49"/>
      <c r="ES224" s="49"/>
      <c r="ET224" s="49"/>
      <c r="EU224" s="49"/>
      <c r="EV224" s="49"/>
      <c r="EW224" s="49"/>
      <c r="EX224" s="22"/>
    </row>
    <row r="225" spans="1:154" ht="12.9" customHeight="1" x14ac:dyDescent="0.25">
      <c r="A225" s="3">
        <v>773186</v>
      </c>
      <c r="B225" s="3"/>
      <c r="C225" s="21" t="str">
        <f>VLOOKUP(A225,Hoja1!A$1:B$2013,2)</f>
        <v>HERNANDEZ_773186</v>
      </c>
      <c r="D225" s="3" t="s">
        <v>162</v>
      </c>
      <c r="E225" s="50" t="s">
        <v>157</v>
      </c>
      <c r="F225" s="50"/>
      <c r="G225" s="50"/>
      <c r="H225" s="50"/>
      <c r="I225" s="50" t="s">
        <v>157</v>
      </c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 t="s">
        <v>157</v>
      </c>
      <c r="BW225" s="50"/>
      <c r="BX225" s="50" t="s">
        <v>157</v>
      </c>
      <c r="BY225" s="50"/>
      <c r="BZ225" s="50" t="s">
        <v>157</v>
      </c>
      <c r="CA225" s="50"/>
      <c r="CB225" s="50"/>
      <c r="CC225" s="50"/>
      <c r="CD225" s="50"/>
      <c r="CE225" s="50"/>
      <c r="CF225" s="50"/>
      <c r="CG225" s="50"/>
      <c r="CH225" s="50" t="s">
        <v>157</v>
      </c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 t="s">
        <v>157</v>
      </c>
      <c r="EK225" s="50" t="s">
        <v>157</v>
      </c>
      <c r="EL225" s="50"/>
      <c r="EM225" s="50"/>
      <c r="EN225" s="50"/>
      <c r="EO225" s="50"/>
      <c r="EP225" s="50"/>
      <c r="EQ225" s="50"/>
      <c r="ER225" s="50"/>
      <c r="ES225" s="50"/>
      <c r="ET225" s="50"/>
      <c r="EU225" s="50"/>
      <c r="EV225" s="50"/>
      <c r="EW225" s="50"/>
      <c r="EX225" s="22"/>
    </row>
    <row r="226" spans="1:154" ht="12.9" customHeight="1" x14ac:dyDescent="0.25">
      <c r="A226" s="3">
        <v>776546</v>
      </c>
      <c r="B226" s="3"/>
      <c r="C226" s="21" t="str">
        <f>VLOOKUP(A226,Hoja1!A$1:B$2013,2)</f>
        <v>ALVAREZ_776546</v>
      </c>
      <c r="D226" s="3" t="s">
        <v>162</v>
      </c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 t="s">
        <v>157</v>
      </c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 t="s">
        <v>157</v>
      </c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 t="s">
        <v>157</v>
      </c>
      <c r="DP226" s="49"/>
      <c r="DQ226" s="49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49"/>
      <c r="EE226" s="49"/>
      <c r="EF226" s="49"/>
      <c r="EG226" s="49"/>
      <c r="EH226" s="49"/>
      <c r="EI226" s="49"/>
      <c r="EJ226" s="49" t="s">
        <v>157</v>
      </c>
      <c r="EK226" s="49" t="s">
        <v>157</v>
      </c>
      <c r="EL226" s="49"/>
      <c r="EM226" s="49"/>
      <c r="EN226" s="49"/>
      <c r="EO226" s="49"/>
      <c r="EP226" s="49"/>
      <c r="EQ226" s="49"/>
      <c r="ER226" s="49"/>
      <c r="ES226" s="49"/>
      <c r="ET226" s="49"/>
      <c r="EU226" s="49"/>
      <c r="EV226" s="49"/>
      <c r="EW226" s="49"/>
      <c r="EX226" s="22"/>
    </row>
    <row r="227" spans="1:154" ht="12.9" customHeight="1" x14ac:dyDescent="0.25">
      <c r="A227" s="3">
        <v>763071</v>
      </c>
      <c r="B227" s="3"/>
      <c r="C227" s="21" t="str">
        <f>VLOOKUP(A227,Hoja1!A$1:B$2013,2)</f>
        <v>SARMIENTO_763071</v>
      </c>
      <c r="D227" s="3" t="s">
        <v>162</v>
      </c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 t="s">
        <v>157</v>
      </c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 t="s">
        <v>157</v>
      </c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0"/>
      <c r="EU227" s="50"/>
      <c r="EV227" s="50"/>
      <c r="EW227" s="50"/>
      <c r="EX227" s="22"/>
    </row>
    <row r="228" spans="1:154" ht="12.9" customHeight="1" x14ac:dyDescent="0.25">
      <c r="A228" s="3">
        <v>771203</v>
      </c>
      <c r="B228" s="3"/>
      <c r="C228" s="21" t="str">
        <f>VLOOKUP(A228,Hoja1!A$1:B$2013,2)</f>
        <v>CORDERO_771203</v>
      </c>
      <c r="D228" s="3" t="s">
        <v>162</v>
      </c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 t="s">
        <v>157</v>
      </c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49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 t="s">
        <v>157</v>
      </c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49"/>
      <c r="DN228" s="49"/>
      <c r="DO228" s="49"/>
      <c r="DP228" s="49"/>
      <c r="DQ228" s="49"/>
      <c r="DR228" s="55"/>
      <c r="DS228" s="55"/>
      <c r="DT228" s="55"/>
      <c r="DU228" s="55"/>
      <c r="DV228" s="55"/>
      <c r="DW228" s="55"/>
      <c r="DX228" s="55"/>
      <c r="DY228" s="55"/>
      <c r="DZ228" s="55" t="s">
        <v>157</v>
      </c>
      <c r="EA228" s="55" t="s">
        <v>157</v>
      </c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22"/>
    </row>
    <row r="229" spans="1:154" ht="12.9" customHeight="1" x14ac:dyDescent="0.25">
      <c r="A229" s="3">
        <v>771677</v>
      </c>
      <c r="B229" s="3"/>
      <c r="C229" s="21" t="str">
        <f>VLOOKUP(A229,Hoja1!A$1:B$2013,2)</f>
        <v>GARCIA_771677</v>
      </c>
      <c r="D229" s="3" t="s">
        <v>162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 t="s">
        <v>157</v>
      </c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0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 t="s">
        <v>157</v>
      </c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0"/>
      <c r="DN229" s="50"/>
      <c r="DO229" s="50"/>
      <c r="DP229" s="50"/>
      <c r="DQ229" s="50"/>
      <c r="DR229" s="52"/>
      <c r="DS229" s="52"/>
      <c r="DT229" s="52"/>
      <c r="DU229" s="52"/>
      <c r="DV229" s="52"/>
      <c r="DW229" s="52"/>
      <c r="DX229" s="52"/>
      <c r="DY229" s="52"/>
      <c r="DZ229" s="52" t="s">
        <v>157</v>
      </c>
      <c r="EA229" s="52" t="s">
        <v>157</v>
      </c>
      <c r="EB229" s="52"/>
      <c r="EC229" s="52"/>
      <c r="ED229" s="52"/>
      <c r="EE229" s="52"/>
      <c r="EF229" s="52"/>
      <c r="EG229" s="52"/>
      <c r="EH229" s="52"/>
      <c r="EI229" s="52"/>
      <c r="EJ229" s="52"/>
      <c r="EK229" s="52"/>
      <c r="EL229" s="52"/>
      <c r="EM229" s="52"/>
      <c r="EN229" s="52"/>
      <c r="EO229" s="52"/>
      <c r="EP229" s="52"/>
      <c r="EQ229" s="52"/>
      <c r="ER229" s="52"/>
      <c r="ES229" s="52"/>
      <c r="ET229" s="52"/>
      <c r="EU229" s="52"/>
      <c r="EV229" s="52"/>
      <c r="EW229" s="52"/>
      <c r="EX229" s="22"/>
    </row>
    <row r="230" spans="1:154" ht="12.9" customHeight="1" x14ac:dyDescent="0.25">
      <c r="A230" s="3">
        <v>765802</v>
      </c>
      <c r="B230" s="3"/>
      <c r="C230" s="21" t="str">
        <f>VLOOKUP(A230,Hoja1!A$1:B$2013,2)</f>
        <v>SAUCEDO_765802</v>
      </c>
      <c r="D230" s="3" t="s">
        <v>163</v>
      </c>
      <c r="E230" s="49"/>
      <c r="F230" s="49"/>
      <c r="G230" s="49"/>
      <c r="H230" s="49"/>
      <c r="I230" s="49"/>
      <c r="J230" s="49" t="s">
        <v>157</v>
      </c>
      <c r="K230" s="49"/>
      <c r="L230" s="49"/>
      <c r="M230" s="49" t="s">
        <v>157</v>
      </c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 t="s">
        <v>157</v>
      </c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49"/>
      <c r="EE230" s="49"/>
      <c r="EF230" s="49"/>
      <c r="EG230" s="49"/>
      <c r="EH230" s="49"/>
      <c r="EI230" s="49"/>
      <c r="EJ230" s="49"/>
      <c r="EK230" s="49"/>
      <c r="EL230" s="49"/>
      <c r="EM230" s="49"/>
      <c r="EN230" s="49"/>
      <c r="EO230" s="49"/>
      <c r="EP230" s="49"/>
      <c r="EQ230" s="49"/>
      <c r="ER230" s="49"/>
      <c r="ES230" s="49"/>
      <c r="ET230" s="49"/>
      <c r="EU230" s="49"/>
      <c r="EV230" s="49"/>
      <c r="EW230" s="49"/>
      <c r="EX230" s="22"/>
    </row>
    <row r="231" spans="1:154" ht="12.9" customHeight="1" x14ac:dyDescent="0.25">
      <c r="A231" s="3">
        <v>765460</v>
      </c>
      <c r="B231" s="3"/>
      <c r="C231" s="21" t="str">
        <f>VLOOKUP(A231,Hoja1!A$1:B$2013,2)</f>
        <v>SANCHEZ_765460</v>
      </c>
      <c r="D231" s="3" t="s">
        <v>163</v>
      </c>
      <c r="E231" s="50"/>
      <c r="F231" s="50"/>
      <c r="G231" s="50"/>
      <c r="H231" s="50"/>
      <c r="I231" s="50"/>
      <c r="J231" s="50" t="s">
        <v>157</v>
      </c>
      <c r="K231" s="50"/>
      <c r="L231" s="50"/>
      <c r="M231" s="50" t="s">
        <v>157</v>
      </c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 t="s">
        <v>157</v>
      </c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 t="s">
        <v>157</v>
      </c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0"/>
      <c r="EU231" s="50"/>
      <c r="EV231" s="50"/>
      <c r="EW231" s="50"/>
      <c r="EX231" s="22"/>
    </row>
    <row r="232" spans="1:154" ht="12.9" customHeight="1" x14ac:dyDescent="0.25">
      <c r="A232" s="3">
        <v>773193</v>
      </c>
      <c r="B232" s="3"/>
      <c r="C232" s="21" t="str">
        <f>VLOOKUP(A232,Hoja1!A$1:B$2013,2)</f>
        <v>GARCIA_773193</v>
      </c>
      <c r="D232" s="3" t="s">
        <v>163</v>
      </c>
      <c r="E232" s="49"/>
      <c r="F232" s="49"/>
      <c r="G232" s="49"/>
      <c r="H232" s="49"/>
      <c r="I232" s="49"/>
      <c r="J232" s="49" t="s">
        <v>157</v>
      </c>
      <c r="K232" s="49"/>
      <c r="L232" s="49"/>
      <c r="M232" s="49" t="s">
        <v>157</v>
      </c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 t="s">
        <v>157</v>
      </c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49"/>
      <c r="EE232" s="49"/>
      <c r="EF232" s="49"/>
      <c r="EG232" s="49"/>
      <c r="EH232" s="49"/>
      <c r="EI232" s="49"/>
      <c r="EJ232" s="49"/>
      <c r="EK232" s="49"/>
      <c r="EL232" s="49"/>
      <c r="EM232" s="49"/>
      <c r="EN232" s="49"/>
      <c r="EO232" s="49"/>
      <c r="EP232" s="49"/>
      <c r="EQ232" s="49"/>
      <c r="ER232" s="49"/>
      <c r="ES232" s="49"/>
      <c r="ET232" s="49"/>
      <c r="EU232" s="49"/>
      <c r="EV232" s="49"/>
      <c r="EW232" s="49"/>
      <c r="EX232" s="22"/>
    </row>
    <row r="233" spans="1:154" ht="12.9" customHeight="1" x14ac:dyDescent="0.25">
      <c r="A233" s="3">
        <v>763070</v>
      </c>
      <c r="B233" s="3"/>
      <c r="C233" s="21" t="str">
        <f>VLOOKUP(A233,Hoja1!A$1:B$2013,2)</f>
        <v>ESPINOSA_763070</v>
      </c>
      <c r="D233" s="3" t="s">
        <v>163</v>
      </c>
      <c r="E233" s="50"/>
      <c r="F233" s="50"/>
      <c r="G233" s="50"/>
      <c r="H233" s="50"/>
      <c r="I233" s="50"/>
      <c r="J233" s="50" t="s">
        <v>157</v>
      </c>
      <c r="K233" s="50"/>
      <c r="L233" s="50"/>
      <c r="M233" s="50" t="s">
        <v>157</v>
      </c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 t="s">
        <v>157</v>
      </c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0"/>
      <c r="EU233" s="50"/>
      <c r="EV233" s="50"/>
      <c r="EW233" s="50"/>
      <c r="EX233" s="22"/>
    </row>
    <row r="234" spans="1:154" ht="12.9" customHeight="1" x14ac:dyDescent="0.25">
      <c r="A234" s="3">
        <v>772763</v>
      </c>
      <c r="B234" s="3"/>
      <c r="C234" s="21" t="str">
        <f>VLOOKUP(A234,Hoja1!A$1:B$2013,2)</f>
        <v>BENITEZ_772763</v>
      </c>
      <c r="D234" s="3" t="s">
        <v>163</v>
      </c>
      <c r="E234" s="49"/>
      <c r="F234" s="49"/>
      <c r="G234" s="49"/>
      <c r="H234" s="49"/>
      <c r="I234" s="49"/>
      <c r="J234" s="49" t="s">
        <v>157</v>
      </c>
      <c r="K234" s="49"/>
      <c r="L234" s="49"/>
      <c r="M234" s="49" t="s">
        <v>157</v>
      </c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 t="s">
        <v>157</v>
      </c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49"/>
      <c r="EE234" s="49"/>
      <c r="EF234" s="49"/>
      <c r="EG234" s="49"/>
      <c r="EH234" s="49"/>
      <c r="EI234" s="49"/>
      <c r="EJ234" s="49"/>
      <c r="EK234" s="49"/>
      <c r="EL234" s="49"/>
      <c r="EM234" s="49"/>
      <c r="EN234" s="49"/>
      <c r="EO234" s="49"/>
      <c r="EP234" s="49"/>
      <c r="EQ234" s="49"/>
      <c r="ER234" s="49"/>
      <c r="ES234" s="49"/>
      <c r="ET234" s="49"/>
      <c r="EU234" s="49"/>
      <c r="EV234" s="49"/>
      <c r="EW234" s="49"/>
      <c r="EX234" s="22"/>
    </row>
    <row r="235" spans="1:154" ht="12.9" customHeight="1" x14ac:dyDescent="0.25">
      <c r="A235" s="3">
        <v>773195</v>
      </c>
      <c r="B235" s="3"/>
      <c r="C235" s="21" t="str">
        <f>VLOOKUP(A235,Hoja1!A$1:B$2013,2)</f>
        <v>ESTRADA_773195</v>
      </c>
      <c r="D235" s="3" t="s">
        <v>163</v>
      </c>
      <c r="E235" s="50"/>
      <c r="F235" s="50"/>
      <c r="G235" s="50"/>
      <c r="H235" s="50"/>
      <c r="I235" s="50"/>
      <c r="J235" s="50" t="s">
        <v>157</v>
      </c>
      <c r="K235" s="50"/>
      <c r="L235" s="50"/>
      <c r="M235" s="50" t="s">
        <v>157</v>
      </c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 t="s">
        <v>157</v>
      </c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0"/>
      <c r="EU235" s="50"/>
      <c r="EV235" s="50"/>
      <c r="EW235" s="50"/>
      <c r="EX235" s="22"/>
    </row>
    <row r="236" spans="1:154" ht="12.9" customHeight="1" x14ac:dyDescent="0.25">
      <c r="A236" s="3">
        <v>774251</v>
      </c>
      <c r="B236" s="3"/>
      <c r="C236" s="21" t="str">
        <f>VLOOKUP(A236,Hoja1!A$1:B$2013,2)</f>
        <v>SANCHEZ_774251</v>
      </c>
      <c r="D236" s="3" t="s">
        <v>163</v>
      </c>
      <c r="E236" s="49"/>
      <c r="F236" s="49"/>
      <c r="G236" s="49"/>
      <c r="H236" s="49"/>
      <c r="I236" s="49"/>
      <c r="J236" s="49" t="s">
        <v>157</v>
      </c>
      <c r="K236" s="49"/>
      <c r="L236" s="49"/>
      <c r="M236" s="49" t="s">
        <v>157</v>
      </c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 t="s">
        <v>157</v>
      </c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  <c r="DS236" s="49"/>
      <c r="DT236" s="49"/>
      <c r="DU236" s="49"/>
      <c r="DV236" s="49"/>
      <c r="DW236" s="49"/>
      <c r="DX236" s="49"/>
      <c r="DY236" s="49"/>
      <c r="DZ236" s="49"/>
      <c r="EA236" s="49"/>
      <c r="EB236" s="49"/>
      <c r="EC236" s="49"/>
      <c r="ED236" s="49"/>
      <c r="EE236" s="49"/>
      <c r="EF236" s="49"/>
      <c r="EG236" s="49"/>
      <c r="EH236" s="49"/>
      <c r="EI236" s="49"/>
      <c r="EJ236" s="49"/>
      <c r="EK236" s="49"/>
      <c r="EL236" s="49"/>
      <c r="EM236" s="49"/>
      <c r="EN236" s="49"/>
      <c r="EO236" s="49"/>
      <c r="EP236" s="49"/>
      <c r="EQ236" s="49"/>
      <c r="ER236" s="49"/>
      <c r="ES236" s="49"/>
      <c r="ET236" s="49"/>
      <c r="EU236" s="49"/>
      <c r="EV236" s="49"/>
      <c r="EW236" s="49"/>
      <c r="EX236" s="22"/>
    </row>
    <row r="237" spans="1:154" ht="12.9" customHeight="1" x14ac:dyDescent="0.25">
      <c r="A237" s="3">
        <v>774228</v>
      </c>
      <c r="B237" s="3"/>
      <c r="C237" s="21" t="str">
        <f>VLOOKUP(A237,Hoja1!A$1:B$2013,2)</f>
        <v>ZEA_774228</v>
      </c>
      <c r="D237" s="3" t="s">
        <v>163</v>
      </c>
      <c r="E237" s="50" t="s">
        <v>157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 t="s">
        <v>157</v>
      </c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 t="s">
        <v>157</v>
      </c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 t="s">
        <v>157</v>
      </c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0"/>
      <c r="EU237" s="50"/>
      <c r="EV237" s="50"/>
      <c r="EW237" s="50"/>
      <c r="EX237" s="22"/>
    </row>
    <row r="238" spans="1:154" ht="12.9" customHeight="1" x14ac:dyDescent="0.25">
      <c r="A238" s="3">
        <v>773285</v>
      </c>
      <c r="B238" s="3"/>
      <c r="C238" s="21" t="str">
        <f>VLOOKUP(A238,Hoja1!A$1:B$2013,2)</f>
        <v>BETANCOURT_773285</v>
      </c>
      <c r="D238" s="3" t="s">
        <v>163</v>
      </c>
      <c r="E238" s="49" t="s">
        <v>157</v>
      </c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 t="s">
        <v>157</v>
      </c>
      <c r="AG238" s="49"/>
      <c r="AH238" s="49" t="s">
        <v>157</v>
      </c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 t="s">
        <v>157</v>
      </c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 t="s">
        <v>157</v>
      </c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  <c r="DS238" s="49"/>
      <c r="DT238" s="49"/>
      <c r="DU238" s="49"/>
      <c r="DV238" s="49"/>
      <c r="DW238" s="49"/>
      <c r="DX238" s="49"/>
      <c r="DY238" s="49"/>
      <c r="DZ238" s="49"/>
      <c r="EA238" s="49"/>
      <c r="EB238" s="49"/>
      <c r="EC238" s="49"/>
      <c r="ED238" s="49"/>
      <c r="EE238" s="49"/>
      <c r="EF238" s="49"/>
      <c r="EG238" s="49"/>
      <c r="EH238" s="49"/>
      <c r="EI238" s="49"/>
      <c r="EJ238" s="49"/>
      <c r="EK238" s="49"/>
      <c r="EL238" s="49"/>
      <c r="EM238" s="49"/>
      <c r="EN238" s="49"/>
      <c r="EO238" s="49"/>
      <c r="EP238" s="49"/>
      <c r="EQ238" s="49"/>
      <c r="ER238" s="49"/>
      <c r="ES238" s="49"/>
      <c r="ET238" s="49"/>
      <c r="EU238" s="49"/>
      <c r="EV238" s="49"/>
      <c r="EW238" s="49"/>
      <c r="EX238" s="22"/>
    </row>
    <row r="239" spans="1:154" ht="12.9" customHeight="1" x14ac:dyDescent="0.25">
      <c r="A239" s="3">
        <v>773997</v>
      </c>
      <c r="B239" s="3"/>
      <c r="C239" s="21" t="str">
        <f>VLOOKUP(A239,Hoja1!A$1:B$2013,2)</f>
        <v>CHAVEZ_773997</v>
      </c>
      <c r="D239" s="3" t="s">
        <v>163</v>
      </c>
      <c r="E239" s="50" t="s">
        <v>157</v>
      </c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0"/>
      <c r="EU239" s="50"/>
      <c r="EV239" s="50"/>
      <c r="EW239" s="50"/>
      <c r="EX239" s="22"/>
    </row>
    <row r="240" spans="1:154" ht="12.9" customHeight="1" x14ac:dyDescent="0.25">
      <c r="A240" s="3">
        <v>773487</v>
      </c>
      <c r="B240" s="3"/>
      <c r="C240" s="21" t="str">
        <f>VLOOKUP(A240,Hoja1!A$1:B$2013,2)</f>
        <v>CASTAÑEDA_773487</v>
      </c>
      <c r="D240" s="3" t="s">
        <v>163</v>
      </c>
      <c r="E240" s="49" t="s">
        <v>157</v>
      </c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 t="s">
        <v>157</v>
      </c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 t="s">
        <v>157</v>
      </c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  <c r="DS240" s="49"/>
      <c r="DT240" s="49"/>
      <c r="DU240" s="49"/>
      <c r="DV240" s="49"/>
      <c r="DW240" s="49"/>
      <c r="DX240" s="49"/>
      <c r="DY240" s="49"/>
      <c r="DZ240" s="49"/>
      <c r="EA240" s="49"/>
      <c r="EB240" s="49"/>
      <c r="EC240" s="49"/>
      <c r="ED240" s="49"/>
      <c r="EE240" s="49"/>
      <c r="EF240" s="49"/>
      <c r="EG240" s="49"/>
      <c r="EH240" s="49"/>
      <c r="EI240" s="49"/>
      <c r="EJ240" s="49"/>
      <c r="EK240" s="49"/>
      <c r="EL240" s="49"/>
      <c r="EM240" s="49"/>
      <c r="EN240" s="49"/>
      <c r="EO240" s="49"/>
      <c r="EP240" s="49"/>
      <c r="EQ240" s="49"/>
      <c r="ER240" s="49"/>
      <c r="ES240" s="49"/>
      <c r="ET240" s="49"/>
      <c r="EU240" s="49"/>
      <c r="EV240" s="49"/>
      <c r="EW240" s="49"/>
      <c r="EX240" s="22"/>
    </row>
    <row r="241" spans="1:154" ht="12.9" customHeight="1" x14ac:dyDescent="0.25">
      <c r="A241" s="3">
        <v>766551</v>
      </c>
      <c r="B241" s="3"/>
      <c r="C241" s="21" t="str">
        <f>VLOOKUP(A241,Hoja1!A$1:B$2013,2)</f>
        <v>PEREZ_766551</v>
      </c>
      <c r="D241" s="3" t="s">
        <v>163</v>
      </c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 t="s">
        <v>157</v>
      </c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0"/>
      <c r="EU241" s="50"/>
      <c r="EV241" s="50"/>
      <c r="EW241" s="50"/>
      <c r="EX241" s="22"/>
    </row>
    <row r="242" spans="1:154" ht="12.9" customHeight="1" x14ac:dyDescent="0.25">
      <c r="A242" s="3">
        <v>768014</v>
      </c>
      <c r="B242" s="3"/>
      <c r="C242" s="21" t="str">
        <f>VLOOKUP(A242,Hoja1!A$1:B$2013,2)</f>
        <v>PERALTA_768014</v>
      </c>
      <c r="D242" s="3" t="s">
        <v>163</v>
      </c>
      <c r="E242" s="49" t="s">
        <v>157</v>
      </c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 t="s">
        <v>157</v>
      </c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  <c r="DS242" s="49"/>
      <c r="DT242" s="49"/>
      <c r="DU242" s="49"/>
      <c r="DV242" s="49"/>
      <c r="DW242" s="49"/>
      <c r="DX242" s="49"/>
      <c r="DY242" s="49"/>
      <c r="DZ242" s="49"/>
      <c r="EA242" s="49"/>
      <c r="EB242" s="49"/>
      <c r="EC242" s="49"/>
      <c r="ED242" s="49"/>
      <c r="EE242" s="49"/>
      <c r="EF242" s="49"/>
      <c r="EG242" s="49"/>
      <c r="EH242" s="49"/>
      <c r="EI242" s="49"/>
      <c r="EJ242" s="49"/>
      <c r="EK242" s="49"/>
      <c r="EL242" s="49"/>
      <c r="EM242" s="49"/>
      <c r="EN242" s="49"/>
      <c r="EO242" s="49"/>
      <c r="EP242" s="49"/>
      <c r="EQ242" s="49"/>
      <c r="ER242" s="49"/>
      <c r="ES242" s="49"/>
      <c r="ET242" s="49"/>
      <c r="EU242" s="49"/>
      <c r="EV242" s="49"/>
      <c r="EW242" s="49"/>
      <c r="EX242" s="22"/>
    </row>
    <row r="243" spans="1:154" ht="12.9" customHeight="1" x14ac:dyDescent="0.25">
      <c r="A243" s="3">
        <v>767739</v>
      </c>
      <c r="B243" s="3"/>
      <c r="C243" s="21" t="str">
        <f>VLOOKUP(A243,Hoja1!A$1:B$2013,2)</f>
        <v>MARTINEZ_767739</v>
      </c>
      <c r="D243" s="3" t="s">
        <v>163</v>
      </c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 t="s">
        <v>157</v>
      </c>
      <c r="AN243" s="50" t="s">
        <v>157</v>
      </c>
      <c r="AO243" s="50" t="s">
        <v>157</v>
      </c>
      <c r="AP243" s="50"/>
      <c r="AQ243" s="50" t="s">
        <v>157</v>
      </c>
      <c r="AR243" s="50" t="s">
        <v>157</v>
      </c>
      <c r="AS243" s="50" t="s">
        <v>157</v>
      </c>
      <c r="AT243" s="50" t="s">
        <v>157</v>
      </c>
      <c r="AU243" s="50" t="s">
        <v>157</v>
      </c>
      <c r="AV243" s="50"/>
      <c r="AW243" s="50"/>
      <c r="AX243" s="50"/>
      <c r="AY243" s="50"/>
      <c r="AZ243" s="50"/>
      <c r="BA243" s="50"/>
      <c r="BB243" s="50" t="s">
        <v>157</v>
      </c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0"/>
      <c r="EU243" s="50"/>
      <c r="EV243" s="50"/>
      <c r="EW243" s="50"/>
      <c r="EX243" s="22"/>
    </row>
    <row r="244" spans="1:154" ht="12.9" customHeight="1" x14ac:dyDescent="0.25">
      <c r="A244" s="3">
        <v>773345</v>
      </c>
      <c r="B244" s="3"/>
      <c r="C244" s="21" t="str">
        <f>VLOOKUP(A244,Hoja1!A$1:B$2013,2)</f>
        <v>LUNA_773345</v>
      </c>
      <c r="D244" s="3" t="s">
        <v>163</v>
      </c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 t="s">
        <v>157</v>
      </c>
      <c r="AN244" s="49" t="s">
        <v>157</v>
      </c>
      <c r="AO244" s="49" t="s">
        <v>157</v>
      </c>
      <c r="AP244" s="49"/>
      <c r="AQ244" s="49" t="s">
        <v>157</v>
      </c>
      <c r="AR244" s="49" t="s">
        <v>157</v>
      </c>
      <c r="AS244" s="49" t="s">
        <v>157</v>
      </c>
      <c r="AT244" s="49" t="s">
        <v>157</v>
      </c>
      <c r="AU244" s="49" t="s">
        <v>157</v>
      </c>
      <c r="AV244" s="49"/>
      <c r="AW244" s="49"/>
      <c r="AX244" s="49"/>
      <c r="AY244" s="49"/>
      <c r="AZ244" s="49"/>
      <c r="BA244" s="49"/>
      <c r="BB244" s="49" t="s">
        <v>157</v>
      </c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  <c r="DS244" s="49"/>
      <c r="DT244" s="49"/>
      <c r="DU244" s="49"/>
      <c r="DV244" s="49"/>
      <c r="DW244" s="49"/>
      <c r="DX244" s="49"/>
      <c r="DY244" s="49"/>
      <c r="DZ244" s="49"/>
      <c r="EA244" s="49"/>
      <c r="EB244" s="49"/>
      <c r="EC244" s="49"/>
      <c r="ED244" s="49"/>
      <c r="EE244" s="49"/>
      <c r="EF244" s="49"/>
      <c r="EG244" s="49"/>
      <c r="EH244" s="49"/>
      <c r="EI244" s="49"/>
      <c r="EJ244" s="49"/>
      <c r="EK244" s="49"/>
      <c r="EL244" s="49"/>
      <c r="EM244" s="49"/>
      <c r="EN244" s="49"/>
      <c r="EO244" s="49"/>
      <c r="EP244" s="49"/>
      <c r="EQ244" s="49"/>
      <c r="ER244" s="49"/>
      <c r="ES244" s="49"/>
      <c r="ET244" s="49"/>
      <c r="EU244" s="49"/>
      <c r="EV244" s="49"/>
      <c r="EW244" s="49"/>
      <c r="EX244" s="22"/>
    </row>
    <row r="245" spans="1:154" ht="12.9" customHeight="1" x14ac:dyDescent="0.25">
      <c r="A245" s="3">
        <v>776039</v>
      </c>
      <c r="B245" s="3"/>
      <c r="C245" s="21" t="str">
        <f>VLOOKUP(A245,Hoja1!A$1:B$2013,2)</f>
        <v>BALCAZAR_776039</v>
      </c>
      <c r="D245" s="3" t="s">
        <v>163</v>
      </c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 t="s">
        <v>157</v>
      </c>
      <c r="AN245" s="50" t="s">
        <v>157</v>
      </c>
      <c r="AO245" s="50" t="s">
        <v>157</v>
      </c>
      <c r="AP245" s="50"/>
      <c r="AQ245" s="50" t="s">
        <v>157</v>
      </c>
      <c r="AR245" s="50" t="s">
        <v>157</v>
      </c>
      <c r="AS245" s="50" t="s">
        <v>157</v>
      </c>
      <c r="AT245" s="50" t="s">
        <v>157</v>
      </c>
      <c r="AU245" s="50" t="s">
        <v>157</v>
      </c>
      <c r="AV245" s="50"/>
      <c r="AW245" s="50"/>
      <c r="AX245" s="50"/>
      <c r="AY245" s="50"/>
      <c r="AZ245" s="50"/>
      <c r="BA245" s="50"/>
      <c r="BB245" s="50" t="s">
        <v>157</v>
      </c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0"/>
      <c r="EU245" s="50"/>
      <c r="EV245" s="50"/>
      <c r="EW245" s="50"/>
      <c r="EX245" s="22"/>
    </row>
    <row r="246" spans="1:154" ht="12.9" customHeight="1" x14ac:dyDescent="0.25">
      <c r="A246" s="3">
        <v>771960</v>
      </c>
      <c r="B246" s="3"/>
      <c r="C246" s="21" t="str">
        <f>VLOOKUP(A246,Hoja1!A$1:B$2013,2)</f>
        <v>MATEOS_771960</v>
      </c>
      <c r="D246" s="3" t="s">
        <v>163</v>
      </c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 t="s">
        <v>157</v>
      </c>
      <c r="AN246" s="49" t="s">
        <v>157</v>
      </c>
      <c r="AO246" s="49" t="s">
        <v>157</v>
      </c>
      <c r="AP246" s="49"/>
      <c r="AQ246" s="49" t="s">
        <v>157</v>
      </c>
      <c r="AR246" s="49" t="s">
        <v>157</v>
      </c>
      <c r="AS246" s="49" t="s">
        <v>157</v>
      </c>
      <c r="AT246" s="49" t="s">
        <v>157</v>
      </c>
      <c r="AU246" s="49" t="s">
        <v>157</v>
      </c>
      <c r="AV246" s="49"/>
      <c r="AW246" s="49"/>
      <c r="AX246" s="49"/>
      <c r="AY246" s="49"/>
      <c r="AZ246" s="49"/>
      <c r="BA246" s="49"/>
      <c r="BB246" s="49" t="s">
        <v>157</v>
      </c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  <c r="DS246" s="49"/>
      <c r="DT246" s="49"/>
      <c r="DU246" s="49"/>
      <c r="DV246" s="49"/>
      <c r="DW246" s="49"/>
      <c r="DX246" s="49"/>
      <c r="DY246" s="49"/>
      <c r="DZ246" s="49"/>
      <c r="EA246" s="49"/>
      <c r="EB246" s="49"/>
      <c r="EC246" s="49"/>
      <c r="ED246" s="49"/>
      <c r="EE246" s="49"/>
      <c r="EF246" s="49"/>
      <c r="EG246" s="49"/>
      <c r="EH246" s="49"/>
      <c r="EI246" s="49"/>
      <c r="EJ246" s="49"/>
      <c r="EK246" s="49"/>
      <c r="EL246" s="49"/>
      <c r="EM246" s="49"/>
      <c r="EN246" s="49"/>
      <c r="EO246" s="49"/>
      <c r="EP246" s="49"/>
      <c r="EQ246" s="49"/>
      <c r="ER246" s="49"/>
      <c r="ES246" s="49"/>
      <c r="ET246" s="49"/>
      <c r="EU246" s="49"/>
      <c r="EV246" s="49"/>
      <c r="EW246" s="49"/>
      <c r="EX246" s="22"/>
    </row>
    <row r="247" spans="1:154" ht="12.9" customHeight="1" x14ac:dyDescent="0.25">
      <c r="A247" s="3">
        <v>765823</v>
      </c>
      <c r="B247" s="3"/>
      <c r="C247" s="21" t="str">
        <f>VLOOKUP(A247,Hoja1!A$1:B$2013,2)</f>
        <v>SANCHEZ_765823</v>
      </c>
      <c r="D247" s="3" t="s">
        <v>163</v>
      </c>
      <c r="E247" s="3"/>
      <c r="F247" s="3"/>
      <c r="G247" s="3"/>
      <c r="H247" s="3"/>
      <c r="I247" s="3"/>
      <c r="J247" s="3" t="s">
        <v>157</v>
      </c>
      <c r="K247" s="3"/>
      <c r="L247" s="3"/>
      <c r="M247" s="3" t="s">
        <v>157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 t="s">
        <v>157</v>
      </c>
      <c r="AC247" s="3" t="s">
        <v>157</v>
      </c>
      <c r="AD247" s="3" t="s">
        <v>157</v>
      </c>
      <c r="AE247" s="3" t="s">
        <v>157</v>
      </c>
      <c r="AF247" s="3" t="s">
        <v>157</v>
      </c>
      <c r="AG247" s="3"/>
      <c r="AH247" s="3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 t="s">
        <v>157</v>
      </c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0"/>
      <c r="BN247" s="51"/>
      <c r="BO247" s="51"/>
      <c r="BP247" s="51"/>
      <c r="BQ247" s="51"/>
      <c r="BR247" s="51" t="s">
        <v>157</v>
      </c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 t="s">
        <v>157</v>
      </c>
      <c r="CP247" s="51"/>
      <c r="CQ247" s="51"/>
      <c r="CR247" s="51"/>
      <c r="CS247" s="51"/>
      <c r="CT247" s="51"/>
      <c r="CU247" s="51" t="s">
        <v>157</v>
      </c>
      <c r="CV247" s="51"/>
      <c r="CW247" s="51"/>
      <c r="CX247" s="51"/>
      <c r="CY247" s="51"/>
      <c r="CZ247" s="51"/>
      <c r="DA247" s="51"/>
      <c r="DB247" s="51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0"/>
      <c r="DN247" s="50"/>
      <c r="DO247" s="50"/>
      <c r="DP247" s="50"/>
      <c r="DQ247" s="50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  <c r="EI247" s="52"/>
      <c r="EJ247" s="52"/>
      <c r="EK247" s="52"/>
      <c r="EL247" s="52"/>
      <c r="EM247" s="52"/>
      <c r="EN247" s="52"/>
      <c r="EO247" s="52"/>
      <c r="EP247" s="52"/>
      <c r="EQ247" s="52"/>
      <c r="ER247" s="52"/>
      <c r="ES247" s="52"/>
      <c r="ET247" s="52"/>
      <c r="EU247" s="52"/>
      <c r="EV247" s="52"/>
      <c r="EW247" s="52"/>
      <c r="EX247" s="22"/>
    </row>
    <row r="248" spans="1:154" ht="12.9" customHeight="1" x14ac:dyDescent="0.25">
      <c r="A248" s="3">
        <v>763519</v>
      </c>
      <c r="B248" s="3"/>
      <c r="C248" s="21" t="str">
        <f>VLOOKUP(A248,Hoja1!A$1:B$2013,2)</f>
        <v>VAZQUEZ_763519</v>
      </c>
      <c r="D248" s="3" t="s">
        <v>163</v>
      </c>
      <c r="E248" s="53"/>
      <c r="F248" s="53"/>
      <c r="G248" s="53"/>
      <c r="H248" s="53"/>
      <c r="I248" s="53"/>
      <c r="J248" s="53" t="s">
        <v>157</v>
      </c>
      <c r="K248" s="53"/>
      <c r="L248" s="53"/>
      <c r="M248" s="53" t="s">
        <v>157</v>
      </c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 t="s">
        <v>157</v>
      </c>
      <c r="AC248" s="53" t="s">
        <v>157</v>
      </c>
      <c r="AD248" s="53" t="s">
        <v>157</v>
      </c>
      <c r="AE248" s="53" t="s">
        <v>157</v>
      </c>
      <c r="AF248" s="53" t="s">
        <v>157</v>
      </c>
      <c r="AG248" s="53"/>
      <c r="AH248" s="53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 t="s">
        <v>157</v>
      </c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49"/>
      <c r="BN248" s="54"/>
      <c r="BO248" s="54"/>
      <c r="BP248" s="54"/>
      <c r="BQ248" s="54"/>
      <c r="BR248" s="54" t="s">
        <v>157</v>
      </c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 t="s">
        <v>157</v>
      </c>
      <c r="CP248" s="54"/>
      <c r="CQ248" s="54"/>
      <c r="CR248" s="54"/>
      <c r="CS248" s="54"/>
      <c r="CT248" s="54"/>
      <c r="CU248" s="54" t="s">
        <v>157</v>
      </c>
      <c r="CV248" s="54"/>
      <c r="CW248" s="54"/>
      <c r="CX248" s="54"/>
      <c r="CY248" s="54"/>
      <c r="CZ248" s="54"/>
      <c r="DA248" s="54"/>
      <c r="DB248" s="54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49"/>
      <c r="DN248" s="49"/>
      <c r="DO248" s="49"/>
      <c r="DP248" s="49"/>
      <c r="DQ248" s="49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22"/>
    </row>
    <row r="249" spans="1:154" ht="12.9" customHeight="1" x14ac:dyDescent="0.25">
      <c r="A249" s="3">
        <v>767768</v>
      </c>
      <c r="B249" s="3"/>
      <c r="C249" s="21" t="str">
        <f>VLOOKUP(A249,Hoja1!A$1:B$2013,2)</f>
        <v>IBARRA_767768</v>
      </c>
      <c r="D249" s="3" t="s">
        <v>163</v>
      </c>
      <c r="E249" s="3"/>
      <c r="F249" s="3"/>
      <c r="G249" s="3"/>
      <c r="H249" s="3"/>
      <c r="I249" s="3"/>
      <c r="J249" s="3" t="s">
        <v>157</v>
      </c>
      <c r="K249" s="3"/>
      <c r="L249" s="3"/>
      <c r="M249" s="3" t="s">
        <v>157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 t="s">
        <v>157</v>
      </c>
      <c r="AC249" s="3" t="s">
        <v>157</v>
      </c>
      <c r="AD249" s="3" t="s">
        <v>157</v>
      </c>
      <c r="AE249" s="3" t="s">
        <v>157</v>
      </c>
      <c r="AF249" s="3" t="s">
        <v>157</v>
      </c>
      <c r="AG249" s="3"/>
      <c r="AH249" s="3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 t="s">
        <v>157</v>
      </c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0"/>
      <c r="BN249" s="51"/>
      <c r="BO249" s="51"/>
      <c r="BP249" s="51"/>
      <c r="BQ249" s="51"/>
      <c r="BR249" s="51" t="s">
        <v>157</v>
      </c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 t="s">
        <v>157</v>
      </c>
      <c r="CP249" s="51"/>
      <c r="CQ249" s="51"/>
      <c r="CR249" s="51"/>
      <c r="CS249" s="51"/>
      <c r="CT249" s="51"/>
      <c r="CU249" s="51" t="s">
        <v>157</v>
      </c>
      <c r="CV249" s="51"/>
      <c r="CW249" s="51"/>
      <c r="CX249" s="51"/>
      <c r="CY249" s="51"/>
      <c r="CZ249" s="51"/>
      <c r="DA249" s="51"/>
      <c r="DB249" s="51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0"/>
      <c r="DN249" s="50"/>
      <c r="DO249" s="50"/>
      <c r="DP249" s="50"/>
      <c r="DQ249" s="50"/>
      <c r="DR249" s="52"/>
      <c r="DS249" s="52"/>
      <c r="DT249" s="52"/>
      <c r="DU249" s="52"/>
      <c r="DV249" s="52"/>
      <c r="DW249" s="52"/>
      <c r="DX249" s="52"/>
      <c r="DY249" s="52"/>
      <c r="DZ249" s="52"/>
      <c r="EA249" s="52"/>
      <c r="EB249" s="52"/>
      <c r="EC249" s="52"/>
      <c r="ED249" s="52"/>
      <c r="EE249" s="52"/>
      <c r="EF249" s="52"/>
      <c r="EG249" s="52"/>
      <c r="EH249" s="52"/>
      <c r="EI249" s="52"/>
      <c r="EJ249" s="52"/>
      <c r="EK249" s="52"/>
      <c r="EL249" s="52"/>
      <c r="EM249" s="52"/>
      <c r="EN249" s="52"/>
      <c r="EO249" s="52"/>
      <c r="EP249" s="52"/>
      <c r="EQ249" s="52"/>
      <c r="ER249" s="52"/>
      <c r="ES249" s="52"/>
      <c r="ET249" s="52"/>
      <c r="EU249" s="52"/>
      <c r="EV249" s="52"/>
      <c r="EW249" s="52"/>
      <c r="EX249" s="22"/>
    </row>
    <row r="250" spans="1:154" ht="12.9" customHeight="1" x14ac:dyDescent="0.25">
      <c r="A250" s="3">
        <v>766888</v>
      </c>
      <c r="B250" s="3"/>
      <c r="C250" s="21" t="str">
        <f>VLOOKUP(A250,Hoja1!A$1:B$2013,2)</f>
        <v>CUEVAS_766888</v>
      </c>
      <c r="D250" s="3" t="s">
        <v>163</v>
      </c>
      <c r="E250" s="53"/>
      <c r="F250" s="53"/>
      <c r="G250" s="53"/>
      <c r="H250" s="53"/>
      <c r="I250" s="53"/>
      <c r="J250" s="53" t="s">
        <v>157</v>
      </c>
      <c r="K250" s="53"/>
      <c r="L250" s="53"/>
      <c r="M250" s="53" t="s">
        <v>157</v>
      </c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 t="s">
        <v>157</v>
      </c>
      <c r="AC250" s="53" t="s">
        <v>157</v>
      </c>
      <c r="AD250" s="53" t="s">
        <v>157</v>
      </c>
      <c r="AE250" s="53" t="s">
        <v>157</v>
      </c>
      <c r="AF250" s="53" t="s">
        <v>157</v>
      </c>
      <c r="AG250" s="53"/>
      <c r="AH250" s="53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 t="s">
        <v>157</v>
      </c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49"/>
      <c r="BN250" s="54"/>
      <c r="BO250" s="54"/>
      <c r="BP250" s="54"/>
      <c r="BQ250" s="54"/>
      <c r="BR250" s="54" t="s">
        <v>157</v>
      </c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 t="s">
        <v>157</v>
      </c>
      <c r="CP250" s="54"/>
      <c r="CQ250" s="54"/>
      <c r="CR250" s="54"/>
      <c r="CS250" s="54"/>
      <c r="CT250" s="54"/>
      <c r="CU250" s="54" t="s">
        <v>157</v>
      </c>
      <c r="CV250" s="54"/>
      <c r="CW250" s="54"/>
      <c r="CX250" s="54"/>
      <c r="CY250" s="54"/>
      <c r="CZ250" s="54"/>
      <c r="DA250" s="54"/>
      <c r="DB250" s="54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49"/>
      <c r="DN250" s="49"/>
      <c r="DO250" s="49"/>
      <c r="DP250" s="49"/>
      <c r="DQ250" s="49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22"/>
    </row>
    <row r="251" spans="1:154" ht="12.9" customHeight="1" x14ac:dyDescent="0.25">
      <c r="A251" s="3">
        <v>772934</v>
      </c>
      <c r="B251" s="3"/>
      <c r="C251" s="21" t="str">
        <f>VLOOKUP(A251,Hoja1!A$1:B$2013,2)</f>
        <v>RUIZ_772934</v>
      </c>
      <c r="D251" s="3" t="s">
        <v>163</v>
      </c>
      <c r="E251" s="3"/>
      <c r="F251" s="3"/>
      <c r="G251" s="3"/>
      <c r="H251" s="3"/>
      <c r="I251" s="3"/>
      <c r="J251" s="3" t="s">
        <v>157</v>
      </c>
      <c r="K251" s="3"/>
      <c r="L251" s="3"/>
      <c r="M251" s="3" t="s">
        <v>157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 t="s">
        <v>157</v>
      </c>
      <c r="AC251" s="3" t="s">
        <v>157</v>
      </c>
      <c r="AD251" s="3" t="s">
        <v>157</v>
      </c>
      <c r="AE251" s="3" t="s">
        <v>157</v>
      </c>
      <c r="AF251" s="3" t="s">
        <v>157</v>
      </c>
      <c r="AG251" s="3"/>
      <c r="AH251" s="3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 t="s">
        <v>157</v>
      </c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0"/>
      <c r="BN251" s="51"/>
      <c r="BO251" s="51"/>
      <c r="BP251" s="51"/>
      <c r="BQ251" s="51"/>
      <c r="BR251" s="51" t="s">
        <v>157</v>
      </c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 t="s">
        <v>157</v>
      </c>
      <c r="CP251" s="51"/>
      <c r="CQ251" s="51"/>
      <c r="CR251" s="51"/>
      <c r="CS251" s="51"/>
      <c r="CT251" s="51"/>
      <c r="CU251" s="51" t="s">
        <v>157</v>
      </c>
      <c r="CV251" s="51"/>
      <c r="CW251" s="51"/>
      <c r="CX251" s="51"/>
      <c r="CY251" s="51"/>
      <c r="CZ251" s="51"/>
      <c r="DA251" s="51"/>
      <c r="DB251" s="51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0"/>
      <c r="DN251" s="50"/>
      <c r="DO251" s="50"/>
      <c r="DP251" s="50"/>
      <c r="DQ251" s="50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  <c r="EI251" s="52"/>
      <c r="EJ251" s="52"/>
      <c r="EK251" s="52"/>
      <c r="EL251" s="52"/>
      <c r="EM251" s="52"/>
      <c r="EN251" s="52"/>
      <c r="EO251" s="52"/>
      <c r="EP251" s="52"/>
      <c r="EQ251" s="52"/>
      <c r="ER251" s="52"/>
      <c r="ES251" s="52"/>
      <c r="ET251" s="52"/>
      <c r="EU251" s="52"/>
      <c r="EV251" s="52"/>
      <c r="EW251" s="52"/>
      <c r="EX251" s="22"/>
    </row>
    <row r="252" spans="1:154" ht="12.9" customHeight="1" x14ac:dyDescent="0.25">
      <c r="A252" s="3">
        <v>769929</v>
      </c>
      <c r="B252" s="3"/>
      <c r="C252" s="21" t="str">
        <f>VLOOKUP(A252,Hoja1!A$1:B$2013,2)</f>
        <v>HERNANDEZ_769929</v>
      </c>
      <c r="D252" s="3" t="s">
        <v>163</v>
      </c>
      <c r="E252" s="53"/>
      <c r="F252" s="53"/>
      <c r="G252" s="53"/>
      <c r="H252" s="53"/>
      <c r="I252" s="53"/>
      <c r="J252" s="53" t="s">
        <v>157</v>
      </c>
      <c r="K252" s="53"/>
      <c r="L252" s="53"/>
      <c r="M252" s="53" t="s">
        <v>157</v>
      </c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 t="s">
        <v>157</v>
      </c>
      <c r="AC252" s="53" t="s">
        <v>157</v>
      </c>
      <c r="AD252" s="53" t="s">
        <v>157</v>
      </c>
      <c r="AE252" s="53" t="s">
        <v>157</v>
      </c>
      <c r="AF252" s="53" t="s">
        <v>157</v>
      </c>
      <c r="AG252" s="53"/>
      <c r="AH252" s="53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 t="s">
        <v>157</v>
      </c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49"/>
      <c r="BN252" s="54"/>
      <c r="BO252" s="54"/>
      <c r="BP252" s="54"/>
      <c r="BQ252" s="54"/>
      <c r="BR252" s="54" t="s">
        <v>157</v>
      </c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 t="s">
        <v>157</v>
      </c>
      <c r="CP252" s="54"/>
      <c r="CQ252" s="54"/>
      <c r="CR252" s="54"/>
      <c r="CS252" s="54"/>
      <c r="CT252" s="54"/>
      <c r="CU252" s="54" t="s">
        <v>157</v>
      </c>
      <c r="CV252" s="54"/>
      <c r="CW252" s="54"/>
      <c r="CX252" s="54"/>
      <c r="CY252" s="54"/>
      <c r="CZ252" s="54"/>
      <c r="DA252" s="54"/>
      <c r="DB252" s="54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49"/>
      <c r="DN252" s="49"/>
      <c r="DO252" s="49"/>
      <c r="DP252" s="49"/>
      <c r="DQ252" s="49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22"/>
    </row>
    <row r="253" spans="1:154" ht="12.9" customHeight="1" x14ac:dyDescent="0.25">
      <c r="A253" s="3">
        <v>768108</v>
      </c>
      <c r="B253" s="3"/>
      <c r="C253" s="21" t="str">
        <f>VLOOKUP(A253,Hoja1!A$1:B$2013,2)</f>
        <v>FLORES_768108</v>
      </c>
      <c r="D253" s="3" t="s">
        <v>164</v>
      </c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 t="s">
        <v>157</v>
      </c>
      <c r="X253" s="50"/>
      <c r="Y253" s="50"/>
      <c r="Z253" s="50"/>
      <c r="AA253" s="50"/>
      <c r="AB253" s="50"/>
      <c r="AC253" s="50"/>
      <c r="AD253" s="50"/>
      <c r="AE253" s="50"/>
      <c r="AF253" s="50"/>
      <c r="AG253" s="50" t="s">
        <v>157</v>
      </c>
      <c r="AH253" s="50" t="s">
        <v>157</v>
      </c>
      <c r="AI253" s="50" t="s">
        <v>157</v>
      </c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 t="s">
        <v>157</v>
      </c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22"/>
    </row>
    <row r="254" spans="1:154" ht="12.9" customHeight="1" x14ac:dyDescent="0.25">
      <c r="A254" s="3">
        <v>771350</v>
      </c>
      <c r="B254" s="3"/>
      <c r="C254" s="21" t="str">
        <f>VLOOKUP(A254,Hoja1!A$1:B$2013,2)</f>
        <v>LANDAVERDE_771350</v>
      </c>
      <c r="D254" s="3" t="s">
        <v>164</v>
      </c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 t="s">
        <v>157</v>
      </c>
      <c r="X254" s="49"/>
      <c r="Y254" s="49"/>
      <c r="Z254" s="49"/>
      <c r="AA254" s="49"/>
      <c r="AB254" s="49"/>
      <c r="AC254" s="49"/>
      <c r="AD254" s="49"/>
      <c r="AE254" s="49"/>
      <c r="AF254" s="49"/>
      <c r="AG254" s="49" t="s">
        <v>157</v>
      </c>
      <c r="AH254" s="49" t="s">
        <v>157</v>
      </c>
      <c r="AI254" s="49" t="s">
        <v>157</v>
      </c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 t="s">
        <v>157</v>
      </c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  <c r="DS254" s="49"/>
      <c r="DT254" s="49"/>
      <c r="DU254" s="49"/>
      <c r="DV254" s="49"/>
      <c r="DW254" s="49"/>
      <c r="DX254" s="49"/>
      <c r="DY254" s="49"/>
      <c r="DZ254" s="49"/>
      <c r="EA254" s="49"/>
      <c r="EB254" s="49"/>
      <c r="EC254" s="49"/>
      <c r="ED254" s="49"/>
      <c r="EE254" s="49"/>
      <c r="EF254" s="49"/>
      <c r="EG254" s="49"/>
      <c r="EH254" s="49"/>
      <c r="EI254" s="49"/>
      <c r="EJ254" s="49"/>
      <c r="EK254" s="49"/>
      <c r="EL254" s="49"/>
      <c r="EM254" s="49"/>
      <c r="EN254" s="49"/>
      <c r="EO254" s="49"/>
      <c r="EP254" s="49"/>
      <c r="EQ254" s="49"/>
      <c r="ER254" s="49"/>
      <c r="ES254" s="49"/>
      <c r="ET254" s="49"/>
      <c r="EU254" s="49"/>
      <c r="EV254" s="49"/>
      <c r="EW254" s="49"/>
      <c r="EX254" s="22"/>
    </row>
    <row r="255" spans="1:154" ht="12.9" customHeight="1" x14ac:dyDescent="0.25">
      <c r="A255" s="3">
        <v>774704</v>
      </c>
      <c r="B255" s="3"/>
      <c r="C255" s="21" t="str">
        <f>VLOOKUP(A255,Hoja1!A$1:B$2013,2)</f>
        <v>JACINTO_774704</v>
      </c>
      <c r="D255" s="3" t="s">
        <v>164</v>
      </c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 t="s">
        <v>157</v>
      </c>
      <c r="X255" s="50"/>
      <c r="Y255" s="50"/>
      <c r="Z255" s="50"/>
      <c r="AA255" s="50"/>
      <c r="AB255" s="50"/>
      <c r="AC255" s="50"/>
      <c r="AD255" s="50"/>
      <c r="AE255" s="50"/>
      <c r="AF255" s="50"/>
      <c r="AG255" s="50" t="s">
        <v>157</v>
      </c>
      <c r="AH255" s="50" t="s">
        <v>157</v>
      </c>
      <c r="AI255" s="50" t="s">
        <v>157</v>
      </c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 t="s">
        <v>157</v>
      </c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22"/>
    </row>
    <row r="256" spans="1:154" ht="12.9" customHeight="1" x14ac:dyDescent="0.25">
      <c r="A256" s="3">
        <v>773670</v>
      </c>
      <c r="B256" s="3"/>
      <c r="C256" s="21" t="str">
        <f>VLOOKUP(A256,Hoja1!A$1:B$2013,2)</f>
        <v>BRAVO_773670</v>
      </c>
      <c r="D256" s="3" t="s">
        <v>164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 t="s">
        <v>157</v>
      </c>
      <c r="X256" s="49"/>
      <c r="Y256" s="49"/>
      <c r="Z256" s="49"/>
      <c r="AA256" s="49"/>
      <c r="AB256" s="49"/>
      <c r="AC256" s="49"/>
      <c r="AD256" s="49"/>
      <c r="AE256" s="49"/>
      <c r="AF256" s="49"/>
      <c r="AG256" s="49" t="s">
        <v>157</v>
      </c>
      <c r="AH256" s="49" t="s">
        <v>157</v>
      </c>
      <c r="AI256" s="49" t="s">
        <v>157</v>
      </c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 t="s">
        <v>157</v>
      </c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49"/>
      <c r="EU256" s="49"/>
      <c r="EV256" s="49"/>
      <c r="EW256" s="49"/>
      <c r="EX256" s="22"/>
    </row>
    <row r="257" spans="1:154" ht="12.9" customHeight="1" x14ac:dyDescent="0.25">
      <c r="A257" s="3">
        <v>773491</v>
      </c>
      <c r="B257" s="3"/>
      <c r="C257" s="21" t="str">
        <f>VLOOKUP(A257,Hoja1!A$1:B$2013,2)</f>
        <v>TREJO_773491</v>
      </c>
      <c r="D257" s="3" t="s">
        <v>164</v>
      </c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 t="s">
        <v>157</v>
      </c>
      <c r="X257" s="50"/>
      <c r="Y257" s="50"/>
      <c r="Z257" s="50"/>
      <c r="AA257" s="50"/>
      <c r="AB257" s="50"/>
      <c r="AC257" s="50"/>
      <c r="AD257" s="50"/>
      <c r="AE257" s="50"/>
      <c r="AF257" s="50"/>
      <c r="AG257" s="50" t="s">
        <v>157</v>
      </c>
      <c r="AH257" s="50" t="s">
        <v>157</v>
      </c>
      <c r="AI257" s="50" t="s">
        <v>157</v>
      </c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 t="s">
        <v>157</v>
      </c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22"/>
    </row>
    <row r="258" spans="1:154" ht="12.9" customHeight="1" x14ac:dyDescent="0.25">
      <c r="A258" s="3">
        <v>769462</v>
      </c>
      <c r="B258" s="3"/>
      <c r="C258" s="21" t="str">
        <f>VLOOKUP(A258,Hoja1!A$1:B$2013,2)</f>
        <v>GONZALEZ_769462</v>
      </c>
      <c r="D258" s="3" t="s">
        <v>164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 t="s">
        <v>157</v>
      </c>
      <c r="BQ258" s="49"/>
      <c r="BR258" s="49"/>
      <c r="BS258" s="49"/>
      <c r="BT258" s="49"/>
      <c r="BU258" s="49"/>
      <c r="BV258" s="49"/>
      <c r="BW258" s="49"/>
      <c r="BX258" s="49"/>
      <c r="BY258" s="49"/>
      <c r="BZ258" s="49" t="s">
        <v>157</v>
      </c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  <c r="ER258" s="49"/>
      <c r="ES258" s="49"/>
      <c r="ET258" s="49"/>
      <c r="EU258" s="49"/>
      <c r="EV258" s="49"/>
      <c r="EW258" s="49"/>
      <c r="EX258" s="22"/>
    </row>
    <row r="259" spans="1:154" ht="12.9" customHeight="1" x14ac:dyDescent="0.25">
      <c r="A259" s="3">
        <v>762237</v>
      </c>
      <c r="B259" s="3"/>
      <c r="C259" s="21" t="str">
        <f>VLOOKUP(A259,Hoja1!A$1:B$2013,2)</f>
        <v>AVILA_762237</v>
      </c>
      <c r="D259" s="3" t="s">
        <v>164</v>
      </c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 t="s">
        <v>157</v>
      </c>
      <c r="BQ259" s="50"/>
      <c r="BR259" s="50"/>
      <c r="BS259" s="50"/>
      <c r="BT259" s="50"/>
      <c r="BU259" s="50"/>
      <c r="BV259" s="50"/>
      <c r="BW259" s="50"/>
      <c r="BX259" s="50"/>
      <c r="BY259" s="50"/>
      <c r="BZ259" s="50" t="s">
        <v>157</v>
      </c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22"/>
    </row>
    <row r="260" spans="1:154" ht="12.9" customHeight="1" x14ac:dyDescent="0.25">
      <c r="A260" s="3">
        <v>774229</v>
      </c>
      <c r="B260" s="3"/>
      <c r="C260" s="21" t="str">
        <f>VLOOKUP(A260,Hoja1!A$1:B$2013,2)</f>
        <v>TREJO_774229</v>
      </c>
      <c r="D260" s="3" t="s">
        <v>164</v>
      </c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 t="s">
        <v>157</v>
      </c>
      <c r="AP260" s="49"/>
      <c r="AQ260" s="49"/>
      <c r="AR260" s="49" t="s">
        <v>157</v>
      </c>
      <c r="AS260" s="49"/>
      <c r="AT260" s="49"/>
      <c r="AU260" s="49"/>
      <c r="AV260" s="49"/>
      <c r="AW260" s="49"/>
      <c r="AX260" s="49"/>
      <c r="AY260" s="49"/>
      <c r="AZ260" s="49"/>
      <c r="BA260" s="49"/>
      <c r="BB260" s="49" t="s">
        <v>157</v>
      </c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 t="s">
        <v>157</v>
      </c>
      <c r="DB260" s="49" t="s">
        <v>157</v>
      </c>
      <c r="DC260" s="49"/>
      <c r="DD260" s="49"/>
      <c r="DE260" s="49"/>
      <c r="DF260" s="49"/>
      <c r="DG260" s="49"/>
      <c r="DH260" s="49" t="s">
        <v>157</v>
      </c>
      <c r="DI260" s="49" t="s">
        <v>157</v>
      </c>
      <c r="DJ260" s="49"/>
      <c r="DK260" s="49"/>
      <c r="DL260" s="49"/>
      <c r="DM260" s="49"/>
      <c r="DN260" s="49"/>
      <c r="DO260" s="49"/>
      <c r="DP260" s="49" t="s">
        <v>157</v>
      </c>
      <c r="DQ260" s="49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  <c r="ER260" s="49"/>
      <c r="ES260" s="49"/>
      <c r="ET260" s="49"/>
      <c r="EU260" s="49"/>
      <c r="EV260" s="49"/>
      <c r="EW260" s="49"/>
      <c r="EX260" s="22"/>
    </row>
    <row r="261" spans="1:154" ht="12.9" customHeight="1" x14ac:dyDescent="0.25">
      <c r="A261" s="3">
        <v>774229</v>
      </c>
      <c r="B261" s="3"/>
      <c r="C261" s="21" t="str">
        <f>VLOOKUP(A261,Hoja1!A$1:B$2013,2)</f>
        <v>TREJO_774229</v>
      </c>
      <c r="D261" s="3" t="s">
        <v>164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1"/>
      <c r="AJ261" s="51"/>
      <c r="AK261" s="51"/>
      <c r="AL261" s="51"/>
      <c r="AM261" s="51"/>
      <c r="AN261" s="51"/>
      <c r="AO261" s="51" t="s">
        <v>157</v>
      </c>
      <c r="AP261" s="51"/>
      <c r="AQ261" s="51"/>
      <c r="AR261" s="51" t="s">
        <v>157</v>
      </c>
      <c r="AS261" s="51"/>
      <c r="AT261" s="51"/>
      <c r="AU261" s="51"/>
      <c r="AV261" s="51"/>
      <c r="AW261" s="51"/>
      <c r="AX261" s="51"/>
      <c r="AY261" s="51"/>
      <c r="AZ261" s="51"/>
      <c r="BA261" s="51"/>
      <c r="BB261" s="51" t="s">
        <v>157</v>
      </c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0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 t="s">
        <v>157</v>
      </c>
      <c r="DB261" s="51" t="s">
        <v>157</v>
      </c>
      <c r="DC261" s="52"/>
      <c r="DD261" s="52"/>
      <c r="DE261" s="52"/>
      <c r="DF261" s="52"/>
      <c r="DG261" s="52"/>
      <c r="DH261" s="52" t="s">
        <v>157</v>
      </c>
      <c r="DI261" s="52" t="s">
        <v>157</v>
      </c>
      <c r="DJ261" s="52"/>
      <c r="DK261" s="52"/>
      <c r="DL261" s="52"/>
      <c r="DM261" s="50"/>
      <c r="DN261" s="50"/>
      <c r="DO261" s="50"/>
      <c r="DP261" s="50" t="s">
        <v>157</v>
      </c>
      <c r="DQ261" s="50"/>
      <c r="DR261" s="52"/>
      <c r="DS261" s="52"/>
      <c r="DT261" s="52"/>
      <c r="DU261" s="52"/>
      <c r="DV261" s="52"/>
      <c r="DW261" s="52"/>
      <c r="DX261" s="52"/>
      <c r="DY261" s="52"/>
      <c r="DZ261" s="52"/>
      <c r="EA261" s="52"/>
      <c r="EB261" s="52"/>
      <c r="EC261" s="52"/>
      <c r="ED261" s="52"/>
      <c r="EE261" s="52"/>
      <c r="EF261" s="52"/>
      <c r="EG261" s="52"/>
      <c r="EH261" s="52"/>
      <c r="EI261" s="52"/>
      <c r="EJ261" s="52"/>
      <c r="EK261" s="52"/>
      <c r="EL261" s="52"/>
      <c r="EM261" s="52"/>
      <c r="EN261" s="52"/>
      <c r="EO261" s="52"/>
      <c r="EP261" s="52"/>
      <c r="EQ261" s="52"/>
      <c r="ER261" s="52"/>
      <c r="ES261" s="52"/>
      <c r="ET261" s="52"/>
      <c r="EU261" s="52"/>
      <c r="EV261" s="52"/>
      <c r="EW261" s="52"/>
      <c r="EX261" s="22"/>
    </row>
    <row r="262" spans="1:154" ht="12.9" customHeight="1" x14ac:dyDescent="0.25">
      <c r="A262" s="3">
        <v>761439</v>
      </c>
      <c r="B262" s="3"/>
      <c r="C262" s="21" t="str">
        <f>VLOOKUP(A262,Hoja1!A$1:B$2013,2)</f>
        <v>ORTIZ_761437</v>
      </c>
      <c r="D262" s="3" t="s">
        <v>164</v>
      </c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4"/>
      <c r="AJ262" s="54"/>
      <c r="AK262" s="54"/>
      <c r="AL262" s="54"/>
      <c r="AM262" s="54"/>
      <c r="AN262" s="54"/>
      <c r="AO262" s="54" t="s">
        <v>157</v>
      </c>
      <c r="AP262" s="54"/>
      <c r="AQ262" s="54"/>
      <c r="AR262" s="54" t="s">
        <v>157</v>
      </c>
      <c r="AS262" s="54"/>
      <c r="AT262" s="54"/>
      <c r="AU262" s="54"/>
      <c r="AV262" s="54"/>
      <c r="AW262" s="54"/>
      <c r="AX262" s="54"/>
      <c r="AY262" s="54"/>
      <c r="AZ262" s="54"/>
      <c r="BA262" s="54"/>
      <c r="BB262" s="54" t="s">
        <v>157</v>
      </c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49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 t="s">
        <v>157</v>
      </c>
      <c r="DB262" s="54" t="s">
        <v>157</v>
      </c>
      <c r="DC262" s="55"/>
      <c r="DD262" s="55"/>
      <c r="DE262" s="55"/>
      <c r="DF262" s="55"/>
      <c r="DG262" s="55"/>
      <c r="DH262" s="55" t="s">
        <v>157</v>
      </c>
      <c r="DI262" s="55" t="s">
        <v>157</v>
      </c>
      <c r="DJ262" s="55"/>
      <c r="DK262" s="55"/>
      <c r="DL262" s="55"/>
      <c r="DM262" s="49"/>
      <c r="DN262" s="49"/>
      <c r="DO262" s="49"/>
      <c r="DP262" s="49" t="s">
        <v>157</v>
      </c>
      <c r="DQ262" s="49"/>
      <c r="DR262" s="55"/>
      <c r="DS262" s="55"/>
      <c r="DT262" s="55"/>
      <c r="DU262" s="55"/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/>
      <c r="EG262" s="55"/>
      <c r="EH262" s="55"/>
      <c r="EI262" s="55"/>
      <c r="EJ262" s="55"/>
      <c r="EK262" s="55"/>
      <c r="EL262" s="55"/>
      <c r="EM262" s="55"/>
      <c r="EN262" s="55"/>
      <c r="EO262" s="55"/>
      <c r="EP262" s="55"/>
      <c r="EQ262" s="55"/>
      <c r="ER262" s="55"/>
      <c r="ES262" s="55"/>
      <c r="ET262" s="55"/>
      <c r="EU262" s="55"/>
      <c r="EV262" s="55"/>
      <c r="EW262" s="55"/>
      <c r="EX262" s="22"/>
    </row>
    <row r="263" spans="1:154" ht="12.9" customHeight="1" x14ac:dyDescent="0.25">
      <c r="A263" s="3">
        <v>774567</v>
      </c>
      <c r="B263" s="3"/>
      <c r="C263" s="21" t="str">
        <f>VLOOKUP(A263,Hoja1!A$1:B$2013,2)</f>
        <v>LIMON_774567</v>
      </c>
      <c r="D263" s="3" t="s">
        <v>164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1"/>
      <c r="AJ263" s="51"/>
      <c r="AK263" s="51"/>
      <c r="AL263" s="51"/>
      <c r="AM263" s="51" t="s">
        <v>157</v>
      </c>
      <c r="AN263" s="51" t="s">
        <v>157</v>
      </c>
      <c r="AO263" s="51" t="s">
        <v>157</v>
      </c>
      <c r="AP263" s="51"/>
      <c r="AQ263" s="51" t="s">
        <v>157</v>
      </c>
      <c r="AR263" s="51" t="s">
        <v>157</v>
      </c>
      <c r="AS263" s="51"/>
      <c r="AT263" s="51"/>
      <c r="AU263" s="51"/>
      <c r="AV263" s="51"/>
      <c r="AW263" s="51"/>
      <c r="AX263" s="51"/>
      <c r="AY263" s="51"/>
      <c r="AZ263" s="51"/>
      <c r="BA263" s="51"/>
      <c r="BB263" s="51" t="s">
        <v>157</v>
      </c>
      <c r="BC263" s="51" t="s">
        <v>157</v>
      </c>
      <c r="BD263" s="51" t="s">
        <v>157</v>
      </c>
      <c r="BE263" s="51" t="s">
        <v>157</v>
      </c>
      <c r="BF263" s="51"/>
      <c r="BG263" s="51"/>
      <c r="BH263" s="51"/>
      <c r="BI263" s="51"/>
      <c r="BJ263" s="51"/>
      <c r="BK263" s="51"/>
      <c r="BL263" s="51"/>
      <c r="BM263" s="50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0"/>
      <c r="DN263" s="50"/>
      <c r="DO263" s="50"/>
      <c r="DP263" s="50"/>
      <c r="DQ263" s="50"/>
      <c r="DR263" s="52"/>
      <c r="DS263" s="52"/>
      <c r="DT263" s="52"/>
      <c r="DU263" s="52"/>
      <c r="DV263" s="52"/>
      <c r="DW263" s="52"/>
      <c r="DX263" s="52"/>
      <c r="DY263" s="52"/>
      <c r="DZ263" s="52"/>
      <c r="EA263" s="52"/>
      <c r="EB263" s="52"/>
      <c r="EC263" s="52"/>
      <c r="ED263" s="52"/>
      <c r="EE263" s="52"/>
      <c r="EF263" s="52"/>
      <c r="EG263" s="52"/>
      <c r="EH263" s="52"/>
      <c r="EI263" s="52"/>
      <c r="EJ263" s="52"/>
      <c r="EK263" s="52"/>
      <c r="EL263" s="52"/>
      <c r="EM263" s="52"/>
      <c r="EN263" s="52"/>
      <c r="EO263" s="52"/>
      <c r="EP263" s="52"/>
      <c r="EQ263" s="52"/>
      <c r="ER263" s="52"/>
      <c r="ES263" s="52"/>
      <c r="ET263" s="52"/>
      <c r="EU263" s="52"/>
      <c r="EV263" s="52"/>
      <c r="EW263" s="52"/>
      <c r="EX263" s="22"/>
    </row>
    <row r="264" spans="1:154" ht="12.9" customHeight="1" x14ac:dyDescent="0.25">
      <c r="A264" s="3">
        <v>774271</v>
      </c>
      <c r="B264" s="3"/>
      <c r="C264" s="21" t="str">
        <f>VLOOKUP(A264,Hoja1!A$1:B$2013,2)</f>
        <v>DELGADILLO_774271</v>
      </c>
      <c r="D264" s="3" t="s">
        <v>164</v>
      </c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4"/>
      <c r="AJ264" s="54"/>
      <c r="AK264" s="54"/>
      <c r="AL264" s="54"/>
      <c r="AM264" s="54" t="s">
        <v>157</v>
      </c>
      <c r="AN264" s="54" t="s">
        <v>157</v>
      </c>
      <c r="AO264" s="54" t="s">
        <v>157</v>
      </c>
      <c r="AP264" s="54"/>
      <c r="AQ264" s="54" t="s">
        <v>157</v>
      </c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 t="s">
        <v>157</v>
      </c>
      <c r="BC264" s="54" t="s">
        <v>157</v>
      </c>
      <c r="BD264" s="54" t="s">
        <v>157</v>
      </c>
      <c r="BE264" s="54" t="s">
        <v>157</v>
      </c>
      <c r="BF264" s="54"/>
      <c r="BG264" s="54"/>
      <c r="BH264" s="54"/>
      <c r="BI264" s="54"/>
      <c r="BJ264" s="54"/>
      <c r="BK264" s="54"/>
      <c r="BL264" s="54"/>
      <c r="BM264" s="49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49"/>
      <c r="DN264" s="49"/>
      <c r="DO264" s="49"/>
      <c r="DP264" s="49"/>
      <c r="DQ264" s="49"/>
      <c r="DR264" s="55"/>
      <c r="DS264" s="55"/>
      <c r="DT264" s="55"/>
      <c r="DU264" s="55"/>
      <c r="DV264" s="55"/>
      <c r="DW264" s="55"/>
      <c r="DX264" s="55"/>
      <c r="DY264" s="55"/>
      <c r="DZ264" s="55"/>
      <c r="EA264" s="55"/>
      <c r="EB264" s="55"/>
      <c r="EC264" s="55"/>
      <c r="ED264" s="55"/>
      <c r="EE264" s="55"/>
      <c r="EF264" s="55"/>
      <c r="EG264" s="55"/>
      <c r="EH264" s="55"/>
      <c r="EI264" s="55"/>
      <c r="EJ264" s="55"/>
      <c r="EK264" s="55"/>
      <c r="EL264" s="55"/>
      <c r="EM264" s="55"/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22"/>
    </row>
    <row r="265" spans="1:154" ht="12.9" customHeight="1" x14ac:dyDescent="0.25">
      <c r="A265" s="3">
        <v>762458</v>
      </c>
      <c r="B265" s="3"/>
      <c r="C265" s="21" t="str">
        <f>VLOOKUP(A265,Hoja1!A$1:B$2013,2)</f>
        <v>MARTINEZ_762458</v>
      </c>
      <c r="D265" s="3" t="s">
        <v>165</v>
      </c>
      <c r="E265" s="50"/>
      <c r="F265" s="50"/>
      <c r="G265" s="50"/>
      <c r="H265" s="50"/>
      <c r="I265" s="50" t="s">
        <v>157</v>
      </c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 t="s">
        <v>157</v>
      </c>
      <c r="CA265" s="50"/>
      <c r="CB265" s="50"/>
      <c r="CC265" s="50"/>
      <c r="CD265" s="50"/>
      <c r="CE265" s="50"/>
      <c r="CF265" s="50"/>
      <c r="CG265" s="50"/>
      <c r="CH265" s="50" t="s">
        <v>157</v>
      </c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 t="s">
        <v>157</v>
      </c>
      <c r="DR265" s="50"/>
      <c r="DS265" s="50" t="s">
        <v>157</v>
      </c>
      <c r="DT265" s="50"/>
      <c r="DU265" s="50"/>
      <c r="DV265" s="50"/>
      <c r="DW265" s="50"/>
      <c r="DX265" s="50"/>
      <c r="DY265" s="50"/>
      <c r="DZ265" s="50"/>
      <c r="EA265" s="50"/>
      <c r="EB265" s="50" t="s">
        <v>157</v>
      </c>
      <c r="EC265" s="50" t="s">
        <v>157</v>
      </c>
      <c r="ED265" s="50" t="s">
        <v>157</v>
      </c>
      <c r="EE265" s="50" t="s">
        <v>157</v>
      </c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22"/>
    </row>
    <row r="266" spans="1:154" ht="12.9" customHeight="1" x14ac:dyDescent="0.25">
      <c r="A266" s="3">
        <v>762438</v>
      </c>
      <c r="B266" s="3"/>
      <c r="C266" s="21" t="str">
        <f>VLOOKUP(A266,Hoja1!A$1:B$2013,2)</f>
        <v>FLORES_762438</v>
      </c>
      <c r="D266" s="3" t="s">
        <v>165</v>
      </c>
      <c r="E266" s="49"/>
      <c r="F266" s="49"/>
      <c r="G266" s="49"/>
      <c r="H266" s="49"/>
      <c r="I266" s="49" t="s">
        <v>157</v>
      </c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 t="s">
        <v>157</v>
      </c>
      <c r="CA266" s="49"/>
      <c r="CB266" s="49"/>
      <c r="CC266" s="49"/>
      <c r="CD266" s="49"/>
      <c r="CE266" s="49"/>
      <c r="CF266" s="49"/>
      <c r="CG266" s="49"/>
      <c r="CH266" s="49" t="s">
        <v>157</v>
      </c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 t="s">
        <v>157</v>
      </c>
      <c r="DR266" s="49"/>
      <c r="DS266" s="49" t="s">
        <v>157</v>
      </c>
      <c r="DT266" s="49"/>
      <c r="DU266" s="49"/>
      <c r="DV266" s="49"/>
      <c r="DW266" s="49"/>
      <c r="DX266" s="49"/>
      <c r="DY266" s="49"/>
      <c r="DZ266" s="49"/>
      <c r="EA266" s="49"/>
      <c r="EB266" s="49" t="s">
        <v>157</v>
      </c>
      <c r="EC266" s="49" t="s">
        <v>157</v>
      </c>
      <c r="ED266" s="49" t="s">
        <v>157</v>
      </c>
      <c r="EE266" s="49" t="s">
        <v>157</v>
      </c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  <c r="ER266" s="49"/>
      <c r="ES266" s="49"/>
      <c r="ET266" s="49"/>
      <c r="EU266" s="49"/>
      <c r="EV266" s="49"/>
      <c r="EW266" s="49"/>
      <c r="EX266" s="22"/>
    </row>
    <row r="267" spans="1:154" ht="12.9" customHeight="1" x14ac:dyDescent="0.25">
      <c r="A267" s="3">
        <v>766561</v>
      </c>
      <c r="B267" s="3"/>
      <c r="C267" s="21" t="str">
        <f>VLOOKUP(A267,Hoja1!A$1:B$2013,2)</f>
        <v>RICO_766561</v>
      </c>
      <c r="D267" s="3" t="s">
        <v>165</v>
      </c>
      <c r="E267" s="50"/>
      <c r="F267" s="50"/>
      <c r="G267" s="50"/>
      <c r="H267" s="50"/>
      <c r="I267" s="50" t="s">
        <v>157</v>
      </c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 t="s">
        <v>157</v>
      </c>
      <c r="CA267" s="50"/>
      <c r="CB267" s="50"/>
      <c r="CC267" s="50"/>
      <c r="CD267" s="50"/>
      <c r="CE267" s="50"/>
      <c r="CF267" s="50"/>
      <c r="CG267" s="50"/>
      <c r="CH267" s="50" t="s">
        <v>157</v>
      </c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 t="s">
        <v>157</v>
      </c>
      <c r="DR267" s="50"/>
      <c r="DS267" s="50" t="s">
        <v>157</v>
      </c>
      <c r="DT267" s="50"/>
      <c r="DU267" s="50"/>
      <c r="DV267" s="50"/>
      <c r="DW267" s="50"/>
      <c r="DX267" s="50"/>
      <c r="DY267" s="50"/>
      <c r="DZ267" s="50"/>
      <c r="EA267" s="50"/>
      <c r="EB267" s="50" t="s">
        <v>157</v>
      </c>
      <c r="EC267" s="50" t="s">
        <v>157</v>
      </c>
      <c r="ED267" s="50" t="s">
        <v>157</v>
      </c>
      <c r="EE267" s="50" t="s">
        <v>157</v>
      </c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22"/>
    </row>
    <row r="268" spans="1:154" ht="12.9" customHeight="1" x14ac:dyDescent="0.25">
      <c r="A268" s="3">
        <v>773140</v>
      </c>
      <c r="B268" s="3"/>
      <c r="C268" s="21" t="str">
        <f>VLOOKUP(A268,Hoja1!A$1:B$2013,2)</f>
        <v>MOSQUEDA_773140</v>
      </c>
      <c r="D268" s="3" t="s">
        <v>165</v>
      </c>
      <c r="E268" s="49"/>
      <c r="F268" s="49"/>
      <c r="G268" s="49"/>
      <c r="H268" s="49"/>
      <c r="I268" s="49" t="s">
        <v>157</v>
      </c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 t="s">
        <v>157</v>
      </c>
      <c r="CA268" s="49"/>
      <c r="CB268" s="49"/>
      <c r="CC268" s="49"/>
      <c r="CD268" s="49"/>
      <c r="CE268" s="49"/>
      <c r="CF268" s="49"/>
      <c r="CG268" s="49"/>
      <c r="CH268" s="49" t="s">
        <v>157</v>
      </c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 t="s">
        <v>157</v>
      </c>
      <c r="DR268" s="49"/>
      <c r="DS268" s="49" t="s">
        <v>157</v>
      </c>
      <c r="DT268" s="49"/>
      <c r="DU268" s="49"/>
      <c r="DV268" s="49"/>
      <c r="DW268" s="49"/>
      <c r="DX268" s="49"/>
      <c r="DY268" s="49"/>
      <c r="DZ268" s="49"/>
      <c r="EA268" s="49"/>
      <c r="EB268" s="49" t="s">
        <v>157</v>
      </c>
      <c r="EC268" s="49" t="s">
        <v>157</v>
      </c>
      <c r="ED268" s="49" t="s">
        <v>157</v>
      </c>
      <c r="EE268" s="49" t="s">
        <v>157</v>
      </c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  <c r="ER268" s="49"/>
      <c r="ES268" s="49"/>
      <c r="ET268" s="49"/>
      <c r="EU268" s="49"/>
      <c r="EV268" s="49"/>
      <c r="EW268" s="49"/>
      <c r="EX268" s="22"/>
    </row>
    <row r="269" spans="1:154" ht="12.9" customHeight="1" x14ac:dyDescent="0.25">
      <c r="A269" s="3">
        <v>761252</v>
      </c>
      <c r="B269" s="3"/>
      <c r="C269" s="21" t="str">
        <f>VLOOKUP(A269,Hoja1!A$1:B$2013,2)</f>
        <v>SANTIAGO_761252</v>
      </c>
      <c r="D269" s="3" t="s">
        <v>165</v>
      </c>
      <c r="E269" s="50"/>
      <c r="F269" s="50"/>
      <c r="G269" s="50"/>
      <c r="H269" s="50"/>
      <c r="I269" s="50" t="s">
        <v>157</v>
      </c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 t="s">
        <v>157</v>
      </c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 t="s">
        <v>157</v>
      </c>
      <c r="CE269" s="50" t="s">
        <v>157</v>
      </c>
      <c r="CF269" s="50" t="s">
        <v>157</v>
      </c>
      <c r="CG269" s="50"/>
      <c r="CH269" s="50" t="s">
        <v>157</v>
      </c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 t="s">
        <v>157</v>
      </c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 t="s">
        <v>157</v>
      </c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 t="s">
        <v>157</v>
      </c>
      <c r="EH269" s="50" t="s">
        <v>157</v>
      </c>
      <c r="EI269" s="50" t="s">
        <v>157</v>
      </c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 t="s">
        <v>157</v>
      </c>
      <c r="EU269" s="50" t="s">
        <v>157</v>
      </c>
      <c r="EV269" s="50" t="s">
        <v>157</v>
      </c>
      <c r="EW269" s="50" t="s">
        <v>157</v>
      </c>
      <c r="EX269" s="22"/>
    </row>
    <row r="270" spans="1:154" ht="12.9" customHeight="1" x14ac:dyDescent="0.25">
      <c r="A270" s="3">
        <v>766843</v>
      </c>
      <c r="B270" s="3"/>
      <c r="C270" s="21" t="str">
        <f>VLOOKUP(A270,Hoja1!A$1:B$2013,2)</f>
        <v>LOPEZ_766843</v>
      </c>
      <c r="D270" s="3" t="s">
        <v>165</v>
      </c>
      <c r="E270" s="49"/>
      <c r="F270" s="49"/>
      <c r="G270" s="49"/>
      <c r="H270" s="49"/>
      <c r="I270" s="49" t="s">
        <v>157</v>
      </c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 t="s">
        <v>157</v>
      </c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 t="s">
        <v>157</v>
      </c>
      <c r="CE270" s="49" t="s">
        <v>157</v>
      </c>
      <c r="CF270" s="49" t="s">
        <v>157</v>
      </c>
      <c r="CG270" s="49"/>
      <c r="CH270" s="49" t="s">
        <v>157</v>
      </c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 t="s">
        <v>157</v>
      </c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 t="s">
        <v>157</v>
      </c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49"/>
      <c r="EE270" s="49"/>
      <c r="EF270" s="49"/>
      <c r="EG270" s="49" t="s">
        <v>157</v>
      </c>
      <c r="EH270" s="49" t="s">
        <v>157</v>
      </c>
      <c r="EI270" s="49" t="s">
        <v>157</v>
      </c>
      <c r="EJ270" s="49"/>
      <c r="EK270" s="49"/>
      <c r="EL270" s="49"/>
      <c r="EM270" s="49"/>
      <c r="EN270" s="49"/>
      <c r="EO270" s="49"/>
      <c r="EP270" s="49"/>
      <c r="EQ270" s="49"/>
      <c r="ER270" s="49"/>
      <c r="ES270" s="49"/>
      <c r="ET270" s="49" t="s">
        <v>157</v>
      </c>
      <c r="EU270" s="49" t="s">
        <v>157</v>
      </c>
      <c r="EV270" s="49" t="s">
        <v>157</v>
      </c>
      <c r="EW270" s="49" t="s">
        <v>157</v>
      </c>
      <c r="EX270" s="22"/>
    </row>
    <row r="271" spans="1:154" ht="12.9" customHeight="1" x14ac:dyDescent="0.25">
      <c r="A271" s="3">
        <v>773508</v>
      </c>
      <c r="B271" s="3"/>
      <c r="C271" s="21" t="str">
        <f>VLOOKUP(A271,Hoja1!A$1:B$2013,2)</f>
        <v>ALVARADO_773508</v>
      </c>
      <c r="D271" s="3" t="s">
        <v>165</v>
      </c>
      <c r="E271" s="50"/>
      <c r="F271" s="50"/>
      <c r="G271" s="50"/>
      <c r="H271" s="50"/>
      <c r="I271" s="50" t="s">
        <v>157</v>
      </c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 t="s">
        <v>157</v>
      </c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 t="s">
        <v>157</v>
      </c>
      <c r="CE271" s="50" t="s">
        <v>157</v>
      </c>
      <c r="CF271" s="50" t="s">
        <v>157</v>
      </c>
      <c r="CG271" s="50"/>
      <c r="CH271" s="50" t="s">
        <v>157</v>
      </c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 t="s">
        <v>157</v>
      </c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 t="s">
        <v>157</v>
      </c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 t="s">
        <v>157</v>
      </c>
      <c r="EH271" s="50" t="s">
        <v>157</v>
      </c>
      <c r="EI271" s="50" t="s">
        <v>157</v>
      </c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 t="s">
        <v>157</v>
      </c>
      <c r="EU271" s="50" t="s">
        <v>157</v>
      </c>
      <c r="EV271" s="50" t="s">
        <v>157</v>
      </c>
      <c r="EW271" s="50" t="s">
        <v>157</v>
      </c>
      <c r="EX271" s="22"/>
    </row>
    <row r="272" spans="1:154" ht="12.9" customHeight="1" x14ac:dyDescent="0.25">
      <c r="A272" s="3">
        <v>775290</v>
      </c>
      <c r="B272" s="3"/>
      <c r="C272" s="21" t="str">
        <f>VLOOKUP(A272,Hoja1!A$1:B$2013,2)</f>
        <v>GALVAN_775290</v>
      </c>
      <c r="D272" s="3" t="s">
        <v>165</v>
      </c>
      <c r="E272" s="49"/>
      <c r="F272" s="49"/>
      <c r="G272" s="49"/>
      <c r="H272" s="49"/>
      <c r="I272" s="49" t="s">
        <v>157</v>
      </c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 t="s">
        <v>157</v>
      </c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 t="s">
        <v>157</v>
      </c>
      <c r="CE272" s="49" t="s">
        <v>157</v>
      </c>
      <c r="CF272" s="49" t="s">
        <v>157</v>
      </c>
      <c r="CG272" s="49"/>
      <c r="CH272" s="49" t="s">
        <v>157</v>
      </c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 t="s">
        <v>157</v>
      </c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 t="s">
        <v>157</v>
      </c>
      <c r="DR272" s="49"/>
      <c r="DS272" s="49"/>
      <c r="DT272" s="49"/>
      <c r="DU272" s="49"/>
      <c r="DV272" s="49"/>
      <c r="DW272" s="49"/>
      <c r="DX272" s="49"/>
      <c r="DY272" s="49"/>
      <c r="DZ272" s="49"/>
      <c r="EA272" s="49"/>
      <c r="EB272" s="49"/>
      <c r="EC272" s="49"/>
      <c r="ED272" s="49"/>
      <c r="EE272" s="49"/>
      <c r="EF272" s="49"/>
      <c r="EG272" s="49" t="s">
        <v>157</v>
      </c>
      <c r="EH272" s="49" t="s">
        <v>157</v>
      </c>
      <c r="EI272" s="49" t="s">
        <v>157</v>
      </c>
      <c r="EJ272" s="49"/>
      <c r="EK272" s="49"/>
      <c r="EL272" s="49"/>
      <c r="EM272" s="49"/>
      <c r="EN272" s="49"/>
      <c r="EO272" s="49"/>
      <c r="EP272" s="49"/>
      <c r="EQ272" s="49"/>
      <c r="ER272" s="49"/>
      <c r="ES272" s="49"/>
      <c r="ET272" s="49" t="s">
        <v>157</v>
      </c>
      <c r="EU272" s="49" t="s">
        <v>157</v>
      </c>
      <c r="EV272" s="49" t="s">
        <v>157</v>
      </c>
      <c r="EW272" s="49" t="s">
        <v>157</v>
      </c>
      <c r="EX272" s="22"/>
    </row>
    <row r="273" spans="1:154" ht="12.9" customHeight="1" x14ac:dyDescent="0.25">
      <c r="A273" s="3">
        <v>773278</v>
      </c>
      <c r="B273" s="3"/>
      <c r="C273" s="21" t="str">
        <f>VLOOKUP(A273,Hoja1!A$1:B$2013,2)</f>
        <v>RUSCHKE_773278</v>
      </c>
      <c r="D273" s="3" t="s">
        <v>165</v>
      </c>
      <c r="E273" s="50"/>
      <c r="F273" s="50"/>
      <c r="G273" s="50"/>
      <c r="H273" s="50"/>
      <c r="I273" s="50" t="s">
        <v>157</v>
      </c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 t="s">
        <v>157</v>
      </c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 t="s">
        <v>157</v>
      </c>
      <c r="CE273" s="50" t="s">
        <v>157</v>
      </c>
      <c r="CF273" s="50" t="s">
        <v>157</v>
      </c>
      <c r="CG273" s="50"/>
      <c r="CH273" s="50" t="s">
        <v>157</v>
      </c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 t="s">
        <v>157</v>
      </c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 t="s">
        <v>157</v>
      </c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 t="s">
        <v>157</v>
      </c>
      <c r="EH273" s="50" t="s">
        <v>157</v>
      </c>
      <c r="EI273" s="50" t="s">
        <v>157</v>
      </c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0" t="s">
        <v>157</v>
      </c>
      <c r="EU273" s="50" t="s">
        <v>157</v>
      </c>
      <c r="EV273" s="50" t="s">
        <v>157</v>
      </c>
      <c r="EW273" s="50" t="s">
        <v>157</v>
      </c>
      <c r="EX273" s="22"/>
    </row>
    <row r="274" spans="1:154" ht="12.9" customHeight="1" x14ac:dyDescent="0.25">
      <c r="A274" s="3">
        <v>772756</v>
      </c>
      <c r="B274" s="3"/>
      <c r="C274" s="21" t="str">
        <f>VLOOKUP(A274,Hoja1!A$1:B$2013,2)</f>
        <v>MENDOZA_772756</v>
      </c>
      <c r="D274" s="3" t="s">
        <v>165</v>
      </c>
      <c r="E274" s="49"/>
      <c r="F274" s="49"/>
      <c r="G274" s="49"/>
      <c r="H274" s="49"/>
      <c r="I274" s="49" t="s">
        <v>157</v>
      </c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 t="s">
        <v>157</v>
      </c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 t="s">
        <v>157</v>
      </c>
      <c r="CE274" s="49" t="s">
        <v>157</v>
      </c>
      <c r="CF274" s="49" t="s">
        <v>157</v>
      </c>
      <c r="CG274" s="49"/>
      <c r="CH274" s="49" t="s">
        <v>157</v>
      </c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 t="s">
        <v>157</v>
      </c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 t="s">
        <v>157</v>
      </c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49"/>
      <c r="EE274" s="49"/>
      <c r="EF274" s="49"/>
      <c r="EG274" s="49" t="s">
        <v>157</v>
      </c>
      <c r="EH274" s="49" t="s">
        <v>157</v>
      </c>
      <c r="EI274" s="49" t="s">
        <v>157</v>
      </c>
      <c r="EJ274" s="49"/>
      <c r="EK274" s="49"/>
      <c r="EL274" s="49"/>
      <c r="EM274" s="49"/>
      <c r="EN274" s="49"/>
      <c r="EO274" s="49"/>
      <c r="EP274" s="49"/>
      <c r="EQ274" s="49"/>
      <c r="ER274" s="49"/>
      <c r="ES274" s="49"/>
      <c r="ET274" s="49" t="s">
        <v>157</v>
      </c>
      <c r="EU274" s="49" t="s">
        <v>157</v>
      </c>
      <c r="EV274" s="49" t="s">
        <v>157</v>
      </c>
      <c r="EW274" s="49" t="s">
        <v>157</v>
      </c>
      <c r="EX274" s="22"/>
    </row>
    <row r="275" spans="1:154" ht="12.9" customHeight="1" x14ac:dyDescent="0.25">
      <c r="A275" s="3">
        <v>776478</v>
      </c>
      <c r="B275" s="3"/>
      <c r="C275" s="21" t="str">
        <f>VLOOKUP(A275,Hoja1!A$1:B$2013,2)</f>
        <v>ANTUNEZ_776478</v>
      </c>
      <c r="D275" s="3" t="s">
        <v>165</v>
      </c>
      <c r="E275" s="50"/>
      <c r="F275" s="50"/>
      <c r="G275" s="50"/>
      <c r="H275" s="50"/>
      <c r="I275" s="50" t="s">
        <v>157</v>
      </c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 t="s">
        <v>157</v>
      </c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 t="s">
        <v>157</v>
      </c>
      <c r="CE275" s="50" t="s">
        <v>157</v>
      </c>
      <c r="CF275" s="50" t="s">
        <v>157</v>
      </c>
      <c r="CG275" s="50"/>
      <c r="CH275" s="50" t="s">
        <v>157</v>
      </c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 t="s">
        <v>157</v>
      </c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 t="s">
        <v>157</v>
      </c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 t="s">
        <v>157</v>
      </c>
      <c r="EH275" s="50" t="s">
        <v>157</v>
      </c>
      <c r="EI275" s="50" t="s">
        <v>157</v>
      </c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 t="s">
        <v>157</v>
      </c>
      <c r="EU275" s="50" t="s">
        <v>157</v>
      </c>
      <c r="EV275" s="50" t="s">
        <v>157</v>
      </c>
      <c r="EW275" s="50" t="s">
        <v>157</v>
      </c>
      <c r="EX275" s="22"/>
    </row>
    <row r="276" spans="1:154" ht="12.9" customHeight="1" x14ac:dyDescent="0.25">
      <c r="A276" s="3">
        <v>769896</v>
      </c>
      <c r="B276" s="3"/>
      <c r="C276" s="21" t="str">
        <f>VLOOKUP(A276,Hoja1!A$1:B$2013,2)</f>
        <v>AMAYA_769896</v>
      </c>
      <c r="D276" s="3" t="s">
        <v>165</v>
      </c>
      <c r="E276" s="49"/>
      <c r="F276" s="49"/>
      <c r="G276" s="49"/>
      <c r="H276" s="49"/>
      <c r="I276" s="49" t="s">
        <v>157</v>
      </c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 t="s">
        <v>157</v>
      </c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 t="s">
        <v>157</v>
      </c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 t="s">
        <v>157</v>
      </c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49"/>
      <c r="EE276" s="49"/>
      <c r="EF276" s="49"/>
      <c r="EG276" s="49"/>
      <c r="EH276" s="49"/>
      <c r="EI276" s="49"/>
      <c r="EJ276" s="49"/>
      <c r="EK276" s="49"/>
      <c r="EL276" s="49"/>
      <c r="EM276" s="49"/>
      <c r="EN276" s="49"/>
      <c r="EO276" s="49"/>
      <c r="EP276" s="49"/>
      <c r="EQ276" s="49"/>
      <c r="ER276" s="49"/>
      <c r="ES276" s="49"/>
      <c r="ET276" s="49"/>
      <c r="EU276" s="49"/>
      <c r="EV276" s="49"/>
      <c r="EW276" s="49"/>
      <c r="EX276" s="22"/>
    </row>
    <row r="277" spans="1:154" ht="12.9" customHeight="1" x14ac:dyDescent="0.25">
      <c r="A277" s="3">
        <v>771412</v>
      </c>
      <c r="B277" s="3"/>
      <c r="C277" s="21" t="str">
        <f>VLOOKUP(A277,Hoja1!A$1:B$2013,2)</f>
        <v>AGUILAR_771412</v>
      </c>
      <c r="D277" s="3" t="s">
        <v>165</v>
      </c>
      <c r="E277" s="50"/>
      <c r="F277" s="50"/>
      <c r="G277" s="50"/>
      <c r="H277" s="50"/>
      <c r="I277" s="50" t="s">
        <v>157</v>
      </c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 t="s">
        <v>157</v>
      </c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 t="s">
        <v>157</v>
      </c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 t="s">
        <v>157</v>
      </c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22"/>
    </row>
    <row r="278" spans="1:154" ht="12.9" customHeight="1" x14ac:dyDescent="0.25">
      <c r="A278" s="3">
        <v>773112</v>
      </c>
      <c r="B278" s="3"/>
      <c r="C278" s="21" t="str">
        <f>VLOOKUP(A278,Hoja1!A$1:B$2013,2)</f>
        <v>MEDINA_773112</v>
      </c>
      <c r="D278" s="3" t="s">
        <v>165</v>
      </c>
      <c r="E278" s="49"/>
      <c r="F278" s="49"/>
      <c r="G278" s="49"/>
      <c r="H278" s="49"/>
      <c r="I278" s="49" t="s">
        <v>157</v>
      </c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 t="s">
        <v>157</v>
      </c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 t="s">
        <v>157</v>
      </c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 t="s">
        <v>157</v>
      </c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49"/>
      <c r="EE278" s="49"/>
      <c r="EF278" s="49"/>
      <c r="EG278" s="49"/>
      <c r="EH278" s="49"/>
      <c r="EI278" s="49"/>
      <c r="EJ278" s="49"/>
      <c r="EK278" s="49"/>
      <c r="EL278" s="49"/>
      <c r="EM278" s="49"/>
      <c r="EN278" s="49"/>
      <c r="EO278" s="49"/>
      <c r="EP278" s="49"/>
      <c r="EQ278" s="49"/>
      <c r="ER278" s="49"/>
      <c r="ES278" s="49"/>
      <c r="ET278" s="49"/>
      <c r="EU278" s="49"/>
      <c r="EV278" s="49"/>
      <c r="EW278" s="49"/>
      <c r="EX278" s="22"/>
    </row>
    <row r="279" spans="1:154" ht="12.9" customHeight="1" x14ac:dyDescent="0.25">
      <c r="A279" s="3">
        <v>773187</v>
      </c>
      <c r="B279" s="3"/>
      <c r="C279" s="21" t="str">
        <f>VLOOKUP(A279,Hoja1!A$1:B$2013,2)</f>
        <v>PANTOJA_773187</v>
      </c>
      <c r="D279" s="3" t="s">
        <v>165</v>
      </c>
      <c r="E279" s="50"/>
      <c r="F279" s="50"/>
      <c r="G279" s="50"/>
      <c r="H279" s="50"/>
      <c r="I279" s="50" t="s">
        <v>157</v>
      </c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 t="s">
        <v>157</v>
      </c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 t="s">
        <v>157</v>
      </c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 t="s">
        <v>157</v>
      </c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22"/>
    </row>
    <row r="280" spans="1:154" ht="12.9" customHeight="1" x14ac:dyDescent="0.25">
      <c r="A280" s="3">
        <v>773194</v>
      </c>
      <c r="B280" s="3"/>
      <c r="C280" s="21" t="str">
        <f>VLOOKUP(A280,Hoja1!A$1:B$2013,2)</f>
        <v>NIETO_773194</v>
      </c>
      <c r="D280" s="3" t="s">
        <v>165</v>
      </c>
      <c r="E280" s="49"/>
      <c r="F280" s="49"/>
      <c r="G280" s="49"/>
      <c r="H280" s="49"/>
      <c r="I280" s="49" t="s">
        <v>157</v>
      </c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 t="s">
        <v>157</v>
      </c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 t="s">
        <v>157</v>
      </c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 t="s">
        <v>157</v>
      </c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  <c r="DS280" s="49"/>
      <c r="DT280" s="49"/>
      <c r="DU280" s="49"/>
      <c r="DV280" s="49"/>
      <c r="DW280" s="49"/>
      <c r="DX280" s="49"/>
      <c r="DY280" s="49"/>
      <c r="DZ280" s="49"/>
      <c r="EA280" s="49"/>
      <c r="EB280" s="49"/>
      <c r="EC280" s="49"/>
      <c r="ED280" s="49"/>
      <c r="EE280" s="49"/>
      <c r="EF280" s="49"/>
      <c r="EG280" s="49"/>
      <c r="EH280" s="49"/>
      <c r="EI280" s="49"/>
      <c r="EJ280" s="49"/>
      <c r="EK280" s="49"/>
      <c r="EL280" s="49"/>
      <c r="EM280" s="49"/>
      <c r="EN280" s="49"/>
      <c r="EO280" s="49"/>
      <c r="EP280" s="49"/>
      <c r="EQ280" s="49"/>
      <c r="ER280" s="49"/>
      <c r="ES280" s="49"/>
      <c r="ET280" s="49"/>
      <c r="EU280" s="49"/>
      <c r="EV280" s="49"/>
      <c r="EW280" s="49"/>
      <c r="EX280" s="22"/>
    </row>
    <row r="281" spans="1:154" ht="12.9" customHeight="1" x14ac:dyDescent="0.25">
      <c r="A281" s="3">
        <v>776360</v>
      </c>
      <c r="B281" s="3"/>
      <c r="C281" s="21" t="str">
        <f>VLOOKUP(A281,Hoja1!A$1:B$2013,2)</f>
        <v>CRUZ_776360</v>
      </c>
      <c r="D281" s="3" t="s">
        <v>165</v>
      </c>
      <c r="E281" s="50"/>
      <c r="F281" s="50"/>
      <c r="G281" s="50"/>
      <c r="H281" s="50"/>
      <c r="I281" s="50" t="s">
        <v>157</v>
      </c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 t="s">
        <v>157</v>
      </c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 t="s">
        <v>157</v>
      </c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 t="s">
        <v>157</v>
      </c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0"/>
      <c r="EU281" s="50"/>
      <c r="EV281" s="50"/>
      <c r="EW281" s="50"/>
      <c r="EX281" s="22"/>
    </row>
    <row r="282" spans="1:154" ht="12.9" customHeight="1" x14ac:dyDescent="0.25">
      <c r="A282" s="3">
        <v>767356</v>
      </c>
      <c r="B282" s="3"/>
      <c r="C282" s="21" t="str">
        <f>VLOOKUP(A282,Hoja1!A$1:B$2013,2)</f>
        <v>SALAZAR_767356</v>
      </c>
      <c r="D282" s="3" t="s">
        <v>165</v>
      </c>
      <c r="E282" s="49"/>
      <c r="F282" s="49"/>
      <c r="G282" s="49"/>
      <c r="H282" s="49"/>
      <c r="I282" s="49" t="s">
        <v>157</v>
      </c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 t="s">
        <v>157</v>
      </c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 t="s">
        <v>157</v>
      </c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 t="s">
        <v>157</v>
      </c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49"/>
      <c r="EE282" s="49"/>
      <c r="EF282" s="49"/>
      <c r="EG282" s="49"/>
      <c r="EH282" s="49"/>
      <c r="EI282" s="49"/>
      <c r="EJ282" s="49"/>
      <c r="EK282" s="49"/>
      <c r="EL282" s="49"/>
      <c r="EM282" s="49"/>
      <c r="EN282" s="49"/>
      <c r="EO282" s="49"/>
      <c r="EP282" s="49"/>
      <c r="EQ282" s="49"/>
      <c r="ER282" s="49"/>
      <c r="ES282" s="49"/>
      <c r="ET282" s="49"/>
      <c r="EU282" s="49"/>
      <c r="EV282" s="49"/>
      <c r="EW282" s="49"/>
      <c r="EX282" s="22"/>
    </row>
    <row r="283" spans="1:154" ht="12.9" customHeight="1" x14ac:dyDescent="0.25">
      <c r="A283" s="3">
        <v>761731</v>
      </c>
      <c r="B283" s="3"/>
      <c r="C283" s="21" t="str">
        <f>VLOOKUP(A283,Hoja1!A$1:B$2013,2)</f>
        <v>OLIVARES_761731</v>
      </c>
      <c r="D283" s="3" t="s">
        <v>166</v>
      </c>
      <c r="E283" s="50"/>
      <c r="F283" s="50"/>
      <c r="G283" s="50"/>
      <c r="H283" s="50"/>
      <c r="I283" s="50" t="s">
        <v>157</v>
      </c>
      <c r="J283" s="50"/>
      <c r="K283" s="50"/>
      <c r="L283" s="50" t="s">
        <v>157</v>
      </c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 t="s">
        <v>157</v>
      </c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 t="s">
        <v>157</v>
      </c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 t="s">
        <v>157</v>
      </c>
      <c r="CI283" s="50"/>
      <c r="CJ283" s="50"/>
      <c r="CK283" s="50"/>
      <c r="CL283" s="50"/>
      <c r="CM283" s="50"/>
      <c r="CN283" s="50"/>
      <c r="CO283" s="50"/>
      <c r="CP283" s="50"/>
      <c r="CQ283" s="50"/>
      <c r="CR283" s="50" t="s">
        <v>157</v>
      </c>
      <c r="CS283" s="50" t="s">
        <v>157</v>
      </c>
      <c r="CT283" s="50" t="s">
        <v>157</v>
      </c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0"/>
      <c r="EU283" s="50"/>
      <c r="EV283" s="50"/>
      <c r="EW283" s="50"/>
      <c r="EX283" s="22"/>
    </row>
    <row r="284" spans="1:154" ht="12.9" customHeight="1" x14ac:dyDescent="0.25">
      <c r="A284" s="3">
        <v>771235</v>
      </c>
      <c r="B284" s="3"/>
      <c r="C284" s="21" t="str">
        <f>VLOOKUP(A284,Hoja1!A$1:B$2013,2)</f>
        <v>HERNANDEZ_771235</v>
      </c>
      <c r="D284" s="3" t="s">
        <v>166</v>
      </c>
      <c r="E284" s="49"/>
      <c r="F284" s="49"/>
      <c r="G284" s="49"/>
      <c r="H284" s="49"/>
      <c r="I284" s="49" t="s">
        <v>157</v>
      </c>
      <c r="J284" s="49"/>
      <c r="K284" s="49"/>
      <c r="L284" s="49" t="s">
        <v>157</v>
      </c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 t="s">
        <v>157</v>
      </c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 t="s">
        <v>157</v>
      </c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 t="s">
        <v>157</v>
      </c>
      <c r="CI284" s="49"/>
      <c r="CJ284" s="49"/>
      <c r="CK284" s="49"/>
      <c r="CL284" s="49"/>
      <c r="CM284" s="49"/>
      <c r="CN284" s="49"/>
      <c r="CO284" s="49"/>
      <c r="CP284" s="49"/>
      <c r="CQ284" s="49"/>
      <c r="CR284" s="49" t="s">
        <v>157</v>
      </c>
      <c r="CS284" s="49" t="s">
        <v>157</v>
      </c>
      <c r="CT284" s="49" t="s">
        <v>157</v>
      </c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9"/>
      <c r="ES284" s="49"/>
      <c r="ET284" s="49"/>
      <c r="EU284" s="49"/>
      <c r="EV284" s="49"/>
      <c r="EW284" s="49"/>
      <c r="EX284" s="22"/>
    </row>
    <row r="285" spans="1:154" ht="12.9" customHeight="1" x14ac:dyDescent="0.25">
      <c r="A285" s="3">
        <v>771536</v>
      </c>
      <c r="B285" s="3"/>
      <c r="C285" s="21" t="str">
        <f>VLOOKUP(A285,Hoja1!A$1:B$2013,2)</f>
        <v>ESTANISLAO_771536</v>
      </c>
      <c r="D285" s="3" t="s">
        <v>166</v>
      </c>
      <c r="E285" s="50"/>
      <c r="F285" s="50"/>
      <c r="G285" s="50"/>
      <c r="H285" s="50"/>
      <c r="I285" s="50" t="s">
        <v>157</v>
      </c>
      <c r="J285" s="50"/>
      <c r="K285" s="50"/>
      <c r="L285" s="50" t="s">
        <v>157</v>
      </c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 t="s">
        <v>157</v>
      </c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 t="s">
        <v>157</v>
      </c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 t="s">
        <v>157</v>
      </c>
      <c r="CI285" s="50"/>
      <c r="CJ285" s="50"/>
      <c r="CK285" s="50"/>
      <c r="CL285" s="50"/>
      <c r="CM285" s="50"/>
      <c r="CN285" s="50"/>
      <c r="CO285" s="50"/>
      <c r="CP285" s="50"/>
      <c r="CQ285" s="50"/>
      <c r="CR285" s="50" t="s">
        <v>157</v>
      </c>
      <c r="CS285" s="50" t="s">
        <v>157</v>
      </c>
      <c r="CT285" s="50" t="s">
        <v>157</v>
      </c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0"/>
      <c r="EU285" s="50"/>
      <c r="EV285" s="50"/>
      <c r="EW285" s="50"/>
      <c r="EX285" s="22"/>
    </row>
    <row r="286" spans="1:154" ht="12.9" customHeight="1" x14ac:dyDescent="0.25">
      <c r="A286" s="3">
        <v>773464</v>
      </c>
      <c r="B286" s="3"/>
      <c r="C286" s="21" t="str">
        <f>VLOOKUP(A286,Hoja1!A$1:B$2013,2)</f>
        <v>JESUS_773464</v>
      </c>
      <c r="D286" s="3" t="s">
        <v>166</v>
      </c>
      <c r="E286" s="49"/>
      <c r="F286" s="49"/>
      <c r="G286" s="49"/>
      <c r="H286" s="49"/>
      <c r="I286" s="49" t="s">
        <v>157</v>
      </c>
      <c r="J286" s="49"/>
      <c r="K286" s="49"/>
      <c r="L286" s="49" t="s">
        <v>157</v>
      </c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 t="s">
        <v>157</v>
      </c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 t="s">
        <v>157</v>
      </c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 t="s">
        <v>157</v>
      </c>
      <c r="CI286" s="49"/>
      <c r="CJ286" s="49"/>
      <c r="CK286" s="49"/>
      <c r="CL286" s="49"/>
      <c r="CM286" s="49"/>
      <c r="CN286" s="49"/>
      <c r="CO286" s="49"/>
      <c r="CP286" s="49"/>
      <c r="CQ286" s="49"/>
      <c r="CR286" s="49" t="s">
        <v>157</v>
      </c>
      <c r="CS286" s="49" t="s">
        <v>157</v>
      </c>
      <c r="CT286" s="49" t="s">
        <v>157</v>
      </c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9"/>
      <c r="ES286" s="49"/>
      <c r="ET286" s="49"/>
      <c r="EU286" s="49"/>
      <c r="EV286" s="49"/>
      <c r="EW286" s="49"/>
      <c r="EX286" s="22"/>
    </row>
    <row r="287" spans="1:154" ht="12.9" customHeight="1" x14ac:dyDescent="0.25">
      <c r="A287" s="3">
        <v>774006</v>
      </c>
      <c r="B287" s="3"/>
      <c r="C287" s="21" t="str">
        <f>VLOOKUP(A287,Hoja1!A$1:B$2013,2)</f>
        <v>LOPEZ_774006</v>
      </c>
      <c r="D287" s="3" t="s">
        <v>166</v>
      </c>
      <c r="E287" s="50"/>
      <c r="F287" s="50"/>
      <c r="G287" s="50"/>
      <c r="H287" s="50"/>
      <c r="I287" s="50" t="s">
        <v>157</v>
      </c>
      <c r="J287" s="50"/>
      <c r="K287" s="50"/>
      <c r="L287" s="50" t="s">
        <v>157</v>
      </c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 t="s">
        <v>157</v>
      </c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 t="s">
        <v>157</v>
      </c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 t="s">
        <v>157</v>
      </c>
      <c r="CI287" s="50"/>
      <c r="CJ287" s="50"/>
      <c r="CK287" s="50"/>
      <c r="CL287" s="50"/>
      <c r="CM287" s="50"/>
      <c r="CN287" s="50"/>
      <c r="CO287" s="50"/>
      <c r="CP287" s="50"/>
      <c r="CQ287" s="50"/>
      <c r="CR287" s="50" t="s">
        <v>157</v>
      </c>
      <c r="CS287" s="50" t="s">
        <v>157</v>
      </c>
      <c r="CT287" s="50" t="s">
        <v>157</v>
      </c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22"/>
    </row>
    <row r="288" spans="1:154" ht="12.9" customHeight="1" x14ac:dyDescent="0.25">
      <c r="A288" s="3">
        <v>775686</v>
      </c>
      <c r="B288" s="3"/>
      <c r="C288" s="21" t="str">
        <f>VLOOKUP(A288,Hoja1!A$1:B$2013,2)</f>
        <v>VASQUEZ_775686</v>
      </c>
      <c r="D288" s="3" t="s">
        <v>166</v>
      </c>
      <c r="E288" s="49"/>
      <c r="F288" s="49"/>
      <c r="G288" s="49"/>
      <c r="H288" s="49"/>
      <c r="I288" s="49" t="s">
        <v>157</v>
      </c>
      <c r="J288" s="49"/>
      <c r="K288" s="49"/>
      <c r="L288" s="49" t="s">
        <v>157</v>
      </c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 t="s">
        <v>157</v>
      </c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 t="s">
        <v>157</v>
      </c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 t="s">
        <v>157</v>
      </c>
      <c r="CI288" s="49"/>
      <c r="CJ288" s="49"/>
      <c r="CK288" s="49"/>
      <c r="CL288" s="49"/>
      <c r="CM288" s="49"/>
      <c r="CN288" s="49"/>
      <c r="CO288" s="49"/>
      <c r="CP288" s="49"/>
      <c r="CQ288" s="49"/>
      <c r="CR288" s="49" t="s">
        <v>157</v>
      </c>
      <c r="CS288" s="49" t="s">
        <v>157</v>
      </c>
      <c r="CT288" s="49" t="s">
        <v>157</v>
      </c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9"/>
      <c r="ES288" s="49"/>
      <c r="ET288" s="49"/>
      <c r="EU288" s="49"/>
      <c r="EV288" s="49"/>
      <c r="EW288" s="49"/>
      <c r="EX288" s="22"/>
    </row>
    <row r="289" spans="1:154" ht="12.9" customHeight="1" x14ac:dyDescent="0.25">
      <c r="A289" s="3">
        <v>761858</v>
      </c>
      <c r="B289" s="3"/>
      <c r="C289" s="21" t="str">
        <f>VLOOKUP(A289,Hoja1!A$1:B$2013,2)</f>
        <v>SALASAR_761858</v>
      </c>
      <c r="D289" s="3" t="s">
        <v>166</v>
      </c>
      <c r="E289" s="50"/>
      <c r="F289" s="50"/>
      <c r="G289" s="50"/>
      <c r="H289" s="50"/>
      <c r="I289" s="50" t="s">
        <v>157</v>
      </c>
      <c r="J289" s="50"/>
      <c r="K289" s="50"/>
      <c r="L289" s="50" t="s">
        <v>157</v>
      </c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 t="s">
        <v>157</v>
      </c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 t="s">
        <v>157</v>
      </c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 t="s">
        <v>157</v>
      </c>
      <c r="CI289" s="50"/>
      <c r="CJ289" s="50"/>
      <c r="CK289" s="50"/>
      <c r="CL289" s="50"/>
      <c r="CM289" s="50"/>
      <c r="CN289" s="50"/>
      <c r="CO289" s="50"/>
      <c r="CP289" s="50"/>
      <c r="CQ289" s="50"/>
      <c r="CR289" s="50" t="s">
        <v>157</v>
      </c>
      <c r="CS289" s="50" t="s">
        <v>157</v>
      </c>
      <c r="CT289" s="50" t="s">
        <v>157</v>
      </c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0"/>
      <c r="EU289" s="50"/>
      <c r="EV289" s="50"/>
      <c r="EW289" s="50"/>
      <c r="EX289" s="22"/>
    </row>
    <row r="290" spans="1:154" ht="12.9" customHeight="1" x14ac:dyDescent="0.25">
      <c r="A290" s="3">
        <v>765124</v>
      </c>
      <c r="B290" s="3"/>
      <c r="C290" s="21" t="str">
        <f>VLOOKUP(A290,Hoja1!A$1:B$2013,2)</f>
        <v>HERNANDEZ_765124</v>
      </c>
      <c r="D290" s="3" t="s">
        <v>166</v>
      </c>
      <c r="E290" s="49"/>
      <c r="F290" s="49"/>
      <c r="G290" s="49"/>
      <c r="H290" s="49"/>
      <c r="I290" s="49" t="s">
        <v>157</v>
      </c>
      <c r="J290" s="49"/>
      <c r="K290" s="49"/>
      <c r="L290" s="49" t="s">
        <v>157</v>
      </c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 t="s">
        <v>157</v>
      </c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 t="s">
        <v>157</v>
      </c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 t="s">
        <v>157</v>
      </c>
      <c r="CI290" s="49"/>
      <c r="CJ290" s="49"/>
      <c r="CK290" s="49"/>
      <c r="CL290" s="49"/>
      <c r="CM290" s="49"/>
      <c r="CN290" s="49"/>
      <c r="CO290" s="49"/>
      <c r="CP290" s="49"/>
      <c r="CQ290" s="49"/>
      <c r="CR290" s="49" t="s">
        <v>157</v>
      </c>
      <c r="CS290" s="49" t="s">
        <v>157</v>
      </c>
      <c r="CT290" s="49" t="s">
        <v>157</v>
      </c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9"/>
      <c r="ES290" s="49"/>
      <c r="ET290" s="49"/>
      <c r="EU290" s="49"/>
      <c r="EV290" s="49"/>
      <c r="EW290" s="49"/>
      <c r="EX290" s="22"/>
    </row>
    <row r="291" spans="1:154" ht="12.9" customHeight="1" x14ac:dyDescent="0.25">
      <c r="A291" s="3">
        <v>765177</v>
      </c>
      <c r="B291" s="3"/>
      <c r="C291" s="21" t="str">
        <f>VLOOKUP(A291,Hoja1!A$1:B$2013,2)</f>
        <v>ZAVALA_765177</v>
      </c>
      <c r="D291" s="3" t="s">
        <v>166</v>
      </c>
      <c r="E291" s="50"/>
      <c r="F291" s="50"/>
      <c r="G291" s="50"/>
      <c r="H291" s="50"/>
      <c r="I291" s="50" t="s">
        <v>157</v>
      </c>
      <c r="J291" s="50"/>
      <c r="K291" s="50"/>
      <c r="L291" s="50" t="s">
        <v>157</v>
      </c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 t="s">
        <v>157</v>
      </c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 t="s">
        <v>157</v>
      </c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 t="s">
        <v>157</v>
      </c>
      <c r="CI291" s="50"/>
      <c r="CJ291" s="50"/>
      <c r="CK291" s="50"/>
      <c r="CL291" s="50"/>
      <c r="CM291" s="50"/>
      <c r="CN291" s="50"/>
      <c r="CO291" s="50"/>
      <c r="CP291" s="50"/>
      <c r="CQ291" s="50"/>
      <c r="CR291" s="50" t="s">
        <v>157</v>
      </c>
      <c r="CS291" s="50" t="s">
        <v>157</v>
      </c>
      <c r="CT291" s="50" t="s">
        <v>157</v>
      </c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0"/>
      <c r="EU291" s="50"/>
      <c r="EV291" s="50"/>
      <c r="EW291" s="50"/>
      <c r="EX291" s="22"/>
    </row>
    <row r="292" spans="1:154" ht="12.9" customHeight="1" x14ac:dyDescent="0.25">
      <c r="A292" s="3">
        <v>770632</v>
      </c>
      <c r="B292" s="3"/>
      <c r="C292" s="21" t="str">
        <f>VLOOKUP(A292,Hoja1!A$1:B$2013,2)</f>
        <v>LOPEZ_770632</v>
      </c>
      <c r="D292" s="3" t="s">
        <v>166</v>
      </c>
      <c r="E292" s="49"/>
      <c r="F292" s="49"/>
      <c r="G292" s="49"/>
      <c r="H292" s="49"/>
      <c r="I292" s="49" t="s">
        <v>157</v>
      </c>
      <c r="J292" s="49"/>
      <c r="K292" s="49"/>
      <c r="L292" s="49" t="s">
        <v>157</v>
      </c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 t="s">
        <v>157</v>
      </c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 t="s">
        <v>157</v>
      </c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 t="s">
        <v>157</v>
      </c>
      <c r="CI292" s="49"/>
      <c r="CJ292" s="49"/>
      <c r="CK292" s="49"/>
      <c r="CL292" s="49"/>
      <c r="CM292" s="49"/>
      <c r="CN292" s="49"/>
      <c r="CO292" s="49"/>
      <c r="CP292" s="49"/>
      <c r="CQ292" s="49"/>
      <c r="CR292" s="49" t="s">
        <v>157</v>
      </c>
      <c r="CS292" s="49" t="s">
        <v>157</v>
      </c>
      <c r="CT292" s="49" t="s">
        <v>157</v>
      </c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9"/>
      <c r="ES292" s="49"/>
      <c r="ET292" s="49"/>
      <c r="EU292" s="49"/>
      <c r="EV292" s="49"/>
      <c r="EW292" s="49"/>
      <c r="EX292" s="22"/>
    </row>
    <row r="293" spans="1:154" ht="12.9" customHeight="1" x14ac:dyDescent="0.25">
      <c r="A293" s="3">
        <v>769987</v>
      </c>
      <c r="B293" s="3"/>
      <c r="C293" s="21" t="str">
        <f>VLOOKUP(A293,Hoja1!A$1:B$2013,2)</f>
        <v>LICON_769987</v>
      </c>
      <c r="D293" s="3" t="s">
        <v>166</v>
      </c>
      <c r="E293" s="50" t="s">
        <v>157</v>
      </c>
      <c r="F293" s="50"/>
      <c r="G293" s="50"/>
      <c r="H293" s="50"/>
      <c r="I293" s="50" t="s">
        <v>157</v>
      </c>
      <c r="J293" s="50" t="s">
        <v>157</v>
      </c>
      <c r="K293" s="50"/>
      <c r="L293" s="50" t="s">
        <v>157</v>
      </c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 t="s">
        <v>157</v>
      </c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 t="s">
        <v>157</v>
      </c>
      <c r="BG293" s="50" t="s">
        <v>157</v>
      </c>
      <c r="BH293" s="50"/>
      <c r="BI293" s="50"/>
      <c r="BJ293" s="50" t="s">
        <v>157</v>
      </c>
      <c r="BK293" s="50" t="s">
        <v>157</v>
      </c>
      <c r="BL293" s="50" t="s">
        <v>157</v>
      </c>
      <c r="BM293" s="50" t="s">
        <v>157</v>
      </c>
      <c r="BN293" s="50" t="s">
        <v>157</v>
      </c>
      <c r="BO293" s="50" t="s">
        <v>157</v>
      </c>
      <c r="BP293" s="50"/>
      <c r="BQ293" s="50"/>
      <c r="BR293" s="50" t="s">
        <v>157</v>
      </c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 t="s">
        <v>157</v>
      </c>
      <c r="CI293" s="50"/>
      <c r="CJ293" s="50" t="s">
        <v>157</v>
      </c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 t="s">
        <v>157</v>
      </c>
      <c r="DD293" s="50" t="s">
        <v>157</v>
      </c>
      <c r="DE293" s="50" t="s">
        <v>157</v>
      </c>
      <c r="DF293" s="50" t="s">
        <v>157</v>
      </c>
      <c r="DG293" s="50" t="s">
        <v>157</v>
      </c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 t="s">
        <v>157</v>
      </c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0"/>
      <c r="EU293" s="50"/>
      <c r="EV293" s="50"/>
      <c r="EW293" s="50"/>
      <c r="EX293" s="22"/>
    </row>
    <row r="294" spans="1:154" ht="12.9" customHeight="1" x14ac:dyDescent="0.25">
      <c r="A294" s="3">
        <v>761251</v>
      </c>
      <c r="B294" s="3"/>
      <c r="C294" s="21" t="str">
        <f>VLOOKUP(A294,Hoja1!A$1:B$2013,2)</f>
        <v>GUTIERREZ_761251</v>
      </c>
      <c r="D294" s="3" t="s">
        <v>166</v>
      </c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 t="s">
        <v>157</v>
      </c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 t="s">
        <v>157</v>
      </c>
      <c r="CI294" s="49"/>
      <c r="CJ294" s="49"/>
      <c r="CK294" s="49"/>
      <c r="CL294" s="49"/>
      <c r="CM294" s="49"/>
      <c r="CN294" s="49"/>
      <c r="CO294" s="49"/>
      <c r="CP294" s="49"/>
      <c r="CQ294" s="49"/>
      <c r="CR294" s="49" t="s">
        <v>157</v>
      </c>
      <c r="CS294" s="49" t="s">
        <v>157</v>
      </c>
      <c r="CT294" s="49" t="s">
        <v>157</v>
      </c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9"/>
      <c r="ES294" s="49"/>
      <c r="ET294" s="49"/>
      <c r="EU294" s="49"/>
      <c r="EV294" s="49"/>
      <c r="EW294" s="49"/>
      <c r="EX294" s="22"/>
    </row>
    <row r="295" spans="1:154" ht="12.9" customHeight="1" x14ac:dyDescent="0.25">
      <c r="A295" s="3">
        <v>761253</v>
      </c>
      <c r="B295" s="3"/>
      <c r="C295" s="21" t="str">
        <f>VLOOKUP(A295,Hoja1!A$1:B$2013,2)</f>
        <v>CASTAÑON_761253</v>
      </c>
      <c r="D295" s="3" t="s">
        <v>166</v>
      </c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 t="s">
        <v>157</v>
      </c>
      <c r="CI295" s="50"/>
      <c r="CJ295" s="50"/>
      <c r="CK295" s="50"/>
      <c r="CL295" s="50"/>
      <c r="CM295" s="50"/>
      <c r="CN295" s="50"/>
      <c r="CO295" s="50"/>
      <c r="CP295" s="50"/>
      <c r="CQ295" s="50"/>
      <c r="CR295" s="50" t="s">
        <v>157</v>
      </c>
      <c r="CS295" s="50"/>
      <c r="CT295" s="50" t="s">
        <v>157</v>
      </c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0"/>
      <c r="EU295" s="50"/>
      <c r="EV295" s="50"/>
      <c r="EW295" s="50"/>
      <c r="EX295" s="22"/>
    </row>
    <row r="296" spans="1:154" ht="12.9" customHeight="1" x14ac:dyDescent="0.25">
      <c r="A296" s="3">
        <v>761260</v>
      </c>
      <c r="B296" s="3"/>
      <c r="C296" s="21" t="str">
        <f>VLOOKUP(A296,Hoja1!A$1:B$2013,2)</f>
        <v>JAIME_761260</v>
      </c>
      <c r="D296" s="3" t="s">
        <v>166</v>
      </c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 t="s">
        <v>157</v>
      </c>
      <c r="CI296" s="49"/>
      <c r="CJ296" s="49"/>
      <c r="CK296" s="49"/>
      <c r="CL296" s="49"/>
      <c r="CM296" s="49"/>
      <c r="CN296" s="49"/>
      <c r="CO296" s="49"/>
      <c r="CP296" s="49"/>
      <c r="CQ296" s="49"/>
      <c r="CR296" s="49" t="s">
        <v>157</v>
      </c>
      <c r="CS296" s="49"/>
      <c r="CT296" s="49" t="s">
        <v>157</v>
      </c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9"/>
      <c r="ES296" s="49"/>
      <c r="ET296" s="49"/>
      <c r="EU296" s="49"/>
      <c r="EV296" s="49"/>
      <c r="EW296" s="49"/>
      <c r="EX296" s="22"/>
    </row>
    <row r="297" spans="1:154" ht="12.9" customHeight="1" x14ac:dyDescent="0.25">
      <c r="A297" s="3">
        <v>761316</v>
      </c>
      <c r="B297" s="3"/>
      <c r="C297" s="21" t="str">
        <f>VLOOKUP(A297,Hoja1!A$1:B$2013,2)</f>
        <v>MARQUEZ_761316</v>
      </c>
      <c r="D297" s="3" t="s">
        <v>166</v>
      </c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 t="s">
        <v>157</v>
      </c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 t="s">
        <v>157</v>
      </c>
      <c r="CI297" s="50"/>
      <c r="CJ297" s="50"/>
      <c r="CK297" s="50"/>
      <c r="CL297" s="50"/>
      <c r="CM297" s="50"/>
      <c r="CN297" s="50"/>
      <c r="CO297" s="50"/>
      <c r="CP297" s="50"/>
      <c r="CQ297" s="50"/>
      <c r="CR297" s="50" t="s">
        <v>157</v>
      </c>
      <c r="CS297" s="50" t="s">
        <v>157</v>
      </c>
      <c r="CT297" s="50" t="s">
        <v>157</v>
      </c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0"/>
      <c r="EU297" s="50"/>
      <c r="EV297" s="50"/>
      <c r="EW297" s="50"/>
      <c r="EX297" s="22"/>
    </row>
    <row r="298" spans="1:154" ht="12.9" customHeight="1" x14ac:dyDescent="0.25">
      <c r="A298" s="3">
        <v>767195</v>
      </c>
      <c r="B298" s="3"/>
      <c r="C298" s="21" t="str">
        <f>VLOOKUP(A298,Hoja1!A$1:B$2013,2)</f>
        <v>VAZQUEZ_767195</v>
      </c>
      <c r="D298" s="3" t="s">
        <v>166</v>
      </c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 t="s">
        <v>157</v>
      </c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 t="s">
        <v>157</v>
      </c>
      <c r="CI298" s="49"/>
      <c r="CJ298" s="49"/>
      <c r="CK298" s="49"/>
      <c r="CL298" s="49"/>
      <c r="CM298" s="49"/>
      <c r="CN298" s="49"/>
      <c r="CO298" s="49"/>
      <c r="CP298" s="49"/>
      <c r="CQ298" s="49"/>
      <c r="CR298" s="49" t="s">
        <v>157</v>
      </c>
      <c r="CS298" s="49" t="s">
        <v>157</v>
      </c>
      <c r="CT298" s="49" t="s">
        <v>157</v>
      </c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9"/>
      <c r="ES298" s="49"/>
      <c r="ET298" s="49"/>
      <c r="EU298" s="49"/>
      <c r="EV298" s="49"/>
      <c r="EW298" s="49"/>
      <c r="EX298" s="22"/>
    </row>
    <row r="299" spans="1:154" ht="12.9" customHeight="1" x14ac:dyDescent="0.25">
      <c r="A299" s="3">
        <v>770327</v>
      </c>
      <c r="B299" s="3"/>
      <c r="C299" s="21" t="str">
        <f>VLOOKUP(A299,Hoja1!A$1:B$2013,2)</f>
        <v>SILVA_770327</v>
      </c>
      <c r="D299" s="3" t="s">
        <v>166</v>
      </c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 t="s">
        <v>157</v>
      </c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 t="s">
        <v>157</v>
      </c>
      <c r="CI299" s="50"/>
      <c r="CJ299" s="50"/>
      <c r="CK299" s="50"/>
      <c r="CL299" s="50"/>
      <c r="CM299" s="50"/>
      <c r="CN299" s="50"/>
      <c r="CO299" s="50"/>
      <c r="CP299" s="50"/>
      <c r="CQ299" s="50"/>
      <c r="CR299" s="50" t="s">
        <v>157</v>
      </c>
      <c r="CS299" s="50" t="s">
        <v>157</v>
      </c>
      <c r="CT299" s="50" t="s">
        <v>157</v>
      </c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22"/>
    </row>
    <row r="300" spans="1:154" ht="12.9" customHeight="1" x14ac:dyDescent="0.25">
      <c r="A300" s="3">
        <v>770929</v>
      </c>
      <c r="B300" s="3"/>
      <c r="C300" s="21" t="str">
        <f>VLOOKUP(A300,Hoja1!A$1:B$2013,2)</f>
        <v>MARTINEZ_770929</v>
      </c>
      <c r="D300" s="3" t="s">
        <v>166</v>
      </c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 t="s">
        <v>157</v>
      </c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 t="s">
        <v>157</v>
      </c>
      <c r="CI300" s="49"/>
      <c r="CJ300" s="49"/>
      <c r="CK300" s="49"/>
      <c r="CL300" s="49"/>
      <c r="CM300" s="49"/>
      <c r="CN300" s="49"/>
      <c r="CO300" s="49"/>
      <c r="CP300" s="49"/>
      <c r="CQ300" s="49"/>
      <c r="CR300" s="49" t="s">
        <v>157</v>
      </c>
      <c r="CS300" s="49" t="s">
        <v>157</v>
      </c>
      <c r="CT300" s="49" t="s">
        <v>157</v>
      </c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9"/>
      <c r="ES300" s="49"/>
      <c r="ET300" s="49"/>
      <c r="EU300" s="49"/>
      <c r="EV300" s="49"/>
      <c r="EW300" s="49"/>
      <c r="EX300" s="22"/>
    </row>
    <row r="301" spans="1:154" ht="12.9" customHeight="1" x14ac:dyDescent="0.25">
      <c r="A301" s="3">
        <v>771904</v>
      </c>
      <c r="B301" s="3"/>
      <c r="C301" s="21" t="str">
        <f>VLOOKUP(A301,Hoja1!A$1:B$2013,2)</f>
        <v>ORTEGA_771904</v>
      </c>
      <c r="D301" s="3" t="s">
        <v>166</v>
      </c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 t="s">
        <v>157</v>
      </c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 t="s">
        <v>157</v>
      </c>
      <c r="CI301" s="50"/>
      <c r="CJ301" s="50"/>
      <c r="CK301" s="50"/>
      <c r="CL301" s="50"/>
      <c r="CM301" s="50"/>
      <c r="CN301" s="50"/>
      <c r="CO301" s="50"/>
      <c r="CP301" s="50"/>
      <c r="CQ301" s="50"/>
      <c r="CR301" s="50" t="s">
        <v>157</v>
      </c>
      <c r="CS301" s="50" t="s">
        <v>157</v>
      </c>
      <c r="CT301" s="50" t="s">
        <v>157</v>
      </c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22"/>
    </row>
    <row r="302" spans="1:154" ht="12.9" customHeight="1" x14ac:dyDescent="0.25">
      <c r="A302" s="3">
        <v>774181</v>
      </c>
      <c r="B302" s="3"/>
      <c r="C302" s="21" t="str">
        <f>VLOOKUP(A302,Hoja1!A$1:B$2013,2)</f>
        <v>CASTRO_774181</v>
      </c>
      <c r="D302" s="3" t="s">
        <v>166</v>
      </c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 t="s">
        <v>157</v>
      </c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 t="s">
        <v>157</v>
      </c>
      <c r="CI302" s="49"/>
      <c r="CJ302" s="49"/>
      <c r="CK302" s="49"/>
      <c r="CL302" s="49"/>
      <c r="CM302" s="49"/>
      <c r="CN302" s="49"/>
      <c r="CO302" s="49"/>
      <c r="CP302" s="49"/>
      <c r="CQ302" s="49"/>
      <c r="CR302" s="49" t="s">
        <v>157</v>
      </c>
      <c r="CS302" s="49" t="s">
        <v>157</v>
      </c>
      <c r="CT302" s="49" t="s">
        <v>157</v>
      </c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9"/>
      <c r="ES302" s="49"/>
      <c r="ET302" s="49"/>
      <c r="EU302" s="49"/>
      <c r="EV302" s="49"/>
      <c r="EW302" s="49"/>
      <c r="EX302" s="22"/>
    </row>
    <row r="303" spans="1:154" ht="12.9" customHeight="1" x14ac:dyDescent="0.25">
      <c r="A303" s="3">
        <v>776428</v>
      </c>
      <c r="B303" s="3"/>
      <c r="C303" s="21" t="str">
        <f>VLOOKUP(A303,Hoja1!A$1:B$2013,2)</f>
        <v>VARGAS_776428</v>
      </c>
      <c r="D303" s="3" t="s">
        <v>166</v>
      </c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22"/>
    </row>
    <row r="304" spans="1:154" ht="12.9" customHeight="1" x14ac:dyDescent="0.25">
      <c r="A304" s="3">
        <v>772758</v>
      </c>
      <c r="B304" s="3"/>
      <c r="C304" s="21" t="str">
        <f>VLOOKUP(A304,Hoja1!A$1:B$2013,2)</f>
        <v>GONZALEZ_772758</v>
      </c>
      <c r="D304" s="3" t="s">
        <v>167</v>
      </c>
      <c r="E304" s="49"/>
      <c r="F304" s="49" t="s">
        <v>156</v>
      </c>
      <c r="G304" s="49" t="s">
        <v>157</v>
      </c>
      <c r="H304" s="49"/>
      <c r="I304" s="49"/>
      <c r="J304" s="49"/>
      <c r="K304" s="49" t="s">
        <v>157</v>
      </c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 t="s">
        <v>157</v>
      </c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9"/>
      <c r="ES304" s="49"/>
      <c r="ET304" s="49"/>
      <c r="EU304" s="49"/>
      <c r="EV304" s="49"/>
      <c r="EW304" s="49"/>
      <c r="EX304" s="22"/>
    </row>
    <row r="305" spans="1:154" ht="12.9" customHeight="1" x14ac:dyDescent="0.25">
      <c r="A305" s="3">
        <v>773284</v>
      </c>
      <c r="B305" s="3"/>
      <c r="C305" s="21" t="str">
        <f>VLOOKUP(A305,Hoja1!A$1:B$2013,2)</f>
        <v>GALLARDO_773284</v>
      </c>
      <c r="D305" s="3" t="s">
        <v>167</v>
      </c>
      <c r="E305" s="50"/>
      <c r="F305" s="50" t="s">
        <v>156</v>
      </c>
      <c r="G305" s="50" t="s">
        <v>157</v>
      </c>
      <c r="H305" s="50"/>
      <c r="I305" s="50"/>
      <c r="J305" s="50"/>
      <c r="K305" s="50" t="s">
        <v>157</v>
      </c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 t="s">
        <v>157</v>
      </c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22"/>
    </row>
    <row r="306" spans="1:154" ht="12.9" customHeight="1" x14ac:dyDescent="0.25">
      <c r="A306" s="3">
        <v>770835</v>
      </c>
      <c r="B306" s="3"/>
      <c r="C306" s="21" t="str">
        <f>VLOOKUP(A306,Hoja1!A$1:B$2013,2)</f>
        <v>DIAZ_770835</v>
      </c>
      <c r="D306" s="3" t="s">
        <v>167</v>
      </c>
      <c r="E306" s="49"/>
      <c r="F306" s="49" t="s">
        <v>156</v>
      </c>
      <c r="G306" s="49" t="s">
        <v>157</v>
      </c>
      <c r="H306" s="49"/>
      <c r="I306" s="49"/>
      <c r="J306" s="49"/>
      <c r="K306" s="49" t="s">
        <v>157</v>
      </c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 t="s">
        <v>157</v>
      </c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49"/>
      <c r="EU306" s="49"/>
      <c r="EV306" s="49"/>
      <c r="EW306" s="49"/>
      <c r="EX306" s="22"/>
    </row>
    <row r="307" spans="1:154" ht="12.9" customHeight="1" x14ac:dyDescent="0.25">
      <c r="A307" s="3">
        <v>775456</v>
      </c>
      <c r="B307" s="3"/>
      <c r="C307" s="21" t="str">
        <f>VLOOKUP(A307,Hoja1!A$1:B$2013,2)</f>
        <v>CASTRO_775456</v>
      </c>
      <c r="D307" s="3" t="s">
        <v>167</v>
      </c>
      <c r="E307" s="50"/>
      <c r="F307" s="50" t="s">
        <v>156</v>
      </c>
      <c r="G307" s="50" t="s">
        <v>157</v>
      </c>
      <c r="H307" s="50"/>
      <c r="I307" s="50"/>
      <c r="J307" s="50"/>
      <c r="K307" s="50" t="s">
        <v>157</v>
      </c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 t="s">
        <v>157</v>
      </c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22"/>
    </row>
    <row r="308" spans="1:154" ht="12.9" customHeight="1" x14ac:dyDescent="0.25">
      <c r="A308" s="3">
        <v>771898</v>
      </c>
      <c r="B308" s="3"/>
      <c r="C308" s="21" t="str">
        <f>VLOOKUP(A308,Hoja1!A$1:B$2013,2)</f>
        <v>GARZA_771898</v>
      </c>
      <c r="D308" s="3" t="s">
        <v>167</v>
      </c>
      <c r="E308" s="49"/>
      <c r="F308" s="49" t="s">
        <v>157</v>
      </c>
      <c r="G308" s="49" t="s">
        <v>156</v>
      </c>
      <c r="H308" s="49"/>
      <c r="I308" s="49"/>
      <c r="J308" s="49"/>
      <c r="K308" s="49" t="s">
        <v>157</v>
      </c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 t="s">
        <v>157</v>
      </c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49"/>
      <c r="EU308" s="49"/>
      <c r="EV308" s="49"/>
      <c r="EW308" s="49"/>
      <c r="EX308" s="22"/>
    </row>
    <row r="309" spans="1:154" ht="12.9" customHeight="1" x14ac:dyDescent="0.25">
      <c r="A309" s="3">
        <v>773460</v>
      </c>
      <c r="B309" s="3"/>
      <c r="C309" s="21" t="str">
        <f>VLOOKUP(A309,Hoja1!A$1:B$2013,2)</f>
        <v>NIEVES_773460</v>
      </c>
      <c r="D309" s="3" t="s">
        <v>167</v>
      </c>
      <c r="E309" s="50"/>
      <c r="F309" s="50" t="s">
        <v>157</v>
      </c>
      <c r="G309" s="50" t="s">
        <v>156</v>
      </c>
      <c r="H309" s="50"/>
      <c r="I309" s="50"/>
      <c r="J309" s="50"/>
      <c r="K309" s="50" t="s">
        <v>157</v>
      </c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 t="s">
        <v>157</v>
      </c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0"/>
      <c r="EU309" s="50"/>
      <c r="EV309" s="50"/>
      <c r="EW309" s="50"/>
      <c r="EX309" s="22"/>
    </row>
    <row r="310" spans="1:154" ht="12.9" customHeight="1" x14ac:dyDescent="0.25">
      <c r="A310" s="3">
        <v>774182</v>
      </c>
      <c r="B310" s="3"/>
      <c r="C310" s="21" t="str">
        <f>VLOOKUP(A310,Hoja1!A$1:B$2013,2)</f>
        <v>RAMIREZ_774182</v>
      </c>
      <c r="D310" s="3" t="s">
        <v>167</v>
      </c>
      <c r="E310" s="49"/>
      <c r="F310" s="49" t="s">
        <v>157</v>
      </c>
      <c r="G310" s="49" t="s">
        <v>156</v>
      </c>
      <c r="H310" s="49"/>
      <c r="I310" s="49"/>
      <c r="J310" s="49"/>
      <c r="K310" s="49" t="s">
        <v>157</v>
      </c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 t="s">
        <v>157</v>
      </c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49"/>
      <c r="EU310" s="49"/>
      <c r="EV310" s="49"/>
      <c r="EW310" s="49"/>
      <c r="EX310" s="22"/>
    </row>
    <row r="311" spans="1:154" ht="12.9" customHeight="1" x14ac:dyDescent="0.25">
      <c r="A311" s="3">
        <v>767949</v>
      </c>
      <c r="B311" s="3"/>
      <c r="C311" s="21" t="str">
        <f>VLOOKUP(A311,Hoja1!A$1:B$2013,2)</f>
        <v>VARGAS_767949</v>
      </c>
      <c r="D311" s="3" t="s">
        <v>167</v>
      </c>
      <c r="E311" s="50"/>
      <c r="F311" s="50" t="s">
        <v>157</v>
      </c>
      <c r="G311" s="50" t="s">
        <v>156</v>
      </c>
      <c r="H311" s="50"/>
      <c r="I311" s="50"/>
      <c r="J311" s="50"/>
      <c r="K311" s="50" t="s">
        <v>157</v>
      </c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0"/>
      <c r="EU311" s="50"/>
      <c r="EV311" s="50"/>
      <c r="EW311" s="50"/>
      <c r="EX311" s="22"/>
    </row>
    <row r="312" spans="1:154" ht="12.9" customHeight="1" x14ac:dyDescent="0.25">
      <c r="A312" s="34">
        <v>770161</v>
      </c>
      <c r="B312" s="34"/>
      <c r="C312" s="21" t="str">
        <f>VLOOKUP(A312,Hoja1!A$1:B$2013,2)</f>
        <v>DIAZ_770161</v>
      </c>
      <c r="D312" s="34" t="s">
        <v>167</v>
      </c>
      <c r="E312" s="49"/>
      <c r="F312" s="49" t="s">
        <v>157</v>
      </c>
      <c r="G312" s="49" t="s">
        <v>157</v>
      </c>
      <c r="H312" s="49"/>
      <c r="I312" s="49"/>
      <c r="J312" s="49"/>
      <c r="K312" s="49" t="s">
        <v>157</v>
      </c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 t="s">
        <v>157</v>
      </c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41"/>
    </row>
    <row r="313" spans="1:154" ht="12.9" customHeight="1" x14ac:dyDescent="0.25">
      <c r="A313" s="34">
        <v>774232</v>
      </c>
      <c r="B313" s="34"/>
      <c r="C313" s="21" t="str">
        <f>VLOOKUP(A313,Hoja1!A$1:B$2013,2)</f>
        <v>ARVIZU_774232</v>
      </c>
      <c r="D313" s="34" t="s">
        <v>168</v>
      </c>
      <c r="E313" s="50" t="s">
        <v>157</v>
      </c>
      <c r="F313" s="50"/>
      <c r="G313" s="50"/>
      <c r="H313" s="50"/>
      <c r="I313" s="50" t="s">
        <v>157</v>
      </c>
      <c r="J313" s="50" t="s">
        <v>157</v>
      </c>
      <c r="K313" s="50"/>
      <c r="L313" s="50" t="s">
        <v>157</v>
      </c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 t="s">
        <v>157</v>
      </c>
      <c r="BG313" s="50" t="s">
        <v>157</v>
      </c>
      <c r="BH313" s="50"/>
      <c r="BI313" s="50"/>
      <c r="BJ313" s="50" t="s">
        <v>157</v>
      </c>
      <c r="BK313" s="50" t="s">
        <v>157</v>
      </c>
      <c r="BL313" s="50" t="s">
        <v>157</v>
      </c>
      <c r="BM313" s="50" t="s">
        <v>157</v>
      </c>
      <c r="BN313" s="50" t="s">
        <v>157</v>
      </c>
      <c r="BO313" s="50" t="s">
        <v>157</v>
      </c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 t="s">
        <v>157</v>
      </c>
      <c r="CI313" s="50"/>
      <c r="CJ313" s="50" t="s">
        <v>157</v>
      </c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2" t="s">
        <v>157</v>
      </c>
      <c r="DD313" s="52" t="s">
        <v>157</v>
      </c>
      <c r="DE313" s="52" t="s">
        <v>157</v>
      </c>
      <c r="DF313" s="52" t="s">
        <v>157</v>
      </c>
      <c r="DG313" s="52" t="s">
        <v>157</v>
      </c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  <c r="DS313" s="52"/>
      <c r="DT313" s="52"/>
      <c r="DU313" s="52"/>
      <c r="DV313" s="52"/>
      <c r="DW313" s="52"/>
      <c r="DX313" s="52"/>
      <c r="DY313" s="52"/>
      <c r="DZ313" s="52"/>
      <c r="EA313" s="52"/>
      <c r="EB313" s="52"/>
      <c r="EC313" s="52"/>
      <c r="ED313" s="52"/>
      <c r="EE313" s="52"/>
      <c r="EF313" s="52"/>
      <c r="EG313" s="52"/>
      <c r="EH313" s="52"/>
      <c r="EI313" s="52"/>
      <c r="EJ313" s="52"/>
      <c r="EK313" s="52"/>
      <c r="EL313" s="52"/>
      <c r="EM313" s="52"/>
      <c r="EN313" s="52"/>
      <c r="EO313" s="52"/>
      <c r="EP313" s="52"/>
      <c r="EQ313" s="52"/>
      <c r="ER313" s="52"/>
      <c r="ES313" s="52"/>
      <c r="ET313" s="52"/>
      <c r="EU313" s="52"/>
      <c r="EV313" s="52"/>
      <c r="EW313" s="52"/>
      <c r="EX313" s="41"/>
    </row>
    <row r="314" spans="1:154" ht="12.9" customHeight="1" x14ac:dyDescent="0.25">
      <c r="A314" s="34">
        <v>774268</v>
      </c>
      <c r="B314" s="34"/>
      <c r="C314" s="21" t="str">
        <f>VLOOKUP(A314,Hoja1!A$1:B$2013,2)</f>
        <v>PALOMINO_774268</v>
      </c>
      <c r="D314" s="34" t="s">
        <v>168</v>
      </c>
      <c r="E314" s="49" t="s">
        <v>157</v>
      </c>
      <c r="F314" s="49"/>
      <c r="G314" s="49"/>
      <c r="H314" s="49"/>
      <c r="I314" s="49" t="s">
        <v>157</v>
      </c>
      <c r="J314" s="49" t="s">
        <v>157</v>
      </c>
      <c r="K314" s="49"/>
      <c r="L314" s="49" t="s">
        <v>157</v>
      </c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 t="s">
        <v>157</v>
      </c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 t="s">
        <v>157</v>
      </c>
      <c r="BG314" s="49" t="s">
        <v>157</v>
      </c>
      <c r="BH314" s="49"/>
      <c r="BI314" s="49"/>
      <c r="BJ314" s="49" t="s">
        <v>157</v>
      </c>
      <c r="BK314" s="49" t="s">
        <v>157</v>
      </c>
      <c r="BL314" s="49" t="s">
        <v>157</v>
      </c>
      <c r="BM314" s="49" t="s">
        <v>157</v>
      </c>
      <c r="BN314" s="49" t="s">
        <v>157</v>
      </c>
      <c r="BO314" s="49" t="s">
        <v>157</v>
      </c>
      <c r="BP314" s="49"/>
      <c r="BQ314" s="49"/>
      <c r="BR314" s="49" t="s">
        <v>157</v>
      </c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 t="s">
        <v>157</v>
      </c>
      <c r="CI314" s="49"/>
      <c r="CJ314" s="49" t="s">
        <v>157</v>
      </c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55" t="s">
        <v>157</v>
      </c>
      <c r="DD314" s="55" t="s">
        <v>157</v>
      </c>
      <c r="DE314" s="55" t="s">
        <v>157</v>
      </c>
      <c r="DF314" s="55" t="s">
        <v>157</v>
      </c>
      <c r="DG314" s="55" t="s">
        <v>157</v>
      </c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41"/>
    </row>
    <row r="315" spans="1:154" ht="12.9" customHeight="1" x14ac:dyDescent="0.25">
      <c r="A315" s="34">
        <v>766535</v>
      </c>
      <c r="B315" s="34"/>
      <c r="C315" s="21" t="str">
        <f>VLOOKUP(A315,Hoja1!A$1:B$2013,2)</f>
        <v>CRUZ_766535</v>
      </c>
      <c r="D315" s="34" t="s">
        <v>168</v>
      </c>
      <c r="E315" s="50" t="s">
        <v>157</v>
      </c>
      <c r="F315" s="50"/>
      <c r="G315" s="50"/>
      <c r="H315" s="50"/>
      <c r="I315" s="50" t="s">
        <v>157</v>
      </c>
      <c r="J315" s="50" t="s">
        <v>157</v>
      </c>
      <c r="K315" s="50"/>
      <c r="L315" s="50" t="s">
        <v>157</v>
      </c>
      <c r="M315" s="50"/>
      <c r="N315" s="50"/>
      <c r="O315" s="50"/>
      <c r="P315" s="50" t="s">
        <v>157</v>
      </c>
      <c r="Q315" s="50"/>
      <c r="R315" s="50"/>
      <c r="S315" s="50"/>
      <c r="T315" s="50"/>
      <c r="U315" s="50"/>
      <c r="V315" s="50"/>
      <c r="W315" s="50"/>
      <c r="X315" s="50"/>
      <c r="Y315" s="50" t="s">
        <v>157</v>
      </c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 t="s">
        <v>157</v>
      </c>
      <c r="AM315" s="50"/>
      <c r="AN315" s="50"/>
      <c r="AO315" s="50"/>
      <c r="AP315" s="50" t="s">
        <v>157</v>
      </c>
      <c r="AQ315" s="50"/>
      <c r="AR315" s="50"/>
      <c r="AS315" s="50"/>
      <c r="AT315" s="50"/>
      <c r="AU315" s="50"/>
      <c r="AV315" s="50" t="s">
        <v>157</v>
      </c>
      <c r="AW315" s="50"/>
      <c r="AX315" s="50"/>
      <c r="AY315" s="50"/>
      <c r="AZ315" s="50"/>
      <c r="BA315" s="50"/>
      <c r="BB315" s="50"/>
      <c r="BC315" s="50"/>
      <c r="BD315" s="50"/>
      <c r="BE315" s="50"/>
      <c r="BF315" s="50" t="s">
        <v>157</v>
      </c>
      <c r="BG315" s="50" t="s">
        <v>157</v>
      </c>
      <c r="BH315" s="50"/>
      <c r="BI315" s="50"/>
      <c r="BJ315" s="50" t="s">
        <v>157</v>
      </c>
      <c r="BK315" s="50" t="s">
        <v>157</v>
      </c>
      <c r="BL315" s="50" t="s">
        <v>157</v>
      </c>
      <c r="BM315" s="50" t="s">
        <v>157</v>
      </c>
      <c r="BN315" s="50" t="s">
        <v>157</v>
      </c>
      <c r="BO315" s="50" t="s">
        <v>157</v>
      </c>
      <c r="BP315" s="50"/>
      <c r="BQ315" s="50"/>
      <c r="BR315" s="50" t="s">
        <v>157</v>
      </c>
      <c r="BS315" s="50"/>
      <c r="BT315" s="50"/>
      <c r="BU315" s="50"/>
      <c r="BV315" s="50"/>
      <c r="BW315" s="50" t="s">
        <v>157</v>
      </c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 t="s">
        <v>157</v>
      </c>
      <c r="CI315" s="50"/>
      <c r="CJ315" s="50" t="s">
        <v>157</v>
      </c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2" t="s">
        <v>157</v>
      </c>
      <c r="DD315" s="52" t="s">
        <v>157</v>
      </c>
      <c r="DE315" s="52" t="s">
        <v>157</v>
      </c>
      <c r="DF315" s="52" t="s">
        <v>157</v>
      </c>
      <c r="DG315" s="52" t="s">
        <v>157</v>
      </c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  <c r="DS315" s="52"/>
      <c r="DT315" s="52"/>
      <c r="DU315" s="52"/>
      <c r="DV315" s="52"/>
      <c r="DW315" s="52"/>
      <c r="DX315" s="52"/>
      <c r="DY315" s="52"/>
      <c r="DZ315" s="52"/>
      <c r="EA315" s="52"/>
      <c r="EB315" s="52"/>
      <c r="EC315" s="52"/>
      <c r="ED315" s="52"/>
      <c r="EE315" s="52"/>
      <c r="EF315" s="52"/>
      <c r="EG315" s="52"/>
      <c r="EH315" s="52"/>
      <c r="EI315" s="52"/>
      <c r="EJ315" s="52"/>
      <c r="EK315" s="52"/>
      <c r="EL315" s="52"/>
      <c r="EM315" s="52"/>
      <c r="EN315" s="52"/>
      <c r="EO315" s="52"/>
      <c r="EP315" s="52"/>
      <c r="EQ315" s="52"/>
      <c r="ER315" s="52"/>
      <c r="ES315" s="52"/>
      <c r="ET315" s="52"/>
      <c r="EU315" s="52"/>
      <c r="EV315" s="52"/>
      <c r="EW315" s="52"/>
      <c r="EX315" s="41"/>
    </row>
    <row r="316" spans="1:154" ht="12.9" customHeight="1" x14ac:dyDescent="0.25">
      <c r="A316" s="34">
        <v>771174</v>
      </c>
      <c r="B316" s="34"/>
      <c r="C316" s="21" t="str">
        <f>VLOOKUP(A316,Hoja1!A$1:B$2013,2)</f>
        <v>PEREZ_771167</v>
      </c>
      <c r="D316" s="34" t="s">
        <v>168</v>
      </c>
      <c r="E316" s="49" t="s">
        <v>157</v>
      </c>
      <c r="F316" s="49"/>
      <c r="G316" s="49"/>
      <c r="H316" s="49"/>
      <c r="I316" s="49" t="s">
        <v>157</v>
      </c>
      <c r="J316" s="49" t="s">
        <v>157</v>
      </c>
      <c r="K316" s="49"/>
      <c r="L316" s="49" t="s">
        <v>157</v>
      </c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 t="s">
        <v>157</v>
      </c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 t="s">
        <v>157</v>
      </c>
      <c r="BG316" s="49" t="s">
        <v>157</v>
      </c>
      <c r="BH316" s="49"/>
      <c r="BI316" s="49"/>
      <c r="BJ316" s="49" t="s">
        <v>157</v>
      </c>
      <c r="BK316" s="49" t="s">
        <v>157</v>
      </c>
      <c r="BL316" s="49" t="s">
        <v>157</v>
      </c>
      <c r="BM316" s="49" t="s">
        <v>157</v>
      </c>
      <c r="BN316" s="49" t="s">
        <v>157</v>
      </c>
      <c r="BO316" s="49" t="s">
        <v>157</v>
      </c>
      <c r="BP316" s="49"/>
      <c r="BQ316" s="49"/>
      <c r="BR316" s="49" t="s">
        <v>157</v>
      </c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 t="s">
        <v>157</v>
      </c>
      <c r="CI316" s="49"/>
      <c r="CJ316" s="49" t="s">
        <v>157</v>
      </c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55" t="s">
        <v>157</v>
      </c>
      <c r="DD316" s="55" t="s">
        <v>157</v>
      </c>
      <c r="DE316" s="55" t="s">
        <v>157</v>
      </c>
      <c r="DF316" s="55" t="s">
        <v>157</v>
      </c>
      <c r="DG316" s="55" t="s">
        <v>157</v>
      </c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  <c r="DS316" s="55"/>
      <c r="DT316" s="55"/>
      <c r="DU316" s="55"/>
      <c r="DV316" s="55"/>
      <c r="DW316" s="55"/>
      <c r="DX316" s="55"/>
      <c r="DY316" s="55"/>
      <c r="DZ316" s="55"/>
      <c r="EA316" s="55"/>
      <c r="EB316" s="55"/>
      <c r="EC316" s="55"/>
      <c r="ED316" s="55"/>
      <c r="EE316" s="55"/>
      <c r="EF316" s="55"/>
      <c r="EG316" s="55"/>
      <c r="EH316" s="55"/>
      <c r="EI316" s="55"/>
      <c r="EJ316" s="55"/>
      <c r="EK316" s="55"/>
      <c r="EL316" s="55"/>
      <c r="EM316" s="55"/>
      <c r="EN316" s="55"/>
      <c r="EO316" s="55"/>
      <c r="EP316" s="55"/>
      <c r="EQ316" s="55"/>
      <c r="ER316" s="55"/>
      <c r="ES316" s="55"/>
      <c r="ET316" s="55"/>
      <c r="EU316" s="55"/>
      <c r="EV316" s="55"/>
      <c r="EW316" s="55"/>
      <c r="EX316" s="41"/>
    </row>
    <row r="317" spans="1:154" ht="12.9" customHeight="1" x14ac:dyDescent="0.25">
      <c r="A317" s="34">
        <v>761525</v>
      </c>
      <c r="B317" s="34"/>
      <c r="C317" s="21" t="str">
        <f>VLOOKUP(A317,Hoja1!A$1:B$2013,2)</f>
        <v>ANGELES_761525</v>
      </c>
      <c r="D317" s="34" t="s">
        <v>168</v>
      </c>
      <c r="E317" s="50" t="s">
        <v>157</v>
      </c>
      <c r="F317" s="50"/>
      <c r="G317" s="50"/>
      <c r="H317" s="50"/>
      <c r="I317" s="50" t="s">
        <v>157</v>
      </c>
      <c r="J317" s="50" t="s">
        <v>157</v>
      </c>
      <c r="K317" s="50"/>
      <c r="L317" s="50" t="s">
        <v>157</v>
      </c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 t="s">
        <v>157</v>
      </c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 t="s">
        <v>157</v>
      </c>
      <c r="BG317" s="50" t="s">
        <v>157</v>
      </c>
      <c r="BH317" s="50"/>
      <c r="BI317" s="50"/>
      <c r="BJ317" s="50" t="s">
        <v>157</v>
      </c>
      <c r="BK317" s="50" t="s">
        <v>157</v>
      </c>
      <c r="BL317" s="50" t="s">
        <v>157</v>
      </c>
      <c r="BM317" s="50" t="s">
        <v>157</v>
      </c>
      <c r="BN317" s="50" t="s">
        <v>157</v>
      </c>
      <c r="BO317" s="50" t="s">
        <v>157</v>
      </c>
      <c r="BP317" s="50"/>
      <c r="BQ317" s="50"/>
      <c r="BR317" s="50" t="s">
        <v>157</v>
      </c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 t="s">
        <v>157</v>
      </c>
      <c r="CI317" s="50"/>
      <c r="CJ317" s="50" t="s">
        <v>157</v>
      </c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2" t="s">
        <v>157</v>
      </c>
      <c r="DD317" s="52" t="s">
        <v>157</v>
      </c>
      <c r="DE317" s="52" t="s">
        <v>157</v>
      </c>
      <c r="DF317" s="52" t="s">
        <v>157</v>
      </c>
      <c r="DG317" s="52" t="s">
        <v>157</v>
      </c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  <c r="DS317" s="52"/>
      <c r="DT317" s="52"/>
      <c r="DU317" s="52"/>
      <c r="DV317" s="52"/>
      <c r="DW317" s="52"/>
      <c r="DX317" s="52"/>
      <c r="DY317" s="52"/>
      <c r="DZ317" s="52"/>
      <c r="EA317" s="52"/>
      <c r="EB317" s="52"/>
      <c r="EC317" s="52"/>
      <c r="ED317" s="52"/>
      <c r="EE317" s="52"/>
      <c r="EF317" s="52"/>
      <c r="EG317" s="52"/>
      <c r="EH317" s="52"/>
      <c r="EI317" s="52"/>
      <c r="EJ317" s="52"/>
      <c r="EK317" s="52"/>
      <c r="EL317" s="52"/>
      <c r="EM317" s="52"/>
      <c r="EN317" s="52"/>
      <c r="EO317" s="52"/>
      <c r="EP317" s="52"/>
      <c r="EQ317" s="52"/>
      <c r="ER317" s="52"/>
      <c r="ES317" s="52"/>
      <c r="ET317" s="52"/>
      <c r="EU317" s="52"/>
      <c r="EV317" s="52"/>
      <c r="EW317" s="52"/>
      <c r="EX317" s="41"/>
    </row>
    <row r="318" spans="1:154" ht="12.9" customHeight="1" x14ac:dyDescent="0.25">
      <c r="A318" s="34">
        <v>772845</v>
      </c>
      <c r="B318" s="34"/>
      <c r="C318" s="21" t="str">
        <f>VLOOKUP(A318,Hoja1!A$1:B$2013,2)</f>
        <v>CARRASCO_772833</v>
      </c>
      <c r="D318" s="34" t="s">
        <v>168</v>
      </c>
      <c r="E318" s="49" t="s">
        <v>157</v>
      </c>
      <c r="F318" s="49"/>
      <c r="G318" s="49"/>
      <c r="H318" s="49"/>
      <c r="I318" s="49" t="s">
        <v>157</v>
      </c>
      <c r="J318" s="49" t="s">
        <v>157</v>
      </c>
      <c r="K318" s="49"/>
      <c r="L318" s="49" t="s">
        <v>157</v>
      </c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 t="s">
        <v>157</v>
      </c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 t="s">
        <v>157</v>
      </c>
      <c r="BG318" s="49" t="s">
        <v>157</v>
      </c>
      <c r="BH318" s="49"/>
      <c r="BI318" s="49"/>
      <c r="BJ318" s="49" t="s">
        <v>157</v>
      </c>
      <c r="BK318" s="49" t="s">
        <v>157</v>
      </c>
      <c r="BL318" s="49" t="s">
        <v>157</v>
      </c>
      <c r="BM318" s="49" t="s">
        <v>157</v>
      </c>
      <c r="BN318" s="49" t="s">
        <v>157</v>
      </c>
      <c r="BO318" s="49" t="s">
        <v>157</v>
      </c>
      <c r="BP318" s="49"/>
      <c r="BQ318" s="49"/>
      <c r="BR318" s="49" t="s">
        <v>157</v>
      </c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 t="s">
        <v>157</v>
      </c>
      <c r="CI318" s="49"/>
      <c r="CJ318" s="49" t="s">
        <v>157</v>
      </c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55" t="s">
        <v>157</v>
      </c>
      <c r="DD318" s="55" t="s">
        <v>157</v>
      </c>
      <c r="DE318" s="55" t="s">
        <v>157</v>
      </c>
      <c r="DF318" s="55" t="s">
        <v>157</v>
      </c>
      <c r="DG318" s="55" t="s">
        <v>157</v>
      </c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  <c r="DS318" s="55"/>
      <c r="DT318" s="55"/>
      <c r="DU318" s="55"/>
      <c r="DV318" s="55"/>
      <c r="DW318" s="55"/>
      <c r="DX318" s="55"/>
      <c r="DY318" s="55"/>
      <c r="DZ318" s="55"/>
      <c r="EA318" s="55"/>
      <c r="EB318" s="55"/>
      <c r="EC318" s="55"/>
      <c r="ED318" s="55"/>
      <c r="EE318" s="55"/>
      <c r="EF318" s="55"/>
      <c r="EG318" s="55"/>
      <c r="EH318" s="55"/>
      <c r="EI318" s="55"/>
      <c r="EJ318" s="55"/>
      <c r="EK318" s="55"/>
      <c r="EL318" s="55"/>
      <c r="EM318" s="55"/>
      <c r="EN318" s="55"/>
      <c r="EO318" s="55"/>
      <c r="EP318" s="55"/>
      <c r="EQ318" s="55"/>
      <c r="ER318" s="55"/>
      <c r="ES318" s="55"/>
      <c r="ET318" s="55"/>
      <c r="EU318" s="55"/>
      <c r="EV318" s="55"/>
      <c r="EW318" s="55"/>
      <c r="EX318" s="41"/>
    </row>
    <row r="319" spans="1:154" ht="12.9" customHeight="1" x14ac:dyDescent="0.25">
      <c r="A319" s="34">
        <v>773641</v>
      </c>
      <c r="B319" s="34"/>
      <c r="C319" s="21" t="str">
        <f>VLOOKUP(A319,Hoja1!A$1:B$2013,2)</f>
        <v>NAVARRETE_773641</v>
      </c>
      <c r="D319" s="34" t="s">
        <v>168</v>
      </c>
      <c r="E319" s="50" t="s">
        <v>157</v>
      </c>
      <c r="F319" s="50"/>
      <c r="G319" s="50"/>
      <c r="H319" s="50"/>
      <c r="I319" s="50" t="s">
        <v>157</v>
      </c>
      <c r="J319" s="50" t="s">
        <v>157</v>
      </c>
      <c r="K319" s="50"/>
      <c r="L319" s="50" t="s">
        <v>157</v>
      </c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 t="s">
        <v>157</v>
      </c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 t="s">
        <v>157</v>
      </c>
      <c r="BG319" s="50" t="s">
        <v>157</v>
      </c>
      <c r="BH319" s="50"/>
      <c r="BI319" s="50"/>
      <c r="BJ319" s="50" t="s">
        <v>157</v>
      </c>
      <c r="BK319" s="50" t="s">
        <v>157</v>
      </c>
      <c r="BL319" s="50" t="s">
        <v>157</v>
      </c>
      <c r="BM319" s="50" t="s">
        <v>157</v>
      </c>
      <c r="BN319" s="50" t="s">
        <v>157</v>
      </c>
      <c r="BO319" s="50" t="s">
        <v>157</v>
      </c>
      <c r="BP319" s="50"/>
      <c r="BQ319" s="50"/>
      <c r="BR319" s="50" t="s">
        <v>157</v>
      </c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 t="s">
        <v>157</v>
      </c>
      <c r="CI319" s="50"/>
      <c r="CJ319" s="50" t="s">
        <v>157</v>
      </c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2" t="s">
        <v>157</v>
      </c>
      <c r="DD319" s="52" t="s">
        <v>157</v>
      </c>
      <c r="DE319" s="52" t="s">
        <v>157</v>
      </c>
      <c r="DF319" s="52" t="s">
        <v>157</v>
      </c>
      <c r="DG319" s="52" t="s">
        <v>157</v>
      </c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  <c r="DS319" s="52"/>
      <c r="DT319" s="52"/>
      <c r="DU319" s="52"/>
      <c r="DV319" s="52"/>
      <c r="DW319" s="52"/>
      <c r="DX319" s="52"/>
      <c r="DY319" s="52"/>
      <c r="DZ319" s="52"/>
      <c r="EA319" s="52"/>
      <c r="EB319" s="52"/>
      <c r="EC319" s="52"/>
      <c r="ED319" s="52"/>
      <c r="EE319" s="52"/>
      <c r="EF319" s="52"/>
      <c r="EG319" s="52"/>
      <c r="EH319" s="52"/>
      <c r="EI319" s="52"/>
      <c r="EJ319" s="52"/>
      <c r="EK319" s="52"/>
      <c r="EL319" s="52"/>
      <c r="EM319" s="52"/>
      <c r="EN319" s="52"/>
      <c r="EO319" s="52"/>
      <c r="EP319" s="52"/>
      <c r="EQ319" s="52"/>
      <c r="ER319" s="52"/>
      <c r="ES319" s="52"/>
      <c r="ET319" s="52"/>
      <c r="EU319" s="52"/>
      <c r="EV319" s="52"/>
      <c r="EW319" s="52"/>
      <c r="EX319" s="41"/>
    </row>
    <row r="320" spans="1:154" ht="12.9" customHeight="1" x14ac:dyDescent="0.25">
      <c r="A320" s="34">
        <v>773486</v>
      </c>
      <c r="B320" s="34"/>
      <c r="C320" s="21" t="str">
        <f>VLOOKUP(A320,Hoja1!A$1:B$2013,2)</f>
        <v>BARBOSA_773486</v>
      </c>
      <c r="D320" s="34" t="s">
        <v>168</v>
      </c>
      <c r="E320" s="49" t="s">
        <v>157</v>
      </c>
      <c r="F320" s="49"/>
      <c r="G320" s="49"/>
      <c r="H320" s="49"/>
      <c r="I320" s="49" t="s">
        <v>157</v>
      </c>
      <c r="J320" s="49" t="s">
        <v>157</v>
      </c>
      <c r="K320" s="49"/>
      <c r="L320" s="49" t="s">
        <v>157</v>
      </c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 t="s">
        <v>157</v>
      </c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 t="s">
        <v>157</v>
      </c>
      <c r="BG320" s="49" t="s">
        <v>157</v>
      </c>
      <c r="BH320" s="49"/>
      <c r="BI320" s="49"/>
      <c r="BJ320" s="49" t="s">
        <v>157</v>
      </c>
      <c r="BK320" s="49" t="s">
        <v>157</v>
      </c>
      <c r="BL320" s="49" t="s">
        <v>157</v>
      </c>
      <c r="BM320" s="49" t="s">
        <v>157</v>
      </c>
      <c r="BN320" s="49" t="s">
        <v>157</v>
      </c>
      <c r="BO320" s="49" t="s">
        <v>157</v>
      </c>
      <c r="BP320" s="49"/>
      <c r="BQ320" s="49"/>
      <c r="BR320" s="49" t="s">
        <v>157</v>
      </c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 t="s">
        <v>157</v>
      </c>
      <c r="CI320" s="49"/>
      <c r="CJ320" s="49" t="s">
        <v>157</v>
      </c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55" t="s">
        <v>157</v>
      </c>
      <c r="DD320" s="55" t="s">
        <v>157</v>
      </c>
      <c r="DE320" s="55" t="s">
        <v>157</v>
      </c>
      <c r="DF320" s="55" t="s">
        <v>157</v>
      </c>
      <c r="DG320" s="55" t="s">
        <v>157</v>
      </c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41"/>
    </row>
    <row r="321" spans="1:154" ht="12.9" customHeight="1" x14ac:dyDescent="0.25">
      <c r="A321" s="34">
        <v>774022</v>
      </c>
      <c r="B321" s="34"/>
      <c r="C321" s="21" t="str">
        <f>VLOOKUP(A321,Hoja1!A$1:B$2013,2)</f>
        <v>LOPEZ_774022</v>
      </c>
      <c r="D321" s="34" t="s">
        <v>168</v>
      </c>
      <c r="E321" s="50" t="s">
        <v>157</v>
      </c>
      <c r="F321" s="50"/>
      <c r="G321" s="50"/>
      <c r="H321" s="50"/>
      <c r="I321" s="50" t="s">
        <v>157</v>
      </c>
      <c r="J321" s="50" t="s">
        <v>157</v>
      </c>
      <c r="K321" s="50"/>
      <c r="L321" s="50" t="s">
        <v>157</v>
      </c>
      <c r="M321" s="50"/>
      <c r="N321" s="50"/>
      <c r="O321" s="50"/>
      <c r="P321" s="50"/>
      <c r="Q321" s="50"/>
      <c r="R321" s="50"/>
      <c r="S321" s="50"/>
      <c r="T321" s="50" t="s">
        <v>157</v>
      </c>
      <c r="U321" s="50"/>
      <c r="V321" s="50"/>
      <c r="W321" s="50"/>
      <c r="X321" s="50"/>
      <c r="Y321" s="50" t="s">
        <v>157</v>
      </c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 t="s">
        <v>157</v>
      </c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 t="s">
        <v>157</v>
      </c>
      <c r="BG321" s="50" t="s">
        <v>157</v>
      </c>
      <c r="BH321" s="50"/>
      <c r="BI321" s="50"/>
      <c r="BJ321" s="50" t="s">
        <v>157</v>
      </c>
      <c r="BK321" s="50" t="s">
        <v>157</v>
      </c>
      <c r="BL321" s="50" t="s">
        <v>157</v>
      </c>
      <c r="BM321" s="50" t="s">
        <v>157</v>
      </c>
      <c r="BN321" s="50" t="s">
        <v>157</v>
      </c>
      <c r="BO321" s="50" t="s">
        <v>157</v>
      </c>
      <c r="BP321" s="50" t="s">
        <v>157</v>
      </c>
      <c r="BQ321" s="50"/>
      <c r="BR321" s="50" t="s">
        <v>157</v>
      </c>
      <c r="BS321" s="50"/>
      <c r="BT321" s="50"/>
      <c r="BU321" s="50"/>
      <c r="BV321" s="50"/>
      <c r="BW321" s="50" t="s">
        <v>157</v>
      </c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 t="s">
        <v>157</v>
      </c>
      <c r="CI321" s="50"/>
      <c r="CJ321" s="50" t="s">
        <v>157</v>
      </c>
      <c r="CK321" s="50"/>
      <c r="CL321" s="50"/>
      <c r="CM321" s="50" t="s">
        <v>157</v>
      </c>
      <c r="CN321" s="50"/>
      <c r="CO321" s="50" t="s">
        <v>157</v>
      </c>
      <c r="CP321" s="50" t="s">
        <v>157</v>
      </c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2" t="s">
        <v>157</v>
      </c>
      <c r="DD321" s="52" t="s">
        <v>157</v>
      </c>
      <c r="DE321" s="52" t="s">
        <v>157</v>
      </c>
      <c r="DF321" s="52" t="s">
        <v>157</v>
      </c>
      <c r="DG321" s="52" t="s">
        <v>157</v>
      </c>
      <c r="DH321" s="52"/>
      <c r="DI321" s="52"/>
      <c r="DJ321" s="52" t="s">
        <v>157</v>
      </c>
      <c r="DK321" s="52" t="s">
        <v>157</v>
      </c>
      <c r="DL321" s="52"/>
      <c r="DM321" s="52"/>
      <c r="DN321" s="52"/>
      <c r="DO321" s="52"/>
      <c r="DP321" s="52"/>
      <c r="DQ321" s="52"/>
      <c r="DR321" s="52" t="s">
        <v>157</v>
      </c>
      <c r="DS321" s="52" t="s">
        <v>157</v>
      </c>
      <c r="DT321" s="52"/>
      <c r="DU321" s="52" t="s">
        <v>157</v>
      </c>
      <c r="DV321" s="52" t="s">
        <v>157</v>
      </c>
      <c r="DW321" s="52" t="s">
        <v>157</v>
      </c>
      <c r="DX321" s="52" t="s">
        <v>157</v>
      </c>
      <c r="DY321" s="52" t="s">
        <v>157</v>
      </c>
      <c r="DZ321" s="52"/>
      <c r="EA321" s="52"/>
      <c r="EB321" s="52"/>
      <c r="EC321" s="52"/>
      <c r="ED321" s="52"/>
      <c r="EE321" s="52"/>
      <c r="EF321" s="52"/>
      <c r="EG321" s="52"/>
      <c r="EH321" s="52"/>
      <c r="EI321" s="52"/>
      <c r="EJ321" s="52"/>
      <c r="EK321" s="52"/>
      <c r="EL321" s="52"/>
      <c r="EM321" s="52"/>
      <c r="EN321" s="52"/>
      <c r="EO321" s="52"/>
      <c r="EP321" s="52"/>
      <c r="EQ321" s="52"/>
      <c r="ER321" s="52"/>
      <c r="ES321" s="52"/>
      <c r="ET321" s="52"/>
      <c r="EU321" s="52"/>
      <c r="EV321" s="52"/>
      <c r="EW321" s="52"/>
      <c r="EX321" s="41"/>
    </row>
    <row r="322" spans="1:154" ht="12.9" customHeight="1" x14ac:dyDescent="0.25">
      <c r="A322" s="34">
        <v>764880</v>
      </c>
      <c r="B322" s="34"/>
      <c r="C322" s="21" t="str">
        <f>VLOOKUP(A322,Hoja1!A$1:B$2013,2)</f>
        <v>IZAZAGA_764880</v>
      </c>
      <c r="D322" s="34" t="s">
        <v>168</v>
      </c>
      <c r="E322" s="49" t="s">
        <v>157</v>
      </c>
      <c r="F322" s="49"/>
      <c r="G322" s="49"/>
      <c r="H322" s="49"/>
      <c r="I322" s="49" t="s">
        <v>157</v>
      </c>
      <c r="J322" s="49" t="s">
        <v>157</v>
      </c>
      <c r="K322" s="49"/>
      <c r="L322" s="49" t="s">
        <v>157</v>
      </c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 t="s">
        <v>157</v>
      </c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 t="s">
        <v>157</v>
      </c>
      <c r="BG322" s="49" t="s">
        <v>157</v>
      </c>
      <c r="BH322" s="49"/>
      <c r="BI322" s="49"/>
      <c r="BJ322" s="49" t="s">
        <v>157</v>
      </c>
      <c r="BK322" s="49" t="s">
        <v>157</v>
      </c>
      <c r="BL322" s="49" t="s">
        <v>157</v>
      </c>
      <c r="BM322" s="49" t="s">
        <v>157</v>
      </c>
      <c r="BN322" s="49" t="s">
        <v>157</v>
      </c>
      <c r="BO322" s="49" t="s">
        <v>157</v>
      </c>
      <c r="BP322" s="49"/>
      <c r="BQ322" s="49"/>
      <c r="BR322" s="49" t="s">
        <v>157</v>
      </c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 t="s">
        <v>157</v>
      </c>
      <c r="CI322" s="49"/>
      <c r="CJ322" s="49" t="s">
        <v>157</v>
      </c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55" t="s">
        <v>157</v>
      </c>
      <c r="DD322" s="55" t="s">
        <v>157</v>
      </c>
      <c r="DE322" s="55" t="s">
        <v>157</v>
      </c>
      <c r="DF322" s="55" t="s">
        <v>157</v>
      </c>
      <c r="DG322" s="55" t="s">
        <v>157</v>
      </c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  <c r="DS322" s="55"/>
      <c r="DT322" s="55"/>
      <c r="DU322" s="55"/>
      <c r="DV322" s="55"/>
      <c r="DW322" s="55"/>
      <c r="DX322" s="55"/>
      <c r="DY322" s="55"/>
      <c r="DZ322" s="55"/>
      <c r="EA322" s="55"/>
      <c r="EB322" s="55"/>
      <c r="EC322" s="55"/>
      <c r="ED322" s="55"/>
      <c r="EE322" s="55"/>
      <c r="EF322" s="55"/>
      <c r="EG322" s="55"/>
      <c r="EH322" s="55"/>
      <c r="EI322" s="55"/>
      <c r="EJ322" s="55"/>
      <c r="EK322" s="55"/>
      <c r="EL322" s="55"/>
      <c r="EM322" s="55"/>
      <c r="EN322" s="55"/>
      <c r="EO322" s="55"/>
      <c r="EP322" s="55"/>
      <c r="EQ322" s="55"/>
      <c r="ER322" s="55"/>
      <c r="ES322" s="55"/>
      <c r="ET322" s="55"/>
      <c r="EU322" s="55"/>
      <c r="EV322" s="55"/>
      <c r="EW322" s="55"/>
      <c r="EX322" s="41"/>
    </row>
    <row r="323" spans="1:154" ht="12.9" customHeight="1" x14ac:dyDescent="0.25">
      <c r="A323" s="34">
        <v>774231</v>
      </c>
      <c r="B323" s="34"/>
      <c r="C323" s="21" t="str">
        <f>VLOOKUP(A323,Hoja1!A$1:B$2013,2)</f>
        <v>HERNANDEZ_774231</v>
      </c>
      <c r="D323" s="34" t="s">
        <v>168</v>
      </c>
      <c r="E323" s="50" t="s">
        <v>157</v>
      </c>
      <c r="F323" s="50"/>
      <c r="G323" s="50"/>
      <c r="H323" s="50"/>
      <c r="I323" s="50" t="s">
        <v>157</v>
      </c>
      <c r="J323" s="50" t="s">
        <v>157</v>
      </c>
      <c r="K323" s="50"/>
      <c r="L323" s="50" t="s">
        <v>157</v>
      </c>
      <c r="M323" s="50"/>
      <c r="N323" s="50"/>
      <c r="O323" s="50"/>
      <c r="P323" s="50"/>
      <c r="Q323" s="50"/>
      <c r="R323" s="50"/>
      <c r="S323" s="50"/>
      <c r="T323" s="50" t="s">
        <v>157</v>
      </c>
      <c r="U323" s="50"/>
      <c r="V323" s="50"/>
      <c r="W323" s="50"/>
      <c r="X323" s="50"/>
      <c r="Y323" s="50" t="s">
        <v>157</v>
      </c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 t="s">
        <v>157</v>
      </c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 t="s">
        <v>157</v>
      </c>
      <c r="BG323" s="50" t="s">
        <v>157</v>
      </c>
      <c r="BH323" s="50"/>
      <c r="BI323" s="50"/>
      <c r="BJ323" s="50" t="s">
        <v>157</v>
      </c>
      <c r="BK323" s="50" t="s">
        <v>157</v>
      </c>
      <c r="BL323" s="50" t="s">
        <v>157</v>
      </c>
      <c r="BM323" s="50" t="s">
        <v>157</v>
      </c>
      <c r="BN323" s="50" t="s">
        <v>157</v>
      </c>
      <c r="BO323" s="50" t="s">
        <v>157</v>
      </c>
      <c r="BP323" s="50" t="s">
        <v>157</v>
      </c>
      <c r="BQ323" s="50"/>
      <c r="BR323" s="50" t="s">
        <v>157</v>
      </c>
      <c r="BS323" s="50"/>
      <c r="BT323" s="50"/>
      <c r="BU323" s="50"/>
      <c r="BV323" s="50"/>
      <c r="BW323" s="50" t="s">
        <v>157</v>
      </c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 t="s">
        <v>157</v>
      </c>
      <c r="CI323" s="50"/>
      <c r="CJ323" s="50" t="s">
        <v>157</v>
      </c>
      <c r="CK323" s="50"/>
      <c r="CL323" s="50"/>
      <c r="CM323" s="50" t="s">
        <v>157</v>
      </c>
      <c r="CN323" s="50"/>
      <c r="CO323" s="50" t="s">
        <v>157</v>
      </c>
      <c r="CP323" s="50" t="s">
        <v>157</v>
      </c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2" t="s">
        <v>157</v>
      </c>
      <c r="DD323" s="52" t="s">
        <v>157</v>
      </c>
      <c r="DE323" s="52" t="s">
        <v>157</v>
      </c>
      <c r="DF323" s="52" t="s">
        <v>157</v>
      </c>
      <c r="DG323" s="52" t="s">
        <v>157</v>
      </c>
      <c r="DH323" s="52"/>
      <c r="DI323" s="52"/>
      <c r="DJ323" s="52" t="s">
        <v>157</v>
      </c>
      <c r="DK323" s="52" t="s">
        <v>157</v>
      </c>
      <c r="DL323" s="52"/>
      <c r="DM323" s="52"/>
      <c r="DN323" s="52"/>
      <c r="DO323" s="52"/>
      <c r="DP323" s="52"/>
      <c r="DQ323" s="52"/>
      <c r="DR323" s="52" t="s">
        <v>157</v>
      </c>
      <c r="DS323" s="52" t="s">
        <v>157</v>
      </c>
      <c r="DT323" s="52" t="s">
        <v>157</v>
      </c>
      <c r="DU323" s="52" t="s">
        <v>157</v>
      </c>
      <c r="DV323" s="52"/>
      <c r="DW323" s="52"/>
      <c r="DX323" s="52"/>
      <c r="DY323" s="52"/>
      <c r="DZ323" s="52"/>
      <c r="EA323" s="52"/>
      <c r="EB323" s="52"/>
      <c r="EC323" s="52"/>
      <c r="ED323" s="52"/>
      <c r="EE323" s="52"/>
      <c r="EF323" s="52"/>
      <c r="EG323" s="52"/>
      <c r="EH323" s="52"/>
      <c r="EI323" s="52"/>
      <c r="EJ323" s="52"/>
      <c r="EK323" s="52"/>
      <c r="EL323" s="52"/>
      <c r="EM323" s="52"/>
      <c r="EN323" s="52"/>
      <c r="EO323" s="52"/>
      <c r="EP323" s="52"/>
      <c r="EQ323" s="52"/>
      <c r="ER323" s="52"/>
      <c r="ES323" s="52"/>
      <c r="ET323" s="52"/>
      <c r="EU323" s="52"/>
      <c r="EV323" s="52"/>
      <c r="EW323" s="52"/>
      <c r="EX323" s="41"/>
    </row>
    <row r="324" spans="1:154" ht="12.9" customHeight="1" x14ac:dyDescent="0.25">
      <c r="A324" s="34">
        <v>774005</v>
      </c>
      <c r="B324" s="34"/>
      <c r="C324" s="21" t="str">
        <f>VLOOKUP(A324,Hoja1!A$1:B$2013,2)</f>
        <v>GARCIA_774005</v>
      </c>
      <c r="D324" s="34" t="s">
        <v>168</v>
      </c>
      <c r="E324" s="49" t="s">
        <v>157</v>
      </c>
      <c r="F324" s="49"/>
      <c r="G324" s="49"/>
      <c r="H324" s="49"/>
      <c r="I324" s="49" t="s">
        <v>157</v>
      </c>
      <c r="J324" s="49" t="s">
        <v>157</v>
      </c>
      <c r="K324" s="49" t="s">
        <v>157</v>
      </c>
      <c r="L324" s="49" t="s">
        <v>157</v>
      </c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 t="s">
        <v>157</v>
      </c>
      <c r="BG324" s="49" t="s">
        <v>157</v>
      </c>
      <c r="BH324" s="49" t="s">
        <v>157</v>
      </c>
      <c r="BI324" s="49" t="s">
        <v>157</v>
      </c>
      <c r="BJ324" s="49" t="s">
        <v>157</v>
      </c>
      <c r="BK324" s="49" t="s">
        <v>157</v>
      </c>
      <c r="BL324" s="49" t="s">
        <v>157</v>
      </c>
      <c r="BM324" s="49"/>
      <c r="BN324" s="49" t="s">
        <v>157</v>
      </c>
      <c r="BO324" s="49" t="s">
        <v>157</v>
      </c>
      <c r="BP324" s="49" t="s">
        <v>157</v>
      </c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 t="s">
        <v>157</v>
      </c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55" t="s">
        <v>157</v>
      </c>
      <c r="DD324" s="55" t="s">
        <v>157</v>
      </c>
      <c r="DE324" s="55"/>
      <c r="DF324" s="55"/>
      <c r="DG324" s="55" t="s">
        <v>157</v>
      </c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  <c r="DX324" s="55"/>
      <c r="DY324" s="55"/>
      <c r="DZ324" s="55"/>
      <c r="EA324" s="55"/>
      <c r="EB324" s="55"/>
      <c r="EC324" s="55"/>
      <c r="ED324" s="55"/>
      <c r="EE324" s="55"/>
      <c r="EF324" s="55"/>
      <c r="EG324" s="55"/>
      <c r="EH324" s="55"/>
      <c r="EI324" s="55"/>
      <c r="EJ324" s="55"/>
      <c r="EK324" s="55"/>
      <c r="EL324" s="55"/>
      <c r="EM324" s="55"/>
      <c r="EN324" s="55"/>
      <c r="EO324" s="55"/>
      <c r="EP324" s="55"/>
      <c r="EQ324" s="55"/>
      <c r="ER324" s="55"/>
      <c r="ES324" s="55"/>
      <c r="ET324" s="55"/>
      <c r="EU324" s="55"/>
      <c r="EV324" s="55"/>
      <c r="EW324" s="55"/>
      <c r="EX324" s="41"/>
    </row>
    <row r="325" spans="1:154" ht="12.9" customHeight="1" x14ac:dyDescent="0.25">
      <c r="A325" s="34">
        <v>769987</v>
      </c>
      <c r="B325" s="34"/>
      <c r="C325" s="21" t="str">
        <f>VLOOKUP(A325,Hoja1!A$1:B$2013,2)</f>
        <v>LICON_769987</v>
      </c>
      <c r="D325" s="34" t="s">
        <v>168</v>
      </c>
      <c r="E325" s="50" t="s">
        <v>157</v>
      </c>
      <c r="F325" s="50"/>
      <c r="G325" s="50"/>
      <c r="H325" s="50"/>
      <c r="I325" s="50" t="s">
        <v>157</v>
      </c>
      <c r="J325" s="50" t="s">
        <v>157</v>
      </c>
      <c r="K325" s="50"/>
      <c r="L325" s="50" t="s">
        <v>157</v>
      </c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 t="s">
        <v>157</v>
      </c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 t="s">
        <v>157</v>
      </c>
      <c r="BG325" s="50" t="s">
        <v>157</v>
      </c>
      <c r="BH325" s="50"/>
      <c r="BI325" s="50"/>
      <c r="BJ325" s="50" t="s">
        <v>157</v>
      </c>
      <c r="BK325" s="50" t="s">
        <v>157</v>
      </c>
      <c r="BL325" s="50" t="s">
        <v>157</v>
      </c>
      <c r="BM325" s="50" t="s">
        <v>157</v>
      </c>
      <c r="BN325" s="50" t="s">
        <v>157</v>
      </c>
      <c r="BO325" s="50" t="s">
        <v>157</v>
      </c>
      <c r="BP325" s="50"/>
      <c r="BQ325" s="50"/>
      <c r="BR325" s="50" t="s">
        <v>157</v>
      </c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 t="s">
        <v>157</v>
      </c>
      <c r="CI325" s="50"/>
      <c r="CJ325" s="50" t="s">
        <v>157</v>
      </c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2" t="s">
        <v>157</v>
      </c>
      <c r="DD325" s="52" t="s">
        <v>157</v>
      </c>
      <c r="DE325" s="52" t="s">
        <v>157</v>
      </c>
      <c r="DF325" s="52" t="s">
        <v>157</v>
      </c>
      <c r="DG325" s="52" t="s">
        <v>157</v>
      </c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  <c r="DS325" s="52"/>
      <c r="DT325" s="52"/>
      <c r="DU325" s="52"/>
      <c r="DV325" s="52"/>
      <c r="DW325" s="52"/>
      <c r="DX325" s="52"/>
      <c r="DY325" s="52"/>
      <c r="DZ325" s="52"/>
      <c r="EA325" s="52"/>
      <c r="EB325" s="52" t="s">
        <v>157</v>
      </c>
      <c r="EC325" s="52"/>
      <c r="ED325" s="52"/>
      <c r="EE325" s="52"/>
      <c r="EF325" s="52"/>
      <c r="EG325" s="52"/>
      <c r="EH325" s="52"/>
      <c r="EI325" s="52"/>
      <c r="EJ325" s="52"/>
      <c r="EK325" s="52"/>
      <c r="EL325" s="52"/>
      <c r="EM325" s="52"/>
      <c r="EN325" s="52"/>
      <c r="EO325" s="52"/>
      <c r="EP325" s="52"/>
      <c r="EQ325" s="52"/>
      <c r="ER325" s="52"/>
      <c r="ES325" s="52"/>
      <c r="ET325" s="52"/>
      <c r="EU325" s="52"/>
      <c r="EV325" s="52"/>
      <c r="EW325" s="52"/>
      <c r="EX325" s="41"/>
    </row>
    <row r="326" spans="1:154" ht="12.9" customHeight="1" x14ac:dyDescent="0.25">
      <c r="A326" s="34">
        <v>770784</v>
      </c>
      <c r="B326" s="34"/>
      <c r="C326" s="21" t="str">
        <f>VLOOKUP(A326,Hoja1!A$1:B$2013,2)</f>
        <v>HERNANDEZ_770784</v>
      </c>
      <c r="D326" s="34" t="s">
        <v>168</v>
      </c>
      <c r="E326" s="49" t="s">
        <v>157</v>
      </c>
      <c r="F326" s="49"/>
      <c r="G326" s="49"/>
      <c r="H326" s="49"/>
      <c r="I326" s="49" t="s">
        <v>157</v>
      </c>
      <c r="J326" s="49" t="s">
        <v>157</v>
      </c>
      <c r="K326" s="49" t="s">
        <v>157</v>
      </c>
      <c r="L326" s="49" t="s">
        <v>157</v>
      </c>
      <c r="M326" s="49"/>
      <c r="N326" s="49"/>
      <c r="O326" s="49"/>
      <c r="P326" s="49"/>
      <c r="Q326" s="49"/>
      <c r="R326" s="49"/>
      <c r="S326" s="49"/>
      <c r="T326" s="49"/>
      <c r="U326" s="49"/>
      <c r="V326" s="49" t="s">
        <v>157</v>
      </c>
      <c r="W326" s="49"/>
      <c r="X326" s="49"/>
      <c r="Y326" s="49" t="s">
        <v>157</v>
      </c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 t="s">
        <v>157</v>
      </c>
      <c r="BG326" s="49" t="s">
        <v>157</v>
      </c>
      <c r="BH326" s="49" t="s">
        <v>157</v>
      </c>
      <c r="BI326" s="49"/>
      <c r="BJ326" s="49" t="s">
        <v>157</v>
      </c>
      <c r="BK326" s="49" t="s">
        <v>157</v>
      </c>
      <c r="BL326" s="49" t="s">
        <v>157</v>
      </c>
      <c r="BM326" s="49" t="s">
        <v>157</v>
      </c>
      <c r="BN326" s="49" t="s">
        <v>157</v>
      </c>
      <c r="BO326" s="49" t="s">
        <v>157</v>
      </c>
      <c r="BP326" s="49" t="s">
        <v>157</v>
      </c>
      <c r="BQ326" s="49"/>
      <c r="BR326" s="49" t="s">
        <v>157</v>
      </c>
      <c r="BS326" s="49"/>
      <c r="BT326" s="49"/>
      <c r="BU326" s="49" t="s">
        <v>157</v>
      </c>
      <c r="BV326" s="49"/>
      <c r="BW326" s="49" t="s">
        <v>157</v>
      </c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 t="s">
        <v>157</v>
      </c>
      <c r="CI326" s="49"/>
      <c r="CJ326" s="49" t="s">
        <v>157</v>
      </c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55" t="s">
        <v>157</v>
      </c>
      <c r="DD326" s="55" t="s">
        <v>157</v>
      </c>
      <c r="DE326" s="55" t="s">
        <v>157</v>
      </c>
      <c r="DF326" s="55" t="s">
        <v>157</v>
      </c>
      <c r="DG326" s="55" t="s">
        <v>157</v>
      </c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  <c r="DS326" s="55"/>
      <c r="DT326" s="55"/>
      <c r="DU326" s="55"/>
      <c r="DV326" s="55"/>
      <c r="DW326" s="55"/>
      <c r="DX326" s="55"/>
      <c r="DY326" s="55"/>
      <c r="DZ326" s="55"/>
      <c r="EA326" s="55"/>
      <c r="EB326" s="55"/>
      <c r="EC326" s="55"/>
      <c r="ED326" s="55"/>
      <c r="EE326" s="55"/>
      <c r="EF326" s="55"/>
      <c r="EG326" s="55"/>
      <c r="EH326" s="55"/>
      <c r="EI326" s="55"/>
      <c r="EJ326" s="55"/>
      <c r="EK326" s="55"/>
      <c r="EL326" s="55"/>
      <c r="EM326" s="55"/>
      <c r="EN326" s="55"/>
      <c r="EO326" s="55"/>
      <c r="EP326" s="55"/>
      <c r="EQ326" s="55"/>
      <c r="ER326" s="55"/>
      <c r="ES326" s="55"/>
      <c r="ET326" s="55"/>
      <c r="EU326" s="55"/>
      <c r="EV326" s="55"/>
      <c r="EW326" s="55"/>
      <c r="EX326" s="41"/>
    </row>
    <row r="327" spans="1:154" ht="12.9" customHeight="1" x14ac:dyDescent="0.25">
      <c r="A327" s="34">
        <v>765240</v>
      </c>
      <c r="B327" s="34"/>
      <c r="C327" s="21" t="str">
        <f>VLOOKUP(A327,Hoja1!A$1:B$2013,2)</f>
        <v>GARCIA_765240</v>
      </c>
      <c r="D327" s="34" t="s">
        <v>168</v>
      </c>
      <c r="E327" s="50" t="s">
        <v>157</v>
      </c>
      <c r="F327" s="50"/>
      <c r="G327" s="50"/>
      <c r="H327" s="50"/>
      <c r="I327" s="50" t="s">
        <v>157</v>
      </c>
      <c r="J327" s="50" t="s">
        <v>157</v>
      </c>
      <c r="K327" s="50" t="s">
        <v>157</v>
      </c>
      <c r="L327" s="50" t="s">
        <v>157</v>
      </c>
      <c r="M327" s="50"/>
      <c r="N327" s="50"/>
      <c r="O327" s="50"/>
      <c r="P327" s="50"/>
      <c r="Q327" s="50"/>
      <c r="R327" s="50"/>
      <c r="S327" s="50"/>
      <c r="T327" s="50"/>
      <c r="U327" s="50"/>
      <c r="V327" s="50" t="s">
        <v>157</v>
      </c>
      <c r="W327" s="50"/>
      <c r="X327" s="50"/>
      <c r="Y327" s="50" t="s">
        <v>157</v>
      </c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 t="s">
        <v>157</v>
      </c>
      <c r="BG327" s="50" t="s">
        <v>157</v>
      </c>
      <c r="BH327" s="50" t="s">
        <v>157</v>
      </c>
      <c r="BI327" s="50"/>
      <c r="BJ327" s="50" t="s">
        <v>157</v>
      </c>
      <c r="BK327" s="50" t="s">
        <v>157</v>
      </c>
      <c r="BL327" s="50" t="s">
        <v>157</v>
      </c>
      <c r="BM327" s="50" t="s">
        <v>157</v>
      </c>
      <c r="BN327" s="50" t="s">
        <v>157</v>
      </c>
      <c r="BO327" s="50" t="s">
        <v>157</v>
      </c>
      <c r="BP327" s="50"/>
      <c r="BQ327" s="50"/>
      <c r="BR327" s="50" t="s">
        <v>157</v>
      </c>
      <c r="BS327" s="50"/>
      <c r="BT327" s="50"/>
      <c r="BU327" s="50" t="s">
        <v>157</v>
      </c>
      <c r="BV327" s="50"/>
      <c r="BW327" s="50" t="s">
        <v>157</v>
      </c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 t="s">
        <v>157</v>
      </c>
      <c r="CI327" s="50"/>
      <c r="CJ327" s="50" t="s">
        <v>157</v>
      </c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2" t="s">
        <v>157</v>
      </c>
      <c r="DD327" s="52" t="s">
        <v>157</v>
      </c>
      <c r="DE327" s="52" t="s">
        <v>157</v>
      </c>
      <c r="DF327" s="52" t="s">
        <v>157</v>
      </c>
      <c r="DG327" s="52" t="s">
        <v>157</v>
      </c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  <c r="DS327" s="52"/>
      <c r="DT327" s="52"/>
      <c r="DU327" s="52"/>
      <c r="DV327" s="52"/>
      <c r="DW327" s="52"/>
      <c r="DX327" s="52"/>
      <c r="DY327" s="52"/>
      <c r="DZ327" s="52"/>
      <c r="EA327" s="52"/>
      <c r="EB327" s="52"/>
      <c r="EC327" s="52"/>
      <c r="ED327" s="52"/>
      <c r="EE327" s="52"/>
      <c r="EF327" s="52"/>
      <c r="EG327" s="52"/>
      <c r="EH327" s="52"/>
      <c r="EI327" s="52"/>
      <c r="EJ327" s="52"/>
      <c r="EK327" s="52"/>
      <c r="EL327" s="52"/>
      <c r="EM327" s="52"/>
      <c r="EN327" s="52"/>
      <c r="EO327" s="52"/>
      <c r="EP327" s="52"/>
      <c r="EQ327" s="52"/>
      <c r="ER327" s="52"/>
      <c r="ES327" s="52"/>
      <c r="ET327" s="52"/>
      <c r="EU327" s="52"/>
      <c r="EV327" s="52"/>
      <c r="EW327" s="52"/>
      <c r="EX327" s="41"/>
    </row>
    <row r="328" spans="1:154" ht="12.9" customHeight="1" x14ac:dyDescent="0.25">
      <c r="A328" s="34">
        <v>769466</v>
      </c>
      <c r="B328" s="34"/>
      <c r="C328" s="21" t="str">
        <f>VLOOKUP(A328,Hoja1!A$1:B$2013,2)</f>
        <v>TERRONES_769466</v>
      </c>
      <c r="D328" s="34" t="s">
        <v>168</v>
      </c>
      <c r="E328" s="49" t="s">
        <v>157</v>
      </c>
      <c r="F328" s="49"/>
      <c r="G328" s="49"/>
      <c r="H328" s="49"/>
      <c r="I328" s="49" t="s">
        <v>157</v>
      </c>
      <c r="J328" s="49" t="s">
        <v>157</v>
      </c>
      <c r="K328" s="49"/>
      <c r="L328" s="49" t="s">
        <v>157</v>
      </c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 t="s">
        <v>157</v>
      </c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 t="s">
        <v>157</v>
      </c>
      <c r="BG328" s="49" t="s">
        <v>157</v>
      </c>
      <c r="BH328" s="49"/>
      <c r="BI328" s="49"/>
      <c r="BJ328" s="49" t="s">
        <v>157</v>
      </c>
      <c r="BK328" s="49" t="s">
        <v>157</v>
      </c>
      <c r="BL328" s="49" t="s">
        <v>157</v>
      </c>
      <c r="BM328" s="49" t="s">
        <v>157</v>
      </c>
      <c r="BN328" s="49" t="s">
        <v>157</v>
      </c>
      <c r="BO328" s="49" t="s">
        <v>157</v>
      </c>
      <c r="BP328" s="49"/>
      <c r="BQ328" s="49"/>
      <c r="BR328" s="49" t="s">
        <v>157</v>
      </c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 t="s">
        <v>157</v>
      </c>
      <c r="CI328" s="49"/>
      <c r="CJ328" s="49" t="s">
        <v>157</v>
      </c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55" t="s">
        <v>157</v>
      </c>
      <c r="DD328" s="55" t="s">
        <v>157</v>
      </c>
      <c r="DE328" s="55"/>
      <c r="DF328" s="55"/>
      <c r="DG328" s="55" t="s">
        <v>157</v>
      </c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41"/>
    </row>
    <row r="329" spans="1:154" ht="12.9" customHeight="1" x14ac:dyDescent="0.25">
      <c r="A329" s="34">
        <v>771242</v>
      </c>
      <c r="B329" s="34"/>
      <c r="C329" s="21" t="str">
        <f>VLOOKUP(A329,Hoja1!A$1:B$2013,2)</f>
        <v>HERNANDEZ_771242</v>
      </c>
      <c r="D329" s="34" t="s">
        <v>168</v>
      </c>
      <c r="E329" s="50" t="s">
        <v>157</v>
      </c>
      <c r="F329" s="50"/>
      <c r="G329" s="50"/>
      <c r="H329" s="50"/>
      <c r="I329" s="50" t="s">
        <v>157</v>
      </c>
      <c r="J329" s="50" t="s">
        <v>157</v>
      </c>
      <c r="K329" s="50"/>
      <c r="L329" s="50" t="s">
        <v>157</v>
      </c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 t="s">
        <v>157</v>
      </c>
      <c r="BH329" s="50"/>
      <c r="BI329" s="50"/>
      <c r="BJ329" s="50"/>
      <c r="BK329" s="50" t="s">
        <v>157</v>
      </c>
      <c r="BL329" s="50"/>
      <c r="BM329" s="50"/>
      <c r="BN329" s="50"/>
      <c r="BO329" s="50" t="s">
        <v>157</v>
      </c>
      <c r="BP329" s="50"/>
      <c r="BQ329" s="50"/>
      <c r="BR329" s="50"/>
      <c r="BS329" s="50"/>
      <c r="BT329" s="50"/>
      <c r="BU329" s="50"/>
      <c r="BV329" s="50"/>
      <c r="BW329" s="50" t="s">
        <v>157</v>
      </c>
      <c r="BX329" s="50" t="s">
        <v>157</v>
      </c>
      <c r="BY329" s="50" t="s">
        <v>157</v>
      </c>
      <c r="BZ329" s="50"/>
      <c r="CA329" s="50" t="s">
        <v>157</v>
      </c>
      <c r="CB329" s="50" t="s">
        <v>157</v>
      </c>
      <c r="CC329" s="50" t="s">
        <v>157</v>
      </c>
      <c r="CD329" s="50" t="s">
        <v>157</v>
      </c>
      <c r="CE329" s="50" t="s">
        <v>157</v>
      </c>
      <c r="CF329" s="50" t="s">
        <v>157</v>
      </c>
      <c r="CG329" s="50" t="s">
        <v>157</v>
      </c>
      <c r="CH329" s="50" t="s">
        <v>157</v>
      </c>
      <c r="CI329" s="50"/>
      <c r="CJ329" s="50" t="s">
        <v>157</v>
      </c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2" t="s">
        <v>157</v>
      </c>
      <c r="DD329" s="52" t="s">
        <v>157</v>
      </c>
      <c r="DE329" s="52"/>
      <c r="DF329" s="52" t="s">
        <v>157</v>
      </c>
      <c r="DG329" s="52" t="s">
        <v>157</v>
      </c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  <c r="DS329" s="52"/>
      <c r="DT329" s="52"/>
      <c r="DU329" s="52"/>
      <c r="DV329" s="52"/>
      <c r="DW329" s="52"/>
      <c r="DX329" s="52"/>
      <c r="DY329" s="52"/>
      <c r="DZ329" s="52"/>
      <c r="EA329" s="52"/>
      <c r="EB329" s="52"/>
      <c r="EC329" s="52"/>
      <c r="ED329" s="52"/>
      <c r="EE329" s="52"/>
      <c r="EF329" s="52"/>
      <c r="EG329" s="52"/>
      <c r="EH329" s="52"/>
      <c r="EI329" s="52"/>
      <c r="EJ329" s="52"/>
      <c r="EK329" s="52"/>
      <c r="EL329" s="52"/>
      <c r="EM329" s="52"/>
      <c r="EN329" s="52"/>
      <c r="EO329" s="52"/>
      <c r="EP329" s="52"/>
      <c r="EQ329" s="52"/>
      <c r="ER329" s="52"/>
      <c r="ES329" s="52"/>
      <c r="ET329" s="52"/>
      <c r="EU329" s="52"/>
      <c r="EV329" s="52"/>
      <c r="EW329" s="52"/>
      <c r="EX329" s="41"/>
    </row>
    <row r="330" spans="1:154" ht="12.9" customHeight="1" x14ac:dyDescent="0.25">
      <c r="A330" s="34">
        <v>770120</v>
      </c>
      <c r="B330" s="34"/>
      <c r="C330" s="21" t="str">
        <f>VLOOKUP(A330,Hoja1!A$1:B$2013,2)</f>
        <v>HERNANDEZ_770120</v>
      </c>
      <c r="D330" s="34" t="s">
        <v>168</v>
      </c>
      <c r="E330" s="49" t="s">
        <v>157</v>
      </c>
      <c r="F330" s="49"/>
      <c r="G330" s="49"/>
      <c r="H330" s="49"/>
      <c r="I330" s="49" t="s">
        <v>157</v>
      </c>
      <c r="J330" s="49" t="s">
        <v>157</v>
      </c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 t="s">
        <v>157</v>
      </c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 t="s">
        <v>157</v>
      </c>
      <c r="BG330" s="49" t="s">
        <v>157</v>
      </c>
      <c r="BH330" s="49"/>
      <c r="BI330" s="49"/>
      <c r="BJ330" s="49"/>
      <c r="BK330" s="49" t="s">
        <v>157</v>
      </c>
      <c r="BL330" s="49"/>
      <c r="BM330" s="49"/>
      <c r="BN330" s="49"/>
      <c r="BO330" s="49" t="s">
        <v>157</v>
      </c>
      <c r="BP330" s="49"/>
      <c r="BQ330" s="49"/>
      <c r="BR330" s="49" t="s">
        <v>157</v>
      </c>
      <c r="BS330" s="49"/>
      <c r="BT330" s="49"/>
      <c r="BU330" s="49" t="s">
        <v>157</v>
      </c>
      <c r="BV330" s="49"/>
      <c r="BW330" s="49" t="s">
        <v>157</v>
      </c>
      <c r="BX330" s="49" t="s">
        <v>157</v>
      </c>
      <c r="BY330" s="49"/>
      <c r="BZ330" s="49" t="s">
        <v>157</v>
      </c>
      <c r="CA330" s="49"/>
      <c r="CB330" s="49"/>
      <c r="CC330" s="49" t="s">
        <v>157</v>
      </c>
      <c r="CD330" s="49" t="s">
        <v>157</v>
      </c>
      <c r="CE330" s="49" t="s">
        <v>157</v>
      </c>
      <c r="CF330" s="49" t="s">
        <v>157</v>
      </c>
      <c r="CG330" s="49" t="s">
        <v>157</v>
      </c>
      <c r="CH330" s="49" t="s">
        <v>157</v>
      </c>
      <c r="CI330" s="49"/>
      <c r="CJ330" s="49" t="s">
        <v>157</v>
      </c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55" t="s">
        <v>157</v>
      </c>
      <c r="DD330" s="55" t="s">
        <v>157</v>
      </c>
      <c r="DE330" s="55"/>
      <c r="DF330" s="55"/>
      <c r="DG330" s="55" t="s">
        <v>157</v>
      </c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41"/>
    </row>
    <row r="331" spans="1:154" ht="12.9" customHeight="1" x14ac:dyDescent="0.25">
      <c r="A331" s="34">
        <v>763354</v>
      </c>
      <c r="B331" s="34"/>
      <c r="C331" s="21" t="str">
        <f>VLOOKUP(A331,Hoja1!A$1:B$2013,2)</f>
        <v>RODRIGUEZ_763354</v>
      </c>
      <c r="D331" s="34" t="s">
        <v>168</v>
      </c>
      <c r="E331" s="50" t="s">
        <v>157</v>
      </c>
      <c r="F331" s="50"/>
      <c r="G331" s="50"/>
      <c r="H331" s="50"/>
      <c r="I331" s="50" t="s">
        <v>157</v>
      </c>
      <c r="J331" s="50" t="s">
        <v>157</v>
      </c>
      <c r="K331" s="50" t="s">
        <v>157</v>
      </c>
      <c r="L331" s="50" t="s">
        <v>157</v>
      </c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 t="s">
        <v>157</v>
      </c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 t="s">
        <v>157</v>
      </c>
      <c r="BG331" s="50" t="s">
        <v>157</v>
      </c>
      <c r="BH331" s="50"/>
      <c r="BI331" s="50"/>
      <c r="BJ331" s="50" t="s">
        <v>157</v>
      </c>
      <c r="BK331" s="50" t="s">
        <v>157</v>
      </c>
      <c r="BL331" s="50" t="s">
        <v>157</v>
      </c>
      <c r="BM331" s="50" t="s">
        <v>157</v>
      </c>
      <c r="BN331" s="50" t="s">
        <v>157</v>
      </c>
      <c r="BO331" s="50" t="s">
        <v>157</v>
      </c>
      <c r="BP331" s="50"/>
      <c r="BQ331" s="50"/>
      <c r="BR331" s="50" t="s">
        <v>157</v>
      </c>
      <c r="BS331" s="50"/>
      <c r="BT331" s="50"/>
      <c r="BU331" s="50"/>
      <c r="BV331" s="50"/>
      <c r="BW331" s="50" t="s">
        <v>157</v>
      </c>
      <c r="BX331" s="50" t="s">
        <v>157</v>
      </c>
      <c r="BY331" s="50" t="s">
        <v>157</v>
      </c>
      <c r="BZ331" s="50" t="s">
        <v>157</v>
      </c>
      <c r="CA331" s="50"/>
      <c r="CB331" s="50"/>
      <c r="CC331" s="50" t="s">
        <v>157</v>
      </c>
      <c r="CD331" s="50" t="s">
        <v>157</v>
      </c>
      <c r="CE331" s="50" t="s">
        <v>157</v>
      </c>
      <c r="CF331" s="50" t="s">
        <v>157</v>
      </c>
      <c r="CG331" s="50" t="s">
        <v>157</v>
      </c>
      <c r="CH331" s="50" t="s">
        <v>157</v>
      </c>
      <c r="CI331" s="50"/>
      <c r="CJ331" s="50" t="s">
        <v>157</v>
      </c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2" t="s">
        <v>157</v>
      </c>
      <c r="DD331" s="52" t="s">
        <v>157</v>
      </c>
      <c r="DE331" s="52" t="s">
        <v>157</v>
      </c>
      <c r="DF331" s="52" t="s">
        <v>157</v>
      </c>
      <c r="DG331" s="52" t="s">
        <v>157</v>
      </c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  <c r="DS331" s="52"/>
      <c r="DT331" s="52"/>
      <c r="DU331" s="52"/>
      <c r="DV331" s="52"/>
      <c r="DW331" s="52"/>
      <c r="DX331" s="52"/>
      <c r="DY331" s="52"/>
      <c r="DZ331" s="52"/>
      <c r="EA331" s="52"/>
      <c r="EB331" s="52"/>
      <c r="EC331" s="52"/>
      <c r="ED331" s="52"/>
      <c r="EE331" s="52"/>
      <c r="EF331" s="52"/>
      <c r="EG331" s="52"/>
      <c r="EH331" s="52"/>
      <c r="EI331" s="52"/>
      <c r="EJ331" s="52"/>
      <c r="EK331" s="52"/>
      <c r="EL331" s="52"/>
      <c r="EM331" s="52"/>
      <c r="EN331" s="52"/>
      <c r="EO331" s="52"/>
      <c r="EP331" s="52"/>
      <c r="EQ331" s="52"/>
      <c r="ER331" s="52"/>
      <c r="ES331" s="52"/>
      <c r="ET331" s="52"/>
      <c r="EU331" s="52"/>
      <c r="EV331" s="52"/>
      <c r="EW331" s="52"/>
      <c r="EX331" s="41"/>
    </row>
    <row r="332" spans="1:154" ht="12.9" customHeight="1" x14ac:dyDescent="0.25">
      <c r="A332" s="34">
        <v>770288</v>
      </c>
      <c r="B332" s="34"/>
      <c r="C332" s="21" t="str">
        <f>VLOOKUP(A332,Hoja1!A$1:B$2013,2)</f>
        <v>SUAREZ_770288</v>
      </c>
      <c r="D332" s="34" t="s">
        <v>168</v>
      </c>
      <c r="E332" s="49" t="s">
        <v>157</v>
      </c>
      <c r="F332" s="49"/>
      <c r="G332" s="49"/>
      <c r="H332" s="49"/>
      <c r="I332" s="49" t="s">
        <v>157</v>
      </c>
      <c r="J332" s="49" t="s">
        <v>157</v>
      </c>
      <c r="K332" s="49"/>
      <c r="L332" s="49" t="s">
        <v>157</v>
      </c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 t="s">
        <v>157</v>
      </c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 t="s">
        <v>157</v>
      </c>
      <c r="BG332" s="49" t="s">
        <v>157</v>
      </c>
      <c r="BH332" s="49"/>
      <c r="BI332" s="49"/>
      <c r="BJ332" s="49" t="s">
        <v>157</v>
      </c>
      <c r="BK332" s="49" t="s">
        <v>157</v>
      </c>
      <c r="BL332" s="49" t="s">
        <v>157</v>
      </c>
      <c r="BM332" s="49" t="s">
        <v>157</v>
      </c>
      <c r="BN332" s="49" t="s">
        <v>157</v>
      </c>
      <c r="BO332" s="49" t="s">
        <v>157</v>
      </c>
      <c r="BP332" s="49"/>
      <c r="BQ332" s="49"/>
      <c r="BR332" s="49" t="s">
        <v>157</v>
      </c>
      <c r="BS332" s="49"/>
      <c r="BT332" s="49"/>
      <c r="BU332" s="49"/>
      <c r="BV332" s="49"/>
      <c r="BW332" s="49"/>
      <c r="BX332" s="49" t="s">
        <v>157</v>
      </c>
      <c r="BY332" s="49"/>
      <c r="BZ332" s="49" t="s">
        <v>157</v>
      </c>
      <c r="CA332" s="49"/>
      <c r="CB332" s="49"/>
      <c r="CC332" s="49"/>
      <c r="CD332" s="49"/>
      <c r="CE332" s="49"/>
      <c r="CF332" s="49"/>
      <c r="CG332" s="49"/>
      <c r="CH332" s="49" t="s">
        <v>157</v>
      </c>
      <c r="CI332" s="49"/>
      <c r="CJ332" s="49" t="s">
        <v>157</v>
      </c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55" t="s">
        <v>157</v>
      </c>
      <c r="DD332" s="55" t="s">
        <v>157</v>
      </c>
      <c r="DE332" s="55" t="s">
        <v>157</v>
      </c>
      <c r="DF332" s="55" t="s">
        <v>157</v>
      </c>
      <c r="DG332" s="55" t="s">
        <v>157</v>
      </c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  <c r="DS332" s="55"/>
      <c r="DT332" s="55"/>
      <c r="DU332" s="55"/>
      <c r="DV332" s="55"/>
      <c r="DW332" s="55"/>
      <c r="DX332" s="55"/>
      <c r="DY332" s="55"/>
      <c r="DZ332" s="55"/>
      <c r="EA332" s="55"/>
      <c r="EB332" s="55"/>
      <c r="EC332" s="55"/>
      <c r="ED332" s="55"/>
      <c r="EE332" s="55"/>
      <c r="EF332" s="55"/>
      <c r="EG332" s="55"/>
      <c r="EH332" s="55"/>
      <c r="EI332" s="55"/>
      <c r="EJ332" s="55" t="s">
        <v>157</v>
      </c>
      <c r="EK332" s="55" t="s">
        <v>157</v>
      </c>
      <c r="EL332" s="55"/>
      <c r="EM332" s="55"/>
      <c r="EN332" s="55"/>
      <c r="EO332" s="55"/>
      <c r="EP332" s="55"/>
      <c r="EQ332" s="55"/>
      <c r="ER332" s="55"/>
      <c r="ES332" s="55"/>
      <c r="ET332" s="55"/>
      <c r="EU332" s="55"/>
      <c r="EV332" s="55"/>
      <c r="EW332" s="55"/>
      <c r="EX332" s="41"/>
    </row>
    <row r="333" spans="1:154" ht="12.9" customHeight="1" x14ac:dyDescent="0.25">
      <c r="A333" s="34">
        <v>771109</v>
      </c>
      <c r="B333" s="34"/>
      <c r="C333" s="21" t="str">
        <f>VLOOKUP(A333,Hoja1!A$1:B$2013,2)</f>
        <v>GONZALEZ_771109</v>
      </c>
      <c r="D333" s="34" t="s">
        <v>168</v>
      </c>
      <c r="E333" s="50" t="s">
        <v>157</v>
      </c>
      <c r="F333" s="50"/>
      <c r="G333" s="50"/>
      <c r="H333" s="50"/>
      <c r="I333" s="50" t="s">
        <v>157</v>
      </c>
      <c r="J333" s="50" t="s">
        <v>157</v>
      </c>
      <c r="K333" s="50"/>
      <c r="L333" s="50" t="s">
        <v>157</v>
      </c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 t="s">
        <v>157</v>
      </c>
      <c r="Z333" s="50"/>
      <c r="AA333" s="50"/>
      <c r="AB333" s="50"/>
      <c r="AC333" s="50"/>
      <c r="AD333" s="50"/>
      <c r="AE333" s="50"/>
      <c r="AF333" s="50"/>
      <c r="AG333" s="50"/>
      <c r="AH333" s="50" t="s">
        <v>157</v>
      </c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 t="s">
        <v>157</v>
      </c>
      <c r="BG333" s="50" t="s">
        <v>157</v>
      </c>
      <c r="BH333" s="50"/>
      <c r="BI333" s="50"/>
      <c r="BJ333" s="50"/>
      <c r="BK333" s="50" t="s">
        <v>157</v>
      </c>
      <c r="BL333" s="50"/>
      <c r="BM333" s="50" t="s">
        <v>157</v>
      </c>
      <c r="BN333" s="50" t="s">
        <v>157</v>
      </c>
      <c r="BO333" s="50" t="s">
        <v>157</v>
      </c>
      <c r="BP333" s="50"/>
      <c r="BQ333" s="50"/>
      <c r="BR333" s="50" t="s">
        <v>157</v>
      </c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 t="s">
        <v>157</v>
      </c>
      <c r="CI333" s="50"/>
      <c r="CJ333" s="50" t="s">
        <v>157</v>
      </c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2" t="s">
        <v>157</v>
      </c>
      <c r="DD333" s="52" t="s">
        <v>157</v>
      </c>
      <c r="DE333" s="52" t="s">
        <v>157</v>
      </c>
      <c r="DF333" s="52" t="s">
        <v>157</v>
      </c>
      <c r="DG333" s="52" t="s">
        <v>157</v>
      </c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  <c r="DS333" s="52"/>
      <c r="DT333" s="52"/>
      <c r="DU333" s="52"/>
      <c r="DV333" s="52"/>
      <c r="DW333" s="52"/>
      <c r="DX333" s="52"/>
      <c r="DY333" s="52"/>
      <c r="DZ333" s="52"/>
      <c r="EA333" s="52"/>
      <c r="EB333" s="52"/>
      <c r="EC333" s="52"/>
      <c r="ED333" s="52"/>
      <c r="EE333" s="52"/>
      <c r="EF333" s="52"/>
      <c r="EG333" s="52"/>
      <c r="EH333" s="52"/>
      <c r="EI333" s="52"/>
      <c r="EJ333" s="52"/>
      <c r="EK333" s="52"/>
      <c r="EL333" s="52"/>
      <c r="EM333" s="52"/>
      <c r="EN333" s="52"/>
      <c r="EO333" s="52" t="s">
        <v>157</v>
      </c>
      <c r="EP333" s="52"/>
      <c r="EQ333" s="52"/>
      <c r="ER333" s="52"/>
      <c r="ES333" s="52"/>
      <c r="ET333" s="52"/>
      <c r="EU333" s="52"/>
      <c r="EV333" s="52"/>
      <c r="EW333" s="52"/>
      <c r="EX333" s="41"/>
    </row>
    <row r="334" spans="1:154" ht="12.9" customHeight="1" x14ac:dyDescent="0.25">
      <c r="A334" s="34">
        <v>776476</v>
      </c>
      <c r="B334" s="34"/>
      <c r="C334" s="21" t="str">
        <f>VLOOKUP(A334,Hoja1!A$1:B$2013,2)</f>
        <v>LUNA_776476</v>
      </c>
      <c r="D334" s="34" t="s">
        <v>168</v>
      </c>
      <c r="E334" s="49" t="s">
        <v>157</v>
      </c>
      <c r="F334" s="49"/>
      <c r="G334" s="49"/>
      <c r="H334" s="49"/>
      <c r="I334" s="49" t="s">
        <v>157</v>
      </c>
      <c r="J334" s="49" t="s">
        <v>157</v>
      </c>
      <c r="K334" s="49"/>
      <c r="L334" s="49" t="s">
        <v>157</v>
      </c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 t="s">
        <v>157</v>
      </c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 t="s">
        <v>157</v>
      </c>
      <c r="BG334" s="49" t="s">
        <v>157</v>
      </c>
      <c r="BH334" s="49"/>
      <c r="BI334" s="49"/>
      <c r="BJ334" s="49" t="s">
        <v>157</v>
      </c>
      <c r="BK334" s="49" t="s">
        <v>157</v>
      </c>
      <c r="BL334" s="49" t="s">
        <v>157</v>
      </c>
      <c r="BM334" s="49" t="s">
        <v>157</v>
      </c>
      <c r="BN334" s="49" t="s">
        <v>157</v>
      </c>
      <c r="BO334" s="49" t="s">
        <v>157</v>
      </c>
      <c r="BP334" s="49"/>
      <c r="BQ334" s="49"/>
      <c r="BR334" s="49" t="s">
        <v>157</v>
      </c>
      <c r="BS334" s="49"/>
      <c r="BT334" s="49"/>
      <c r="BU334" s="49"/>
      <c r="BV334" s="49" t="s">
        <v>157</v>
      </c>
      <c r="BW334" s="49"/>
      <c r="BX334" s="49" t="s">
        <v>157</v>
      </c>
      <c r="BY334" s="49"/>
      <c r="BZ334" s="49" t="s">
        <v>157</v>
      </c>
      <c r="CA334" s="49"/>
      <c r="CB334" s="49"/>
      <c r="CC334" s="49"/>
      <c r="CD334" s="49"/>
      <c r="CE334" s="49"/>
      <c r="CF334" s="49"/>
      <c r="CG334" s="49"/>
      <c r="CH334" s="49" t="s">
        <v>157</v>
      </c>
      <c r="CI334" s="49"/>
      <c r="CJ334" s="49" t="s">
        <v>157</v>
      </c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55" t="s">
        <v>157</v>
      </c>
      <c r="DD334" s="55" t="s">
        <v>157</v>
      </c>
      <c r="DE334" s="55" t="s">
        <v>157</v>
      </c>
      <c r="DF334" s="55" t="s">
        <v>157</v>
      </c>
      <c r="DG334" s="55" t="s">
        <v>157</v>
      </c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  <c r="DX334" s="55"/>
      <c r="DY334" s="55"/>
      <c r="DZ334" s="55"/>
      <c r="EA334" s="55"/>
      <c r="EB334" s="55"/>
      <c r="EC334" s="55"/>
      <c r="ED334" s="55"/>
      <c r="EE334" s="55"/>
      <c r="EF334" s="55"/>
      <c r="EG334" s="55"/>
      <c r="EH334" s="55"/>
      <c r="EI334" s="55"/>
      <c r="EJ334" s="55" t="s">
        <v>157</v>
      </c>
      <c r="EK334" s="55" t="s">
        <v>157</v>
      </c>
      <c r="EL334" s="55"/>
      <c r="EM334" s="55"/>
      <c r="EN334" s="55"/>
      <c r="EO334" s="55"/>
      <c r="EP334" s="55"/>
      <c r="EQ334" s="55"/>
      <c r="ER334" s="55"/>
      <c r="ES334" s="55"/>
      <c r="ET334" s="55"/>
      <c r="EU334" s="55"/>
      <c r="EV334" s="55"/>
      <c r="EW334" s="55"/>
      <c r="EX334" s="41"/>
    </row>
    <row r="335" spans="1:154" ht="12.9" customHeight="1" x14ac:dyDescent="0.25">
      <c r="A335" s="34">
        <v>776169</v>
      </c>
      <c r="B335" s="34"/>
      <c r="C335" s="21" t="str">
        <f>VLOOKUP(A335,Hoja1!A$1:B$2013,2)</f>
        <v>CORDOVA_776169</v>
      </c>
      <c r="D335" s="34" t="s">
        <v>168</v>
      </c>
      <c r="E335" s="50" t="s">
        <v>157</v>
      </c>
      <c r="F335" s="50"/>
      <c r="G335" s="50"/>
      <c r="H335" s="50"/>
      <c r="I335" s="50" t="s">
        <v>157</v>
      </c>
      <c r="J335" s="50" t="s">
        <v>157</v>
      </c>
      <c r="K335" s="50"/>
      <c r="L335" s="50" t="s">
        <v>157</v>
      </c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 t="s">
        <v>157</v>
      </c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 t="s">
        <v>157</v>
      </c>
      <c r="BG335" s="50" t="s">
        <v>157</v>
      </c>
      <c r="BH335" s="50"/>
      <c r="BI335" s="50"/>
      <c r="BJ335" s="50" t="s">
        <v>157</v>
      </c>
      <c r="BK335" s="50" t="s">
        <v>157</v>
      </c>
      <c r="BL335" s="50" t="s">
        <v>157</v>
      </c>
      <c r="BM335" s="50" t="s">
        <v>157</v>
      </c>
      <c r="BN335" s="50" t="s">
        <v>157</v>
      </c>
      <c r="BO335" s="50" t="s">
        <v>157</v>
      </c>
      <c r="BP335" s="50"/>
      <c r="BQ335" s="50"/>
      <c r="BR335" s="50" t="s">
        <v>157</v>
      </c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 t="s">
        <v>157</v>
      </c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2" t="s">
        <v>157</v>
      </c>
      <c r="DD335" s="52" t="s">
        <v>157</v>
      </c>
      <c r="DE335" s="52" t="s">
        <v>157</v>
      </c>
      <c r="DF335" s="52" t="s">
        <v>157</v>
      </c>
      <c r="DG335" s="52" t="s">
        <v>157</v>
      </c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52"/>
      <c r="DZ335" s="52"/>
      <c r="EA335" s="52"/>
      <c r="EB335" s="52"/>
      <c r="EC335" s="52"/>
      <c r="ED335" s="52"/>
      <c r="EE335" s="52"/>
      <c r="EF335" s="52"/>
      <c r="EG335" s="52"/>
      <c r="EH335" s="52"/>
      <c r="EI335" s="52"/>
      <c r="EJ335" s="52"/>
      <c r="EK335" s="52"/>
      <c r="EL335" s="52"/>
      <c r="EM335" s="52"/>
      <c r="EN335" s="52"/>
      <c r="EO335" s="52"/>
      <c r="EP335" s="52"/>
      <c r="EQ335" s="52"/>
      <c r="ER335" s="52"/>
      <c r="ES335" s="52"/>
      <c r="ET335" s="52"/>
      <c r="EU335" s="52"/>
      <c r="EV335" s="52"/>
      <c r="EW335" s="52"/>
      <c r="EX335" s="41"/>
    </row>
    <row r="336" spans="1:154" ht="12.9" customHeight="1" x14ac:dyDescent="0.25">
      <c r="A336" s="34">
        <v>767806</v>
      </c>
      <c r="B336" s="34"/>
      <c r="C336" s="21" t="str">
        <f>VLOOKUP(A336,Hoja1!A$1:B$2013,2)</f>
        <v>MARTINEZ_767806</v>
      </c>
      <c r="D336" s="34" t="s">
        <v>168</v>
      </c>
      <c r="E336" s="49" t="s">
        <v>157</v>
      </c>
      <c r="F336" s="49"/>
      <c r="G336" s="49"/>
      <c r="H336" s="49"/>
      <c r="I336" s="49" t="s">
        <v>157</v>
      </c>
      <c r="J336" s="49" t="s">
        <v>157</v>
      </c>
      <c r="K336" s="49"/>
      <c r="L336" s="49" t="s">
        <v>157</v>
      </c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 t="s">
        <v>157</v>
      </c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 t="s">
        <v>157</v>
      </c>
      <c r="BB336" s="49"/>
      <c r="BC336" s="49"/>
      <c r="BD336" s="49"/>
      <c r="BE336" s="49"/>
      <c r="BF336" s="49" t="s">
        <v>157</v>
      </c>
      <c r="BG336" s="49" t="s">
        <v>157</v>
      </c>
      <c r="BH336" s="49"/>
      <c r="BI336" s="49"/>
      <c r="BJ336" s="49" t="s">
        <v>157</v>
      </c>
      <c r="BK336" s="49" t="s">
        <v>157</v>
      </c>
      <c r="BL336" s="49" t="s">
        <v>157</v>
      </c>
      <c r="BM336" s="49" t="s">
        <v>157</v>
      </c>
      <c r="BN336" s="49" t="s">
        <v>157</v>
      </c>
      <c r="BO336" s="49" t="s">
        <v>157</v>
      </c>
      <c r="BP336" s="49"/>
      <c r="BQ336" s="49"/>
      <c r="BR336" s="49" t="s">
        <v>157</v>
      </c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 t="s">
        <v>157</v>
      </c>
      <c r="CE336" s="49" t="s">
        <v>157</v>
      </c>
      <c r="CF336" s="49" t="s">
        <v>157</v>
      </c>
      <c r="CG336" s="49"/>
      <c r="CH336" s="49" t="s">
        <v>157</v>
      </c>
      <c r="CI336" s="49"/>
      <c r="CJ336" s="49" t="s">
        <v>157</v>
      </c>
      <c r="CK336" s="49"/>
      <c r="CL336" s="49"/>
      <c r="CM336" s="49"/>
      <c r="CN336" s="49"/>
      <c r="CO336" s="49"/>
      <c r="CP336" s="49"/>
      <c r="CQ336" s="49"/>
      <c r="CR336" s="49"/>
      <c r="CS336" s="49" t="s">
        <v>157</v>
      </c>
      <c r="CT336" s="49"/>
      <c r="CU336" s="49"/>
      <c r="CV336" s="49"/>
      <c r="CW336" s="49"/>
      <c r="CX336" s="49"/>
      <c r="CY336" s="49"/>
      <c r="CZ336" s="49"/>
      <c r="DA336" s="49"/>
      <c r="DB336" s="49"/>
      <c r="DC336" s="55" t="s">
        <v>157</v>
      </c>
      <c r="DD336" s="55" t="s">
        <v>157</v>
      </c>
      <c r="DE336" s="55" t="s">
        <v>157</v>
      </c>
      <c r="DF336" s="55" t="s">
        <v>157</v>
      </c>
      <c r="DG336" s="55" t="s">
        <v>157</v>
      </c>
      <c r="DH336" s="55"/>
      <c r="DI336" s="55"/>
      <c r="DJ336" s="55"/>
      <c r="DK336" s="55"/>
      <c r="DL336" s="55"/>
      <c r="DM336" s="55"/>
      <c r="DN336" s="55"/>
      <c r="DO336" s="55"/>
      <c r="DP336" s="55"/>
      <c r="DQ336" s="55" t="s">
        <v>157</v>
      </c>
      <c r="DR336" s="55"/>
      <c r="DS336" s="55"/>
      <c r="DT336" s="55"/>
      <c r="DU336" s="55"/>
      <c r="DV336" s="55"/>
      <c r="DW336" s="55"/>
      <c r="DX336" s="55"/>
      <c r="DY336" s="55"/>
      <c r="DZ336" s="55"/>
      <c r="EA336" s="55"/>
      <c r="EB336" s="55"/>
      <c r="EC336" s="55"/>
      <c r="ED336" s="55"/>
      <c r="EE336" s="55"/>
      <c r="EF336" s="55"/>
      <c r="EG336" s="55" t="s">
        <v>157</v>
      </c>
      <c r="EH336" s="55"/>
      <c r="EI336" s="55" t="s">
        <v>157</v>
      </c>
      <c r="EJ336" s="55"/>
      <c r="EK336" s="55"/>
      <c r="EL336" s="55"/>
      <c r="EM336" s="55"/>
      <c r="EN336" s="55"/>
      <c r="EO336" s="55"/>
      <c r="EP336" s="55"/>
      <c r="EQ336" s="55"/>
      <c r="ER336" s="55"/>
      <c r="ES336" s="55"/>
      <c r="ET336" s="55" t="s">
        <v>157</v>
      </c>
      <c r="EU336" s="55" t="s">
        <v>157</v>
      </c>
      <c r="EV336" s="55" t="s">
        <v>157</v>
      </c>
      <c r="EW336" s="55" t="s">
        <v>157</v>
      </c>
      <c r="EX336" s="41"/>
    </row>
    <row r="337" spans="1:154" ht="12.9" customHeight="1" x14ac:dyDescent="0.25">
      <c r="A337" s="34">
        <v>775425</v>
      </c>
      <c r="B337" s="34"/>
      <c r="C337" s="21" t="str">
        <f>VLOOKUP(A337,Hoja1!A$1:B$2013,2)</f>
        <v>CERVANTES_775425</v>
      </c>
      <c r="D337" s="34" t="s">
        <v>168</v>
      </c>
      <c r="E337" s="50" t="s">
        <v>157</v>
      </c>
      <c r="F337" s="50"/>
      <c r="G337" s="50"/>
      <c r="H337" s="50"/>
      <c r="I337" s="50" t="s">
        <v>157</v>
      </c>
      <c r="J337" s="50" t="s">
        <v>157</v>
      </c>
      <c r="K337" s="50"/>
      <c r="L337" s="50" t="s">
        <v>157</v>
      </c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 t="s">
        <v>157</v>
      </c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 t="s">
        <v>157</v>
      </c>
      <c r="BG337" s="50" t="s">
        <v>157</v>
      </c>
      <c r="BH337" s="50"/>
      <c r="BI337" s="50"/>
      <c r="BJ337" s="50" t="s">
        <v>157</v>
      </c>
      <c r="BK337" s="50" t="s">
        <v>157</v>
      </c>
      <c r="BL337" s="50" t="s">
        <v>157</v>
      </c>
      <c r="BM337" s="50" t="s">
        <v>157</v>
      </c>
      <c r="BN337" s="50" t="s">
        <v>157</v>
      </c>
      <c r="BO337" s="50" t="s">
        <v>157</v>
      </c>
      <c r="BP337" s="50"/>
      <c r="BQ337" s="50"/>
      <c r="BR337" s="50" t="s">
        <v>157</v>
      </c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 t="s">
        <v>157</v>
      </c>
      <c r="CI337" s="50"/>
      <c r="CJ337" s="50" t="s">
        <v>157</v>
      </c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2" t="s">
        <v>157</v>
      </c>
      <c r="DD337" s="52" t="s">
        <v>157</v>
      </c>
      <c r="DE337" s="52" t="s">
        <v>157</v>
      </c>
      <c r="DF337" s="52" t="s">
        <v>157</v>
      </c>
      <c r="DG337" s="52" t="s">
        <v>157</v>
      </c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  <c r="DS337" s="52"/>
      <c r="DT337" s="52"/>
      <c r="DU337" s="52"/>
      <c r="DV337" s="52"/>
      <c r="DW337" s="52"/>
      <c r="DX337" s="52"/>
      <c r="DY337" s="52"/>
      <c r="DZ337" s="52"/>
      <c r="EA337" s="52"/>
      <c r="EB337" s="52"/>
      <c r="EC337" s="52"/>
      <c r="ED337" s="52"/>
      <c r="EE337" s="52"/>
      <c r="EF337" s="52"/>
      <c r="EG337" s="52"/>
      <c r="EH337" s="52"/>
      <c r="EI337" s="52"/>
      <c r="EJ337" s="52"/>
      <c r="EK337" s="52"/>
      <c r="EL337" s="52"/>
      <c r="EM337" s="52"/>
      <c r="EN337" s="52"/>
      <c r="EO337" s="52"/>
      <c r="EP337" s="52"/>
      <c r="EQ337" s="52"/>
      <c r="ER337" s="52"/>
      <c r="ES337" s="52"/>
      <c r="ET337" s="52"/>
      <c r="EU337" s="52"/>
      <c r="EV337" s="52"/>
      <c r="EW337" s="52"/>
      <c r="EX337" s="41"/>
    </row>
    <row r="338" spans="1:154" ht="12.9" customHeight="1" x14ac:dyDescent="0.25">
      <c r="A338" s="34">
        <v>761206</v>
      </c>
      <c r="B338" s="34"/>
      <c r="C338" s="21" t="str">
        <f>VLOOKUP(A338,Hoja1!A$1:B$2013,2)</f>
        <v>HERNANDEZ_761206</v>
      </c>
      <c r="D338" s="34" t="s">
        <v>168</v>
      </c>
      <c r="E338" s="49" t="s">
        <v>157</v>
      </c>
      <c r="F338" s="49"/>
      <c r="G338" s="49"/>
      <c r="H338" s="49"/>
      <c r="I338" s="49" t="s">
        <v>157</v>
      </c>
      <c r="J338" s="49" t="s">
        <v>157</v>
      </c>
      <c r="K338" s="49" t="s">
        <v>157</v>
      </c>
      <c r="L338" s="49" t="s">
        <v>157</v>
      </c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 t="s">
        <v>157</v>
      </c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 t="s">
        <v>157</v>
      </c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 t="s">
        <v>157</v>
      </c>
      <c r="BG338" s="49" t="s">
        <v>157</v>
      </c>
      <c r="BH338" s="49"/>
      <c r="BI338" s="49"/>
      <c r="BJ338" s="49"/>
      <c r="BK338" s="49" t="s">
        <v>157</v>
      </c>
      <c r="BL338" s="49"/>
      <c r="BM338" s="49" t="s">
        <v>157</v>
      </c>
      <c r="BN338" s="49" t="s">
        <v>157</v>
      </c>
      <c r="BO338" s="49" t="s">
        <v>157</v>
      </c>
      <c r="BP338" s="49"/>
      <c r="BQ338" s="49"/>
      <c r="BR338" s="49" t="s">
        <v>157</v>
      </c>
      <c r="BS338" s="49"/>
      <c r="BT338" s="49"/>
      <c r="BU338" s="49"/>
      <c r="BV338" s="49"/>
      <c r="BW338" s="49" t="s">
        <v>157</v>
      </c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 t="s">
        <v>157</v>
      </c>
      <c r="CI338" s="49"/>
      <c r="CJ338" s="49" t="s">
        <v>157</v>
      </c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55" t="s">
        <v>157</v>
      </c>
      <c r="DD338" s="55" t="s">
        <v>157</v>
      </c>
      <c r="DE338" s="55"/>
      <c r="DF338" s="55"/>
      <c r="DG338" s="55" t="s">
        <v>157</v>
      </c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41"/>
    </row>
    <row r="339" spans="1:154" ht="12.9" customHeight="1" x14ac:dyDescent="0.25">
      <c r="A339" s="34">
        <v>761268</v>
      </c>
      <c r="B339" s="34"/>
      <c r="C339" s="21" t="str">
        <f>VLOOKUP(A339,Hoja1!A$1:B$2013,2)</f>
        <v>JIMENEZ_761268</v>
      </c>
      <c r="D339" s="34" t="s">
        <v>168</v>
      </c>
      <c r="E339" s="50" t="s">
        <v>157</v>
      </c>
      <c r="F339" s="50"/>
      <c r="G339" s="50"/>
      <c r="H339" s="50"/>
      <c r="I339" s="50"/>
      <c r="J339" s="50" t="s">
        <v>157</v>
      </c>
      <c r="K339" s="50"/>
      <c r="L339" s="50" t="s">
        <v>157</v>
      </c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 t="s">
        <v>157</v>
      </c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 t="s">
        <v>157</v>
      </c>
      <c r="BG339" s="50" t="s">
        <v>157</v>
      </c>
      <c r="BH339" s="50"/>
      <c r="BI339" s="50"/>
      <c r="BJ339" s="50" t="s">
        <v>157</v>
      </c>
      <c r="BK339" s="50" t="s">
        <v>157</v>
      </c>
      <c r="BL339" s="50" t="s">
        <v>157</v>
      </c>
      <c r="BM339" s="50"/>
      <c r="BN339" s="50" t="s">
        <v>157</v>
      </c>
      <c r="BO339" s="50" t="s">
        <v>157</v>
      </c>
      <c r="BP339" s="50"/>
      <c r="BQ339" s="50"/>
      <c r="BR339" s="50" t="s">
        <v>157</v>
      </c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 t="s">
        <v>157</v>
      </c>
      <c r="CI339" s="50"/>
      <c r="CJ339" s="50" t="s">
        <v>157</v>
      </c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2" t="s">
        <v>157</v>
      </c>
      <c r="DD339" s="52" t="s">
        <v>157</v>
      </c>
      <c r="DE339" s="52"/>
      <c r="DF339" s="52"/>
      <c r="DG339" s="52" t="s">
        <v>157</v>
      </c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  <c r="EI339" s="52"/>
      <c r="EJ339" s="52"/>
      <c r="EK339" s="52"/>
      <c r="EL339" s="52"/>
      <c r="EM339" s="52"/>
      <c r="EN339" s="52"/>
      <c r="EO339" s="52"/>
      <c r="EP339" s="52"/>
      <c r="EQ339" s="52"/>
      <c r="ER339" s="52"/>
      <c r="ES339" s="52"/>
      <c r="ET339" s="52"/>
      <c r="EU339" s="52"/>
      <c r="EV339" s="52"/>
      <c r="EW339" s="52"/>
      <c r="EX339" s="41"/>
    </row>
    <row r="340" spans="1:154" ht="12.9" customHeight="1" x14ac:dyDescent="0.25">
      <c r="A340" s="34">
        <v>763672</v>
      </c>
      <c r="B340" s="34"/>
      <c r="C340" s="21" t="str">
        <f>VLOOKUP(A340,Hoja1!A$1:B$2013,2)</f>
        <v>FERIA_763672</v>
      </c>
      <c r="D340" s="34" t="s">
        <v>168</v>
      </c>
      <c r="E340" s="49" t="s">
        <v>157</v>
      </c>
      <c r="F340" s="49"/>
      <c r="G340" s="49"/>
      <c r="H340" s="49"/>
      <c r="I340" s="49" t="s">
        <v>157</v>
      </c>
      <c r="J340" s="49" t="s">
        <v>157</v>
      </c>
      <c r="K340" s="49"/>
      <c r="L340" s="49" t="s">
        <v>157</v>
      </c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 t="s">
        <v>157</v>
      </c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 t="s">
        <v>157</v>
      </c>
      <c r="BH340" s="49"/>
      <c r="BI340" s="49"/>
      <c r="BJ340" s="49" t="s">
        <v>157</v>
      </c>
      <c r="BK340" s="49" t="s">
        <v>157</v>
      </c>
      <c r="BL340" s="49" t="s">
        <v>157</v>
      </c>
      <c r="BM340" s="49"/>
      <c r="BN340" s="49" t="s">
        <v>157</v>
      </c>
      <c r="BO340" s="49" t="s">
        <v>157</v>
      </c>
      <c r="BP340" s="49"/>
      <c r="BQ340" s="49"/>
      <c r="BR340" s="49" t="s">
        <v>157</v>
      </c>
      <c r="BS340" s="49"/>
      <c r="BT340" s="49"/>
      <c r="BU340" s="49" t="s">
        <v>157</v>
      </c>
      <c r="BV340" s="49" t="s">
        <v>157</v>
      </c>
      <c r="BW340" s="49" t="s">
        <v>157</v>
      </c>
      <c r="BX340" s="49" t="s">
        <v>157</v>
      </c>
      <c r="BY340" s="49" t="s">
        <v>157</v>
      </c>
      <c r="BZ340" s="49" t="s">
        <v>157</v>
      </c>
      <c r="CA340" s="49"/>
      <c r="CB340" s="49" t="s">
        <v>157</v>
      </c>
      <c r="CC340" s="49" t="s">
        <v>157</v>
      </c>
      <c r="CD340" s="49" t="s">
        <v>157</v>
      </c>
      <c r="CE340" s="49" t="s">
        <v>157</v>
      </c>
      <c r="CF340" s="49" t="s">
        <v>157</v>
      </c>
      <c r="CG340" s="49" t="s">
        <v>157</v>
      </c>
      <c r="CH340" s="49" t="s">
        <v>157</v>
      </c>
      <c r="CI340" s="49"/>
      <c r="CJ340" s="49" t="s">
        <v>157</v>
      </c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55" t="s">
        <v>157</v>
      </c>
      <c r="DD340" s="55" t="s">
        <v>157</v>
      </c>
      <c r="DE340" s="55"/>
      <c r="DF340" s="55"/>
      <c r="DG340" s="55" t="s">
        <v>157</v>
      </c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41"/>
    </row>
    <row r="341" spans="1:154" ht="12.9" customHeight="1" x14ac:dyDescent="0.25">
      <c r="A341" s="34">
        <v>761543</v>
      </c>
      <c r="B341" s="34"/>
      <c r="C341" s="21" t="str">
        <f>VLOOKUP(A341,Hoja1!A$1:B$2013,2)</f>
        <v>MIRANDA_761543</v>
      </c>
      <c r="D341" s="34" t="s">
        <v>168</v>
      </c>
      <c r="E341" s="50" t="s">
        <v>157</v>
      </c>
      <c r="F341" s="50"/>
      <c r="G341" s="50"/>
      <c r="H341" s="50"/>
      <c r="I341" s="50" t="s">
        <v>157</v>
      </c>
      <c r="J341" s="50" t="s">
        <v>157</v>
      </c>
      <c r="K341" s="50" t="s">
        <v>157</v>
      </c>
      <c r="L341" s="50" t="s">
        <v>157</v>
      </c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 t="s">
        <v>157</v>
      </c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 t="s">
        <v>157</v>
      </c>
      <c r="BG341" s="50" t="s">
        <v>157</v>
      </c>
      <c r="BH341" s="50"/>
      <c r="BI341" s="50"/>
      <c r="BJ341" s="50" t="s">
        <v>157</v>
      </c>
      <c r="BK341" s="50" t="s">
        <v>157</v>
      </c>
      <c r="BL341" s="50" t="s">
        <v>157</v>
      </c>
      <c r="BM341" s="50" t="s">
        <v>157</v>
      </c>
      <c r="BN341" s="50" t="s">
        <v>157</v>
      </c>
      <c r="BO341" s="50" t="s">
        <v>157</v>
      </c>
      <c r="BP341" s="50"/>
      <c r="BQ341" s="50"/>
      <c r="BR341" s="50" t="s">
        <v>157</v>
      </c>
      <c r="BS341" s="50"/>
      <c r="BT341" s="50"/>
      <c r="BU341" s="50"/>
      <c r="BV341" s="50" t="s">
        <v>157</v>
      </c>
      <c r="BW341" s="50" t="s">
        <v>157</v>
      </c>
      <c r="BX341" s="50" t="s">
        <v>157</v>
      </c>
      <c r="BY341" s="50"/>
      <c r="BZ341" s="50" t="s">
        <v>157</v>
      </c>
      <c r="CA341" s="50"/>
      <c r="CB341" s="50"/>
      <c r="CC341" s="50" t="s">
        <v>157</v>
      </c>
      <c r="CD341" s="50" t="s">
        <v>157</v>
      </c>
      <c r="CE341" s="50" t="s">
        <v>157</v>
      </c>
      <c r="CF341" s="50" t="s">
        <v>157</v>
      </c>
      <c r="CG341" s="50" t="s">
        <v>157</v>
      </c>
      <c r="CH341" s="50" t="s">
        <v>157</v>
      </c>
      <c r="CI341" s="50"/>
      <c r="CJ341" s="50" t="s">
        <v>157</v>
      </c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2" t="s">
        <v>157</v>
      </c>
      <c r="DD341" s="52" t="s">
        <v>157</v>
      </c>
      <c r="DE341" s="52" t="s">
        <v>157</v>
      </c>
      <c r="DF341" s="52" t="s">
        <v>157</v>
      </c>
      <c r="DG341" s="52" t="s">
        <v>157</v>
      </c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  <c r="DS341" s="52"/>
      <c r="DT341" s="52"/>
      <c r="DU341" s="52"/>
      <c r="DV341" s="52"/>
      <c r="DW341" s="52"/>
      <c r="DX341" s="52"/>
      <c r="DY341" s="52"/>
      <c r="DZ341" s="52"/>
      <c r="EA341" s="52"/>
      <c r="EB341" s="52"/>
      <c r="EC341" s="52"/>
      <c r="ED341" s="52"/>
      <c r="EE341" s="52"/>
      <c r="EF341" s="52"/>
      <c r="EG341" s="52"/>
      <c r="EH341" s="52"/>
      <c r="EI341" s="52"/>
      <c r="EJ341" s="52"/>
      <c r="EK341" s="52"/>
      <c r="EL341" s="52"/>
      <c r="EM341" s="52"/>
      <c r="EN341" s="52"/>
      <c r="EO341" s="52"/>
      <c r="EP341" s="52"/>
      <c r="EQ341" s="52"/>
      <c r="ER341" s="52"/>
      <c r="ES341" s="52"/>
      <c r="ET341" s="52"/>
      <c r="EU341" s="52"/>
      <c r="EV341" s="52"/>
      <c r="EW341" s="52"/>
      <c r="EX341" s="41"/>
    </row>
    <row r="342" spans="1:154" ht="12.9" customHeight="1" x14ac:dyDescent="0.25">
      <c r="A342" s="34">
        <v>773751</v>
      </c>
      <c r="B342" s="34"/>
      <c r="C342" s="21" t="str">
        <f>VLOOKUP(A342,Hoja1!A$1:B$2013,2)</f>
        <v>REYES_773751</v>
      </c>
      <c r="D342" s="34" t="s">
        <v>168</v>
      </c>
      <c r="E342" s="49" t="s">
        <v>157</v>
      </c>
      <c r="F342" s="49"/>
      <c r="G342" s="49"/>
      <c r="H342" s="49"/>
      <c r="I342" s="49" t="s">
        <v>157</v>
      </c>
      <c r="J342" s="49" t="s">
        <v>157</v>
      </c>
      <c r="K342" s="49" t="s">
        <v>157</v>
      </c>
      <c r="L342" s="49" t="s">
        <v>157</v>
      </c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 t="s">
        <v>157</v>
      </c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 t="s">
        <v>157</v>
      </c>
      <c r="BB342" s="49"/>
      <c r="BC342" s="49"/>
      <c r="BD342" s="49"/>
      <c r="BE342" s="49"/>
      <c r="BF342" s="49" t="s">
        <v>157</v>
      </c>
      <c r="BG342" s="49" t="s">
        <v>157</v>
      </c>
      <c r="BH342" s="49"/>
      <c r="BI342" s="49"/>
      <c r="BJ342" s="49" t="s">
        <v>157</v>
      </c>
      <c r="BK342" s="49" t="s">
        <v>157</v>
      </c>
      <c r="BL342" s="49" t="s">
        <v>157</v>
      </c>
      <c r="BM342" s="49" t="s">
        <v>157</v>
      </c>
      <c r="BN342" s="49" t="s">
        <v>157</v>
      </c>
      <c r="BO342" s="49" t="s">
        <v>157</v>
      </c>
      <c r="BP342" s="49"/>
      <c r="BQ342" s="49"/>
      <c r="BR342" s="49" t="s">
        <v>157</v>
      </c>
      <c r="BS342" s="49"/>
      <c r="BT342" s="49" t="s">
        <v>157</v>
      </c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 t="s">
        <v>157</v>
      </c>
      <c r="CI342" s="49"/>
      <c r="CJ342" s="49" t="s">
        <v>157</v>
      </c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55" t="s">
        <v>157</v>
      </c>
      <c r="DD342" s="55" t="s">
        <v>157</v>
      </c>
      <c r="DE342" s="55" t="s">
        <v>157</v>
      </c>
      <c r="DF342" s="55" t="s">
        <v>157</v>
      </c>
      <c r="DG342" s="55" t="s">
        <v>157</v>
      </c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  <c r="DS342" s="55"/>
      <c r="DT342" s="55"/>
      <c r="DU342" s="55"/>
      <c r="DV342" s="55"/>
      <c r="DW342" s="55"/>
      <c r="DX342" s="55"/>
      <c r="DY342" s="55"/>
      <c r="DZ342" s="55"/>
      <c r="EA342" s="55"/>
      <c r="EB342" s="55"/>
      <c r="EC342" s="55"/>
      <c r="ED342" s="55"/>
      <c r="EE342" s="55"/>
      <c r="EF342" s="55"/>
      <c r="EG342" s="55"/>
      <c r="EH342" s="55"/>
      <c r="EI342" s="55"/>
      <c r="EJ342" s="55"/>
      <c r="EK342" s="55"/>
      <c r="EL342" s="55"/>
      <c r="EM342" s="55"/>
      <c r="EN342" s="55"/>
      <c r="EO342" s="55"/>
      <c r="EP342" s="55"/>
      <c r="EQ342" s="55"/>
      <c r="ER342" s="55"/>
      <c r="ES342" s="55"/>
      <c r="ET342" s="55"/>
      <c r="EU342" s="55"/>
      <c r="EV342" s="55"/>
      <c r="EW342" s="55"/>
      <c r="EX342" s="41"/>
    </row>
    <row r="343" spans="1:154" ht="12.9" customHeight="1" x14ac:dyDescent="0.25">
      <c r="A343" s="34">
        <v>770183</v>
      </c>
      <c r="B343" s="34"/>
      <c r="C343" s="21" t="str">
        <f>VLOOKUP(A343,Hoja1!A$1:B$2013,2)</f>
        <v>LOPEZ_770183</v>
      </c>
      <c r="D343" s="34" t="s">
        <v>168</v>
      </c>
      <c r="E343" s="50" t="s">
        <v>157</v>
      </c>
      <c r="F343" s="50"/>
      <c r="G343" s="50"/>
      <c r="H343" s="50"/>
      <c r="I343" s="50" t="s">
        <v>157</v>
      </c>
      <c r="J343" s="50" t="s">
        <v>157</v>
      </c>
      <c r="K343" s="50" t="s">
        <v>157</v>
      </c>
      <c r="L343" s="50" t="s">
        <v>157</v>
      </c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 t="s">
        <v>157</v>
      </c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 t="s">
        <v>157</v>
      </c>
      <c r="BB343" s="50"/>
      <c r="BC343" s="50"/>
      <c r="BD343" s="50"/>
      <c r="BE343" s="50"/>
      <c r="BF343" s="50" t="s">
        <v>157</v>
      </c>
      <c r="BG343" s="50" t="s">
        <v>157</v>
      </c>
      <c r="BH343" s="50" t="s">
        <v>157</v>
      </c>
      <c r="BI343" s="50"/>
      <c r="BJ343" s="50" t="s">
        <v>157</v>
      </c>
      <c r="BK343" s="50" t="s">
        <v>157</v>
      </c>
      <c r="BL343" s="50" t="s">
        <v>157</v>
      </c>
      <c r="BM343" s="50" t="s">
        <v>157</v>
      </c>
      <c r="BN343" s="50" t="s">
        <v>157</v>
      </c>
      <c r="BO343" s="50" t="s">
        <v>157</v>
      </c>
      <c r="BP343" s="50"/>
      <c r="BQ343" s="50" t="s">
        <v>157</v>
      </c>
      <c r="BR343" s="50" t="s">
        <v>157</v>
      </c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 t="s">
        <v>157</v>
      </c>
      <c r="CI343" s="50" t="s">
        <v>157</v>
      </c>
      <c r="CJ343" s="50" t="s">
        <v>157</v>
      </c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2" t="s">
        <v>157</v>
      </c>
      <c r="DD343" s="52" t="s">
        <v>157</v>
      </c>
      <c r="DE343" s="52" t="s">
        <v>157</v>
      </c>
      <c r="DF343" s="52" t="s">
        <v>157</v>
      </c>
      <c r="DG343" s="52" t="s">
        <v>157</v>
      </c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  <c r="DS343" s="52"/>
      <c r="DT343" s="52"/>
      <c r="DU343" s="52"/>
      <c r="DV343" s="52"/>
      <c r="DW343" s="52"/>
      <c r="DX343" s="52"/>
      <c r="DY343" s="52"/>
      <c r="DZ343" s="52"/>
      <c r="EA343" s="52"/>
      <c r="EB343" s="52"/>
      <c r="EC343" s="52"/>
      <c r="ED343" s="52"/>
      <c r="EE343" s="52"/>
      <c r="EF343" s="52"/>
      <c r="EG343" s="52"/>
      <c r="EH343" s="52"/>
      <c r="EI343" s="52"/>
      <c r="EJ343" s="52"/>
      <c r="EK343" s="52"/>
      <c r="EL343" s="52"/>
      <c r="EM343" s="52"/>
      <c r="EN343" s="52"/>
      <c r="EO343" s="52"/>
      <c r="EP343" s="52"/>
      <c r="EQ343" s="52"/>
      <c r="ER343" s="52"/>
      <c r="ES343" s="52"/>
      <c r="ET343" s="52"/>
      <c r="EU343" s="52"/>
      <c r="EV343" s="52"/>
      <c r="EW343" s="52"/>
      <c r="EX343" s="41"/>
    </row>
    <row r="344" spans="1:154" ht="12.9" customHeight="1" x14ac:dyDescent="0.25">
      <c r="A344" s="34">
        <v>770288</v>
      </c>
      <c r="B344" s="34"/>
      <c r="C344" s="21" t="str">
        <f>VLOOKUP(A344,Hoja1!A$1:B$2013,2)</f>
        <v>SUAREZ_770288</v>
      </c>
      <c r="D344" s="34" t="s">
        <v>168</v>
      </c>
      <c r="E344" s="49" t="s">
        <v>157</v>
      </c>
      <c r="F344" s="49"/>
      <c r="G344" s="49"/>
      <c r="H344" s="49"/>
      <c r="I344" s="49" t="s">
        <v>157</v>
      </c>
      <c r="J344" s="49" t="s">
        <v>157</v>
      </c>
      <c r="K344" s="49"/>
      <c r="L344" s="49" t="s">
        <v>157</v>
      </c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 t="s">
        <v>157</v>
      </c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 t="s">
        <v>157</v>
      </c>
      <c r="BG344" s="49" t="s">
        <v>157</v>
      </c>
      <c r="BH344" s="49"/>
      <c r="BI344" s="49"/>
      <c r="BJ344" s="49" t="s">
        <v>157</v>
      </c>
      <c r="BK344" s="49" t="s">
        <v>157</v>
      </c>
      <c r="BL344" s="49" t="s">
        <v>157</v>
      </c>
      <c r="BM344" s="49" t="s">
        <v>157</v>
      </c>
      <c r="BN344" s="49" t="s">
        <v>157</v>
      </c>
      <c r="BO344" s="49" t="s">
        <v>157</v>
      </c>
      <c r="BP344" s="49"/>
      <c r="BQ344" s="49"/>
      <c r="BR344" s="49" t="s">
        <v>157</v>
      </c>
      <c r="BS344" s="49"/>
      <c r="BT344" s="49"/>
      <c r="BU344" s="49"/>
      <c r="BV344" s="49"/>
      <c r="BW344" s="49"/>
      <c r="BX344" s="49" t="s">
        <v>157</v>
      </c>
      <c r="BY344" s="49"/>
      <c r="BZ344" s="49" t="s">
        <v>157</v>
      </c>
      <c r="CA344" s="49"/>
      <c r="CB344" s="49"/>
      <c r="CC344" s="49"/>
      <c r="CD344" s="49"/>
      <c r="CE344" s="49"/>
      <c r="CF344" s="49"/>
      <c r="CG344" s="49"/>
      <c r="CH344" s="49" t="s">
        <v>157</v>
      </c>
      <c r="CI344" s="49"/>
      <c r="CJ344" s="49" t="s">
        <v>157</v>
      </c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55" t="s">
        <v>157</v>
      </c>
      <c r="DD344" s="55" t="s">
        <v>157</v>
      </c>
      <c r="DE344" s="55" t="s">
        <v>157</v>
      </c>
      <c r="DF344" s="55" t="s">
        <v>157</v>
      </c>
      <c r="DG344" s="55" t="s">
        <v>157</v>
      </c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  <c r="DS344" s="55"/>
      <c r="DT344" s="55"/>
      <c r="DU344" s="55"/>
      <c r="DV344" s="55"/>
      <c r="DW344" s="55"/>
      <c r="DX344" s="55"/>
      <c r="DY344" s="55"/>
      <c r="DZ344" s="55"/>
      <c r="EA344" s="55"/>
      <c r="EB344" s="55"/>
      <c r="EC344" s="55"/>
      <c r="ED344" s="55"/>
      <c r="EE344" s="55"/>
      <c r="EF344" s="55"/>
      <c r="EG344" s="55"/>
      <c r="EH344" s="55"/>
      <c r="EI344" s="55"/>
      <c r="EJ344" s="55" t="s">
        <v>157</v>
      </c>
      <c r="EK344" s="55" t="s">
        <v>157</v>
      </c>
      <c r="EL344" s="55"/>
      <c r="EM344" s="55"/>
      <c r="EN344" s="55"/>
      <c r="EO344" s="55"/>
      <c r="EP344" s="55"/>
      <c r="EQ344" s="55"/>
      <c r="ER344" s="55"/>
      <c r="ES344" s="55"/>
      <c r="ET344" s="55"/>
      <c r="EU344" s="55"/>
      <c r="EV344" s="55"/>
      <c r="EW344" s="55"/>
      <c r="EX344" s="41"/>
    </row>
    <row r="345" spans="1:154" ht="12.9" customHeight="1" x14ac:dyDescent="0.25">
      <c r="A345" s="34">
        <v>769466</v>
      </c>
      <c r="B345" s="34"/>
      <c r="C345" s="21" t="str">
        <f>VLOOKUP(A345,Hoja1!A$1:B$2013,2)</f>
        <v>TERRONES_769466</v>
      </c>
      <c r="D345" s="34" t="s">
        <v>168</v>
      </c>
      <c r="E345" s="50" t="s">
        <v>157</v>
      </c>
      <c r="F345" s="50"/>
      <c r="G345" s="50"/>
      <c r="H345" s="50"/>
      <c r="I345" s="50" t="s">
        <v>157</v>
      </c>
      <c r="J345" s="50" t="s">
        <v>157</v>
      </c>
      <c r="K345" s="50"/>
      <c r="L345" s="50" t="s">
        <v>157</v>
      </c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 t="s">
        <v>157</v>
      </c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 t="s">
        <v>157</v>
      </c>
      <c r="BG345" s="50" t="s">
        <v>157</v>
      </c>
      <c r="BH345" s="50"/>
      <c r="BI345" s="50"/>
      <c r="BJ345" s="50" t="s">
        <v>157</v>
      </c>
      <c r="BK345" s="50" t="s">
        <v>157</v>
      </c>
      <c r="BL345" s="50" t="s">
        <v>157</v>
      </c>
      <c r="BM345" s="50" t="s">
        <v>157</v>
      </c>
      <c r="BN345" s="50" t="s">
        <v>157</v>
      </c>
      <c r="BO345" s="50" t="s">
        <v>157</v>
      </c>
      <c r="BP345" s="50"/>
      <c r="BQ345" s="50"/>
      <c r="BR345" s="50" t="s">
        <v>157</v>
      </c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 t="s">
        <v>157</v>
      </c>
      <c r="CI345" s="50"/>
      <c r="CJ345" s="50" t="s">
        <v>157</v>
      </c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2" t="s">
        <v>157</v>
      </c>
      <c r="DD345" s="52" t="s">
        <v>157</v>
      </c>
      <c r="DE345" s="52"/>
      <c r="DF345" s="52"/>
      <c r="DG345" s="52" t="s">
        <v>157</v>
      </c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  <c r="DS345" s="52"/>
      <c r="DT345" s="52"/>
      <c r="DU345" s="52"/>
      <c r="DV345" s="52"/>
      <c r="DW345" s="52"/>
      <c r="DX345" s="52"/>
      <c r="DY345" s="52"/>
      <c r="DZ345" s="52"/>
      <c r="EA345" s="52"/>
      <c r="EB345" s="52"/>
      <c r="EC345" s="52"/>
      <c r="ED345" s="52"/>
      <c r="EE345" s="52"/>
      <c r="EF345" s="52"/>
      <c r="EG345" s="52"/>
      <c r="EH345" s="52"/>
      <c r="EI345" s="52"/>
      <c r="EJ345" s="52"/>
      <c r="EK345" s="52"/>
      <c r="EL345" s="52"/>
      <c r="EM345" s="52"/>
      <c r="EN345" s="52"/>
      <c r="EO345" s="52"/>
      <c r="EP345" s="52"/>
      <c r="EQ345" s="52"/>
      <c r="ER345" s="52"/>
      <c r="ES345" s="52"/>
      <c r="ET345" s="52"/>
      <c r="EU345" s="52"/>
      <c r="EV345" s="52"/>
      <c r="EW345" s="52"/>
      <c r="EX345" s="41"/>
    </row>
    <row r="346" spans="1:154" ht="12.9" customHeight="1" x14ac:dyDescent="0.25">
      <c r="A346" s="3">
        <v>773190</v>
      </c>
      <c r="B346" s="3"/>
      <c r="C346" s="21" t="str">
        <f>VLOOKUP(A346,Hoja1!A$1:B$2013,2)</f>
        <v>TREJO_773190</v>
      </c>
      <c r="D346" s="34" t="s">
        <v>168</v>
      </c>
      <c r="E346" s="53" t="s">
        <v>157</v>
      </c>
      <c r="F346" s="53"/>
      <c r="G346" s="53"/>
      <c r="H346" s="53"/>
      <c r="I346" s="53" t="s">
        <v>157</v>
      </c>
      <c r="J346" s="53" t="s">
        <v>157</v>
      </c>
      <c r="K346" s="53"/>
      <c r="L346" s="53" t="s">
        <v>157</v>
      </c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 t="s">
        <v>157</v>
      </c>
      <c r="Z346" s="53"/>
      <c r="AA346" s="53"/>
      <c r="AB346" s="53"/>
      <c r="AC346" s="53"/>
      <c r="AD346" s="53"/>
      <c r="AE346" s="53"/>
      <c r="AF346" s="53"/>
      <c r="AG346" s="53"/>
      <c r="AH346" s="53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 t="s">
        <v>157</v>
      </c>
      <c r="BG346" s="54" t="s">
        <v>157</v>
      </c>
      <c r="BH346" s="54"/>
      <c r="BI346" s="54"/>
      <c r="BJ346" s="54" t="s">
        <v>157</v>
      </c>
      <c r="BK346" s="54" t="s">
        <v>157</v>
      </c>
      <c r="BL346" s="54" t="s">
        <v>157</v>
      </c>
      <c r="BM346" s="49" t="s">
        <v>157</v>
      </c>
      <c r="BN346" s="54" t="s">
        <v>157</v>
      </c>
      <c r="BO346" s="54" t="s">
        <v>157</v>
      </c>
      <c r="BP346" s="54"/>
      <c r="BQ346" s="54"/>
      <c r="BR346" s="54" t="s">
        <v>157</v>
      </c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 t="s">
        <v>157</v>
      </c>
      <c r="CI346" s="54"/>
      <c r="CJ346" s="54" t="s">
        <v>157</v>
      </c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5" t="s">
        <v>157</v>
      </c>
      <c r="DD346" s="55" t="s">
        <v>157</v>
      </c>
      <c r="DE346" s="55" t="s">
        <v>157</v>
      </c>
      <c r="DF346" s="55" t="s">
        <v>157</v>
      </c>
      <c r="DG346" s="55" t="s">
        <v>157</v>
      </c>
      <c r="DH346" s="55"/>
      <c r="DI346" s="55"/>
      <c r="DJ346" s="55"/>
      <c r="DK346" s="55"/>
      <c r="DL346" s="55"/>
      <c r="DM346" s="49"/>
      <c r="DN346" s="49"/>
      <c r="DO346" s="49"/>
      <c r="DP346" s="49"/>
      <c r="DQ346" s="49"/>
      <c r="DR346" s="55"/>
      <c r="DS346" s="55"/>
      <c r="DT346" s="55"/>
      <c r="DU346" s="55"/>
      <c r="DV346" s="55"/>
      <c r="DW346" s="55"/>
      <c r="DX346" s="55"/>
      <c r="DY346" s="55"/>
      <c r="DZ346" s="55"/>
      <c r="EA346" s="55"/>
      <c r="EB346" s="55"/>
      <c r="EC346" s="55"/>
      <c r="ED346" s="55"/>
      <c r="EE346" s="55"/>
      <c r="EF346" s="55"/>
      <c r="EG346" s="55"/>
      <c r="EH346" s="55"/>
      <c r="EI346" s="55"/>
      <c r="EJ346" s="55"/>
      <c r="EK346" s="55"/>
      <c r="EL346" s="55"/>
      <c r="EM346" s="55"/>
      <c r="EN346" s="55"/>
      <c r="EO346" s="55"/>
      <c r="EP346" s="55"/>
      <c r="EQ346" s="55"/>
      <c r="ER346" s="55"/>
      <c r="ES346" s="55"/>
      <c r="ET346" s="55"/>
      <c r="EU346" s="55"/>
      <c r="EV346" s="55"/>
      <c r="EW346" s="55"/>
      <c r="EX346" s="22"/>
    </row>
    <row r="347" spans="1:154" ht="12.9" customHeight="1" x14ac:dyDescent="0.25">
      <c r="A347" s="34">
        <v>764692</v>
      </c>
      <c r="B347" s="34"/>
      <c r="C347" s="21" t="str">
        <f>VLOOKUP(A347,Hoja1!A$1:B$2013,2)</f>
        <v>POLANCO_764692</v>
      </c>
      <c r="D347" s="34" t="s">
        <v>168</v>
      </c>
      <c r="E347" s="50" t="s">
        <v>157</v>
      </c>
      <c r="F347" s="50"/>
      <c r="G347" s="50"/>
      <c r="H347" s="50"/>
      <c r="I347" s="50" t="s">
        <v>157</v>
      </c>
      <c r="J347" s="50" t="s">
        <v>157</v>
      </c>
      <c r="K347" s="50" t="s">
        <v>157</v>
      </c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 t="s">
        <v>157</v>
      </c>
      <c r="BI347" s="50" t="s">
        <v>157</v>
      </c>
      <c r="BJ347" s="50"/>
      <c r="BK347" s="50"/>
      <c r="BL347" s="50"/>
      <c r="BM347" s="50"/>
      <c r="BN347" s="50"/>
      <c r="BO347" s="50" t="s">
        <v>157</v>
      </c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2" t="s">
        <v>157</v>
      </c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52"/>
      <c r="DU347" s="52"/>
      <c r="DV347" s="52"/>
      <c r="DW347" s="52"/>
      <c r="DX347" s="52"/>
      <c r="DY347" s="52"/>
      <c r="DZ347" s="52"/>
      <c r="EA347" s="52"/>
      <c r="EB347" s="52"/>
      <c r="EC347" s="52"/>
      <c r="ED347" s="52"/>
      <c r="EE347" s="52"/>
      <c r="EF347" s="52"/>
      <c r="EG347" s="52"/>
      <c r="EH347" s="52"/>
      <c r="EI347" s="52"/>
      <c r="EJ347" s="52"/>
      <c r="EK347" s="52"/>
      <c r="EL347" s="52"/>
      <c r="EM347" s="52"/>
      <c r="EN347" s="52"/>
      <c r="EO347" s="52"/>
      <c r="EP347" s="52"/>
      <c r="EQ347" s="52"/>
      <c r="ER347" s="52"/>
      <c r="ES347" s="52"/>
      <c r="ET347" s="52"/>
      <c r="EU347" s="52"/>
      <c r="EV347" s="52"/>
      <c r="EW347" s="52"/>
      <c r="EX347" s="41"/>
    </row>
    <row r="348" spans="1:154" ht="12.9" customHeight="1" x14ac:dyDescent="0.25">
      <c r="A348" s="3">
        <v>762375</v>
      </c>
      <c r="B348" s="3"/>
      <c r="C348" s="21" t="str">
        <f>VLOOKUP(A348,Hoja1!A$1:B$2013,2)</f>
        <v>LEZAMA_762375</v>
      </c>
      <c r="D348" s="46" t="s">
        <v>169</v>
      </c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 t="s">
        <v>157</v>
      </c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49"/>
      <c r="BN348" s="54"/>
      <c r="BO348" s="54"/>
      <c r="BP348" s="54"/>
      <c r="BQ348" s="54"/>
      <c r="BR348" s="54"/>
      <c r="BS348" s="54"/>
      <c r="BT348" s="54"/>
      <c r="BU348" s="54" t="s">
        <v>157</v>
      </c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 t="s">
        <v>157</v>
      </c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  <c r="DS348" s="49"/>
      <c r="DT348" s="49"/>
      <c r="DU348" s="49"/>
      <c r="DV348" s="49"/>
      <c r="DW348" s="49"/>
      <c r="DX348" s="49"/>
      <c r="DY348" s="49"/>
      <c r="DZ348" s="49"/>
      <c r="EA348" s="49"/>
      <c r="EB348" s="49"/>
      <c r="EC348" s="49"/>
      <c r="ED348" s="49"/>
      <c r="EE348" s="49"/>
      <c r="EF348" s="49" t="s">
        <v>157</v>
      </c>
      <c r="EG348" s="49"/>
      <c r="EH348" s="49"/>
      <c r="EI348" s="49"/>
      <c r="EJ348" s="49"/>
      <c r="EK348" s="49"/>
      <c r="EL348" s="49"/>
      <c r="EM348" s="49" t="s">
        <v>157</v>
      </c>
      <c r="EN348" s="49"/>
      <c r="EO348" s="49"/>
      <c r="EP348" s="49"/>
      <c r="EQ348" s="49"/>
      <c r="ER348" s="49"/>
      <c r="ES348" s="49"/>
      <c r="ET348" s="49"/>
      <c r="EU348" s="49"/>
      <c r="EV348" s="49"/>
      <c r="EW348" s="49"/>
      <c r="EX348" s="22"/>
    </row>
    <row r="349" spans="1:154" ht="12.9" customHeight="1" x14ac:dyDescent="0.25">
      <c r="A349" s="3">
        <v>761244</v>
      </c>
      <c r="B349" s="3"/>
      <c r="C349" s="21" t="str">
        <f>VLOOKUP(A349,Hoja1!A$1:B$2013,2)</f>
        <v>BRIONES_761244</v>
      </c>
      <c r="D349" s="46" t="s">
        <v>169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 t="s">
        <v>157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0"/>
      <c r="BN349" s="51"/>
      <c r="BO349" s="51"/>
      <c r="BP349" s="51"/>
      <c r="BQ349" s="51"/>
      <c r="BR349" s="51"/>
      <c r="BS349" s="51"/>
      <c r="BT349" s="51"/>
      <c r="BU349" s="51" t="s">
        <v>157</v>
      </c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0"/>
      <c r="DN349" s="50"/>
      <c r="DO349" s="50"/>
      <c r="DP349" s="50"/>
      <c r="DQ349" s="50"/>
      <c r="DR349" s="52"/>
      <c r="DS349" s="52"/>
      <c r="DT349" s="52"/>
      <c r="DU349" s="52"/>
      <c r="DV349" s="52"/>
      <c r="DW349" s="52"/>
      <c r="DX349" s="52"/>
      <c r="DY349" s="52"/>
      <c r="DZ349" s="52"/>
      <c r="EA349" s="52"/>
      <c r="EB349" s="52"/>
      <c r="EC349" s="52"/>
      <c r="ED349" s="52"/>
      <c r="EE349" s="52"/>
      <c r="EF349" s="52" t="s">
        <v>157</v>
      </c>
      <c r="EG349" s="52"/>
      <c r="EH349" s="52"/>
      <c r="EI349" s="52"/>
      <c r="EJ349" s="52"/>
      <c r="EK349" s="52"/>
      <c r="EL349" s="52"/>
      <c r="EM349" s="52" t="s">
        <v>157</v>
      </c>
      <c r="EN349" s="52"/>
      <c r="EO349" s="52"/>
      <c r="EP349" s="52"/>
      <c r="EQ349" s="52"/>
      <c r="ER349" s="52"/>
      <c r="ES349" s="52"/>
      <c r="ET349" s="52"/>
      <c r="EU349" s="52"/>
      <c r="EV349" s="52"/>
      <c r="EW349" s="52"/>
      <c r="EX349" s="22"/>
    </row>
    <row r="350" spans="1:154" ht="12.9" customHeight="1" x14ac:dyDescent="0.25">
      <c r="A350" s="3">
        <v>772870</v>
      </c>
      <c r="B350" s="3"/>
      <c r="C350" s="21" t="str">
        <f>VLOOKUP(A350,Hoja1!A$1:B$2013,2)</f>
        <v>VEGA_772870</v>
      </c>
      <c r="D350" s="46" t="s">
        <v>169</v>
      </c>
      <c r="E350" s="53"/>
      <c r="F350" s="53"/>
      <c r="G350" s="53"/>
      <c r="H350" s="53"/>
      <c r="I350" s="53"/>
      <c r="J350" s="53"/>
      <c r="K350" s="53" t="s">
        <v>157</v>
      </c>
      <c r="L350" s="53"/>
      <c r="M350" s="53"/>
      <c r="N350" s="53"/>
      <c r="O350" s="53"/>
      <c r="P350" s="53"/>
      <c r="Q350" s="53"/>
      <c r="R350" s="53"/>
      <c r="S350" s="53"/>
      <c r="T350" s="53" t="s">
        <v>157</v>
      </c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49"/>
      <c r="BN350" s="54"/>
      <c r="BO350" s="54"/>
      <c r="BP350" s="54"/>
      <c r="BQ350" s="54"/>
      <c r="BR350" s="54"/>
      <c r="BS350" s="54"/>
      <c r="BT350" s="54"/>
      <c r="BU350" s="54" t="s">
        <v>157</v>
      </c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 t="s">
        <v>157</v>
      </c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49"/>
      <c r="DN350" s="49"/>
      <c r="DO350" s="49"/>
      <c r="DP350" s="49"/>
      <c r="DQ350" s="49"/>
      <c r="DR350" s="55"/>
      <c r="DS350" s="55"/>
      <c r="DT350" s="55"/>
      <c r="DU350" s="55"/>
      <c r="DV350" s="55"/>
      <c r="DW350" s="55"/>
      <c r="DX350" s="55"/>
      <c r="DY350" s="55"/>
      <c r="DZ350" s="55"/>
      <c r="EA350" s="55"/>
      <c r="EB350" s="55"/>
      <c r="EC350" s="55"/>
      <c r="ED350" s="55"/>
      <c r="EE350" s="55"/>
      <c r="EF350" s="55" t="s">
        <v>157</v>
      </c>
      <c r="EG350" s="55"/>
      <c r="EH350" s="55"/>
      <c r="EI350" s="55"/>
      <c r="EJ350" s="55"/>
      <c r="EK350" s="55"/>
      <c r="EL350" s="55"/>
      <c r="EM350" s="55" t="s">
        <v>157</v>
      </c>
      <c r="EN350" s="55"/>
      <c r="EO350" s="55"/>
      <c r="EP350" s="55"/>
      <c r="EQ350" s="55"/>
      <c r="ER350" s="55"/>
      <c r="ES350" s="55"/>
      <c r="ET350" s="55"/>
      <c r="EU350" s="55"/>
      <c r="EV350" s="55"/>
      <c r="EW350" s="55"/>
      <c r="EX350" s="22"/>
    </row>
    <row r="351" spans="1:154" ht="14.4" x14ac:dyDescent="0.25">
      <c r="A351" s="3">
        <v>774254</v>
      </c>
      <c r="B351" s="3"/>
      <c r="C351" s="21" t="str">
        <f>VLOOKUP(A351,Hoja1!A$1:B$2013,2)</f>
        <v>GUEVARA_774254</v>
      </c>
      <c r="D351" s="46" t="s">
        <v>169</v>
      </c>
      <c r="E351" s="3"/>
      <c r="F351" s="3"/>
      <c r="G351" s="3"/>
      <c r="H351" s="3"/>
      <c r="I351" s="3"/>
      <c r="J351" s="3"/>
      <c r="K351" s="3" t="s">
        <v>157</v>
      </c>
      <c r="L351" s="3"/>
      <c r="M351" s="3"/>
      <c r="N351" s="3"/>
      <c r="O351" s="3"/>
      <c r="P351" s="3"/>
      <c r="Q351" s="3"/>
      <c r="R351" s="3"/>
      <c r="S351" s="3"/>
      <c r="T351" s="3" t="s">
        <v>157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0"/>
      <c r="BN351" s="51"/>
      <c r="BO351" s="51"/>
      <c r="BP351" s="51"/>
      <c r="BQ351" s="51"/>
      <c r="BR351" s="51"/>
      <c r="BS351" s="51"/>
      <c r="BT351" s="51"/>
      <c r="BU351" s="51" t="s">
        <v>157</v>
      </c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 t="s">
        <v>157</v>
      </c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0"/>
      <c r="DN351" s="50"/>
      <c r="DO351" s="50"/>
      <c r="DP351" s="50"/>
      <c r="DQ351" s="50"/>
      <c r="DR351" s="52"/>
      <c r="DS351" s="52"/>
      <c r="DT351" s="52"/>
      <c r="DU351" s="52"/>
      <c r="DV351" s="52"/>
      <c r="DW351" s="52"/>
      <c r="DX351" s="52"/>
      <c r="DY351" s="52"/>
      <c r="DZ351" s="52"/>
      <c r="EA351" s="52"/>
      <c r="EB351" s="52"/>
      <c r="EC351" s="52"/>
      <c r="ED351" s="52"/>
      <c r="EE351" s="52"/>
      <c r="EF351" s="52" t="s">
        <v>157</v>
      </c>
      <c r="EG351" s="52"/>
      <c r="EH351" s="52"/>
      <c r="EI351" s="52"/>
      <c r="EJ351" s="52"/>
      <c r="EK351" s="52"/>
      <c r="EL351" s="52"/>
      <c r="EM351" s="52" t="s">
        <v>157</v>
      </c>
      <c r="EN351" s="52"/>
      <c r="EO351" s="52"/>
      <c r="EP351" s="52"/>
      <c r="EQ351" s="52"/>
      <c r="ER351" s="52"/>
      <c r="ES351" s="52"/>
      <c r="ET351" s="52"/>
      <c r="EU351" s="52"/>
      <c r="EV351" s="52"/>
      <c r="EW351" s="52"/>
      <c r="EX351" s="22"/>
    </row>
    <row r="352" spans="1:154" ht="14.4" x14ac:dyDescent="0.25">
      <c r="A352" s="34">
        <v>765420</v>
      </c>
      <c r="B352" s="34"/>
      <c r="C352" s="21" t="str">
        <f>VLOOKUP(A352,Hoja1!A$1:B$2013,2)</f>
        <v>WALLE_765420</v>
      </c>
      <c r="D352" s="44" t="s">
        <v>170</v>
      </c>
      <c r="E352" s="57"/>
      <c r="F352" s="57"/>
      <c r="G352" s="57"/>
      <c r="H352" s="57"/>
      <c r="I352" s="57" t="s">
        <v>157</v>
      </c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 t="s">
        <v>157</v>
      </c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8"/>
      <c r="AJ352" s="58"/>
      <c r="AK352" s="58"/>
      <c r="AL352" s="58"/>
      <c r="AM352" s="58"/>
      <c r="AN352" s="58"/>
      <c r="AO352" s="58" t="s">
        <v>157</v>
      </c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5"/>
      <c r="BN352" s="58"/>
      <c r="BO352" s="58"/>
      <c r="BP352" s="58" t="s">
        <v>157</v>
      </c>
      <c r="BQ352" s="58"/>
      <c r="BR352" s="58"/>
      <c r="BS352" s="58"/>
      <c r="BT352" s="58"/>
      <c r="BU352" s="58"/>
      <c r="BV352" s="58"/>
      <c r="BW352" s="58" t="s">
        <v>157</v>
      </c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 t="s">
        <v>157</v>
      </c>
      <c r="CI352" s="58"/>
      <c r="CJ352" s="58"/>
      <c r="CK352" s="58"/>
      <c r="CL352" s="58"/>
      <c r="CM352" s="58" t="s">
        <v>157</v>
      </c>
      <c r="CN352" s="58"/>
      <c r="CO352" s="58" t="s">
        <v>157</v>
      </c>
      <c r="CP352" s="58" t="s">
        <v>157</v>
      </c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5"/>
      <c r="DD352" s="55"/>
      <c r="DE352" s="55" t="s">
        <v>157</v>
      </c>
      <c r="DF352" s="55"/>
      <c r="DG352" s="55"/>
      <c r="DH352" s="55"/>
      <c r="DI352" s="55"/>
      <c r="DJ352" s="55" t="s">
        <v>157</v>
      </c>
      <c r="DK352" s="55" t="s">
        <v>157</v>
      </c>
      <c r="DL352" s="55"/>
      <c r="DM352" s="55"/>
      <c r="DN352" s="55"/>
      <c r="DO352" s="55"/>
      <c r="DP352" s="55"/>
      <c r="DQ352" s="55"/>
      <c r="DR352" s="55" t="s">
        <v>157</v>
      </c>
      <c r="DS352" s="55" t="s">
        <v>157</v>
      </c>
      <c r="DT352" s="55" t="s">
        <v>157</v>
      </c>
      <c r="DU352" s="55" t="s">
        <v>157</v>
      </c>
      <c r="DV352" s="55"/>
      <c r="DW352" s="55"/>
      <c r="DX352" s="55"/>
      <c r="DY352" s="55"/>
      <c r="DZ352" s="55"/>
      <c r="EA352" s="55"/>
      <c r="EB352" s="55"/>
      <c r="EC352" s="55"/>
      <c r="ED352" s="55"/>
      <c r="EE352" s="55"/>
      <c r="EF352" s="55"/>
      <c r="EG352" s="55"/>
      <c r="EH352" s="55"/>
      <c r="EI352" s="55"/>
      <c r="EJ352" s="55"/>
      <c r="EK352" s="55"/>
      <c r="EL352" s="55"/>
      <c r="EM352" s="55"/>
      <c r="EN352" s="55"/>
      <c r="EO352" s="55"/>
      <c r="EP352" s="55"/>
      <c r="EQ352" s="55"/>
      <c r="ER352" s="55"/>
      <c r="ES352" s="55"/>
      <c r="ET352" s="55"/>
      <c r="EU352" s="55"/>
      <c r="EV352" s="55"/>
      <c r="EW352" s="55"/>
      <c r="EX352" s="41"/>
    </row>
    <row r="353" spans="1:154" x14ac:dyDescent="0.25">
      <c r="A353" s="25"/>
      <c r="B353" s="25"/>
      <c r="C353" s="25" t="s">
        <v>171</v>
      </c>
      <c r="D353" s="14" t="s">
        <v>172</v>
      </c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30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  <c r="DT353" s="30"/>
      <c r="DU353" s="30"/>
      <c r="DV353" s="30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  <c r="EL353" s="30"/>
      <c r="EM353" s="30"/>
      <c r="EN353" s="30"/>
      <c r="EO353" s="30"/>
      <c r="EP353" s="30"/>
      <c r="EQ353" s="30"/>
      <c r="ER353" s="30"/>
      <c r="ES353" s="30"/>
      <c r="ET353" s="30"/>
      <c r="EU353" s="30"/>
      <c r="EV353" s="30"/>
      <c r="EW353" s="30"/>
      <c r="EX353" s="31"/>
    </row>
    <row r="354" spans="1:154" x14ac:dyDescent="0.25">
      <c r="A354" s="109" t="s">
        <v>173</v>
      </c>
      <c r="B354" s="89"/>
      <c r="C354" s="108" t="s">
        <v>174</v>
      </c>
      <c r="D354" s="6" t="s">
        <v>175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28"/>
    </row>
    <row r="355" spans="1:154" x14ac:dyDescent="0.25">
      <c r="A355" s="110"/>
      <c r="B355" s="90"/>
      <c r="C355" s="108"/>
      <c r="D355" s="6" t="s">
        <v>176</v>
      </c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  <c r="DS355" s="27"/>
      <c r="DT355" s="27"/>
      <c r="DU355" s="27"/>
      <c r="DV355" s="27"/>
      <c r="DW355" s="27"/>
      <c r="DX355" s="27"/>
      <c r="DY355" s="27"/>
      <c r="DZ355" s="27"/>
      <c r="EA355" s="27"/>
      <c r="EB355" s="27"/>
      <c r="EC355" s="27"/>
      <c r="ED355" s="27"/>
      <c r="EE355" s="27"/>
      <c r="EF355" s="27"/>
      <c r="EG355" s="27"/>
      <c r="EH355" s="27"/>
      <c r="EI355" s="27"/>
      <c r="EJ355" s="27"/>
      <c r="EK355" s="27"/>
      <c r="EL355" s="27"/>
      <c r="EM355" s="27"/>
      <c r="EN355" s="27"/>
      <c r="EO355" s="27"/>
      <c r="EP355" s="27"/>
      <c r="EQ355" s="27"/>
      <c r="ER355" s="27"/>
      <c r="ES355" s="27"/>
      <c r="ET355" s="27"/>
      <c r="EU355" s="27"/>
      <c r="EV355" s="27"/>
      <c r="EW355" s="27"/>
      <c r="EX355" s="28"/>
    </row>
    <row r="356" spans="1:154" x14ac:dyDescent="0.25">
      <c r="A356" s="110"/>
      <c r="B356" s="90"/>
      <c r="C356" s="102" t="s">
        <v>177</v>
      </c>
      <c r="D356" s="6" t="s">
        <v>175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2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13"/>
    </row>
    <row r="357" spans="1:154" x14ac:dyDescent="0.25">
      <c r="A357" s="110"/>
      <c r="B357" s="90"/>
      <c r="C357" s="103"/>
      <c r="D357" s="6" t="s">
        <v>176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</row>
    <row r="358" spans="1:154" x14ac:dyDescent="0.25">
      <c r="A358" s="110"/>
      <c r="B358" s="90"/>
      <c r="C358" s="102" t="s">
        <v>178</v>
      </c>
      <c r="D358" s="6" t="s">
        <v>175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</row>
    <row r="359" spans="1:154" x14ac:dyDescent="0.25">
      <c r="A359" s="110"/>
      <c r="B359" s="90"/>
      <c r="C359" s="103"/>
      <c r="D359" s="6" t="s">
        <v>176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3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</row>
    <row r="360" spans="1:154" x14ac:dyDescent="0.25">
      <c r="A360" s="110"/>
      <c r="B360" s="90"/>
      <c r="C360" s="102" t="s">
        <v>179</v>
      </c>
      <c r="D360" s="6" t="s">
        <v>175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</row>
    <row r="361" spans="1:154" x14ac:dyDescent="0.25">
      <c r="A361" s="110"/>
      <c r="B361" s="90"/>
      <c r="C361" s="103"/>
      <c r="D361" s="6" t="s">
        <v>176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</row>
    <row r="362" spans="1:154" x14ac:dyDescent="0.25">
      <c r="A362" s="110"/>
      <c r="B362" s="90"/>
      <c r="C362" s="102" t="s">
        <v>180</v>
      </c>
      <c r="D362" s="6" t="s">
        <v>175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</row>
    <row r="363" spans="1:154" x14ac:dyDescent="0.25">
      <c r="A363" s="110"/>
      <c r="B363" s="90"/>
      <c r="C363" s="103"/>
      <c r="D363" s="6" t="s">
        <v>176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</row>
    <row r="364" spans="1:154" x14ac:dyDescent="0.25">
      <c r="A364" s="110"/>
      <c r="B364" s="90"/>
      <c r="C364" s="102" t="s">
        <v>181</v>
      </c>
      <c r="D364" s="6" t="s">
        <v>175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</row>
    <row r="365" spans="1:154" x14ac:dyDescent="0.25">
      <c r="A365" s="110"/>
      <c r="B365" s="90"/>
      <c r="C365" s="103"/>
      <c r="D365" s="6" t="s">
        <v>176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</row>
    <row r="366" spans="1:154" x14ac:dyDescent="0.25">
      <c r="A366" s="110"/>
      <c r="B366" s="90"/>
      <c r="C366" s="102" t="s">
        <v>182</v>
      </c>
      <c r="D366" s="6" t="s">
        <v>175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</row>
    <row r="367" spans="1:154" x14ac:dyDescent="0.25">
      <c r="A367" s="110"/>
      <c r="B367" s="90"/>
      <c r="C367" s="103"/>
      <c r="D367" s="6" t="s">
        <v>176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</row>
    <row r="368" spans="1:154" x14ac:dyDescent="0.25">
      <c r="A368" s="110"/>
      <c r="B368" s="90"/>
      <c r="C368" s="102" t="s">
        <v>183</v>
      </c>
      <c r="D368" s="6" t="s">
        <v>175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</row>
    <row r="369" spans="1:154" x14ac:dyDescent="0.25">
      <c r="A369" s="110"/>
      <c r="B369" s="90"/>
      <c r="C369" s="103"/>
      <c r="D369" s="6" t="s">
        <v>176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</row>
    <row r="370" spans="1:154" x14ac:dyDescent="0.25">
      <c r="A370" s="110"/>
      <c r="B370" s="90"/>
      <c r="C370" s="102" t="s">
        <v>184</v>
      </c>
      <c r="D370" s="6" t="s">
        <v>175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</row>
    <row r="371" spans="1:154" x14ac:dyDescent="0.25">
      <c r="A371" s="110"/>
      <c r="B371" s="90"/>
      <c r="C371" s="103"/>
      <c r="D371" s="6" t="s">
        <v>176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</row>
    <row r="372" spans="1:154" x14ac:dyDescent="0.25">
      <c r="A372" s="110"/>
      <c r="B372" s="90"/>
      <c r="C372" s="102" t="s">
        <v>185</v>
      </c>
      <c r="D372" s="6" t="s">
        <v>175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</row>
    <row r="373" spans="1:154" x14ac:dyDescent="0.25">
      <c r="A373" s="110"/>
      <c r="B373" s="90"/>
      <c r="C373" s="103"/>
      <c r="D373" s="6" t="s">
        <v>176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</row>
    <row r="374" spans="1:154" x14ac:dyDescent="0.25">
      <c r="A374" s="110"/>
      <c r="B374" s="90"/>
      <c r="C374" s="102" t="s">
        <v>186</v>
      </c>
      <c r="D374" s="6" t="s">
        <v>175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</row>
    <row r="375" spans="1:154" x14ac:dyDescent="0.25">
      <c r="A375" s="110"/>
      <c r="B375" s="90"/>
      <c r="C375" s="103"/>
      <c r="D375" s="6" t="s">
        <v>176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</row>
    <row r="376" spans="1:154" x14ac:dyDescent="0.25">
      <c r="A376" s="110"/>
      <c r="B376" s="90"/>
      <c r="C376" s="102" t="s">
        <v>187</v>
      </c>
      <c r="D376" s="6" t="s">
        <v>175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</row>
    <row r="377" spans="1:154" x14ac:dyDescent="0.25">
      <c r="A377" s="110"/>
      <c r="B377" s="90"/>
      <c r="C377" s="103"/>
      <c r="D377" s="6" t="s">
        <v>176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</row>
    <row r="378" spans="1:154" x14ac:dyDescent="0.25">
      <c r="A378" s="110"/>
      <c r="B378" s="90"/>
      <c r="C378" s="102" t="s">
        <v>188</v>
      </c>
      <c r="D378" s="6" t="s">
        <v>175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</row>
    <row r="379" spans="1:154" x14ac:dyDescent="0.25">
      <c r="A379" s="110"/>
      <c r="B379" s="90"/>
      <c r="C379" s="103"/>
      <c r="D379" s="6" t="s">
        <v>176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</row>
    <row r="380" spans="1:154" x14ac:dyDescent="0.25">
      <c r="A380" s="111"/>
      <c r="B380" s="118"/>
      <c r="C380" s="6" t="s">
        <v>189</v>
      </c>
      <c r="D380" s="6" t="s">
        <v>189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9"/>
    </row>
    <row r="381" spans="1:154" x14ac:dyDescent="0.25">
      <c r="A381" s="113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  <c r="AI381" s="114"/>
      <c r="AJ381" s="114"/>
      <c r="AK381" s="114"/>
      <c r="AL381" s="114"/>
      <c r="AM381" s="114"/>
      <c r="AN381" s="114"/>
      <c r="AO381" s="114"/>
      <c r="AP381" s="114"/>
      <c r="AQ381" s="114"/>
      <c r="AR381" s="114"/>
      <c r="AS381" s="114"/>
      <c r="AT381" s="114"/>
      <c r="AU381" s="114"/>
      <c r="AV381" s="114"/>
      <c r="AW381" s="114"/>
      <c r="AX381" s="114"/>
      <c r="AY381" s="114"/>
      <c r="AZ381" s="114"/>
      <c r="BA381" s="114"/>
      <c r="BB381" s="114"/>
      <c r="BC381" s="114"/>
      <c r="BD381" s="114"/>
      <c r="BE381" s="114"/>
      <c r="BF381" s="114"/>
      <c r="BG381" s="114"/>
      <c r="BH381" s="114"/>
      <c r="BI381" s="114"/>
      <c r="BJ381" s="114"/>
      <c r="BK381" s="114"/>
      <c r="BL381" s="114"/>
      <c r="BM381" s="114"/>
      <c r="BN381" s="114"/>
      <c r="BO381" s="114"/>
      <c r="BP381" s="114"/>
      <c r="BQ381" s="114"/>
      <c r="BR381" s="114"/>
      <c r="BS381" s="114"/>
      <c r="BT381" s="114"/>
      <c r="BU381" s="114"/>
      <c r="BV381" s="114"/>
      <c r="BW381" s="114"/>
      <c r="BX381" s="114"/>
      <c r="BY381" s="114"/>
      <c r="BZ381" s="114"/>
      <c r="CA381" s="114"/>
      <c r="CB381" s="114"/>
      <c r="CC381" s="114"/>
      <c r="CD381" s="114"/>
      <c r="CE381" s="114"/>
      <c r="CF381" s="114"/>
      <c r="CG381" s="114"/>
      <c r="CH381" s="114"/>
      <c r="CI381" s="114"/>
      <c r="CJ381" s="114"/>
      <c r="CK381" s="114"/>
      <c r="CL381" s="114"/>
      <c r="CM381" s="114"/>
      <c r="CN381" s="114"/>
      <c r="CO381" s="114"/>
      <c r="CP381" s="114"/>
      <c r="CQ381" s="114"/>
      <c r="CR381" s="114"/>
      <c r="CS381" s="114"/>
      <c r="CT381" s="114"/>
      <c r="CU381" s="114"/>
      <c r="CV381" s="114"/>
      <c r="CW381" s="114"/>
      <c r="CX381" s="114"/>
      <c r="CY381" s="114"/>
      <c r="CZ381" s="114"/>
      <c r="DA381" s="114"/>
      <c r="DB381" s="114"/>
      <c r="DC381" s="114"/>
      <c r="DD381" s="114"/>
      <c r="DE381" s="114"/>
      <c r="DF381" s="114"/>
      <c r="DG381" s="114"/>
      <c r="DH381" s="114"/>
      <c r="DI381" s="114"/>
      <c r="DJ381" s="114"/>
      <c r="DK381" s="114"/>
      <c r="DL381" s="114"/>
      <c r="DM381" s="114"/>
      <c r="DN381" s="114"/>
      <c r="DO381" s="114"/>
      <c r="DP381" s="114"/>
      <c r="DQ381" s="114"/>
      <c r="DR381" s="114"/>
      <c r="DS381" s="114"/>
      <c r="DT381" s="114"/>
      <c r="DU381" s="114"/>
      <c r="DV381" s="114"/>
      <c r="DW381" s="114"/>
      <c r="DX381" s="114"/>
      <c r="DY381" s="114"/>
      <c r="DZ381" s="114"/>
      <c r="EA381" s="114"/>
      <c r="EB381" s="114"/>
      <c r="EC381" s="114"/>
      <c r="ED381" s="114"/>
      <c r="EE381" s="114"/>
      <c r="EF381" s="114"/>
      <c r="EG381" s="114"/>
      <c r="EH381" s="114"/>
      <c r="EI381" s="114"/>
      <c r="EJ381" s="114"/>
      <c r="EK381" s="114"/>
      <c r="EL381" s="114"/>
      <c r="EM381" s="114"/>
      <c r="EN381" s="114"/>
      <c r="EO381" s="114"/>
      <c r="EP381" s="114"/>
      <c r="EQ381" s="114"/>
      <c r="ER381" s="114"/>
      <c r="ES381" s="114"/>
      <c r="ET381" s="114"/>
      <c r="EU381" s="114"/>
      <c r="EV381" s="114"/>
      <c r="EW381" s="114"/>
      <c r="EX381" s="114"/>
    </row>
    <row r="382" spans="1:154" x14ac:dyDescent="0.25">
      <c r="A382" s="104" t="s">
        <v>190</v>
      </c>
      <c r="B382" s="104"/>
      <c r="C382" s="104"/>
      <c r="D382" s="104"/>
      <c r="E382" s="10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</row>
    <row r="383" spans="1:154" x14ac:dyDescent="0.25">
      <c r="A383" s="112" t="s">
        <v>191</v>
      </c>
      <c r="B383" s="112"/>
      <c r="C383" s="112"/>
      <c r="D383" s="112"/>
      <c r="E383" s="18"/>
    </row>
    <row r="384" spans="1:154" x14ac:dyDescent="0.25">
      <c r="A384" s="112" t="s">
        <v>192</v>
      </c>
      <c r="B384" s="112"/>
      <c r="C384" s="112"/>
      <c r="D384" s="112"/>
      <c r="E384" s="69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</row>
    <row r="385" spans="1:33" x14ac:dyDescent="0.25">
      <c r="A385" s="112" t="s">
        <v>193</v>
      </c>
      <c r="B385" s="112"/>
      <c r="C385" s="112"/>
      <c r="D385" s="112"/>
      <c r="E385" s="19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</row>
    <row r="386" spans="1:33" x14ac:dyDescent="0.25">
      <c r="A386" s="112" t="s">
        <v>194</v>
      </c>
      <c r="B386" s="112"/>
      <c r="C386" s="112"/>
      <c r="D386" s="112"/>
      <c r="E386" s="11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</row>
    <row r="387" spans="1:33" x14ac:dyDescent="0.25">
      <c r="A387" s="112" t="s">
        <v>195</v>
      </c>
      <c r="B387" s="112"/>
      <c r="C387" s="112"/>
      <c r="D387" s="112"/>
      <c r="E387" s="12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</row>
  </sheetData>
  <mergeCells count="24">
    <mergeCell ref="A386:D386"/>
    <mergeCell ref="A387:D387"/>
    <mergeCell ref="C376:C377"/>
    <mergeCell ref="C378:C379"/>
    <mergeCell ref="C356:C357"/>
    <mergeCell ref="C358:C359"/>
    <mergeCell ref="C360:C361"/>
    <mergeCell ref="C362:C363"/>
    <mergeCell ref="C364:C365"/>
    <mergeCell ref="C366:C367"/>
    <mergeCell ref="A385:D385"/>
    <mergeCell ref="C372:C373"/>
    <mergeCell ref="A381:EX381"/>
    <mergeCell ref="A383:D383"/>
    <mergeCell ref="A384:D384"/>
    <mergeCell ref="A1:EX5"/>
    <mergeCell ref="E8:DA8"/>
    <mergeCell ref="C368:C369"/>
    <mergeCell ref="C370:C371"/>
    <mergeCell ref="A382:E382"/>
    <mergeCell ref="A8:D8"/>
    <mergeCell ref="C374:C375"/>
    <mergeCell ref="C354:C355"/>
    <mergeCell ref="A354:A380"/>
  </mergeCells>
  <phoneticPr fontId="13" type="noConversion"/>
  <conditionalFormatting sqref="E1:EW1048576">
    <cfRule type="cellIs" dxfId="391" priority="2" operator="equal">
      <formula>"OK"</formula>
    </cfRule>
    <cfRule type="cellIs" dxfId="390" priority="4" operator="equal">
      <formula>"x"</formula>
    </cfRule>
  </conditionalFormatting>
  <printOptions horizontalCentered="1"/>
  <pageMargins left="0" right="0" top="0" bottom="0" header="0" footer="0"/>
  <pageSetup scale="86" fitToHeight="2" orientation="portrait" r:id="rId1"/>
  <headerFooter>
    <oddFooter>&amp;C&amp;"Arial,Normal"&amp;9MQ-6201-F06 Rev. 5&amp;R&amp;"Arial,Normal"&amp;9 30.Nov.2023</oddFooter>
  </headerFooter>
  <drawing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2A8E-3CD0-4428-B78F-9E58AC81F564}">
  <sheetPr codeName="Sheet13"/>
  <dimension ref="A1:P7"/>
  <sheetViews>
    <sheetView topLeftCell="B1" workbookViewId="0">
      <selection activeCell="D9" sqref="D9"/>
    </sheetView>
  </sheetViews>
  <sheetFormatPr baseColWidth="10" defaultColWidth="8.88671875" defaultRowHeight="14.4" x14ac:dyDescent="0.3"/>
  <cols>
    <col min="1" max="1" width="10.6640625" customWidth="1"/>
    <col min="2" max="2" width="40.88671875" bestFit="1" customWidth="1"/>
    <col min="3" max="16" width="10.6640625" customWidth="1"/>
  </cols>
  <sheetData>
    <row r="1" spans="1:16" ht="80.099999999999994" customHeight="1" x14ac:dyDescent="0.3">
      <c r="A1" s="81" t="s">
        <v>2</v>
      </c>
      <c r="B1" s="67" t="s">
        <v>3</v>
      </c>
      <c r="C1" s="67" t="s">
        <v>4</v>
      </c>
      <c r="D1" s="67" t="s">
        <v>5</v>
      </c>
      <c r="E1" s="67" t="s">
        <v>9</v>
      </c>
      <c r="F1" s="67" t="s">
        <v>52</v>
      </c>
      <c r="G1" s="67" t="s">
        <v>74</v>
      </c>
      <c r="H1" s="67" t="s">
        <v>76</v>
      </c>
      <c r="I1" s="67" t="s">
        <v>78</v>
      </c>
      <c r="J1" s="67" t="s">
        <v>82</v>
      </c>
      <c r="K1" s="67" t="s">
        <v>86</v>
      </c>
      <c r="L1" s="67" t="s">
        <v>119</v>
      </c>
      <c r="M1" s="67" t="s">
        <v>130</v>
      </c>
      <c r="N1" s="67" t="s">
        <v>131</v>
      </c>
      <c r="O1" s="67" t="s">
        <v>140</v>
      </c>
      <c r="P1" s="82" t="s">
        <v>141</v>
      </c>
    </row>
    <row r="2" spans="1:16" x14ac:dyDescent="0.3">
      <c r="A2" s="75">
        <v>769860</v>
      </c>
      <c r="B2" s="70" t="s">
        <v>715</v>
      </c>
      <c r="C2" s="70" t="s">
        <v>162</v>
      </c>
      <c r="D2" s="7"/>
      <c r="E2" s="7"/>
      <c r="F2" s="7"/>
      <c r="G2" s="7" t="s">
        <v>157</v>
      </c>
      <c r="H2" s="7" t="s">
        <v>157</v>
      </c>
      <c r="I2" s="7" t="s">
        <v>157</v>
      </c>
      <c r="J2" s="7"/>
      <c r="K2" s="7" t="s">
        <v>157</v>
      </c>
      <c r="L2" s="7"/>
      <c r="M2" s="7"/>
      <c r="N2" s="7"/>
      <c r="O2" s="7" t="s">
        <v>157</v>
      </c>
      <c r="P2" s="76" t="s">
        <v>157</v>
      </c>
    </row>
    <row r="3" spans="1:16" x14ac:dyDescent="0.3">
      <c r="A3" s="75">
        <v>773186</v>
      </c>
      <c r="B3" s="70" t="s">
        <v>1165</v>
      </c>
      <c r="C3" s="70" t="s">
        <v>162</v>
      </c>
      <c r="D3" s="7" t="s">
        <v>157</v>
      </c>
      <c r="E3" s="7" t="s">
        <v>157</v>
      </c>
      <c r="F3" s="7"/>
      <c r="G3" s="7" t="s">
        <v>157</v>
      </c>
      <c r="H3" s="7" t="s">
        <v>157</v>
      </c>
      <c r="I3" s="7" t="s">
        <v>157</v>
      </c>
      <c r="J3" s="7"/>
      <c r="K3" s="7" t="s">
        <v>157</v>
      </c>
      <c r="L3" s="7"/>
      <c r="M3" s="7"/>
      <c r="N3" s="7"/>
      <c r="O3" s="7" t="s">
        <v>157</v>
      </c>
      <c r="P3" s="76" t="s">
        <v>157</v>
      </c>
    </row>
    <row r="4" spans="1:16" x14ac:dyDescent="0.3">
      <c r="A4" s="75">
        <v>776546</v>
      </c>
      <c r="B4" s="70" t="s">
        <v>2215</v>
      </c>
      <c r="C4" s="70" t="s">
        <v>162</v>
      </c>
      <c r="D4" s="7"/>
      <c r="E4" s="7"/>
      <c r="F4" s="7"/>
      <c r="G4" s="7" t="s">
        <v>157</v>
      </c>
      <c r="H4" s="7"/>
      <c r="I4" s="7"/>
      <c r="J4" s="7"/>
      <c r="K4" s="7" t="s">
        <v>157</v>
      </c>
      <c r="L4" s="7" t="s">
        <v>157</v>
      </c>
      <c r="M4" s="7"/>
      <c r="N4" s="7"/>
      <c r="O4" s="7" t="s">
        <v>157</v>
      </c>
      <c r="P4" s="76" t="s">
        <v>157</v>
      </c>
    </row>
    <row r="5" spans="1:16" x14ac:dyDescent="0.3">
      <c r="A5" s="75">
        <v>763071</v>
      </c>
      <c r="B5" s="70" t="s">
        <v>318</v>
      </c>
      <c r="C5" s="70" t="s">
        <v>162</v>
      </c>
      <c r="D5" s="7"/>
      <c r="E5" s="7"/>
      <c r="F5" s="7"/>
      <c r="G5" s="7" t="s">
        <v>157</v>
      </c>
      <c r="H5" s="7"/>
      <c r="I5" s="7"/>
      <c r="J5" s="7"/>
      <c r="K5" s="7" t="s">
        <v>157</v>
      </c>
      <c r="L5" s="7"/>
      <c r="M5" s="7"/>
      <c r="N5" s="7"/>
      <c r="O5" s="7"/>
      <c r="P5" s="76"/>
    </row>
    <row r="6" spans="1:16" x14ac:dyDescent="0.3">
      <c r="A6" s="75">
        <v>771203</v>
      </c>
      <c r="B6" s="70" t="s">
        <v>867</v>
      </c>
      <c r="C6" s="70" t="s">
        <v>162</v>
      </c>
      <c r="D6" s="7"/>
      <c r="E6" s="7"/>
      <c r="F6" s="7" t="s">
        <v>157</v>
      </c>
      <c r="G6" s="7"/>
      <c r="H6" s="7"/>
      <c r="I6" s="7"/>
      <c r="J6" s="7" t="s">
        <v>157</v>
      </c>
      <c r="K6" s="7"/>
      <c r="L6" s="7"/>
      <c r="M6" s="7" t="s">
        <v>157</v>
      </c>
      <c r="N6" s="7" t="s">
        <v>157</v>
      </c>
      <c r="O6" s="7"/>
      <c r="P6" s="76"/>
    </row>
    <row r="7" spans="1:16" x14ac:dyDescent="0.3">
      <c r="A7" s="77">
        <v>771677</v>
      </c>
      <c r="B7" s="78" t="s">
        <v>922</v>
      </c>
      <c r="C7" s="78" t="s">
        <v>162</v>
      </c>
      <c r="D7" s="20"/>
      <c r="E7" s="20"/>
      <c r="F7" s="20" t="s">
        <v>157</v>
      </c>
      <c r="G7" s="20"/>
      <c r="H7" s="20"/>
      <c r="I7" s="20"/>
      <c r="J7" s="20" t="s">
        <v>157</v>
      </c>
      <c r="K7" s="20"/>
      <c r="L7" s="20"/>
      <c r="M7" s="20" t="s">
        <v>157</v>
      </c>
      <c r="N7" s="20" t="s">
        <v>157</v>
      </c>
      <c r="O7" s="20"/>
      <c r="P7" s="79"/>
    </row>
  </sheetData>
  <conditionalFormatting sqref="D1:P1048576">
    <cfRule type="cellIs" dxfId="377" priority="1" operator="equal">
      <formula>"OK"</formula>
    </cfRule>
    <cfRule type="cellIs" dxfId="376" priority="4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49F4-3C4A-4043-A108-43F3EEF54A03}">
  <sheetPr codeName="Sheet14"/>
  <dimension ref="A1:AB24"/>
  <sheetViews>
    <sheetView workbookViewId="0">
      <selection sqref="A1:AB24"/>
    </sheetView>
  </sheetViews>
  <sheetFormatPr baseColWidth="10" defaultColWidth="8.88671875" defaultRowHeight="14.4" x14ac:dyDescent="0.3"/>
  <cols>
    <col min="1" max="1" width="10.6640625" customWidth="1"/>
    <col min="2" max="2" width="40.5546875" bestFit="1" customWidth="1"/>
    <col min="3" max="3" width="16.44140625" bestFit="1" customWidth="1"/>
    <col min="4" max="28" width="10.6640625" customWidth="1"/>
  </cols>
  <sheetData>
    <row r="1" spans="1:28" ht="80.099999999999994" customHeight="1" x14ac:dyDescent="0.3">
      <c r="A1" s="81" t="s">
        <v>2</v>
      </c>
      <c r="B1" s="67" t="s">
        <v>3</v>
      </c>
      <c r="C1" s="67" t="s">
        <v>4</v>
      </c>
      <c r="D1" s="67" t="s">
        <v>5</v>
      </c>
      <c r="E1" s="67" t="s">
        <v>10</v>
      </c>
      <c r="F1" s="67" t="s">
        <v>13</v>
      </c>
      <c r="G1" s="67" t="s">
        <v>28</v>
      </c>
      <c r="H1" s="67" t="s">
        <v>29</v>
      </c>
      <c r="I1" s="67" t="s">
        <v>30</v>
      </c>
      <c r="J1" s="67" t="s">
        <v>31</v>
      </c>
      <c r="K1" s="67" t="s">
        <v>32</v>
      </c>
      <c r="L1" s="67" t="s">
        <v>34</v>
      </c>
      <c r="M1" s="67" t="s">
        <v>39</v>
      </c>
      <c r="N1" s="67" t="s">
        <v>40</v>
      </c>
      <c r="O1" s="67" t="s">
        <v>41</v>
      </c>
      <c r="P1" s="67" t="s">
        <v>43</v>
      </c>
      <c r="Q1" s="67" t="s">
        <v>44</v>
      </c>
      <c r="R1" s="67" t="s">
        <v>45</v>
      </c>
      <c r="S1" s="67" t="s">
        <v>46</v>
      </c>
      <c r="T1" s="67" t="s">
        <v>47</v>
      </c>
      <c r="U1" s="67" t="s">
        <v>50</v>
      </c>
      <c r="V1" s="67" t="s">
        <v>54</v>
      </c>
      <c r="W1" s="67" t="s">
        <v>60</v>
      </c>
      <c r="X1" s="67" t="s">
        <v>70</v>
      </c>
      <c r="Y1" s="67" t="s">
        <v>78</v>
      </c>
      <c r="Z1" s="67" t="s">
        <v>92</v>
      </c>
      <c r="AA1" s="67" t="s">
        <v>93</v>
      </c>
      <c r="AB1" s="82" t="s">
        <v>99</v>
      </c>
    </row>
    <row r="2" spans="1:28" x14ac:dyDescent="0.3">
      <c r="A2" s="75">
        <v>765802</v>
      </c>
      <c r="B2" s="70" t="s">
        <v>471</v>
      </c>
      <c r="C2" s="70" t="s">
        <v>163</v>
      </c>
      <c r="D2" s="7"/>
      <c r="E2" s="7" t="s">
        <v>157</v>
      </c>
      <c r="F2" s="7" t="s">
        <v>157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 t="s">
        <v>157</v>
      </c>
      <c r="Y2" s="7"/>
      <c r="Z2" s="7"/>
      <c r="AA2" s="7"/>
      <c r="AB2" s="76"/>
    </row>
    <row r="3" spans="1:28" x14ac:dyDescent="0.3">
      <c r="A3" s="75">
        <v>765460</v>
      </c>
      <c r="B3" s="70" t="s">
        <v>449</v>
      </c>
      <c r="C3" s="70" t="s">
        <v>163</v>
      </c>
      <c r="D3" s="7"/>
      <c r="E3" s="7" t="s">
        <v>157</v>
      </c>
      <c r="F3" s="7" t="s">
        <v>157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 t="s">
        <v>157</v>
      </c>
      <c r="Y3" s="7"/>
      <c r="Z3" s="7" t="s">
        <v>157</v>
      </c>
      <c r="AA3" s="7"/>
      <c r="AB3" s="76"/>
    </row>
    <row r="4" spans="1:28" x14ac:dyDescent="0.3">
      <c r="A4" s="75">
        <v>773193</v>
      </c>
      <c r="B4" s="70" t="s">
        <v>1172</v>
      </c>
      <c r="C4" s="70" t="s">
        <v>163</v>
      </c>
      <c r="D4" s="7"/>
      <c r="E4" s="7" t="s">
        <v>157</v>
      </c>
      <c r="F4" s="7" t="s">
        <v>157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157</v>
      </c>
      <c r="Y4" s="7"/>
      <c r="Z4" s="7"/>
      <c r="AA4" s="7"/>
      <c r="AB4" s="76"/>
    </row>
    <row r="5" spans="1:28" x14ac:dyDescent="0.3">
      <c r="A5" s="75">
        <v>763070</v>
      </c>
      <c r="B5" s="70" t="s">
        <v>317</v>
      </c>
      <c r="C5" s="70" t="s">
        <v>163</v>
      </c>
      <c r="D5" s="7"/>
      <c r="E5" s="7" t="s">
        <v>157</v>
      </c>
      <c r="F5" s="7" t="s">
        <v>157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157</v>
      </c>
      <c r="Y5" s="7"/>
      <c r="Z5" s="7"/>
      <c r="AA5" s="7"/>
      <c r="AB5" s="76"/>
    </row>
    <row r="6" spans="1:28" x14ac:dyDescent="0.3">
      <c r="A6" s="75">
        <v>772763</v>
      </c>
      <c r="B6" s="70" t="s">
        <v>1074</v>
      </c>
      <c r="C6" s="70" t="s">
        <v>163</v>
      </c>
      <c r="D6" s="7"/>
      <c r="E6" s="7" t="s">
        <v>157</v>
      </c>
      <c r="F6" s="7" t="s">
        <v>157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 t="s">
        <v>157</v>
      </c>
      <c r="Y6" s="7"/>
      <c r="Z6" s="7"/>
      <c r="AA6" s="7"/>
      <c r="AB6" s="76"/>
    </row>
    <row r="7" spans="1:28" x14ac:dyDescent="0.3">
      <c r="A7" s="75">
        <v>773195</v>
      </c>
      <c r="B7" s="70" t="s">
        <v>1174</v>
      </c>
      <c r="C7" s="70" t="s">
        <v>163</v>
      </c>
      <c r="D7" s="7"/>
      <c r="E7" s="7" t="s">
        <v>157</v>
      </c>
      <c r="F7" s="7" t="s">
        <v>157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 t="s">
        <v>157</v>
      </c>
      <c r="Y7" s="7"/>
      <c r="Z7" s="7"/>
      <c r="AA7" s="7"/>
      <c r="AB7" s="76"/>
    </row>
    <row r="8" spans="1:28" x14ac:dyDescent="0.3">
      <c r="A8" s="75">
        <v>774251</v>
      </c>
      <c r="B8" s="70" t="s">
        <v>1439</v>
      </c>
      <c r="C8" s="70" t="s">
        <v>163</v>
      </c>
      <c r="D8" s="7"/>
      <c r="E8" s="7" t="s">
        <v>157</v>
      </c>
      <c r="F8" s="7" t="s">
        <v>157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 t="s">
        <v>157</v>
      </c>
      <c r="Y8" s="7"/>
      <c r="Z8" s="7"/>
      <c r="AA8" s="7"/>
      <c r="AB8" s="76"/>
    </row>
    <row r="9" spans="1:28" x14ac:dyDescent="0.3">
      <c r="A9" s="75">
        <v>774228</v>
      </c>
      <c r="B9" s="70" t="s">
        <v>1431</v>
      </c>
      <c r="C9" s="70" t="s">
        <v>163</v>
      </c>
      <c r="D9" s="7" t="s">
        <v>157</v>
      </c>
      <c r="E9" s="7"/>
      <c r="F9" s="7"/>
      <c r="G9" s="7"/>
      <c r="H9" s="7"/>
      <c r="I9" s="7"/>
      <c r="J9" s="7"/>
      <c r="K9" s="7"/>
      <c r="L9" s="7" t="s">
        <v>157</v>
      </c>
      <c r="M9" s="7"/>
      <c r="N9" s="7"/>
      <c r="O9" s="7"/>
      <c r="P9" s="7"/>
      <c r="Q9" s="7"/>
      <c r="R9" s="7"/>
      <c r="S9" s="7"/>
      <c r="T9" s="7"/>
      <c r="U9" s="7"/>
      <c r="V9" s="7"/>
      <c r="W9" s="7" t="s">
        <v>157</v>
      </c>
      <c r="X9" s="7"/>
      <c r="Y9" s="7" t="s">
        <v>157</v>
      </c>
      <c r="Z9" s="7"/>
      <c r="AA9" s="7"/>
      <c r="AB9" s="76"/>
    </row>
    <row r="10" spans="1:28" x14ac:dyDescent="0.3">
      <c r="A10" s="75">
        <v>773285</v>
      </c>
      <c r="B10" s="70" t="s">
        <v>1198</v>
      </c>
      <c r="C10" s="70" t="s">
        <v>163</v>
      </c>
      <c r="D10" s="7" t="s">
        <v>157</v>
      </c>
      <c r="E10" s="7"/>
      <c r="F10" s="7"/>
      <c r="G10" s="7"/>
      <c r="H10" s="7"/>
      <c r="I10" s="7"/>
      <c r="J10" s="7"/>
      <c r="K10" s="7" t="s">
        <v>157</v>
      </c>
      <c r="L10" s="7" t="s">
        <v>157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 t="s">
        <v>157</v>
      </c>
      <c r="X10" s="7"/>
      <c r="Y10" s="7" t="s">
        <v>157</v>
      </c>
      <c r="Z10" s="7"/>
      <c r="AA10" s="7"/>
      <c r="AB10" s="76"/>
    </row>
    <row r="11" spans="1:28" x14ac:dyDescent="0.3">
      <c r="A11" s="75">
        <v>773997</v>
      </c>
      <c r="B11" s="70" t="s">
        <v>1362</v>
      </c>
      <c r="C11" s="70" t="s">
        <v>163</v>
      </c>
      <c r="D11" s="7" t="s">
        <v>157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6"/>
    </row>
    <row r="12" spans="1:28" x14ac:dyDescent="0.3">
      <c r="A12" s="75">
        <v>773487</v>
      </c>
      <c r="B12" s="70" t="s">
        <v>1241</v>
      </c>
      <c r="C12" s="70" t="s">
        <v>163</v>
      </c>
      <c r="D12" s="7" t="s">
        <v>157</v>
      </c>
      <c r="E12" s="7"/>
      <c r="F12" s="7"/>
      <c r="G12" s="7"/>
      <c r="H12" s="7"/>
      <c r="I12" s="7"/>
      <c r="J12" s="7"/>
      <c r="K12" s="7" t="s">
        <v>157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s">
        <v>157</v>
      </c>
      <c r="X12" s="7"/>
      <c r="Y12" s="7"/>
      <c r="Z12" s="7"/>
      <c r="AA12" s="7"/>
      <c r="AB12" s="76"/>
    </row>
    <row r="13" spans="1:28" x14ac:dyDescent="0.3">
      <c r="A13" s="75">
        <v>766551</v>
      </c>
      <c r="B13" s="70" t="s">
        <v>506</v>
      </c>
      <c r="C13" s="70" t="s">
        <v>163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 t="s">
        <v>157</v>
      </c>
      <c r="Z13" s="7"/>
      <c r="AA13" s="7"/>
      <c r="AB13" s="76"/>
    </row>
    <row r="14" spans="1:28" x14ac:dyDescent="0.3">
      <c r="A14" s="75">
        <v>768014</v>
      </c>
      <c r="B14" s="70" t="s">
        <v>594</v>
      </c>
      <c r="C14" s="70" t="s">
        <v>163</v>
      </c>
      <c r="D14" s="7" t="s">
        <v>157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 t="s">
        <v>157</v>
      </c>
      <c r="X14" s="7"/>
      <c r="Y14" s="7"/>
      <c r="Z14" s="7"/>
      <c r="AA14" s="7"/>
      <c r="AB14" s="76"/>
    </row>
    <row r="15" spans="1:28" x14ac:dyDescent="0.3">
      <c r="A15" s="75">
        <v>767739</v>
      </c>
      <c r="B15" s="70" t="s">
        <v>573</v>
      </c>
      <c r="C15" s="70" t="s">
        <v>163</v>
      </c>
      <c r="D15" s="7"/>
      <c r="E15" s="7"/>
      <c r="F15" s="7"/>
      <c r="G15" s="7"/>
      <c r="H15" s="7"/>
      <c r="I15" s="7"/>
      <c r="J15" s="7"/>
      <c r="K15" s="7"/>
      <c r="L15" s="7"/>
      <c r="M15" s="7" t="s">
        <v>157</v>
      </c>
      <c r="N15" s="7" t="s">
        <v>157</v>
      </c>
      <c r="O15" s="7" t="s">
        <v>157</v>
      </c>
      <c r="P15" s="7" t="s">
        <v>157</v>
      </c>
      <c r="Q15" s="7" t="s">
        <v>157</v>
      </c>
      <c r="R15" s="7" t="s">
        <v>157</v>
      </c>
      <c r="S15" s="7" t="s">
        <v>157</v>
      </c>
      <c r="T15" s="7" t="s">
        <v>157</v>
      </c>
      <c r="U15" s="7"/>
      <c r="V15" s="7" t="s">
        <v>157</v>
      </c>
      <c r="W15" s="7"/>
      <c r="X15" s="7"/>
      <c r="Y15" s="7"/>
      <c r="Z15" s="7"/>
      <c r="AA15" s="7"/>
      <c r="AB15" s="76"/>
    </row>
    <row r="16" spans="1:28" x14ac:dyDescent="0.3">
      <c r="A16" s="75">
        <v>773345</v>
      </c>
      <c r="B16" s="70" t="s">
        <v>1209</v>
      </c>
      <c r="C16" s="70" t="s">
        <v>163</v>
      </c>
      <c r="D16" s="7"/>
      <c r="E16" s="7"/>
      <c r="F16" s="7"/>
      <c r="G16" s="7"/>
      <c r="H16" s="7"/>
      <c r="I16" s="7"/>
      <c r="J16" s="7"/>
      <c r="K16" s="7"/>
      <c r="L16" s="7"/>
      <c r="M16" s="7" t="s">
        <v>157</v>
      </c>
      <c r="N16" s="7" t="s">
        <v>157</v>
      </c>
      <c r="O16" s="7" t="s">
        <v>157</v>
      </c>
      <c r="P16" s="7" t="s">
        <v>157</v>
      </c>
      <c r="Q16" s="7" t="s">
        <v>157</v>
      </c>
      <c r="R16" s="7" t="s">
        <v>157</v>
      </c>
      <c r="S16" s="7" t="s">
        <v>157</v>
      </c>
      <c r="T16" s="7" t="s">
        <v>157</v>
      </c>
      <c r="U16" s="7"/>
      <c r="V16" s="7" t="s">
        <v>157</v>
      </c>
      <c r="W16" s="7"/>
      <c r="X16" s="7"/>
      <c r="Y16" s="7"/>
      <c r="Z16" s="7"/>
      <c r="AA16" s="7"/>
      <c r="AB16" s="76"/>
    </row>
    <row r="17" spans="1:28" x14ac:dyDescent="0.3">
      <c r="A17" s="75">
        <v>776039</v>
      </c>
      <c r="B17" s="70" t="s">
        <v>1945</v>
      </c>
      <c r="C17" s="70" t="s">
        <v>163</v>
      </c>
      <c r="D17" s="7"/>
      <c r="E17" s="7"/>
      <c r="F17" s="7"/>
      <c r="G17" s="7"/>
      <c r="H17" s="7"/>
      <c r="I17" s="7"/>
      <c r="J17" s="7"/>
      <c r="K17" s="7"/>
      <c r="L17" s="7"/>
      <c r="M17" s="7" t="s">
        <v>157</v>
      </c>
      <c r="N17" s="7" t="s">
        <v>157</v>
      </c>
      <c r="O17" s="7" t="s">
        <v>157</v>
      </c>
      <c r="P17" s="7" t="s">
        <v>157</v>
      </c>
      <c r="Q17" s="7" t="s">
        <v>157</v>
      </c>
      <c r="R17" s="7" t="s">
        <v>157</v>
      </c>
      <c r="S17" s="7" t="s">
        <v>157</v>
      </c>
      <c r="T17" s="7" t="s">
        <v>157</v>
      </c>
      <c r="U17" s="7"/>
      <c r="V17" s="7" t="s">
        <v>157</v>
      </c>
      <c r="W17" s="7"/>
      <c r="X17" s="7"/>
      <c r="Y17" s="7"/>
      <c r="Z17" s="7"/>
      <c r="AA17" s="7"/>
      <c r="AB17" s="76"/>
    </row>
    <row r="18" spans="1:28" x14ac:dyDescent="0.3">
      <c r="A18" s="75">
        <v>771960</v>
      </c>
      <c r="B18" s="70" t="s">
        <v>956</v>
      </c>
      <c r="C18" s="70" t="s">
        <v>163</v>
      </c>
      <c r="D18" s="7"/>
      <c r="E18" s="7"/>
      <c r="F18" s="7"/>
      <c r="G18" s="7"/>
      <c r="H18" s="7"/>
      <c r="I18" s="7"/>
      <c r="J18" s="7"/>
      <c r="K18" s="7"/>
      <c r="L18" s="7"/>
      <c r="M18" s="7" t="s">
        <v>157</v>
      </c>
      <c r="N18" s="7" t="s">
        <v>157</v>
      </c>
      <c r="O18" s="7" t="s">
        <v>157</v>
      </c>
      <c r="P18" s="7" t="s">
        <v>157</v>
      </c>
      <c r="Q18" s="7" t="s">
        <v>157</v>
      </c>
      <c r="R18" s="7" t="s">
        <v>157</v>
      </c>
      <c r="S18" s="7" t="s">
        <v>157</v>
      </c>
      <c r="T18" s="7" t="s">
        <v>157</v>
      </c>
      <c r="U18" s="7"/>
      <c r="V18" s="7" t="s">
        <v>157</v>
      </c>
      <c r="W18" s="7"/>
      <c r="X18" s="7"/>
      <c r="Y18" s="7"/>
      <c r="Z18" s="7"/>
      <c r="AA18" s="7"/>
      <c r="AB18" s="76"/>
    </row>
    <row r="19" spans="1:28" x14ac:dyDescent="0.3">
      <c r="A19" s="75">
        <v>765823</v>
      </c>
      <c r="B19" s="70" t="s">
        <v>472</v>
      </c>
      <c r="C19" s="70" t="s">
        <v>163</v>
      </c>
      <c r="D19" s="7"/>
      <c r="E19" s="7" t="s">
        <v>157</v>
      </c>
      <c r="F19" s="7" t="s">
        <v>157</v>
      </c>
      <c r="G19" s="7" t="s">
        <v>157</v>
      </c>
      <c r="H19" s="7" t="s">
        <v>157</v>
      </c>
      <c r="I19" s="7" t="s">
        <v>157</v>
      </c>
      <c r="J19" s="7" t="s">
        <v>157</v>
      </c>
      <c r="K19" s="7" t="s">
        <v>157</v>
      </c>
      <c r="L19" s="7"/>
      <c r="M19" s="7"/>
      <c r="N19" s="7"/>
      <c r="O19" s="7"/>
      <c r="P19" s="7"/>
      <c r="Q19" s="7"/>
      <c r="R19" s="7"/>
      <c r="S19" s="7"/>
      <c r="T19" s="7"/>
      <c r="U19" s="7" t="s">
        <v>157</v>
      </c>
      <c r="V19" s="7"/>
      <c r="W19" s="7"/>
      <c r="X19" s="7" t="s">
        <v>157</v>
      </c>
      <c r="Y19" s="7"/>
      <c r="Z19" s="7"/>
      <c r="AA19" s="7" t="s">
        <v>157</v>
      </c>
      <c r="AB19" s="76" t="s">
        <v>157</v>
      </c>
    </row>
    <row r="20" spans="1:28" x14ac:dyDescent="0.3">
      <c r="A20" s="75">
        <v>763519</v>
      </c>
      <c r="B20" s="70" t="s">
        <v>340</v>
      </c>
      <c r="C20" s="70" t="s">
        <v>163</v>
      </c>
      <c r="D20" s="7"/>
      <c r="E20" s="7" t="s">
        <v>157</v>
      </c>
      <c r="F20" s="7" t="s">
        <v>157</v>
      </c>
      <c r="G20" s="7" t="s">
        <v>157</v>
      </c>
      <c r="H20" s="7" t="s">
        <v>157</v>
      </c>
      <c r="I20" s="7" t="s">
        <v>157</v>
      </c>
      <c r="J20" s="7" t="s">
        <v>157</v>
      </c>
      <c r="K20" s="7" t="s">
        <v>157</v>
      </c>
      <c r="L20" s="7"/>
      <c r="M20" s="7"/>
      <c r="N20" s="7"/>
      <c r="O20" s="7"/>
      <c r="P20" s="7"/>
      <c r="Q20" s="7"/>
      <c r="R20" s="7"/>
      <c r="S20" s="7"/>
      <c r="T20" s="7"/>
      <c r="U20" s="7" t="s">
        <v>157</v>
      </c>
      <c r="V20" s="7"/>
      <c r="W20" s="7"/>
      <c r="X20" s="7" t="s">
        <v>157</v>
      </c>
      <c r="Y20" s="7"/>
      <c r="Z20" s="7"/>
      <c r="AA20" s="7" t="s">
        <v>157</v>
      </c>
      <c r="AB20" s="76" t="s">
        <v>157</v>
      </c>
    </row>
    <row r="21" spans="1:28" x14ac:dyDescent="0.3">
      <c r="A21" s="75">
        <v>767768</v>
      </c>
      <c r="B21" s="70" t="s">
        <v>575</v>
      </c>
      <c r="C21" s="70" t="s">
        <v>163</v>
      </c>
      <c r="D21" s="7"/>
      <c r="E21" s="7" t="s">
        <v>157</v>
      </c>
      <c r="F21" s="7" t="s">
        <v>157</v>
      </c>
      <c r="G21" s="7" t="s">
        <v>157</v>
      </c>
      <c r="H21" s="7" t="s">
        <v>157</v>
      </c>
      <c r="I21" s="7" t="s">
        <v>157</v>
      </c>
      <c r="J21" s="7" t="s">
        <v>157</v>
      </c>
      <c r="K21" s="7" t="s">
        <v>157</v>
      </c>
      <c r="L21" s="7"/>
      <c r="M21" s="7"/>
      <c r="N21" s="7"/>
      <c r="O21" s="7"/>
      <c r="P21" s="7"/>
      <c r="Q21" s="7"/>
      <c r="R21" s="7"/>
      <c r="S21" s="7"/>
      <c r="T21" s="7"/>
      <c r="U21" s="7" t="s">
        <v>157</v>
      </c>
      <c r="V21" s="7"/>
      <c r="W21" s="7"/>
      <c r="X21" s="7" t="s">
        <v>157</v>
      </c>
      <c r="Y21" s="7"/>
      <c r="Z21" s="7"/>
      <c r="AA21" s="7" t="s">
        <v>157</v>
      </c>
      <c r="AB21" s="76" t="s">
        <v>157</v>
      </c>
    </row>
    <row r="22" spans="1:28" x14ac:dyDescent="0.3">
      <c r="A22" s="75">
        <v>766888</v>
      </c>
      <c r="B22" s="70" t="s">
        <v>530</v>
      </c>
      <c r="C22" s="70" t="s">
        <v>163</v>
      </c>
      <c r="D22" s="7"/>
      <c r="E22" s="7" t="s">
        <v>157</v>
      </c>
      <c r="F22" s="7" t="s">
        <v>157</v>
      </c>
      <c r="G22" s="7" t="s">
        <v>157</v>
      </c>
      <c r="H22" s="7" t="s">
        <v>157</v>
      </c>
      <c r="I22" s="7" t="s">
        <v>157</v>
      </c>
      <c r="J22" s="7" t="s">
        <v>157</v>
      </c>
      <c r="K22" s="7" t="s">
        <v>157</v>
      </c>
      <c r="L22" s="7"/>
      <c r="M22" s="7"/>
      <c r="N22" s="7"/>
      <c r="O22" s="7"/>
      <c r="P22" s="7"/>
      <c r="Q22" s="7"/>
      <c r="R22" s="7"/>
      <c r="S22" s="7"/>
      <c r="T22" s="7"/>
      <c r="U22" s="7" t="s">
        <v>157</v>
      </c>
      <c r="V22" s="7"/>
      <c r="W22" s="7"/>
      <c r="X22" s="7" t="s">
        <v>157</v>
      </c>
      <c r="Y22" s="7"/>
      <c r="Z22" s="7"/>
      <c r="AA22" s="7" t="s">
        <v>157</v>
      </c>
      <c r="AB22" s="76" t="s">
        <v>157</v>
      </c>
    </row>
    <row r="23" spans="1:28" x14ac:dyDescent="0.3">
      <c r="A23" s="75">
        <v>772934</v>
      </c>
      <c r="B23" s="70" t="s">
        <v>1108</v>
      </c>
      <c r="C23" s="70" t="s">
        <v>163</v>
      </c>
      <c r="D23" s="7"/>
      <c r="E23" s="7" t="s">
        <v>157</v>
      </c>
      <c r="F23" s="7" t="s">
        <v>157</v>
      </c>
      <c r="G23" s="7" t="s">
        <v>157</v>
      </c>
      <c r="H23" s="7" t="s">
        <v>157</v>
      </c>
      <c r="I23" s="7" t="s">
        <v>157</v>
      </c>
      <c r="J23" s="7" t="s">
        <v>157</v>
      </c>
      <c r="K23" s="7" t="s">
        <v>157</v>
      </c>
      <c r="L23" s="7"/>
      <c r="M23" s="7"/>
      <c r="N23" s="7"/>
      <c r="O23" s="7"/>
      <c r="P23" s="7"/>
      <c r="Q23" s="7"/>
      <c r="R23" s="7"/>
      <c r="S23" s="7"/>
      <c r="T23" s="7"/>
      <c r="U23" s="7" t="s">
        <v>157</v>
      </c>
      <c r="V23" s="7"/>
      <c r="W23" s="7"/>
      <c r="X23" s="7" t="s">
        <v>157</v>
      </c>
      <c r="Y23" s="7"/>
      <c r="Z23" s="7"/>
      <c r="AA23" s="7" t="s">
        <v>157</v>
      </c>
      <c r="AB23" s="76" t="s">
        <v>157</v>
      </c>
    </row>
    <row r="24" spans="1:28" x14ac:dyDescent="0.3">
      <c r="A24" s="77">
        <v>769929</v>
      </c>
      <c r="B24" s="78" t="s">
        <v>727</v>
      </c>
      <c r="C24" s="78" t="s">
        <v>163</v>
      </c>
      <c r="D24" s="20"/>
      <c r="E24" s="20" t="s">
        <v>157</v>
      </c>
      <c r="F24" s="20" t="s">
        <v>157</v>
      </c>
      <c r="G24" s="20" t="s">
        <v>157</v>
      </c>
      <c r="H24" s="20" t="s">
        <v>157</v>
      </c>
      <c r="I24" s="20" t="s">
        <v>157</v>
      </c>
      <c r="J24" s="20" t="s">
        <v>157</v>
      </c>
      <c r="K24" s="20" t="s">
        <v>157</v>
      </c>
      <c r="L24" s="20"/>
      <c r="M24" s="20"/>
      <c r="N24" s="20"/>
      <c r="O24" s="20"/>
      <c r="P24" s="20"/>
      <c r="Q24" s="20"/>
      <c r="R24" s="20"/>
      <c r="S24" s="20"/>
      <c r="T24" s="20"/>
      <c r="U24" s="20" t="s">
        <v>157</v>
      </c>
      <c r="V24" s="20"/>
      <c r="W24" s="20"/>
      <c r="X24" s="20" t="s">
        <v>157</v>
      </c>
      <c r="Y24" s="20"/>
      <c r="Z24" s="20"/>
      <c r="AA24" s="20" t="s">
        <v>157</v>
      </c>
      <c r="AB24" s="79" t="s">
        <v>157</v>
      </c>
    </row>
  </sheetData>
  <conditionalFormatting sqref="D1:AB1048576">
    <cfRule type="cellIs" dxfId="375" priority="2" operator="equal">
      <formula>"OK"</formula>
    </cfRule>
    <cfRule type="cellIs" dxfId="374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60DE-33CA-44A4-A95A-817B6A36E37F}">
  <sheetPr codeName="Sheet15"/>
  <dimension ref="A1:X13"/>
  <sheetViews>
    <sheetView workbookViewId="0">
      <selection sqref="A1:X13"/>
    </sheetView>
  </sheetViews>
  <sheetFormatPr baseColWidth="10" defaultColWidth="8.88671875" defaultRowHeight="14.4" x14ac:dyDescent="0.3"/>
  <cols>
    <col min="1" max="1" width="10.6640625" customWidth="1"/>
    <col min="2" max="2" width="37.5546875" bestFit="1" customWidth="1"/>
    <col min="3" max="24" width="10.6640625" customWidth="1"/>
  </cols>
  <sheetData>
    <row r="1" spans="1:24" ht="80.099999999999994" customHeight="1" x14ac:dyDescent="0.3">
      <c r="A1" s="81" t="s">
        <v>2</v>
      </c>
      <c r="B1" s="67" t="s">
        <v>3</v>
      </c>
      <c r="C1" s="67" t="s">
        <v>4</v>
      </c>
      <c r="D1" s="67" t="s">
        <v>23</v>
      </c>
      <c r="E1" s="67" t="s">
        <v>33</v>
      </c>
      <c r="F1" s="67" t="s">
        <v>34</v>
      </c>
      <c r="G1" s="67" t="s">
        <v>35</v>
      </c>
      <c r="H1" s="67" t="s">
        <v>39</v>
      </c>
      <c r="I1" s="67" t="s">
        <v>40</v>
      </c>
      <c r="J1" s="67" t="s">
        <v>41</v>
      </c>
      <c r="K1" s="67" t="s">
        <v>43</v>
      </c>
      <c r="L1" s="67" t="s">
        <v>44</v>
      </c>
      <c r="M1" s="67" t="s">
        <v>54</v>
      </c>
      <c r="N1" s="67" t="s">
        <v>55</v>
      </c>
      <c r="O1" s="67" t="s">
        <v>56</v>
      </c>
      <c r="P1" s="67" t="s">
        <v>57</v>
      </c>
      <c r="Q1" s="67" t="s">
        <v>68</v>
      </c>
      <c r="R1" s="67" t="s">
        <v>78</v>
      </c>
      <c r="S1" s="67" t="s">
        <v>86</v>
      </c>
      <c r="T1" s="67" t="s">
        <v>105</v>
      </c>
      <c r="U1" s="67" t="s">
        <v>106</v>
      </c>
      <c r="V1" s="67" t="s">
        <v>112</v>
      </c>
      <c r="W1" s="67" t="s">
        <v>113</v>
      </c>
      <c r="X1" s="82" t="s">
        <v>120</v>
      </c>
    </row>
    <row r="2" spans="1:24" x14ac:dyDescent="0.3">
      <c r="A2" s="75">
        <v>768108</v>
      </c>
      <c r="B2" s="70" t="s">
        <v>597</v>
      </c>
      <c r="C2" s="70" t="s">
        <v>164</v>
      </c>
      <c r="D2" s="7" t="s">
        <v>157</v>
      </c>
      <c r="E2" s="7" t="s">
        <v>157</v>
      </c>
      <c r="F2" s="7" t="s">
        <v>157</v>
      </c>
      <c r="G2" s="7" t="s">
        <v>157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157</v>
      </c>
      <c r="T2" s="7"/>
      <c r="U2" s="7"/>
      <c r="V2" s="7"/>
      <c r="W2" s="7"/>
      <c r="X2" s="76"/>
    </row>
    <row r="3" spans="1:24" x14ac:dyDescent="0.3">
      <c r="A3" s="75">
        <v>771350</v>
      </c>
      <c r="B3" s="70" t="s">
        <v>878</v>
      </c>
      <c r="C3" s="70" t="s">
        <v>164</v>
      </c>
      <c r="D3" s="7" t="s">
        <v>157</v>
      </c>
      <c r="E3" s="7" t="s">
        <v>157</v>
      </c>
      <c r="F3" s="7" t="s">
        <v>157</v>
      </c>
      <c r="G3" s="7" t="s">
        <v>157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 t="s">
        <v>157</v>
      </c>
      <c r="T3" s="7"/>
      <c r="U3" s="7"/>
      <c r="V3" s="7"/>
      <c r="W3" s="7"/>
      <c r="X3" s="76"/>
    </row>
    <row r="4" spans="1:24" x14ac:dyDescent="0.3">
      <c r="A4" s="75">
        <v>774704</v>
      </c>
      <c r="B4" s="70" t="s">
        <v>1565</v>
      </c>
      <c r="C4" s="70" t="s">
        <v>164</v>
      </c>
      <c r="D4" s="7" t="s">
        <v>157</v>
      </c>
      <c r="E4" s="7" t="s">
        <v>157</v>
      </c>
      <c r="F4" s="7" t="s">
        <v>157</v>
      </c>
      <c r="G4" s="7" t="s">
        <v>157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 t="s">
        <v>157</v>
      </c>
      <c r="T4" s="7"/>
      <c r="U4" s="7"/>
      <c r="V4" s="7"/>
      <c r="W4" s="7"/>
      <c r="X4" s="76"/>
    </row>
    <row r="5" spans="1:24" x14ac:dyDescent="0.3">
      <c r="A5" s="75">
        <v>773670</v>
      </c>
      <c r="B5" s="70" t="s">
        <v>1289</v>
      </c>
      <c r="C5" s="70" t="s">
        <v>164</v>
      </c>
      <c r="D5" s="7" t="s">
        <v>157</v>
      </c>
      <c r="E5" s="7" t="s">
        <v>157</v>
      </c>
      <c r="F5" s="7" t="s">
        <v>157</v>
      </c>
      <c r="G5" s="7" t="s">
        <v>157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157</v>
      </c>
      <c r="T5" s="7"/>
      <c r="U5" s="7"/>
      <c r="V5" s="7"/>
      <c r="W5" s="7"/>
      <c r="X5" s="76"/>
    </row>
    <row r="6" spans="1:24" x14ac:dyDescent="0.3">
      <c r="A6" s="75">
        <v>773491</v>
      </c>
      <c r="B6" s="70" t="s">
        <v>1244</v>
      </c>
      <c r="C6" s="70" t="s">
        <v>164</v>
      </c>
      <c r="D6" s="7" t="s">
        <v>157</v>
      </c>
      <c r="E6" s="7" t="s">
        <v>157</v>
      </c>
      <c r="F6" s="7" t="s">
        <v>157</v>
      </c>
      <c r="G6" s="7" t="s">
        <v>157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 t="s">
        <v>157</v>
      </c>
      <c r="T6" s="7"/>
      <c r="U6" s="7"/>
      <c r="V6" s="7"/>
      <c r="W6" s="7"/>
      <c r="X6" s="76"/>
    </row>
    <row r="7" spans="1:24" x14ac:dyDescent="0.3">
      <c r="A7" s="75">
        <v>769462</v>
      </c>
      <c r="B7" s="70" t="s">
        <v>672</v>
      </c>
      <c r="C7" s="70" t="s">
        <v>164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 t="s">
        <v>157</v>
      </c>
      <c r="R7" s="7" t="s">
        <v>157</v>
      </c>
      <c r="S7" s="7"/>
      <c r="T7" s="7"/>
      <c r="U7" s="7"/>
      <c r="V7" s="7"/>
      <c r="W7" s="7"/>
      <c r="X7" s="76"/>
    </row>
    <row r="8" spans="1:24" x14ac:dyDescent="0.3">
      <c r="A8" s="75">
        <v>762237</v>
      </c>
      <c r="B8" s="70" t="s">
        <v>280</v>
      </c>
      <c r="C8" s="70" t="s">
        <v>164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 t="s">
        <v>157</v>
      </c>
      <c r="R8" s="7" t="s">
        <v>157</v>
      </c>
      <c r="S8" s="7"/>
      <c r="T8" s="7"/>
      <c r="U8" s="7"/>
      <c r="V8" s="7"/>
      <c r="W8" s="7"/>
      <c r="X8" s="76"/>
    </row>
    <row r="9" spans="1:24" x14ac:dyDescent="0.3">
      <c r="A9" s="75">
        <v>774229</v>
      </c>
      <c r="B9" s="70" t="s">
        <v>1432</v>
      </c>
      <c r="C9" s="70" t="s">
        <v>164</v>
      </c>
      <c r="D9" s="7"/>
      <c r="E9" s="7"/>
      <c r="F9" s="7"/>
      <c r="G9" s="7"/>
      <c r="H9" s="7"/>
      <c r="I9" s="7"/>
      <c r="J9" s="7" t="s">
        <v>157</v>
      </c>
      <c r="K9" s="7"/>
      <c r="L9" s="7" t="s">
        <v>157</v>
      </c>
      <c r="M9" s="7" t="s">
        <v>157</v>
      </c>
      <c r="N9" s="7"/>
      <c r="O9" s="7"/>
      <c r="P9" s="7"/>
      <c r="Q9" s="7"/>
      <c r="R9" s="7"/>
      <c r="S9" s="7"/>
      <c r="T9" s="7" t="s">
        <v>157</v>
      </c>
      <c r="U9" s="7" t="s">
        <v>157</v>
      </c>
      <c r="V9" s="7" t="s">
        <v>157</v>
      </c>
      <c r="W9" s="7" t="s">
        <v>157</v>
      </c>
      <c r="X9" s="76" t="s">
        <v>157</v>
      </c>
    </row>
    <row r="10" spans="1:24" x14ac:dyDescent="0.3">
      <c r="A10" s="75">
        <v>774229</v>
      </c>
      <c r="B10" s="70" t="s">
        <v>1432</v>
      </c>
      <c r="C10" s="70" t="s">
        <v>164</v>
      </c>
      <c r="D10" s="7"/>
      <c r="E10" s="7"/>
      <c r="F10" s="7"/>
      <c r="G10" s="7"/>
      <c r="H10" s="7"/>
      <c r="I10" s="7"/>
      <c r="J10" s="7" t="s">
        <v>157</v>
      </c>
      <c r="K10" s="7"/>
      <c r="L10" s="7" t="s">
        <v>157</v>
      </c>
      <c r="M10" s="7" t="s">
        <v>157</v>
      </c>
      <c r="N10" s="7"/>
      <c r="O10" s="7"/>
      <c r="P10" s="7"/>
      <c r="Q10" s="7"/>
      <c r="R10" s="7"/>
      <c r="S10" s="7"/>
      <c r="T10" s="7" t="s">
        <v>157</v>
      </c>
      <c r="U10" s="7" t="s">
        <v>157</v>
      </c>
      <c r="V10" s="7" t="s">
        <v>157</v>
      </c>
      <c r="W10" s="7" t="s">
        <v>157</v>
      </c>
      <c r="X10" s="76" t="s">
        <v>157</v>
      </c>
    </row>
    <row r="11" spans="1:24" x14ac:dyDescent="0.3">
      <c r="A11" s="75">
        <v>761439</v>
      </c>
      <c r="B11" s="70" t="s">
        <v>225</v>
      </c>
      <c r="C11" s="70" t="s">
        <v>164</v>
      </c>
      <c r="D11" s="7"/>
      <c r="E11" s="7"/>
      <c r="F11" s="7"/>
      <c r="G11" s="7"/>
      <c r="H11" s="7"/>
      <c r="I11" s="7"/>
      <c r="J11" s="7" t="s">
        <v>157</v>
      </c>
      <c r="K11" s="7"/>
      <c r="L11" s="7" t="s">
        <v>157</v>
      </c>
      <c r="M11" s="7" t="s">
        <v>157</v>
      </c>
      <c r="N11" s="7"/>
      <c r="O11" s="7"/>
      <c r="P11" s="7"/>
      <c r="Q11" s="7"/>
      <c r="R11" s="7"/>
      <c r="S11" s="7"/>
      <c r="T11" s="7" t="s">
        <v>157</v>
      </c>
      <c r="U11" s="7" t="s">
        <v>157</v>
      </c>
      <c r="V11" s="7" t="s">
        <v>157</v>
      </c>
      <c r="W11" s="7" t="s">
        <v>157</v>
      </c>
      <c r="X11" s="76" t="s">
        <v>157</v>
      </c>
    </row>
    <row r="12" spans="1:24" x14ac:dyDescent="0.3">
      <c r="A12" s="75">
        <v>774567</v>
      </c>
      <c r="B12" s="70" t="s">
        <v>1522</v>
      </c>
      <c r="C12" s="70" t="s">
        <v>164</v>
      </c>
      <c r="D12" s="7"/>
      <c r="E12" s="7"/>
      <c r="F12" s="7"/>
      <c r="G12" s="7"/>
      <c r="H12" s="7" t="s">
        <v>157</v>
      </c>
      <c r="I12" s="7" t="s">
        <v>157</v>
      </c>
      <c r="J12" s="7" t="s">
        <v>157</v>
      </c>
      <c r="K12" s="7" t="s">
        <v>157</v>
      </c>
      <c r="L12" s="7" t="s">
        <v>157</v>
      </c>
      <c r="M12" s="7" t="s">
        <v>157</v>
      </c>
      <c r="N12" s="7" t="s">
        <v>157</v>
      </c>
      <c r="O12" s="7" t="s">
        <v>157</v>
      </c>
      <c r="P12" s="7" t="s">
        <v>157</v>
      </c>
      <c r="Q12" s="7"/>
      <c r="R12" s="7"/>
      <c r="S12" s="7"/>
      <c r="T12" s="7"/>
      <c r="U12" s="7"/>
      <c r="V12" s="7"/>
      <c r="W12" s="7"/>
      <c r="X12" s="76"/>
    </row>
    <row r="13" spans="1:24" x14ac:dyDescent="0.3">
      <c r="A13" s="77">
        <v>774271</v>
      </c>
      <c r="B13" s="78" t="s">
        <v>1445</v>
      </c>
      <c r="C13" s="78" t="s">
        <v>164</v>
      </c>
      <c r="D13" s="20"/>
      <c r="E13" s="20"/>
      <c r="F13" s="20"/>
      <c r="G13" s="20"/>
      <c r="H13" s="20" t="s">
        <v>157</v>
      </c>
      <c r="I13" s="20" t="s">
        <v>157</v>
      </c>
      <c r="J13" s="20" t="s">
        <v>157</v>
      </c>
      <c r="K13" s="20" t="s">
        <v>157</v>
      </c>
      <c r="L13" s="20"/>
      <c r="M13" s="20" t="s">
        <v>157</v>
      </c>
      <c r="N13" s="20" t="s">
        <v>157</v>
      </c>
      <c r="O13" s="20" t="s">
        <v>157</v>
      </c>
      <c r="P13" s="20" t="s">
        <v>157</v>
      </c>
      <c r="Q13" s="20"/>
      <c r="R13" s="20"/>
      <c r="S13" s="20"/>
      <c r="T13" s="20"/>
      <c r="U13" s="20"/>
      <c r="V13" s="20"/>
      <c r="W13" s="20"/>
      <c r="X13" s="79"/>
    </row>
  </sheetData>
  <conditionalFormatting sqref="D1:X1048576">
    <cfRule type="cellIs" dxfId="373" priority="2" operator="equal">
      <formula>"OK"</formula>
    </cfRule>
    <cfRule type="cellIs" dxfId="372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7A3F-005B-41D4-A43C-6EA3C38E4CB5}">
  <sheetPr codeName="Sheet16"/>
  <dimension ref="A1:Z19"/>
  <sheetViews>
    <sheetView workbookViewId="0">
      <selection sqref="A1:Z19"/>
    </sheetView>
  </sheetViews>
  <sheetFormatPr baseColWidth="10" defaultColWidth="8.88671875" defaultRowHeight="14.4" x14ac:dyDescent="0.3"/>
  <cols>
    <col min="1" max="1" width="10.6640625" customWidth="1"/>
    <col min="2" max="2" width="34" bestFit="1" customWidth="1"/>
    <col min="3" max="3" width="17.5546875" bestFit="1" customWidth="1"/>
    <col min="4" max="26" width="10.6640625" customWidth="1"/>
  </cols>
  <sheetData>
    <row r="1" spans="1:26" ht="80.099999999999994" customHeight="1" x14ac:dyDescent="0.3">
      <c r="A1" s="73" t="s">
        <v>2</v>
      </c>
      <c r="B1" s="66" t="s">
        <v>3</v>
      </c>
      <c r="C1" s="66" t="s">
        <v>4</v>
      </c>
      <c r="D1" s="66" t="s">
        <v>9</v>
      </c>
      <c r="E1" s="66" t="s">
        <v>34</v>
      </c>
      <c r="F1" s="66" t="s">
        <v>49</v>
      </c>
      <c r="G1" s="66" t="s">
        <v>53</v>
      </c>
      <c r="H1" s="66" t="s">
        <v>78</v>
      </c>
      <c r="I1" s="66" t="s">
        <v>82</v>
      </c>
      <c r="J1" s="66" t="s">
        <v>83</v>
      </c>
      <c r="K1" s="66" t="s">
        <v>84</v>
      </c>
      <c r="L1" s="66" t="s">
        <v>86</v>
      </c>
      <c r="M1" s="66" t="s">
        <v>97</v>
      </c>
      <c r="N1" s="66" t="s">
        <v>121</v>
      </c>
      <c r="O1" s="66" t="s">
        <v>123</v>
      </c>
      <c r="P1" s="66" t="s">
        <v>132</v>
      </c>
      <c r="Q1" s="66" t="s">
        <v>133</v>
      </c>
      <c r="R1" s="66" t="s">
        <v>134</v>
      </c>
      <c r="S1" s="66" t="s">
        <v>135</v>
      </c>
      <c r="T1" s="66" t="s">
        <v>137</v>
      </c>
      <c r="U1" s="66" t="s">
        <v>138</v>
      </c>
      <c r="V1" s="66" t="s">
        <v>139</v>
      </c>
      <c r="W1" s="66" t="s">
        <v>150</v>
      </c>
      <c r="X1" s="66" t="s">
        <v>151</v>
      </c>
      <c r="Y1" s="66" t="s">
        <v>152</v>
      </c>
      <c r="Z1" s="74" t="s">
        <v>153</v>
      </c>
    </row>
    <row r="2" spans="1:26" x14ac:dyDescent="0.3">
      <c r="A2" s="75">
        <v>762458</v>
      </c>
      <c r="B2" s="70" t="s">
        <v>296</v>
      </c>
      <c r="C2" s="70" t="s">
        <v>165</v>
      </c>
      <c r="D2" s="7" t="s">
        <v>157</v>
      </c>
      <c r="E2" s="7"/>
      <c r="F2" s="7"/>
      <c r="G2" s="7"/>
      <c r="H2" s="7" t="s">
        <v>157</v>
      </c>
      <c r="I2" s="7"/>
      <c r="J2" s="7"/>
      <c r="K2" s="7"/>
      <c r="L2" s="7" t="s">
        <v>157</v>
      </c>
      <c r="M2" s="7"/>
      <c r="N2" s="7" t="s">
        <v>157</v>
      </c>
      <c r="O2" s="7" t="s">
        <v>157</v>
      </c>
      <c r="P2" s="7" t="s">
        <v>157</v>
      </c>
      <c r="Q2" s="7" t="s">
        <v>157</v>
      </c>
      <c r="R2" s="7" t="s">
        <v>157</v>
      </c>
      <c r="S2" s="7" t="s">
        <v>157</v>
      </c>
      <c r="T2" s="7"/>
      <c r="U2" s="7"/>
      <c r="V2" s="7"/>
      <c r="W2" s="7"/>
      <c r="X2" s="7"/>
      <c r="Y2" s="7"/>
      <c r="Z2" s="76"/>
    </row>
    <row r="3" spans="1:26" x14ac:dyDescent="0.3">
      <c r="A3" s="75">
        <v>762438</v>
      </c>
      <c r="B3" s="70" t="s">
        <v>295</v>
      </c>
      <c r="C3" s="70" t="s">
        <v>165</v>
      </c>
      <c r="D3" s="7" t="s">
        <v>157</v>
      </c>
      <c r="E3" s="7"/>
      <c r="F3" s="7"/>
      <c r="G3" s="7"/>
      <c r="H3" s="7" t="s">
        <v>157</v>
      </c>
      <c r="I3" s="7"/>
      <c r="J3" s="7"/>
      <c r="K3" s="7"/>
      <c r="L3" s="7" t="s">
        <v>157</v>
      </c>
      <c r="M3" s="7"/>
      <c r="N3" s="7" t="s">
        <v>157</v>
      </c>
      <c r="O3" s="7" t="s">
        <v>157</v>
      </c>
      <c r="P3" s="7" t="s">
        <v>157</v>
      </c>
      <c r="Q3" s="7" t="s">
        <v>157</v>
      </c>
      <c r="R3" s="7" t="s">
        <v>157</v>
      </c>
      <c r="S3" s="7" t="s">
        <v>157</v>
      </c>
      <c r="T3" s="7"/>
      <c r="U3" s="7"/>
      <c r="V3" s="7"/>
      <c r="W3" s="7"/>
      <c r="X3" s="7"/>
      <c r="Y3" s="7"/>
      <c r="Z3" s="76"/>
    </row>
    <row r="4" spans="1:26" x14ac:dyDescent="0.3">
      <c r="A4" s="75">
        <v>766561</v>
      </c>
      <c r="B4" s="70" t="s">
        <v>507</v>
      </c>
      <c r="C4" s="70" t="s">
        <v>165</v>
      </c>
      <c r="D4" s="7" t="s">
        <v>157</v>
      </c>
      <c r="E4" s="7"/>
      <c r="F4" s="7"/>
      <c r="G4" s="7"/>
      <c r="H4" s="7" t="s">
        <v>157</v>
      </c>
      <c r="I4" s="7"/>
      <c r="J4" s="7"/>
      <c r="K4" s="7"/>
      <c r="L4" s="7" t="s">
        <v>157</v>
      </c>
      <c r="M4" s="7"/>
      <c r="N4" s="7" t="s">
        <v>157</v>
      </c>
      <c r="O4" s="7" t="s">
        <v>157</v>
      </c>
      <c r="P4" s="7" t="s">
        <v>157</v>
      </c>
      <c r="Q4" s="7" t="s">
        <v>157</v>
      </c>
      <c r="R4" s="7" t="s">
        <v>157</v>
      </c>
      <c r="S4" s="7" t="s">
        <v>157</v>
      </c>
      <c r="T4" s="7"/>
      <c r="U4" s="7"/>
      <c r="V4" s="7"/>
      <c r="W4" s="7"/>
      <c r="X4" s="7"/>
      <c r="Y4" s="7"/>
      <c r="Z4" s="76"/>
    </row>
    <row r="5" spans="1:26" x14ac:dyDescent="0.3">
      <c r="A5" s="75">
        <v>773140</v>
      </c>
      <c r="B5" s="70" t="s">
        <v>1155</v>
      </c>
      <c r="C5" s="70" t="s">
        <v>165</v>
      </c>
      <c r="D5" s="7" t="s">
        <v>157</v>
      </c>
      <c r="E5" s="7"/>
      <c r="F5" s="7"/>
      <c r="G5" s="7"/>
      <c r="H5" s="7" t="s">
        <v>157</v>
      </c>
      <c r="I5" s="7"/>
      <c r="J5" s="7"/>
      <c r="K5" s="7"/>
      <c r="L5" s="7" t="s">
        <v>157</v>
      </c>
      <c r="M5" s="7"/>
      <c r="N5" s="7" t="s">
        <v>157</v>
      </c>
      <c r="O5" s="7" t="s">
        <v>157</v>
      </c>
      <c r="P5" s="7" t="s">
        <v>157</v>
      </c>
      <c r="Q5" s="7" t="s">
        <v>157</v>
      </c>
      <c r="R5" s="7" t="s">
        <v>157</v>
      </c>
      <c r="S5" s="7" t="s">
        <v>157</v>
      </c>
      <c r="T5" s="7"/>
      <c r="U5" s="7"/>
      <c r="V5" s="7"/>
      <c r="W5" s="7"/>
      <c r="X5" s="7"/>
      <c r="Y5" s="7"/>
      <c r="Z5" s="76"/>
    </row>
    <row r="6" spans="1:26" x14ac:dyDescent="0.3">
      <c r="A6" s="75">
        <v>761252</v>
      </c>
      <c r="B6" s="70" t="s">
        <v>208</v>
      </c>
      <c r="C6" s="70" t="s">
        <v>165</v>
      </c>
      <c r="D6" s="7" t="s">
        <v>157</v>
      </c>
      <c r="E6" s="7"/>
      <c r="F6" s="7"/>
      <c r="G6" s="7" t="s">
        <v>157</v>
      </c>
      <c r="H6" s="7"/>
      <c r="I6" s="7" t="s">
        <v>157</v>
      </c>
      <c r="J6" s="7" t="s">
        <v>157</v>
      </c>
      <c r="K6" s="7" t="s">
        <v>157</v>
      </c>
      <c r="L6" s="7" t="s">
        <v>157</v>
      </c>
      <c r="M6" s="7" t="s">
        <v>157</v>
      </c>
      <c r="N6" s="7" t="s">
        <v>157</v>
      </c>
      <c r="O6" s="7"/>
      <c r="P6" s="7"/>
      <c r="Q6" s="7"/>
      <c r="R6" s="7"/>
      <c r="S6" s="7"/>
      <c r="T6" s="7" t="s">
        <v>157</v>
      </c>
      <c r="U6" s="7" t="s">
        <v>157</v>
      </c>
      <c r="V6" s="7" t="s">
        <v>157</v>
      </c>
      <c r="W6" s="7" t="s">
        <v>157</v>
      </c>
      <c r="X6" s="7" t="s">
        <v>157</v>
      </c>
      <c r="Y6" s="7" t="s">
        <v>157</v>
      </c>
      <c r="Z6" s="76" t="s">
        <v>157</v>
      </c>
    </row>
    <row r="7" spans="1:26" x14ac:dyDescent="0.3">
      <c r="A7" s="75">
        <v>766843</v>
      </c>
      <c r="B7" s="70" t="s">
        <v>527</v>
      </c>
      <c r="C7" s="70" t="s">
        <v>165</v>
      </c>
      <c r="D7" s="7" t="s">
        <v>157</v>
      </c>
      <c r="E7" s="7"/>
      <c r="F7" s="7"/>
      <c r="G7" s="7" t="s">
        <v>157</v>
      </c>
      <c r="H7" s="7"/>
      <c r="I7" s="7" t="s">
        <v>157</v>
      </c>
      <c r="J7" s="7" t="s">
        <v>157</v>
      </c>
      <c r="K7" s="7" t="s">
        <v>157</v>
      </c>
      <c r="L7" s="7" t="s">
        <v>157</v>
      </c>
      <c r="M7" s="7" t="s">
        <v>157</v>
      </c>
      <c r="N7" s="7" t="s">
        <v>157</v>
      </c>
      <c r="O7" s="7"/>
      <c r="P7" s="7"/>
      <c r="Q7" s="7"/>
      <c r="R7" s="7"/>
      <c r="S7" s="7"/>
      <c r="T7" s="7" t="s">
        <v>157</v>
      </c>
      <c r="U7" s="7" t="s">
        <v>157</v>
      </c>
      <c r="V7" s="7" t="s">
        <v>157</v>
      </c>
      <c r="W7" s="7" t="s">
        <v>157</v>
      </c>
      <c r="X7" s="7" t="s">
        <v>157</v>
      </c>
      <c r="Y7" s="7" t="s">
        <v>157</v>
      </c>
      <c r="Z7" s="76" t="s">
        <v>157</v>
      </c>
    </row>
    <row r="8" spans="1:26" x14ac:dyDescent="0.3">
      <c r="A8" s="75">
        <v>773508</v>
      </c>
      <c r="B8" s="70" t="s">
        <v>1257</v>
      </c>
      <c r="C8" s="70" t="s">
        <v>165</v>
      </c>
      <c r="D8" s="7" t="s">
        <v>157</v>
      </c>
      <c r="E8" s="7"/>
      <c r="F8" s="7"/>
      <c r="G8" s="7" t="s">
        <v>157</v>
      </c>
      <c r="H8" s="7"/>
      <c r="I8" s="7" t="s">
        <v>157</v>
      </c>
      <c r="J8" s="7" t="s">
        <v>157</v>
      </c>
      <c r="K8" s="7" t="s">
        <v>157</v>
      </c>
      <c r="L8" s="7" t="s">
        <v>157</v>
      </c>
      <c r="M8" s="7" t="s">
        <v>157</v>
      </c>
      <c r="N8" s="7" t="s">
        <v>157</v>
      </c>
      <c r="O8" s="7"/>
      <c r="P8" s="7"/>
      <c r="Q8" s="7"/>
      <c r="R8" s="7"/>
      <c r="S8" s="7"/>
      <c r="T8" s="7" t="s">
        <v>157</v>
      </c>
      <c r="U8" s="7" t="s">
        <v>157</v>
      </c>
      <c r="V8" s="7" t="s">
        <v>157</v>
      </c>
      <c r="W8" s="7" t="s">
        <v>157</v>
      </c>
      <c r="X8" s="7" t="s">
        <v>157</v>
      </c>
      <c r="Y8" s="7" t="s">
        <v>157</v>
      </c>
      <c r="Z8" s="76" t="s">
        <v>157</v>
      </c>
    </row>
    <row r="9" spans="1:26" x14ac:dyDescent="0.3">
      <c r="A9" s="75">
        <v>775290</v>
      </c>
      <c r="B9" s="70" t="s">
        <v>1683</v>
      </c>
      <c r="C9" s="70" t="s">
        <v>165</v>
      </c>
      <c r="D9" s="7" t="s">
        <v>157</v>
      </c>
      <c r="E9" s="7"/>
      <c r="F9" s="7"/>
      <c r="G9" s="7" t="s">
        <v>157</v>
      </c>
      <c r="H9" s="7"/>
      <c r="I9" s="7" t="s">
        <v>157</v>
      </c>
      <c r="J9" s="7" t="s">
        <v>157</v>
      </c>
      <c r="K9" s="7" t="s">
        <v>157</v>
      </c>
      <c r="L9" s="7" t="s">
        <v>157</v>
      </c>
      <c r="M9" s="7" t="s">
        <v>157</v>
      </c>
      <c r="N9" s="7" t="s">
        <v>157</v>
      </c>
      <c r="O9" s="7"/>
      <c r="P9" s="7"/>
      <c r="Q9" s="7"/>
      <c r="R9" s="7"/>
      <c r="S9" s="7"/>
      <c r="T9" s="7" t="s">
        <v>157</v>
      </c>
      <c r="U9" s="7" t="s">
        <v>157</v>
      </c>
      <c r="V9" s="7" t="s">
        <v>157</v>
      </c>
      <c r="W9" s="7" t="s">
        <v>157</v>
      </c>
      <c r="X9" s="7" t="s">
        <v>157</v>
      </c>
      <c r="Y9" s="7" t="s">
        <v>157</v>
      </c>
      <c r="Z9" s="76" t="s">
        <v>157</v>
      </c>
    </row>
    <row r="10" spans="1:26" x14ac:dyDescent="0.3">
      <c r="A10" s="75">
        <v>773278</v>
      </c>
      <c r="B10" s="70" t="s">
        <v>1193</v>
      </c>
      <c r="C10" s="70" t="s">
        <v>165</v>
      </c>
      <c r="D10" s="7" t="s">
        <v>157</v>
      </c>
      <c r="E10" s="7"/>
      <c r="F10" s="7"/>
      <c r="G10" s="7" t="s">
        <v>157</v>
      </c>
      <c r="H10" s="7"/>
      <c r="I10" s="7" t="s">
        <v>157</v>
      </c>
      <c r="J10" s="7" t="s">
        <v>157</v>
      </c>
      <c r="K10" s="7" t="s">
        <v>157</v>
      </c>
      <c r="L10" s="7" t="s">
        <v>157</v>
      </c>
      <c r="M10" s="7" t="s">
        <v>157</v>
      </c>
      <c r="N10" s="7" t="s">
        <v>157</v>
      </c>
      <c r="O10" s="7"/>
      <c r="P10" s="7"/>
      <c r="Q10" s="7"/>
      <c r="R10" s="7"/>
      <c r="S10" s="7"/>
      <c r="T10" s="7" t="s">
        <v>157</v>
      </c>
      <c r="U10" s="7" t="s">
        <v>157</v>
      </c>
      <c r="V10" s="7" t="s">
        <v>157</v>
      </c>
      <c r="W10" s="7" t="s">
        <v>157</v>
      </c>
      <c r="X10" s="7" t="s">
        <v>157</v>
      </c>
      <c r="Y10" s="7" t="s">
        <v>157</v>
      </c>
      <c r="Z10" s="76" t="s">
        <v>157</v>
      </c>
    </row>
    <row r="11" spans="1:26" x14ac:dyDescent="0.3">
      <c r="A11" s="75">
        <v>772756</v>
      </c>
      <c r="B11" s="70" t="s">
        <v>1071</v>
      </c>
      <c r="C11" s="70" t="s">
        <v>165</v>
      </c>
      <c r="D11" s="7" t="s">
        <v>157</v>
      </c>
      <c r="E11" s="7"/>
      <c r="F11" s="7"/>
      <c r="G11" s="7" t="s">
        <v>157</v>
      </c>
      <c r="H11" s="7"/>
      <c r="I11" s="7" t="s">
        <v>157</v>
      </c>
      <c r="J11" s="7" t="s">
        <v>157</v>
      </c>
      <c r="K11" s="7" t="s">
        <v>157</v>
      </c>
      <c r="L11" s="7" t="s">
        <v>157</v>
      </c>
      <c r="M11" s="7" t="s">
        <v>157</v>
      </c>
      <c r="N11" s="7" t="s">
        <v>157</v>
      </c>
      <c r="O11" s="7"/>
      <c r="P11" s="7"/>
      <c r="Q11" s="7"/>
      <c r="R11" s="7"/>
      <c r="S11" s="7"/>
      <c r="T11" s="7" t="s">
        <v>157</v>
      </c>
      <c r="U11" s="7" t="s">
        <v>157</v>
      </c>
      <c r="V11" s="7" t="s">
        <v>157</v>
      </c>
      <c r="W11" s="7" t="s">
        <v>157</v>
      </c>
      <c r="X11" s="7" t="s">
        <v>157</v>
      </c>
      <c r="Y11" s="7" t="s">
        <v>157</v>
      </c>
      <c r="Z11" s="76" t="s">
        <v>157</v>
      </c>
    </row>
    <row r="12" spans="1:26" x14ac:dyDescent="0.3">
      <c r="A12" s="75">
        <v>776478</v>
      </c>
      <c r="B12" s="70" t="s">
        <v>2172</v>
      </c>
      <c r="C12" s="70" t="s">
        <v>165</v>
      </c>
      <c r="D12" s="7" t="s">
        <v>157</v>
      </c>
      <c r="E12" s="7"/>
      <c r="F12" s="7"/>
      <c r="G12" s="7" t="s">
        <v>157</v>
      </c>
      <c r="H12" s="7"/>
      <c r="I12" s="7" t="s">
        <v>157</v>
      </c>
      <c r="J12" s="7" t="s">
        <v>157</v>
      </c>
      <c r="K12" s="7" t="s">
        <v>157</v>
      </c>
      <c r="L12" s="7" t="s">
        <v>157</v>
      </c>
      <c r="M12" s="7" t="s">
        <v>157</v>
      </c>
      <c r="N12" s="7" t="s">
        <v>157</v>
      </c>
      <c r="O12" s="7"/>
      <c r="P12" s="7"/>
      <c r="Q12" s="7"/>
      <c r="R12" s="7"/>
      <c r="S12" s="7"/>
      <c r="T12" s="7" t="s">
        <v>157</v>
      </c>
      <c r="U12" s="7" t="s">
        <v>157</v>
      </c>
      <c r="V12" s="7" t="s">
        <v>157</v>
      </c>
      <c r="W12" s="7" t="s">
        <v>157</v>
      </c>
      <c r="X12" s="7" t="s">
        <v>157</v>
      </c>
      <c r="Y12" s="7" t="s">
        <v>157</v>
      </c>
      <c r="Z12" s="76" t="s">
        <v>157</v>
      </c>
    </row>
    <row r="13" spans="1:26" x14ac:dyDescent="0.3">
      <c r="A13" s="75">
        <v>769896</v>
      </c>
      <c r="B13" s="70" t="s">
        <v>720</v>
      </c>
      <c r="C13" s="70" t="s">
        <v>165</v>
      </c>
      <c r="D13" s="7" t="s">
        <v>157</v>
      </c>
      <c r="E13" s="7" t="s">
        <v>157</v>
      </c>
      <c r="F13" s="7" t="s">
        <v>157</v>
      </c>
      <c r="G13" s="7"/>
      <c r="H13" s="7"/>
      <c r="I13" s="7"/>
      <c r="J13" s="7"/>
      <c r="K13" s="7"/>
      <c r="L13" s="7" t="s">
        <v>157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6"/>
    </row>
    <row r="14" spans="1:26" x14ac:dyDescent="0.3">
      <c r="A14" s="75">
        <v>771412</v>
      </c>
      <c r="B14" s="70" t="s">
        <v>886</v>
      </c>
      <c r="C14" s="70" t="s">
        <v>165</v>
      </c>
      <c r="D14" s="7" t="s">
        <v>157</v>
      </c>
      <c r="E14" s="7" t="s">
        <v>157</v>
      </c>
      <c r="F14" s="7" t="s">
        <v>157</v>
      </c>
      <c r="G14" s="7"/>
      <c r="H14" s="7"/>
      <c r="I14" s="7"/>
      <c r="J14" s="7"/>
      <c r="K14" s="7"/>
      <c r="L14" s="7" t="s">
        <v>157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6"/>
    </row>
    <row r="15" spans="1:26" x14ac:dyDescent="0.3">
      <c r="A15" s="75">
        <v>773112</v>
      </c>
      <c r="B15" s="70" t="s">
        <v>1150</v>
      </c>
      <c r="C15" s="70" t="s">
        <v>165</v>
      </c>
      <c r="D15" s="7" t="s">
        <v>157</v>
      </c>
      <c r="E15" s="7" t="s">
        <v>157</v>
      </c>
      <c r="F15" s="7" t="s">
        <v>157</v>
      </c>
      <c r="G15" s="7"/>
      <c r="H15" s="7"/>
      <c r="I15" s="7"/>
      <c r="J15" s="7"/>
      <c r="K15" s="7"/>
      <c r="L15" s="7" t="s">
        <v>157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6"/>
    </row>
    <row r="16" spans="1:26" x14ac:dyDescent="0.3">
      <c r="A16" s="75">
        <v>773187</v>
      </c>
      <c r="B16" s="70" t="s">
        <v>1166</v>
      </c>
      <c r="C16" s="70" t="s">
        <v>165</v>
      </c>
      <c r="D16" s="7" t="s">
        <v>157</v>
      </c>
      <c r="E16" s="7" t="s">
        <v>157</v>
      </c>
      <c r="F16" s="7" t="s">
        <v>157</v>
      </c>
      <c r="G16" s="7"/>
      <c r="H16" s="7"/>
      <c r="I16" s="7"/>
      <c r="J16" s="7"/>
      <c r="K16" s="7"/>
      <c r="L16" s="7" t="s">
        <v>157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6"/>
    </row>
    <row r="17" spans="1:26" x14ac:dyDescent="0.3">
      <c r="A17" s="75">
        <v>773194</v>
      </c>
      <c r="B17" s="70" t="s">
        <v>1173</v>
      </c>
      <c r="C17" s="70" t="s">
        <v>165</v>
      </c>
      <c r="D17" s="7" t="s">
        <v>157</v>
      </c>
      <c r="E17" s="7" t="s">
        <v>157</v>
      </c>
      <c r="F17" s="7" t="s">
        <v>157</v>
      </c>
      <c r="G17" s="7"/>
      <c r="H17" s="7"/>
      <c r="I17" s="7"/>
      <c r="J17" s="7"/>
      <c r="K17" s="7"/>
      <c r="L17" s="7" t="s">
        <v>157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6"/>
    </row>
    <row r="18" spans="1:26" x14ac:dyDescent="0.3">
      <c r="A18" s="75">
        <v>776360</v>
      </c>
      <c r="B18" s="70" t="s">
        <v>2106</v>
      </c>
      <c r="C18" s="70" t="s">
        <v>165</v>
      </c>
      <c r="D18" s="7" t="s">
        <v>157</v>
      </c>
      <c r="E18" s="7" t="s">
        <v>157</v>
      </c>
      <c r="F18" s="7" t="s">
        <v>157</v>
      </c>
      <c r="G18" s="7"/>
      <c r="H18" s="7"/>
      <c r="I18" s="7"/>
      <c r="J18" s="7"/>
      <c r="K18" s="7"/>
      <c r="L18" s="7" t="s">
        <v>157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6"/>
    </row>
    <row r="19" spans="1:26" x14ac:dyDescent="0.3">
      <c r="A19" s="77">
        <v>767356</v>
      </c>
      <c r="B19" s="78" t="s">
        <v>554</v>
      </c>
      <c r="C19" s="78" t="s">
        <v>165</v>
      </c>
      <c r="D19" s="20" t="s">
        <v>157</v>
      </c>
      <c r="E19" s="20" t="s">
        <v>157</v>
      </c>
      <c r="F19" s="20" t="s">
        <v>157</v>
      </c>
      <c r="G19" s="20"/>
      <c r="H19" s="20"/>
      <c r="I19" s="20"/>
      <c r="J19" s="20"/>
      <c r="K19" s="20"/>
      <c r="L19" s="20" t="s">
        <v>157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79"/>
    </row>
  </sheetData>
  <conditionalFormatting sqref="D1:Z1048576">
    <cfRule type="cellIs" dxfId="371" priority="2" operator="equal">
      <formula>"OK"</formula>
    </cfRule>
    <cfRule type="cellIs" dxfId="370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F5E3-5FBF-479F-BDD9-453D5C9AF6F0}">
  <sheetPr codeName="Sheet17"/>
  <dimension ref="A1:AD22"/>
  <sheetViews>
    <sheetView workbookViewId="0">
      <selection sqref="A1:AD22"/>
    </sheetView>
  </sheetViews>
  <sheetFormatPr baseColWidth="10" defaultColWidth="8.88671875" defaultRowHeight="14.4" x14ac:dyDescent="0.3"/>
  <cols>
    <col min="1" max="1" width="10.6640625" customWidth="1"/>
    <col min="2" max="2" width="34.88671875" bestFit="1" customWidth="1"/>
    <col min="3" max="3" width="23.88671875" bestFit="1" customWidth="1"/>
    <col min="4" max="30" width="10.6640625" customWidth="1"/>
  </cols>
  <sheetData>
    <row r="1" spans="1:30" ht="80.099999999999994" customHeight="1" x14ac:dyDescent="0.3">
      <c r="A1" s="73" t="s">
        <v>2</v>
      </c>
      <c r="B1" s="66" t="s">
        <v>3</v>
      </c>
      <c r="C1" s="66" t="s">
        <v>4</v>
      </c>
      <c r="D1" s="66" t="s">
        <v>5</v>
      </c>
      <c r="E1" s="66" t="s">
        <v>9</v>
      </c>
      <c r="F1" s="66" t="s">
        <v>10</v>
      </c>
      <c r="G1" s="66" t="s">
        <v>12</v>
      </c>
      <c r="H1" s="66" t="s">
        <v>23</v>
      </c>
      <c r="I1" s="66" t="s">
        <v>25</v>
      </c>
      <c r="J1" s="66" t="s">
        <v>58</v>
      </c>
      <c r="K1" s="66" t="s">
        <v>59</v>
      </c>
      <c r="L1" s="66" t="s">
        <v>62</v>
      </c>
      <c r="M1" s="66" t="s">
        <v>63</v>
      </c>
      <c r="N1" s="66" t="s">
        <v>64</v>
      </c>
      <c r="O1" s="66" t="s">
        <v>65</v>
      </c>
      <c r="P1" s="66" t="s">
        <v>66</v>
      </c>
      <c r="Q1" s="66" t="s">
        <v>67</v>
      </c>
      <c r="R1" s="66" t="s">
        <v>70</v>
      </c>
      <c r="S1" s="66" t="s">
        <v>72</v>
      </c>
      <c r="T1" s="66" t="s">
        <v>86</v>
      </c>
      <c r="U1" s="66" t="s">
        <v>88</v>
      </c>
      <c r="V1" s="66" t="s">
        <v>96</v>
      </c>
      <c r="W1" s="66" t="s">
        <v>97</v>
      </c>
      <c r="X1" s="66" t="s">
        <v>98</v>
      </c>
      <c r="Y1" s="66" t="s">
        <v>107</v>
      </c>
      <c r="Z1" s="66" t="s">
        <v>108</v>
      </c>
      <c r="AA1" s="66" t="s">
        <v>109</v>
      </c>
      <c r="AB1" s="66" t="s">
        <v>110</v>
      </c>
      <c r="AC1" s="66" t="s">
        <v>111</v>
      </c>
      <c r="AD1" s="74" t="s">
        <v>132</v>
      </c>
    </row>
    <row r="2" spans="1:30" x14ac:dyDescent="0.3">
      <c r="A2" s="75">
        <v>761731</v>
      </c>
      <c r="B2" s="70" t="s">
        <v>246</v>
      </c>
      <c r="C2" s="70" t="s">
        <v>166</v>
      </c>
      <c r="D2" s="7"/>
      <c r="E2" s="7" t="s">
        <v>157</v>
      </c>
      <c r="F2" s="7"/>
      <c r="G2" s="7" t="s">
        <v>157</v>
      </c>
      <c r="H2" s="7" t="s">
        <v>157</v>
      </c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157</v>
      </c>
      <c r="T2" s="7" t="s">
        <v>157</v>
      </c>
      <c r="U2" s="7"/>
      <c r="V2" s="7" t="s">
        <v>157</v>
      </c>
      <c r="W2" s="7" t="s">
        <v>157</v>
      </c>
      <c r="X2" s="7" t="s">
        <v>157</v>
      </c>
      <c r="Y2" s="7"/>
      <c r="Z2" s="7"/>
      <c r="AA2" s="7"/>
      <c r="AB2" s="7"/>
      <c r="AC2" s="7"/>
      <c r="AD2" s="76"/>
    </row>
    <row r="3" spans="1:30" x14ac:dyDescent="0.3">
      <c r="A3" s="75">
        <v>771235</v>
      </c>
      <c r="B3" s="70" t="s">
        <v>870</v>
      </c>
      <c r="C3" s="70" t="s">
        <v>166</v>
      </c>
      <c r="D3" s="7"/>
      <c r="E3" s="7" t="s">
        <v>157</v>
      </c>
      <c r="F3" s="7"/>
      <c r="G3" s="7" t="s">
        <v>157</v>
      </c>
      <c r="H3" s="7" t="s">
        <v>157</v>
      </c>
      <c r="I3" s="7"/>
      <c r="J3" s="7"/>
      <c r="K3" s="7"/>
      <c r="L3" s="7"/>
      <c r="M3" s="7"/>
      <c r="N3" s="7"/>
      <c r="O3" s="7"/>
      <c r="P3" s="7"/>
      <c r="Q3" s="7"/>
      <c r="R3" s="7"/>
      <c r="S3" s="7" t="s">
        <v>157</v>
      </c>
      <c r="T3" s="7" t="s">
        <v>157</v>
      </c>
      <c r="U3" s="7"/>
      <c r="V3" s="7" t="s">
        <v>157</v>
      </c>
      <c r="W3" s="7" t="s">
        <v>157</v>
      </c>
      <c r="X3" s="7" t="s">
        <v>157</v>
      </c>
      <c r="Y3" s="7"/>
      <c r="Z3" s="7"/>
      <c r="AA3" s="7"/>
      <c r="AB3" s="7"/>
      <c r="AC3" s="7"/>
      <c r="AD3" s="76"/>
    </row>
    <row r="4" spans="1:30" x14ac:dyDescent="0.3">
      <c r="A4" s="75">
        <v>771536</v>
      </c>
      <c r="B4" s="70" t="s">
        <v>905</v>
      </c>
      <c r="C4" s="70" t="s">
        <v>166</v>
      </c>
      <c r="D4" s="7"/>
      <c r="E4" s="7" t="s">
        <v>157</v>
      </c>
      <c r="F4" s="7"/>
      <c r="G4" s="7" t="s">
        <v>157</v>
      </c>
      <c r="H4" s="7" t="s">
        <v>157</v>
      </c>
      <c r="I4" s="7"/>
      <c r="J4" s="7"/>
      <c r="K4" s="7"/>
      <c r="L4" s="7"/>
      <c r="M4" s="7"/>
      <c r="N4" s="7"/>
      <c r="O4" s="7"/>
      <c r="P4" s="7"/>
      <c r="Q4" s="7"/>
      <c r="R4" s="7"/>
      <c r="S4" s="7" t="s">
        <v>157</v>
      </c>
      <c r="T4" s="7" t="s">
        <v>157</v>
      </c>
      <c r="U4" s="7"/>
      <c r="V4" s="7" t="s">
        <v>157</v>
      </c>
      <c r="W4" s="7" t="s">
        <v>157</v>
      </c>
      <c r="X4" s="7" t="s">
        <v>157</v>
      </c>
      <c r="Y4" s="7"/>
      <c r="Z4" s="7"/>
      <c r="AA4" s="7"/>
      <c r="AB4" s="7"/>
      <c r="AC4" s="7"/>
      <c r="AD4" s="76"/>
    </row>
    <row r="5" spans="1:30" x14ac:dyDescent="0.3">
      <c r="A5" s="75">
        <v>773464</v>
      </c>
      <c r="B5" s="70" t="s">
        <v>1236</v>
      </c>
      <c r="C5" s="70" t="s">
        <v>166</v>
      </c>
      <c r="D5" s="7"/>
      <c r="E5" s="7" t="s">
        <v>157</v>
      </c>
      <c r="F5" s="7"/>
      <c r="G5" s="7" t="s">
        <v>157</v>
      </c>
      <c r="H5" s="7" t="s">
        <v>157</v>
      </c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157</v>
      </c>
      <c r="T5" s="7" t="s">
        <v>157</v>
      </c>
      <c r="U5" s="7"/>
      <c r="V5" s="7" t="s">
        <v>157</v>
      </c>
      <c r="W5" s="7" t="s">
        <v>157</v>
      </c>
      <c r="X5" s="7" t="s">
        <v>157</v>
      </c>
      <c r="Y5" s="7"/>
      <c r="Z5" s="7"/>
      <c r="AA5" s="7"/>
      <c r="AB5" s="7"/>
      <c r="AC5" s="7"/>
      <c r="AD5" s="76"/>
    </row>
    <row r="6" spans="1:30" x14ac:dyDescent="0.3">
      <c r="A6" s="75">
        <v>774006</v>
      </c>
      <c r="B6" s="70" t="s">
        <v>1368</v>
      </c>
      <c r="C6" s="70" t="s">
        <v>166</v>
      </c>
      <c r="D6" s="7"/>
      <c r="E6" s="7" t="s">
        <v>157</v>
      </c>
      <c r="F6" s="7"/>
      <c r="G6" s="7" t="s">
        <v>157</v>
      </c>
      <c r="H6" s="7" t="s">
        <v>157</v>
      </c>
      <c r="I6" s="7"/>
      <c r="J6" s="7"/>
      <c r="K6" s="7"/>
      <c r="L6" s="7"/>
      <c r="M6" s="7"/>
      <c r="N6" s="7"/>
      <c r="O6" s="7"/>
      <c r="P6" s="7"/>
      <c r="Q6" s="7"/>
      <c r="R6" s="7"/>
      <c r="S6" s="7" t="s">
        <v>157</v>
      </c>
      <c r="T6" s="7" t="s">
        <v>157</v>
      </c>
      <c r="U6" s="7"/>
      <c r="V6" s="7" t="s">
        <v>157</v>
      </c>
      <c r="W6" s="7" t="s">
        <v>157</v>
      </c>
      <c r="X6" s="7" t="s">
        <v>157</v>
      </c>
      <c r="Y6" s="7"/>
      <c r="Z6" s="7"/>
      <c r="AA6" s="7"/>
      <c r="AB6" s="7"/>
      <c r="AC6" s="7"/>
      <c r="AD6" s="76"/>
    </row>
    <row r="7" spans="1:30" x14ac:dyDescent="0.3">
      <c r="A7" s="75">
        <v>775686</v>
      </c>
      <c r="B7" s="70" t="s">
        <v>1827</v>
      </c>
      <c r="C7" s="70" t="s">
        <v>166</v>
      </c>
      <c r="D7" s="7"/>
      <c r="E7" s="7" t="s">
        <v>157</v>
      </c>
      <c r="F7" s="7"/>
      <c r="G7" s="7" t="s">
        <v>157</v>
      </c>
      <c r="H7" s="7" t="s">
        <v>157</v>
      </c>
      <c r="I7" s="7"/>
      <c r="J7" s="7"/>
      <c r="K7" s="7"/>
      <c r="L7" s="7"/>
      <c r="M7" s="7"/>
      <c r="N7" s="7"/>
      <c r="O7" s="7"/>
      <c r="P7" s="7"/>
      <c r="Q7" s="7"/>
      <c r="R7" s="7"/>
      <c r="S7" s="7" t="s">
        <v>157</v>
      </c>
      <c r="T7" s="7" t="s">
        <v>157</v>
      </c>
      <c r="U7" s="7"/>
      <c r="V7" s="7" t="s">
        <v>157</v>
      </c>
      <c r="W7" s="7" t="s">
        <v>157</v>
      </c>
      <c r="X7" s="7" t="s">
        <v>157</v>
      </c>
      <c r="Y7" s="7"/>
      <c r="Z7" s="7"/>
      <c r="AA7" s="7"/>
      <c r="AB7" s="7"/>
      <c r="AC7" s="7"/>
      <c r="AD7" s="76"/>
    </row>
    <row r="8" spans="1:30" x14ac:dyDescent="0.3">
      <c r="A8" s="75">
        <v>761858</v>
      </c>
      <c r="B8" s="70" t="s">
        <v>255</v>
      </c>
      <c r="C8" s="70" t="s">
        <v>166</v>
      </c>
      <c r="D8" s="7"/>
      <c r="E8" s="7" t="s">
        <v>157</v>
      </c>
      <c r="F8" s="7"/>
      <c r="G8" s="7" t="s">
        <v>157</v>
      </c>
      <c r="H8" s="7" t="s">
        <v>157</v>
      </c>
      <c r="I8" s="7"/>
      <c r="J8" s="7"/>
      <c r="K8" s="7"/>
      <c r="L8" s="7"/>
      <c r="M8" s="7"/>
      <c r="N8" s="7"/>
      <c r="O8" s="7"/>
      <c r="P8" s="7"/>
      <c r="Q8" s="7"/>
      <c r="R8" s="7"/>
      <c r="S8" s="7" t="s">
        <v>157</v>
      </c>
      <c r="T8" s="7" t="s">
        <v>157</v>
      </c>
      <c r="U8" s="7"/>
      <c r="V8" s="7" t="s">
        <v>157</v>
      </c>
      <c r="W8" s="7" t="s">
        <v>157</v>
      </c>
      <c r="X8" s="7" t="s">
        <v>157</v>
      </c>
      <c r="Y8" s="7"/>
      <c r="Z8" s="7"/>
      <c r="AA8" s="7"/>
      <c r="AB8" s="7"/>
      <c r="AC8" s="7"/>
      <c r="AD8" s="76"/>
    </row>
    <row r="9" spans="1:30" x14ac:dyDescent="0.3">
      <c r="A9" s="75">
        <v>765124</v>
      </c>
      <c r="B9" s="70" t="s">
        <v>425</v>
      </c>
      <c r="C9" s="70" t="s">
        <v>166</v>
      </c>
      <c r="D9" s="7"/>
      <c r="E9" s="7" t="s">
        <v>157</v>
      </c>
      <c r="F9" s="7"/>
      <c r="G9" s="7" t="s">
        <v>157</v>
      </c>
      <c r="H9" s="7" t="s">
        <v>157</v>
      </c>
      <c r="I9" s="7"/>
      <c r="J9" s="7"/>
      <c r="K9" s="7"/>
      <c r="L9" s="7"/>
      <c r="M9" s="7"/>
      <c r="N9" s="7"/>
      <c r="O9" s="7"/>
      <c r="P9" s="7"/>
      <c r="Q9" s="7"/>
      <c r="R9" s="7"/>
      <c r="S9" s="7" t="s">
        <v>157</v>
      </c>
      <c r="T9" s="7" t="s">
        <v>157</v>
      </c>
      <c r="U9" s="7"/>
      <c r="V9" s="7" t="s">
        <v>157</v>
      </c>
      <c r="W9" s="7" t="s">
        <v>157</v>
      </c>
      <c r="X9" s="7" t="s">
        <v>157</v>
      </c>
      <c r="Y9" s="7"/>
      <c r="Z9" s="7"/>
      <c r="AA9" s="7"/>
      <c r="AB9" s="7"/>
      <c r="AC9" s="7"/>
      <c r="AD9" s="76"/>
    </row>
    <row r="10" spans="1:30" x14ac:dyDescent="0.3">
      <c r="A10" s="75">
        <v>765177</v>
      </c>
      <c r="B10" s="70" t="s">
        <v>429</v>
      </c>
      <c r="C10" s="70" t="s">
        <v>166</v>
      </c>
      <c r="D10" s="7"/>
      <c r="E10" s="7" t="s">
        <v>157</v>
      </c>
      <c r="F10" s="7"/>
      <c r="G10" s="7" t="s">
        <v>157</v>
      </c>
      <c r="H10" s="7" t="s">
        <v>157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 t="s">
        <v>157</v>
      </c>
      <c r="T10" s="7" t="s">
        <v>157</v>
      </c>
      <c r="U10" s="7"/>
      <c r="V10" s="7" t="s">
        <v>157</v>
      </c>
      <c r="W10" s="7" t="s">
        <v>157</v>
      </c>
      <c r="X10" s="7" t="s">
        <v>157</v>
      </c>
      <c r="Y10" s="7"/>
      <c r="Z10" s="7"/>
      <c r="AA10" s="7"/>
      <c r="AB10" s="7"/>
      <c r="AC10" s="7"/>
      <c r="AD10" s="76"/>
    </row>
    <row r="11" spans="1:30" x14ac:dyDescent="0.3">
      <c r="A11" s="75">
        <v>770632</v>
      </c>
      <c r="B11" s="70" t="s">
        <v>799</v>
      </c>
      <c r="C11" s="70" t="s">
        <v>166</v>
      </c>
      <c r="D11" s="7"/>
      <c r="E11" s="7" t="s">
        <v>157</v>
      </c>
      <c r="F11" s="7"/>
      <c r="G11" s="7" t="s">
        <v>157</v>
      </c>
      <c r="H11" s="7" t="s">
        <v>157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 t="s">
        <v>157</v>
      </c>
      <c r="T11" s="7" t="s">
        <v>157</v>
      </c>
      <c r="U11" s="7"/>
      <c r="V11" s="7" t="s">
        <v>157</v>
      </c>
      <c r="W11" s="7" t="s">
        <v>157</v>
      </c>
      <c r="X11" s="7" t="s">
        <v>157</v>
      </c>
      <c r="Y11" s="7"/>
      <c r="Z11" s="7"/>
      <c r="AA11" s="7"/>
      <c r="AB11" s="7"/>
      <c r="AC11" s="7"/>
      <c r="AD11" s="76"/>
    </row>
    <row r="12" spans="1:30" x14ac:dyDescent="0.3">
      <c r="A12" s="75">
        <v>769987</v>
      </c>
      <c r="B12" s="70" t="s">
        <v>742</v>
      </c>
      <c r="C12" s="70" t="s">
        <v>166</v>
      </c>
      <c r="D12" s="7" t="s">
        <v>157</v>
      </c>
      <c r="E12" s="7" t="s">
        <v>157</v>
      </c>
      <c r="F12" s="7" t="s">
        <v>157</v>
      </c>
      <c r="G12" s="7" t="s">
        <v>157</v>
      </c>
      <c r="H12" s="7"/>
      <c r="I12" s="7" t="s">
        <v>157</v>
      </c>
      <c r="J12" s="7" t="s">
        <v>157</v>
      </c>
      <c r="K12" s="7" t="s">
        <v>157</v>
      </c>
      <c r="L12" s="7" t="s">
        <v>157</v>
      </c>
      <c r="M12" s="7" t="s">
        <v>157</v>
      </c>
      <c r="N12" s="7" t="s">
        <v>157</v>
      </c>
      <c r="O12" s="7" t="s">
        <v>157</v>
      </c>
      <c r="P12" s="7" t="s">
        <v>157</v>
      </c>
      <c r="Q12" s="7" t="s">
        <v>157</v>
      </c>
      <c r="R12" s="7" t="s">
        <v>157</v>
      </c>
      <c r="S12" s="7"/>
      <c r="T12" s="7" t="s">
        <v>157</v>
      </c>
      <c r="U12" s="7" t="s">
        <v>157</v>
      </c>
      <c r="V12" s="7"/>
      <c r="W12" s="7"/>
      <c r="X12" s="7"/>
      <c r="Y12" s="7" t="s">
        <v>157</v>
      </c>
      <c r="Z12" s="7" t="s">
        <v>157</v>
      </c>
      <c r="AA12" s="7" t="s">
        <v>157</v>
      </c>
      <c r="AB12" s="7" t="s">
        <v>157</v>
      </c>
      <c r="AC12" s="7" t="s">
        <v>157</v>
      </c>
      <c r="AD12" s="76" t="s">
        <v>157</v>
      </c>
    </row>
    <row r="13" spans="1:30" x14ac:dyDescent="0.3">
      <c r="A13" s="75">
        <v>761251</v>
      </c>
      <c r="B13" s="70" t="s">
        <v>207</v>
      </c>
      <c r="C13" s="70" t="s">
        <v>166</v>
      </c>
      <c r="D13" s="7"/>
      <c r="E13" s="7"/>
      <c r="F13" s="7"/>
      <c r="G13" s="7"/>
      <c r="H13" s="7" t="s">
        <v>157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157</v>
      </c>
      <c r="U13" s="7"/>
      <c r="V13" s="7" t="s">
        <v>157</v>
      </c>
      <c r="W13" s="7" t="s">
        <v>157</v>
      </c>
      <c r="X13" s="7" t="s">
        <v>157</v>
      </c>
      <c r="Y13" s="7"/>
      <c r="Z13" s="7"/>
      <c r="AA13" s="7"/>
      <c r="AB13" s="7"/>
      <c r="AC13" s="7"/>
      <c r="AD13" s="76"/>
    </row>
    <row r="14" spans="1:30" x14ac:dyDescent="0.3">
      <c r="A14" s="75">
        <v>761253</v>
      </c>
      <c r="B14" s="70" t="s">
        <v>209</v>
      </c>
      <c r="C14" s="70" t="s">
        <v>166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 t="s">
        <v>157</v>
      </c>
      <c r="U14" s="7"/>
      <c r="V14" s="7" t="s">
        <v>157</v>
      </c>
      <c r="W14" s="7"/>
      <c r="X14" s="7" t="s">
        <v>157</v>
      </c>
      <c r="Y14" s="7"/>
      <c r="Z14" s="7"/>
      <c r="AA14" s="7"/>
      <c r="AB14" s="7"/>
      <c r="AC14" s="7"/>
      <c r="AD14" s="76"/>
    </row>
    <row r="15" spans="1:30" x14ac:dyDescent="0.3">
      <c r="A15" s="75">
        <v>761260</v>
      </c>
      <c r="B15" s="70" t="s">
        <v>211</v>
      </c>
      <c r="C15" s="70" t="s">
        <v>166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 t="s">
        <v>157</v>
      </c>
      <c r="U15" s="7"/>
      <c r="V15" s="7" t="s">
        <v>157</v>
      </c>
      <c r="W15" s="7"/>
      <c r="X15" s="7" t="s">
        <v>157</v>
      </c>
      <c r="Y15" s="7"/>
      <c r="Z15" s="7"/>
      <c r="AA15" s="7"/>
      <c r="AB15" s="7"/>
      <c r="AC15" s="7"/>
      <c r="AD15" s="76"/>
    </row>
    <row r="16" spans="1:30" x14ac:dyDescent="0.3">
      <c r="A16" s="75">
        <v>761316</v>
      </c>
      <c r="B16" s="70" t="s">
        <v>215</v>
      </c>
      <c r="C16" s="70" t="s">
        <v>166</v>
      </c>
      <c r="D16" s="7"/>
      <c r="E16" s="7"/>
      <c r="F16" s="7"/>
      <c r="G16" s="7"/>
      <c r="H16" s="7" t="s">
        <v>157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157</v>
      </c>
      <c r="U16" s="7"/>
      <c r="V16" s="7" t="s">
        <v>157</v>
      </c>
      <c r="W16" s="7" t="s">
        <v>157</v>
      </c>
      <c r="X16" s="7" t="s">
        <v>157</v>
      </c>
      <c r="Y16" s="7"/>
      <c r="Z16" s="7"/>
      <c r="AA16" s="7"/>
      <c r="AB16" s="7"/>
      <c r="AC16" s="7"/>
      <c r="AD16" s="76"/>
    </row>
    <row r="17" spans="1:30" x14ac:dyDescent="0.3">
      <c r="A17" s="75">
        <v>767195</v>
      </c>
      <c r="B17" s="70" t="s">
        <v>548</v>
      </c>
      <c r="C17" s="70" t="s">
        <v>166</v>
      </c>
      <c r="D17" s="7"/>
      <c r="E17" s="7"/>
      <c r="F17" s="7"/>
      <c r="G17" s="7"/>
      <c r="H17" s="7" t="s">
        <v>157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 t="s">
        <v>157</v>
      </c>
      <c r="U17" s="7"/>
      <c r="V17" s="7" t="s">
        <v>157</v>
      </c>
      <c r="W17" s="7" t="s">
        <v>157</v>
      </c>
      <c r="X17" s="7" t="s">
        <v>157</v>
      </c>
      <c r="Y17" s="7"/>
      <c r="Z17" s="7"/>
      <c r="AA17" s="7"/>
      <c r="AB17" s="7"/>
      <c r="AC17" s="7"/>
      <c r="AD17" s="76"/>
    </row>
    <row r="18" spans="1:30" x14ac:dyDescent="0.3">
      <c r="A18" s="75">
        <v>770327</v>
      </c>
      <c r="B18" s="70" t="s">
        <v>772</v>
      </c>
      <c r="C18" s="70" t="s">
        <v>166</v>
      </c>
      <c r="D18" s="7"/>
      <c r="E18" s="7"/>
      <c r="F18" s="7"/>
      <c r="G18" s="7"/>
      <c r="H18" s="7" t="s">
        <v>157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 t="s">
        <v>157</v>
      </c>
      <c r="U18" s="7"/>
      <c r="V18" s="7" t="s">
        <v>157</v>
      </c>
      <c r="W18" s="7" t="s">
        <v>157</v>
      </c>
      <c r="X18" s="7" t="s">
        <v>157</v>
      </c>
      <c r="Y18" s="7"/>
      <c r="Z18" s="7"/>
      <c r="AA18" s="7"/>
      <c r="AB18" s="7"/>
      <c r="AC18" s="7"/>
      <c r="AD18" s="76"/>
    </row>
    <row r="19" spans="1:30" x14ac:dyDescent="0.3">
      <c r="A19" s="75">
        <v>770929</v>
      </c>
      <c r="B19" s="70" t="s">
        <v>832</v>
      </c>
      <c r="C19" s="70" t="s">
        <v>166</v>
      </c>
      <c r="D19" s="7"/>
      <c r="E19" s="7"/>
      <c r="F19" s="7"/>
      <c r="G19" s="7"/>
      <c r="H19" s="7" t="s">
        <v>157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 t="s">
        <v>157</v>
      </c>
      <c r="U19" s="7"/>
      <c r="V19" s="7" t="s">
        <v>157</v>
      </c>
      <c r="W19" s="7" t="s">
        <v>157</v>
      </c>
      <c r="X19" s="7" t="s">
        <v>157</v>
      </c>
      <c r="Y19" s="7"/>
      <c r="Z19" s="7"/>
      <c r="AA19" s="7"/>
      <c r="AB19" s="7"/>
      <c r="AC19" s="7"/>
      <c r="AD19" s="76"/>
    </row>
    <row r="20" spans="1:30" x14ac:dyDescent="0.3">
      <c r="A20" s="75">
        <v>771904</v>
      </c>
      <c r="B20" s="70" t="s">
        <v>950</v>
      </c>
      <c r="C20" s="70" t="s">
        <v>166</v>
      </c>
      <c r="D20" s="7"/>
      <c r="E20" s="7"/>
      <c r="F20" s="7"/>
      <c r="G20" s="7"/>
      <c r="H20" s="7" t="s">
        <v>157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 t="s">
        <v>157</v>
      </c>
      <c r="U20" s="7"/>
      <c r="V20" s="7" t="s">
        <v>157</v>
      </c>
      <c r="W20" s="7" t="s">
        <v>157</v>
      </c>
      <c r="X20" s="7" t="s">
        <v>157</v>
      </c>
      <c r="Y20" s="7"/>
      <c r="Z20" s="7"/>
      <c r="AA20" s="7"/>
      <c r="AB20" s="7"/>
      <c r="AC20" s="7"/>
      <c r="AD20" s="76"/>
    </row>
    <row r="21" spans="1:30" x14ac:dyDescent="0.3">
      <c r="A21" s="75">
        <v>774181</v>
      </c>
      <c r="B21" s="70" t="s">
        <v>1419</v>
      </c>
      <c r="C21" s="70" t="s">
        <v>166</v>
      </c>
      <c r="D21" s="7"/>
      <c r="E21" s="7"/>
      <c r="F21" s="7"/>
      <c r="G21" s="7"/>
      <c r="H21" s="7" t="s">
        <v>157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 t="s">
        <v>157</v>
      </c>
      <c r="U21" s="7"/>
      <c r="V21" s="7" t="s">
        <v>157</v>
      </c>
      <c r="W21" s="7" t="s">
        <v>157</v>
      </c>
      <c r="X21" s="7" t="s">
        <v>157</v>
      </c>
      <c r="Y21" s="7"/>
      <c r="Z21" s="7"/>
      <c r="AA21" s="7"/>
      <c r="AB21" s="7"/>
      <c r="AC21" s="7"/>
      <c r="AD21" s="76"/>
    </row>
    <row r="22" spans="1:30" x14ac:dyDescent="0.3">
      <c r="A22" s="77">
        <v>776428</v>
      </c>
      <c r="B22" s="78" t="s">
        <v>2140</v>
      </c>
      <c r="C22" s="78" t="s">
        <v>166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79"/>
    </row>
  </sheetData>
  <conditionalFormatting sqref="D1:AD1048576">
    <cfRule type="cellIs" dxfId="369" priority="2" operator="equal">
      <formula>"Ok"</formula>
    </cfRule>
    <cfRule type="cellIs" dxfId="368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A289-00CD-4A17-AE12-3A111303AD0D}">
  <sheetPr codeName="Sheet18"/>
  <dimension ref="A1:G10"/>
  <sheetViews>
    <sheetView workbookViewId="0">
      <selection sqref="A1:G10"/>
    </sheetView>
  </sheetViews>
  <sheetFormatPr baseColWidth="10" defaultColWidth="8.88671875" defaultRowHeight="14.4" x14ac:dyDescent="0.3"/>
  <cols>
    <col min="1" max="1" width="10.6640625" customWidth="1"/>
    <col min="2" max="2" width="32.44140625" bestFit="1" customWidth="1"/>
    <col min="3" max="7" width="10.6640625" customWidth="1"/>
  </cols>
  <sheetData>
    <row r="1" spans="1:7" ht="80.099999999999994" customHeight="1" x14ac:dyDescent="0.3">
      <c r="A1" s="81" t="s">
        <v>2</v>
      </c>
      <c r="B1" s="67" t="s">
        <v>3</v>
      </c>
      <c r="C1" s="67" t="s">
        <v>4</v>
      </c>
      <c r="D1" s="67" t="s">
        <v>6</v>
      </c>
      <c r="E1" s="67" t="s">
        <v>7</v>
      </c>
      <c r="F1" s="67" t="s">
        <v>11</v>
      </c>
      <c r="G1" s="82" t="s">
        <v>82</v>
      </c>
    </row>
    <row r="2" spans="1:7" x14ac:dyDescent="0.3">
      <c r="A2" s="75">
        <v>772758</v>
      </c>
      <c r="B2" s="70" t="s">
        <v>1072</v>
      </c>
      <c r="C2" s="70" t="s">
        <v>167</v>
      </c>
      <c r="D2" s="7" t="s">
        <v>156</v>
      </c>
      <c r="E2" s="7" t="s">
        <v>157</v>
      </c>
      <c r="F2" s="7" t="s">
        <v>157</v>
      </c>
      <c r="G2" s="76" t="s">
        <v>157</v>
      </c>
    </row>
    <row r="3" spans="1:7" x14ac:dyDescent="0.3">
      <c r="A3" s="75">
        <v>773284</v>
      </c>
      <c r="B3" s="70" t="s">
        <v>1197</v>
      </c>
      <c r="C3" s="70" t="s">
        <v>167</v>
      </c>
      <c r="D3" s="7" t="s">
        <v>156</v>
      </c>
      <c r="E3" s="7" t="s">
        <v>157</v>
      </c>
      <c r="F3" s="7" t="s">
        <v>157</v>
      </c>
      <c r="G3" s="76" t="s">
        <v>157</v>
      </c>
    </row>
    <row r="4" spans="1:7" x14ac:dyDescent="0.3">
      <c r="A4" s="75">
        <v>770835</v>
      </c>
      <c r="B4" s="70" t="s">
        <v>824</v>
      </c>
      <c r="C4" s="70" t="s">
        <v>167</v>
      </c>
      <c r="D4" s="7" t="s">
        <v>156</v>
      </c>
      <c r="E4" s="7" t="s">
        <v>157</v>
      </c>
      <c r="F4" s="7" t="s">
        <v>157</v>
      </c>
      <c r="G4" s="76" t="s">
        <v>157</v>
      </c>
    </row>
    <row r="5" spans="1:7" x14ac:dyDescent="0.3">
      <c r="A5" s="75">
        <v>775456</v>
      </c>
      <c r="B5" s="70" t="s">
        <v>1748</v>
      </c>
      <c r="C5" s="70" t="s">
        <v>167</v>
      </c>
      <c r="D5" s="7" t="s">
        <v>156</v>
      </c>
      <c r="E5" s="7" t="s">
        <v>157</v>
      </c>
      <c r="F5" s="7" t="s">
        <v>157</v>
      </c>
      <c r="G5" s="76" t="s">
        <v>157</v>
      </c>
    </row>
    <row r="6" spans="1:7" x14ac:dyDescent="0.3">
      <c r="A6" s="75">
        <v>771898</v>
      </c>
      <c r="B6" s="70" t="s">
        <v>949</v>
      </c>
      <c r="C6" s="70" t="s">
        <v>167</v>
      </c>
      <c r="D6" s="7" t="s">
        <v>157</v>
      </c>
      <c r="E6" s="7" t="s">
        <v>156</v>
      </c>
      <c r="F6" s="7" t="s">
        <v>157</v>
      </c>
      <c r="G6" s="76" t="s">
        <v>157</v>
      </c>
    </row>
    <row r="7" spans="1:7" x14ac:dyDescent="0.3">
      <c r="A7" s="75">
        <v>773460</v>
      </c>
      <c r="B7" s="70" t="s">
        <v>1234</v>
      </c>
      <c r="C7" s="70" t="s">
        <v>167</v>
      </c>
      <c r="D7" s="7" t="s">
        <v>157</v>
      </c>
      <c r="E7" s="7" t="s">
        <v>156</v>
      </c>
      <c r="F7" s="7" t="s">
        <v>157</v>
      </c>
      <c r="G7" s="76" t="s">
        <v>157</v>
      </c>
    </row>
    <row r="8" spans="1:7" x14ac:dyDescent="0.3">
      <c r="A8" s="75">
        <v>774182</v>
      </c>
      <c r="B8" s="70" t="s">
        <v>1420</v>
      </c>
      <c r="C8" s="70" t="s">
        <v>167</v>
      </c>
      <c r="D8" s="7" t="s">
        <v>157</v>
      </c>
      <c r="E8" s="7" t="s">
        <v>156</v>
      </c>
      <c r="F8" s="7" t="s">
        <v>157</v>
      </c>
      <c r="G8" s="76" t="s">
        <v>157</v>
      </c>
    </row>
    <row r="9" spans="1:7" x14ac:dyDescent="0.3">
      <c r="A9" s="75">
        <v>767949</v>
      </c>
      <c r="B9" s="70" t="s">
        <v>589</v>
      </c>
      <c r="C9" s="70" t="s">
        <v>167</v>
      </c>
      <c r="D9" s="7" t="s">
        <v>157</v>
      </c>
      <c r="E9" s="7" t="s">
        <v>156</v>
      </c>
      <c r="F9" s="7" t="s">
        <v>157</v>
      </c>
      <c r="G9" s="76"/>
    </row>
    <row r="10" spans="1:7" x14ac:dyDescent="0.3">
      <c r="A10" s="77">
        <v>770161</v>
      </c>
      <c r="B10" s="78" t="s">
        <v>759</v>
      </c>
      <c r="C10" s="78" t="s">
        <v>167</v>
      </c>
      <c r="D10" s="20" t="s">
        <v>157</v>
      </c>
      <c r="E10" s="20" t="s">
        <v>157</v>
      </c>
      <c r="F10" s="20" t="s">
        <v>157</v>
      </c>
      <c r="G10" s="79" t="s">
        <v>157</v>
      </c>
    </row>
  </sheetData>
  <conditionalFormatting sqref="D1:G1048576">
    <cfRule type="cellIs" dxfId="367" priority="2" operator="equal">
      <formula>"ok"</formula>
    </cfRule>
    <cfRule type="cellIs" dxfId="366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382E-9628-486B-B70D-465081E0767C}">
  <sheetPr codeName="Sheet19"/>
  <dimension ref="A1:BZ36"/>
  <sheetViews>
    <sheetView topLeftCell="BF1" workbookViewId="0">
      <selection activeCell="BZ1" sqref="BZ1:BZ1048576"/>
    </sheetView>
  </sheetViews>
  <sheetFormatPr baseColWidth="10" defaultColWidth="8.88671875" defaultRowHeight="14.4" x14ac:dyDescent="0.3"/>
  <cols>
    <col min="1" max="1" width="10.6640625" customWidth="1"/>
    <col min="2" max="2" width="40.44140625" bestFit="1" customWidth="1"/>
    <col min="3" max="3" width="17" bestFit="1" customWidth="1"/>
    <col min="4" max="77" width="10.6640625" customWidth="1"/>
    <col min="78" max="78" width="10.6640625" style="70" customWidth="1"/>
  </cols>
  <sheetData>
    <row r="1" spans="1:78" ht="80.099999999999994" customHeight="1" x14ac:dyDescent="0.3">
      <c r="A1" s="59" t="s">
        <v>2</v>
      </c>
      <c r="B1" s="59" t="s">
        <v>3</v>
      </c>
      <c r="C1" s="59" t="s">
        <v>4</v>
      </c>
      <c r="D1" s="59" t="s">
        <v>5</v>
      </c>
      <c r="E1" s="59" t="s">
        <v>9</v>
      </c>
      <c r="F1" s="59" t="s">
        <v>10</v>
      </c>
      <c r="G1" s="59" t="s">
        <v>11</v>
      </c>
      <c r="H1" s="59" t="s">
        <v>12</v>
      </c>
      <c r="I1" s="59" t="s">
        <v>16</v>
      </c>
      <c r="J1" s="59" t="s">
        <v>20</v>
      </c>
      <c r="K1" s="59" t="s">
        <v>22</v>
      </c>
      <c r="L1" s="59" t="s">
        <v>25</v>
      </c>
      <c r="M1" s="59" t="s">
        <v>34</v>
      </c>
      <c r="N1" s="59" t="s">
        <v>38</v>
      </c>
      <c r="O1" s="59" t="s">
        <v>41</v>
      </c>
      <c r="P1" s="59" t="s">
        <v>42</v>
      </c>
      <c r="Q1" s="59" t="s">
        <v>48</v>
      </c>
      <c r="R1" s="59" t="s">
        <v>53</v>
      </c>
      <c r="S1" s="59" t="s">
        <v>58</v>
      </c>
      <c r="T1" s="59" t="s">
        <v>59</v>
      </c>
      <c r="U1" s="59" t="s">
        <v>60</v>
      </c>
      <c r="V1" s="59" t="s">
        <v>61</v>
      </c>
      <c r="W1" s="59" t="s">
        <v>62</v>
      </c>
      <c r="X1" s="59" t="s">
        <v>63</v>
      </c>
      <c r="Y1" s="59" t="s">
        <v>64</v>
      </c>
      <c r="Z1" s="59" t="s">
        <v>65</v>
      </c>
      <c r="AA1" s="59" t="s">
        <v>66</v>
      </c>
      <c r="AB1" s="59" t="s">
        <v>67</v>
      </c>
      <c r="AC1" s="59" t="s">
        <v>68</v>
      </c>
      <c r="AD1" s="59" t="s">
        <v>69</v>
      </c>
      <c r="AE1" s="59" t="s">
        <v>70</v>
      </c>
      <c r="AF1" s="59" t="s">
        <v>72</v>
      </c>
      <c r="AG1" s="59" t="s">
        <v>73</v>
      </c>
      <c r="AH1" s="59" t="s">
        <v>74</v>
      </c>
      <c r="AI1" s="59" t="s">
        <v>75</v>
      </c>
      <c r="AJ1" s="59" t="s">
        <v>76</v>
      </c>
      <c r="AK1" s="59" t="s">
        <v>77</v>
      </c>
      <c r="AL1" s="59" t="s">
        <v>78</v>
      </c>
      <c r="AM1" s="59" t="s">
        <v>79</v>
      </c>
      <c r="AN1" s="59" t="s">
        <v>80</v>
      </c>
      <c r="AO1" s="59" t="s">
        <v>81</v>
      </c>
      <c r="AP1" s="59" t="s">
        <v>82</v>
      </c>
      <c r="AQ1" s="59" t="s">
        <v>83</v>
      </c>
      <c r="AR1" s="59" t="s">
        <v>84</v>
      </c>
      <c r="AS1" s="59" t="s">
        <v>85</v>
      </c>
      <c r="AT1" s="59" t="s">
        <v>86</v>
      </c>
      <c r="AU1" s="59" t="s">
        <v>87</v>
      </c>
      <c r="AV1" s="59" t="s">
        <v>88</v>
      </c>
      <c r="AW1" s="59" t="s">
        <v>91</v>
      </c>
      <c r="AX1" s="59" t="s">
        <v>93</v>
      </c>
      <c r="AY1" s="59" t="s">
        <v>94</v>
      </c>
      <c r="AZ1" s="59" t="s">
        <v>97</v>
      </c>
      <c r="BA1" s="59" t="s">
        <v>107</v>
      </c>
      <c r="BB1" s="59" t="s">
        <v>108</v>
      </c>
      <c r="BC1" s="59" t="s">
        <v>109</v>
      </c>
      <c r="BD1" s="59" t="s">
        <v>110</v>
      </c>
      <c r="BE1" s="59" t="s">
        <v>111</v>
      </c>
      <c r="BF1" s="59" t="s">
        <v>114</v>
      </c>
      <c r="BG1" s="59" t="s">
        <v>115</v>
      </c>
      <c r="BH1" s="59" t="s">
        <v>121</v>
      </c>
      <c r="BI1" s="70" t="s">
        <v>122</v>
      </c>
      <c r="BJ1" s="59" t="s">
        <v>123</v>
      </c>
      <c r="BK1" s="59" t="s">
        <v>124</v>
      </c>
      <c r="BL1" s="59" t="s">
        <v>125</v>
      </c>
      <c r="BM1" s="59" t="s">
        <v>126</v>
      </c>
      <c r="BN1" s="59" t="s">
        <v>127</v>
      </c>
      <c r="BO1" s="59" t="s">
        <v>128</v>
      </c>
      <c r="BP1" s="59" t="s">
        <v>129</v>
      </c>
      <c r="BQ1" s="59" t="s">
        <v>132</v>
      </c>
      <c r="BR1" s="59" t="s">
        <v>137</v>
      </c>
      <c r="BS1" s="59" t="s">
        <v>139</v>
      </c>
      <c r="BT1" s="59" t="s">
        <v>140</v>
      </c>
      <c r="BU1" s="59" t="s">
        <v>141</v>
      </c>
      <c r="BV1" s="59" t="s">
        <v>145</v>
      </c>
      <c r="BW1" s="59" t="s">
        <v>150</v>
      </c>
      <c r="BX1" s="59" t="s">
        <v>151</v>
      </c>
      <c r="BY1" s="87" t="s">
        <v>152</v>
      </c>
      <c r="BZ1" s="59" t="s">
        <v>153</v>
      </c>
    </row>
    <row r="2" spans="1:78" x14ac:dyDescent="0.3">
      <c r="A2" s="7">
        <v>774232</v>
      </c>
      <c r="B2" s="70" t="s">
        <v>1435</v>
      </c>
      <c r="C2" s="70" t="s">
        <v>168</v>
      </c>
      <c r="D2" s="7" t="s">
        <v>157</v>
      </c>
      <c r="E2" s="7" t="s">
        <v>157</v>
      </c>
      <c r="F2" s="7" t="s">
        <v>157</v>
      </c>
      <c r="G2" s="7"/>
      <c r="H2" s="7" t="s">
        <v>157</v>
      </c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157</v>
      </c>
      <c r="T2" s="7" t="s">
        <v>157</v>
      </c>
      <c r="U2" s="7"/>
      <c r="V2" s="7"/>
      <c r="W2" s="7" t="s">
        <v>157</v>
      </c>
      <c r="X2" s="7" t="s">
        <v>157</v>
      </c>
      <c r="Y2" s="7" t="s">
        <v>157</v>
      </c>
      <c r="Z2" s="7" t="s">
        <v>157</v>
      </c>
      <c r="AA2" s="7" t="s">
        <v>157</v>
      </c>
      <c r="AB2" s="7" t="s">
        <v>157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157</v>
      </c>
      <c r="AU2" s="7"/>
      <c r="AV2" s="7" t="s">
        <v>157</v>
      </c>
      <c r="AW2" s="7"/>
      <c r="AX2" s="7"/>
      <c r="AY2" s="7"/>
      <c r="AZ2" s="7"/>
      <c r="BA2" s="7" t="s">
        <v>157</v>
      </c>
      <c r="BB2" s="7" t="s">
        <v>157</v>
      </c>
      <c r="BC2" s="7" t="s">
        <v>157</v>
      </c>
      <c r="BD2" s="7" t="s">
        <v>157</v>
      </c>
      <c r="BE2" s="7" t="s">
        <v>157</v>
      </c>
      <c r="BF2" s="7"/>
      <c r="BG2" s="7"/>
      <c r="BH2" s="7"/>
      <c r="BI2" s="70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6"/>
      <c r="BZ2" s="7"/>
    </row>
    <row r="3" spans="1:78" x14ac:dyDescent="0.3">
      <c r="A3" s="7">
        <v>774268</v>
      </c>
      <c r="B3" s="70" t="s">
        <v>1443</v>
      </c>
      <c r="C3" s="70" t="s">
        <v>168</v>
      </c>
      <c r="D3" s="7" t="s">
        <v>157</v>
      </c>
      <c r="E3" s="7" t="s">
        <v>157</v>
      </c>
      <c r="F3" s="7" t="s">
        <v>157</v>
      </c>
      <c r="G3" s="7"/>
      <c r="H3" s="7" t="s">
        <v>157</v>
      </c>
      <c r="I3" s="7"/>
      <c r="J3" s="7"/>
      <c r="K3" s="7"/>
      <c r="L3" s="7" t="s">
        <v>157</v>
      </c>
      <c r="M3" s="7"/>
      <c r="N3" s="7"/>
      <c r="O3" s="7"/>
      <c r="P3" s="7"/>
      <c r="Q3" s="7"/>
      <c r="R3" s="7"/>
      <c r="S3" s="7" t="s">
        <v>157</v>
      </c>
      <c r="T3" s="7" t="s">
        <v>157</v>
      </c>
      <c r="U3" s="7"/>
      <c r="V3" s="7"/>
      <c r="W3" s="7" t="s">
        <v>157</v>
      </c>
      <c r="X3" s="7" t="s">
        <v>157</v>
      </c>
      <c r="Y3" s="7" t="s">
        <v>157</v>
      </c>
      <c r="Z3" s="7" t="s">
        <v>157</v>
      </c>
      <c r="AA3" s="7" t="s">
        <v>157</v>
      </c>
      <c r="AB3" s="7" t="s">
        <v>157</v>
      </c>
      <c r="AC3" s="7"/>
      <c r="AD3" s="7"/>
      <c r="AE3" s="7" t="s">
        <v>157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 t="s">
        <v>157</v>
      </c>
      <c r="AU3" s="7"/>
      <c r="AV3" s="7" t="s">
        <v>157</v>
      </c>
      <c r="AW3" s="7"/>
      <c r="AX3" s="7"/>
      <c r="AY3" s="7"/>
      <c r="AZ3" s="7"/>
      <c r="BA3" s="7" t="s">
        <v>157</v>
      </c>
      <c r="BB3" s="7" t="s">
        <v>157</v>
      </c>
      <c r="BC3" s="7" t="s">
        <v>157</v>
      </c>
      <c r="BD3" s="7" t="s">
        <v>157</v>
      </c>
      <c r="BE3" s="7" t="s">
        <v>157</v>
      </c>
      <c r="BF3" s="7"/>
      <c r="BG3" s="7"/>
      <c r="BH3" s="7"/>
      <c r="BI3" s="70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6"/>
      <c r="BZ3" s="7"/>
    </row>
    <row r="4" spans="1:78" x14ac:dyDescent="0.3">
      <c r="A4" s="7">
        <v>766535</v>
      </c>
      <c r="B4" s="70" t="s">
        <v>504</v>
      </c>
      <c r="C4" s="70" t="s">
        <v>168</v>
      </c>
      <c r="D4" s="7" t="s">
        <v>157</v>
      </c>
      <c r="E4" s="7" t="s">
        <v>157</v>
      </c>
      <c r="F4" s="7" t="s">
        <v>157</v>
      </c>
      <c r="G4" s="7"/>
      <c r="H4" s="7" t="s">
        <v>157</v>
      </c>
      <c r="I4" s="7" t="s">
        <v>157</v>
      </c>
      <c r="J4" s="7"/>
      <c r="K4" s="7"/>
      <c r="L4" s="7" t="s">
        <v>157</v>
      </c>
      <c r="M4" s="7"/>
      <c r="N4" s="7" t="s">
        <v>157</v>
      </c>
      <c r="O4" s="7"/>
      <c r="P4" s="7" t="s">
        <v>157</v>
      </c>
      <c r="Q4" s="7" t="s">
        <v>157</v>
      </c>
      <c r="R4" s="7"/>
      <c r="S4" s="7" t="s">
        <v>157</v>
      </c>
      <c r="T4" s="7" t="s">
        <v>157</v>
      </c>
      <c r="U4" s="7"/>
      <c r="V4" s="7"/>
      <c r="W4" s="7" t="s">
        <v>157</v>
      </c>
      <c r="X4" s="7" t="s">
        <v>157</v>
      </c>
      <c r="Y4" s="7" t="s">
        <v>157</v>
      </c>
      <c r="Z4" s="7" t="s">
        <v>157</v>
      </c>
      <c r="AA4" s="7" t="s">
        <v>157</v>
      </c>
      <c r="AB4" s="7" t="s">
        <v>157</v>
      </c>
      <c r="AC4" s="7"/>
      <c r="AD4" s="7"/>
      <c r="AE4" s="7" t="s">
        <v>157</v>
      </c>
      <c r="AF4" s="7"/>
      <c r="AG4" s="7"/>
      <c r="AH4" s="7"/>
      <c r="AI4" s="7" t="s">
        <v>157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 t="s">
        <v>157</v>
      </c>
      <c r="AU4" s="7"/>
      <c r="AV4" s="7" t="s">
        <v>157</v>
      </c>
      <c r="AW4" s="7"/>
      <c r="AX4" s="7"/>
      <c r="AY4" s="7"/>
      <c r="AZ4" s="7"/>
      <c r="BA4" s="7" t="s">
        <v>157</v>
      </c>
      <c r="BB4" s="7" t="s">
        <v>157</v>
      </c>
      <c r="BC4" s="7" t="s">
        <v>157</v>
      </c>
      <c r="BD4" s="7" t="s">
        <v>157</v>
      </c>
      <c r="BE4" s="7" t="s">
        <v>157</v>
      </c>
      <c r="BF4" s="7"/>
      <c r="BG4" s="7"/>
      <c r="BH4" s="7"/>
      <c r="BI4" s="70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6"/>
      <c r="BZ4" s="7"/>
    </row>
    <row r="5" spans="1:78" x14ac:dyDescent="0.3">
      <c r="A5" s="7">
        <v>771174</v>
      </c>
      <c r="B5" s="70" t="s">
        <v>862</v>
      </c>
      <c r="C5" s="70" t="s">
        <v>168</v>
      </c>
      <c r="D5" s="7" t="s">
        <v>157</v>
      </c>
      <c r="E5" s="7" t="s">
        <v>157</v>
      </c>
      <c r="F5" s="7" t="s">
        <v>157</v>
      </c>
      <c r="G5" s="7"/>
      <c r="H5" s="7" t="s">
        <v>157</v>
      </c>
      <c r="I5" s="7"/>
      <c r="J5" s="7"/>
      <c r="K5" s="7"/>
      <c r="L5" s="7" t="s">
        <v>157</v>
      </c>
      <c r="M5" s="7"/>
      <c r="N5" s="7"/>
      <c r="O5" s="7"/>
      <c r="P5" s="7"/>
      <c r="Q5" s="7"/>
      <c r="R5" s="7"/>
      <c r="S5" s="7" t="s">
        <v>157</v>
      </c>
      <c r="T5" s="7" t="s">
        <v>157</v>
      </c>
      <c r="U5" s="7"/>
      <c r="V5" s="7"/>
      <c r="W5" s="7" t="s">
        <v>157</v>
      </c>
      <c r="X5" s="7" t="s">
        <v>157</v>
      </c>
      <c r="Y5" s="7" t="s">
        <v>157</v>
      </c>
      <c r="Z5" s="7" t="s">
        <v>157</v>
      </c>
      <c r="AA5" s="7" t="s">
        <v>157</v>
      </c>
      <c r="AB5" s="7" t="s">
        <v>157</v>
      </c>
      <c r="AC5" s="7"/>
      <c r="AD5" s="7"/>
      <c r="AE5" s="7" t="s">
        <v>157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 t="s">
        <v>157</v>
      </c>
      <c r="AU5" s="7"/>
      <c r="AV5" s="7" t="s">
        <v>157</v>
      </c>
      <c r="AW5" s="7"/>
      <c r="AX5" s="7"/>
      <c r="AY5" s="7"/>
      <c r="AZ5" s="7"/>
      <c r="BA5" s="7" t="s">
        <v>157</v>
      </c>
      <c r="BB5" s="7" t="s">
        <v>157</v>
      </c>
      <c r="BC5" s="7" t="s">
        <v>157</v>
      </c>
      <c r="BD5" s="7" t="s">
        <v>157</v>
      </c>
      <c r="BE5" s="7" t="s">
        <v>157</v>
      </c>
      <c r="BF5" s="7"/>
      <c r="BG5" s="7"/>
      <c r="BH5" s="7"/>
      <c r="BI5" s="70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6"/>
      <c r="BZ5" s="7"/>
    </row>
    <row r="6" spans="1:78" x14ac:dyDescent="0.3">
      <c r="A6" s="7">
        <v>761525</v>
      </c>
      <c r="B6" s="70" t="s">
        <v>231</v>
      </c>
      <c r="C6" s="70" t="s">
        <v>168</v>
      </c>
      <c r="D6" s="7" t="s">
        <v>157</v>
      </c>
      <c r="E6" s="7" t="s">
        <v>157</v>
      </c>
      <c r="F6" s="7" t="s">
        <v>157</v>
      </c>
      <c r="G6" s="7"/>
      <c r="H6" s="7" t="s">
        <v>157</v>
      </c>
      <c r="I6" s="7"/>
      <c r="J6" s="7"/>
      <c r="K6" s="7"/>
      <c r="L6" s="7" t="s">
        <v>157</v>
      </c>
      <c r="M6" s="7"/>
      <c r="N6" s="7"/>
      <c r="O6" s="7"/>
      <c r="P6" s="7"/>
      <c r="Q6" s="7"/>
      <c r="R6" s="7"/>
      <c r="S6" s="7" t="s">
        <v>157</v>
      </c>
      <c r="T6" s="7" t="s">
        <v>157</v>
      </c>
      <c r="U6" s="7"/>
      <c r="V6" s="7"/>
      <c r="W6" s="7" t="s">
        <v>157</v>
      </c>
      <c r="X6" s="7" t="s">
        <v>157</v>
      </c>
      <c r="Y6" s="7" t="s">
        <v>157</v>
      </c>
      <c r="Z6" s="7" t="s">
        <v>157</v>
      </c>
      <c r="AA6" s="7" t="s">
        <v>157</v>
      </c>
      <c r="AB6" s="7" t="s">
        <v>157</v>
      </c>
      <c r="AC6" s="7"/>
      <c r="AD6" s="7"/>
      <c r="AE6" s="7" t="s">
        <v>157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 t="s">
        <v>157</v>
      </c>
      <c r="AU6" s="7"/>
      <c r="AV6" s="7" t="s">
        <v>157</v>
      </c>
      <c r="AW6" s="7"/>
      <c r="AX6" s="7"/>
      <c r="AY6" s="7"/>
      <c r="AZ6" s="7"/>
      <c r="BA6" s="7" t="s">
        <v>157</v>
      </c>
      <c r="BB6" s="7" t="s">
        <v>157</v>
      </c>
      <c r="BC6" s="7" t="s">
        <v>157</v>
      </c>
      <c r="BD6" s="7" t="s">
        <v>157</v>
      </c>
      <c r="BE6" s="7" t="s">
        <v>157</v>
      </c>
      <c r="BF6" s="7"/>
      <c r="BG6" s="7"/>
      <c r="BH6" s="7"/>
      <c r="BI6" s="70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6"/>
      <c r="BZ6" s="7"/>
    </row>
    <row r="7" spans="1:78" x14ac:dyDescent="0.3">
      <c r="A7" s="7">
        <v>772845</v>
      </c>
      <c r="B7" s="70" t="s">
        <v>1089</v>
      </c>
      <c r="C7" s="70" t="s">
        <v>168</v>
      </c>
      <c r="D7" s="7" t="s">
        <v>157</v>
      </c>
      <c r="E7" s="7" t="s">
        <v>157</v>
      </c>
      <c r="F7" s="7" t="s">
        <v>157</v>
      </c>
      <c r="G7" s="7"/>
      <c r="H7" s="7" t="s">
        <v>157</v>
      </c>
      <c r="I7" s="7"/>
      <c r="J7" s="7"/>
      <c r="K7" s="7"/>
      <c r="L7" s="7" t="s">
        <v>157</v>
      </c>
      <c r="M7" s="7"/>
      <c r="N7" s="7"/>
      <c r="O7" s="7"/>
      <c r="P7" s="7"/>
      <c r="Q7" s="7"/>
      <c r="R7" s="7"/>
      <c r="S7" s="7" t="s">
        <v>157</v>
      </c>
      <c r="T7" s="7" t="s">
        <v>157</v>
      </c>
      <c r="U7" s="7"/>
      <c r="V7" s="7"/>
      <c r="W7" s="7" t="s">
        <v>157</v>
      </c>
      <c r="X7" s="7" t="s">
        <v>157</v>
      </c>
      <c r="Y7" s="7" t="s">
        <v>157</v>
      </c>
      <c r="Z7" s="7" t="s">
        <v>157</v>
      </c>
      <c r="AA7" s="7" t="s">
        <v>157</v>
      </c>
      <c r="AB7" s="7" t="s">
        <v>157</v>
      </c>
      <c r="AC7" s="7"/>
      <c r="AD7" s="7"/>
      <c r="AE7" s="7" t="s">
        <v>157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 t="s">
        <v>157</v>
      </c>
      <c r="AU7" s="7"/>
      <c r="AV7" s="7" t="s">
        <v>157</v>
      </c>
      <c r="AW7" s="7"/>
      <c r="AX7" s="7"/>
      <c r="AY7" s="7"/>
      <c r="AZ7" s="7"/>
      <c r="BA7" s="7" t="s">
        <v>157</v>
      </c>
      <c r="BB7" s="7" t="s">
        <v>157</v>
      </c>
      <c r="BC7" s="7" t="s">
        <v>157</v>
      </c>
      <c r="BD7" s="7" t="s">
        <v>157</v>
      </c>
      <c r="BE7" s="7" t="s">
        <v>157</v>
      </c>
      <c r="BF7" s="7"/>
      <c r="BG7" s="7"/>
      <c r="BH7" s="7"/>
      <c r="BI7" s="70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6"/>
      <c r="BZ7" s="7"/>
    </row>
    <row r="8" spans="1:78" x14ac:dyDescent="0.3">
      <c r="A8" s="7">
        <v>773641</v>
      </c>
      <c r="B8" s="70" t="s">
        <v>1282</v>
      </c>
      <c r="C8" s="70" t="s">
        <v>168</v>
      </c>
      <c r="D8" s="7" t="s">
        <v>157</v>
      </c>
      <c r="E8" s="7" t="s">
        <v>157</v>
      </c>
      <c r="F8" s="7" t="s">
        <v>157</v>
      </c>
      <c r="G8" s="7"/>
      <c r="H8" s="7" t="s">
        <v>157</v>
      </c>
      <c r="I8" s="7"/>
      <c r="J8" s="7"/>
      <c r="K8" s="7"/>
      <c r="L8" s="7" t="s">
        <v>157</v>
      </c>
      <c r="M8" s="7"/>
      <c r="N8" s="7"/>
      <c r="O8" s="7"/>
      <c r="P8" s="7"/>
      <c r="Q8" s="7"/>
      <c r="R8" s="7"/>
      <c r="S8" s="7" t="s">
        <v>157</v>
      </c>
      <c r="T8" s="7" t="s">
        <v>157</v>
      </c>
      <c r="U8" s="7"/>
      <c r="V8" s="7"/>
      <c r="W8" s="7" t="s">
        <v>157</v>
      </c>
      <c r="X8" s="7" t="s">
        <v>157</v>
      </c>
      <c r="Y8" s="7" t="s">
        <v>157</v>
      </c>
      <c r="Z8" s="7" t="s">
        <v>157</v>
      </c>
      <c r="AA8" s="7" t="s">
        <v>157</v>
      </c>
      <c r="AB8" s="7" t="s">
        <v>157</v>
      </c>
      <c r="AC8" s="7"/>
      <c r="AD8" s="7"/>
      <c r="AE8" s="7" t="s">
        <v>157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 t="s">
        <v>157</v>
      </c>
      <c r="AU8" s="7"/>
      <c r="AV8" s="7" t="s">
        <v>157</v>
      </c>
      <c r="AW8" s="7"/>
      <c r="AX8" s="7"/>
      <c r="AY8" s="7"/>
      <c r="AZ8" s="7"/>
      <c r="BA8" s="7" t="s">
        <v>157</v>
      </c>
      <c r="BB8" s="7" t="s">
        <v>157</v>
      </c>
      <c r="BC8" s="7" t="s">
        <v>157</v>
      </c>
      <c r="BD8" s="7" t="s">
        <v>157</v>
      </c>
      <c r="BE8" s="7" t="s">
        <v>157</v>
      </c>
      <c r="BF8" s="7"/>
      <c r="BG8" s="7"/>
      <c r="BH8" s="7"/>
      <c r="BI8" s="70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6"/>
      <c r="BZ8" s="7"/>
    </row>
    <row r="9" spans="1:78" x14ac:dyDescent="0.3">
      <c r="A9" s="7">
        <v>773486</v>
      </c>
      <c r="B9" s="70" t="s">
        <v>1240</v>
      </c>
      <c r="C9" s="70" t="s">
        <v>168</v>
      </c>
      <c r="D9" s="7" t="s">
        <v>157</v>
      </c>
      <c r="E9" s="7" t="s">
        <v>157</v>
      </c>
      <c r="F9" s="7" t="s">
        <v>157</v>
      </c>
      <c r="G9" s="7"/>
      <c r="H9" s="7" t="s">
        <v>157</v>
      </c>
      <c r="I9" s="7"/>
      <c r="J9" s="7"/>
      <c r="K9" s="7"/>
      <c r="L9" s="7" t="s">
        <v>157</v>
      </c>
      <c r="M9" s="7"/>
      <c r="N9" s="7"/>
      <c r="O9" s="7"/>
      <c r="P9" s="7"/>
      <c r="Q9" s="7"/>
      <c r="R9" s="7"/>
      <c r="S9" s="7" t="s">
        <v>157</v>
      </c>
      <c r="T9" s="7" t="s">
        <v>157</v>
      </c>
      <c r="U9" s="7"/>
      <c r="V9" s="7"/>
      <c r="W9" s="7" t="s">
        <v>157</v>
      </c>
      <c r="X9" s="7" t="s">
        <v>157</v>
      </c>
      <c r="Y9" s="7" t="s">
        <v>157</v>
      </c>
      <c r="Z9" s="7" t="s">
        <v>157</v>
      </c>
      <c r="AA9" s="7" t="s">
        <v>157</v>
      </c>
      <c r="AB9" s="7" t="s">
        <v>157</v>
      </c>
      <c r="AC9" s="7"/>
      <c r="AD9" s="7"/>
      <c r="AE9" s="7" t="s">
        <v>157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 t="s">
        <v>157</v>
      </c>
      <c r="AU9" s="7"/>
      <c r="AV9" s="7" t="s">
        <v>157</v>
      </c>
      <c r="AW9" s="7"/>
      <c r="AX9" s="7"/>
      <c r="AY9" s="7"/>
      <c r="AZ9" s="7"/>
      <c r="BA9" s="7" t="s">
        <v>157</v>
      </c>
      <c r="BB9" s="7" t="s">
        <v>157</v>
      </c>
      <c r="BC9" s="7" t="s">
        <v>157</v>
      </c>
      <c r="BD9" s="7" t="s">
        <v>157</v>
      </c>
      <c r="BE9" s="7" t="s">
        <v>157</v>
      </c>
      <c r="BF9" s="7"/>
      <c r="BG9" s="7"/>
      <c r="BH9" s="7"/>
      <c r="BI9" s="70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6"/>
      <c r="BZ9" s="7"/>
    </row>
    <row r="10" spans="1:78" x14ac:dyDescent="0.3">
      <c r="A10" s="7">
        <v>774022</v>
      </c>
      <c r="B10" s="70" t="s">
        <v>1370</v>
      </c>
      <c r="C10" s="70" t="s">
        <v>168</v>
      </c>
      <c r="D10" s="7" t="s">
        <v>157</v>
      </c>
      <c r="E10" s="7" t="s">
        <v>157</v>
      </c>
      <c r="F10" s="7" t="s">
        <v>157</v>
      </c>
      <c r="G10" s="7"/>
      <c r="H10" s="7" t="s">
        <v>157</v>
      </c>
      <c r="I10" s="7"/>
      <c r="J10" s="7" t="s">
        <v>157</v>
      </c>
      <c r="K10" s="7"/>
      <c r="L10" s="7" t="s">
        <v>157</v>
      </c>
      <c r="M10" s="7"/>
      <c r="N10" s="7"/>
      <c r="O10" s="7" t="s">
        <v>157</v>
      </c>
      <c r="P10" s="7"/>
      <c r="Q10" s="7"/>
      <c r="R10" s="7"/>
      <c r="S10" s="7" t="s">
        <v>157</v>
      </c>
      <c r="T10" s="7" t="s">
        <v>157</v>
      </c>
      <c r="U10" s="7"/>
      <c r="V10" s="7"/>
      <c r="W10" s="7" t="s">
        <v>157</v>
      </c>
      <c r="X10" s="7" t="s">
        <v>157</v>
      </c>
      <c r="Y10" s="7" t="s">
        <v>157</v>
      </c>
      <c r="Z10" s="7" t="s">
        <v>157</v>
      </c>
      <c r="AA10" s="7" t="s">
        <v>157</v>
      </c>
      <c r="AB10" s="7" t="s">
        <v>157</v>
      </c>
      <c r="AC10" s="7" t="s">
        <v>157</v>
      </c>
      <c r="AD10" s="7"/>
      <c r="AE10" s="7" t="s">
        <v>157</v>
      </c>
      <c r="AF10" s="7"/>
      <c r="AG10" s="7"/>
      <c r="AH10" s="7"/>
      <c r="AI10" s="7" t="s">
        <v>157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 t="s">
        <v>157</v>
      </c>
      <c r="AU10" s="7"/>
      <c r="AV10" s="7" t="s">
        <v>157</v>
      </c>
      <c r="AW10" s="7" t="s">
        <v>157</v>
      </c>
      <c r="AX10" s="7" t="s">
        <v>157</v>
      </c>
      <c r="AY10" s="7" t="s">
        <v>157</v>
      </c>
      <c r="AZ10" s="7"/>
      <c r="BA10" s="7" t="s">
        <v>157</v>
      </c>
      <c r="BB10" s="7" t="s">
        <v>157</v>
      </c>
      <c r="BC10" s="7" t="s">
        <v>157</v>
      </c>
      <c r="BD10" s="7" t="s">
        <v>157</v>
      </c>
      <c r="BE10" s="7" t="s">
        <v>157</v>
      </c>
      <c r="BF10" s="7" t="s">
        <v>157</v>
      </c>
      <c r="BG10" s="7" t="s">
        <v>157</v>
      </c>
      <c r="BH10" s="7"/>
      <c r="BI10" s="70" t="s">
        <v>157</v>
      </c>
      <c r="BJ10" s="7" t="s">
        <v>157</v>
      </c>
      <c r="BK10" s="7"/>
      <c r="BL10" s="7" t="s">
        <v>157</v>
      </c>
      <c r="BM10" s="7" t="s">
        <v>157</v>
      </c>
      <c r="BN10" s="7" t="s">
        <v>157</v>
      </c>
      <c r="BO10" s="7" t="s">
        <v>157</v>
      </c>
      <c r="BP10" s="7" t="s">
        <v>157</v>
      </c>
      <c r="BQ10" s="7"/>
      <c r="BR10" s="7"/>
      <c r="BS10" s="7"/>
      <c r="BT10" s="7"/>
      <c r="BU10" s="7"/>
      <c r="BV10" s="7"/>
      <c r="BW10" s="7"/>
      <c r="BX10" s="7"/>
      <c r="BY10" s="76"/>
      <c r="BZ10" s="7"/>
    </row>
    <row r="11" spans="1:78" x14ac:dyDescent="0.3">
      <c r="A11" s="7">
        <v>764880</v>
      </c>
      <c r="B11" s="70" t="s">
        <v>410</v>
      </c>
      <c r="C11" s="70" t="s">
        <v>168</v>
      </c>
      <c r="D11" s="7" t="s">
        <v>157</v>
      </c>
      <c r="E11" s="7" t="s">
        <v>157</v>
      </c>
      <c r="F11" s="7" t="s">
        <v>157</v>
      </c>
      <c r="G11" s="7"/>
      <c r="H11" s="7" t="s">
        <v>157</v>
      </c>
      <c r="I11" s="7"/>
      <c r="J11" s="7"/>
      <c r="K11" s="7"/>
      <c r="L11" s="7" t="s">
        <v>157</v>
      </c>
      <c r="M11" s="7"/>
      <c r="N11" s="7"/>
      <c r="O11" s="7"/>
      <c r="P11" s="7"/>
      <c r="Q11" s="7"/>
      <c r="R11" s="7"/>
      <c r="S11" s="7" t="s">
        <v>157</v>
      </c>
      <c r="T11" s="7" t="s">
        <v>157</v>
      </c>
      <c r="U11" s="7"/>
      <c r="V11" s="7"/>
      <c r="W11" s="7" t="s">
        <v>157</v>
      </c>
      <c r="X11" s="7" t="s">
        <v>157</v>
      </c>
      <c r="Y11" s="7" t="s">
        <v>157</v>
      </c>
      <c r="Z11" s="7" t="s">
        <v>157</v>
      </c>
      <c r="AA11" s="7" t="s">
        <v>157</v>
      </c>
      <c r="AB11" s="7" t="s">
        <v>157</v>
      </c>
      <c r="AC11" s="7"/>
      <c r="AD11" s="7"/>
      <c r="AE11" s="7" t="s">
        <v>157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 t="s">
        <v>157</v>
      </c>
      <c r="AU11" s="7"/>
      <c r="AV11" s="7" t="s">
        <v>157</v>
      </c>
      <c r="AW11" s="7"/>
      <c r="AX11" s="7"/>
      <c r="AY11" s="7"/>
      <c r="AZ11" s="7"/>
      <c r="BA11" s="7" t="s">
        <v>157</v>
      </c>
      <c r="BB11" s="7" t="s">
        <v>157</v>
      </c>
      <c r="BC11" s="7" t="s">
        <v>157</v>
      </c>
      <c r="BD11" s="7" t="s">
        <v>157</v>
      </c>
      <c r="BE11" s="7" t="s">
        <v>157</v>
      </c>
      <c r="BF11" s="7"/>
      <c r="BG11" s="7"/>
      <c r="BH11" s="7"/>
      <c r="BI11" s="70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6"/>
      <c r="BZ11" s="7"/>
    </row>
    <row r="12" spans="1:78" x14ac:dyDescent="0.3">
      <c r="A12" s="7">
        <v>774231</v>
      </c>
      <c r="B12" s="70" t="s">
        <v>1434</v>
      </c>
      <c r="C12" s="70" t="s">
        <v>168</v>
      </c>
      <c r="D12" s="7" t="s">
        <v>157</v>
      </c>
      <c r="E12" s="7" t="s">
        <v>157</v>
      </c>
      <c r="F12" s="7" t="s">
        <v>157</v>
      </c>
      <c r="G12" s="7"/>
      <c r="H12" s="7" t="s">
        <v>157</v>
      </c>
      <c r="I12" s="7"/>
      <c r="J12" s="7" t="s">
        <v>157</v>
      </c>
      <c r="K12" s="7"/>
      <c r="L12" s="7" t="s">
        <v>157</v>
      </c>
      <c r="M12" s="7"/>
      <c r="N12" s="7"/>
      <c r="O12" s="7" t="s">
        <v>157</v>
      </c>
      <c r="P12" s="7"/>
      <c r="Q12" s="7"/>
      <c r="R12" s="7"/>
      <c r="S12" s="7" t="s">
        <v>157</v>
      </c>
      <c r="T12" s="7" t="s">
        <v>157</v>
      </c>
      <c r="U12" s="7"/>
      <c r="V12" s="7"/>
      <c r="W12" s="7" t="s">
        <v>157</v>
      </c>
      <c r="X12" s="7" t="s">
        <v>157</v>
      </c>
      <c r="Y12" s="7" t="s">
        <v>157</v>
      </c>
      <c r="Z12" s="7" t="s">
        <v>157</v>
      </c>
      <c r="AA12" s="7" t="s">
        <v>157</v>
      </c>
      <c r="AB12" s="7" t="s">
        <v>157</v>
      </c>
      <c r="AC12" s="7" t="s">
        <v>157</v>
      </c>
      <c r="AD12" s="7"/>
      <c r="AE12" s="7" t="s">
        <v>157</v>
      </c>
      <c r="AF12" s="7"/>
      <c r="AG12" s="7"/>
      <c r="AH12" s="7"/>
      <c r="AI12" s="7" t="s">
        <v>157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 t="s">
        <v>157</v>
      </c>
      <c r="AU12" s="7"/>
      <c r="AV12" s="7" t="s">
        <v>157</v>
      </c>
      <c r="AW12" s="7" t="s">
        <v>157</v>
      </c>
      <c r="AX12" s="7" t="s">
        <v>157</v>
      </c>
      <c r="AY12" s="7" t="s">
        <v>157</v>
      </c>
      <c r="AZ12" s="7"/>
      <c r="BA12" s="7" t="s">
        <v>157</v>
      </c>
      <c r="BB12" s="7" t="s">
        <v>157</v>
      </c>
      <c r="BC12" s="7" t="s">
        <v>157</v>
      </c>
      <c r="BD12" s="7" t="s">
        <v>157</v>
      </c>
      <c r="BE12" s="7" t="s">
        <v>157</v>
      </c>
      <c r="BF12" s="7" t="s">
        <v>157</v>
      </c>
      <c r="BG12" s="7" t="s">
        <v>157</v>
      </c>
      <c r="BH12" s="7"/>
      <c r="BI12" s="70" t="s">
        <v>157</v>
      </c>
      <c r="BJ12" s="7" t="s">
        <v>157</v>
      </c>
      <c r="BK12" s="7" t="s">
        <v>157</v>
      </c>
      <c r="BL12" s="7" t="s">
        <v>157</v>
      </c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6"/>
      <c r="BZ12" s="7"/>
    </row>
    <row r="13" spans="1:78" x14ac:dyDescent="0.3">
      <c r="A13" s="7">
        <v>774005</v>
      </c>
      <c r="B13" s="70" t="s">
        <v>1367</v>
      </c>
      <c r="C13" s="70" t="s">
        <v>168</v>
      </c>
      <c r="D13" s="7" t="s">
        <v>157</v>
      </c>
      <c r="E13" s="7" t="s">
        <v>157</v>
      </c>
      <c r="F13" s="7" t="s">
        <v>157</v>
      </c>
      <c r="G13" s="7" t="s">
        <v>157</v>
      </c>
      <c r="H13" s="7" t="s">
        <v>157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 t="s">
        <v>157</v>
      </c>
      <c r="T13" s="7" t="s">
        <v>157</v>
      </c>
      <c r="U13" s="7" t="s">
        <v>157</v>
      </c>
      <c r="V13" s="7" t="s">
        <v>157</v>
      </c>
      <c r="W13" s="7" t="s">
        <v>157</v>
      </c>
      <c r="X13" s="7" t="s">
        <v>157</v>
      </c>
      <c r="Y13" s="7" t="s">
        <v>157</v>
      </c>
      <c r="Z13" s="7"/>
      <c r="AA13" s="7" t="s">
        <v>157</v>
      </c>
      <c r="AB13" s="7" t="s">
        <v>157</v>
      </c>
      <c r="AC13" s="7" t="s">
        <v>157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 t="s">
        <v>157</v>
      </c>
      <c r="AW13" s="7"/>
      <c r="AX13" s="7"/>
      <c r="AY13" s="7"/>
      <c r="AZ13" s="7"/>
      <c r="BA13" s="7" t="s">
        <v>157</v>
      </c>
      <c r="BB13" s="7" t="s">
        <v>157</v>
      </c>
      <c r="BC13" s="7"/>
      <c r="BD13" s="7"/>
      <c r="BE13" s="7" t="s">
        <v>157</v>
      </c>
      <c r="BF13" s="7"/>
      <c r="BG13" s="7"/>
      <c r="BH13" s="7"/>
      <c r="BI13" s="70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6"/>
      <c r="BZ13" s="7"/>
    </row>
    <row r="14" spans="1:78" x14ac:dyDescent="0.3">
      <c r="A14" s="7">
        <v>769987</v>
      </c>
      <c r="B14" s="70" t="s">
        <v>742</v>
      </c>
      <c r="C14" s="70" t="s">
        <v>168</v>
      </c>
      <c r="D14" s="7" t="s">
        <v>157</v>
      </c>
      <c r="E14" s="7" t="s">
        <v>157</v>
      </c>
      <c r="F14" s="7" t="s">
        <v>157</v>
      </c>
      <c r="G14" s="7"/>
      <c r="H14" s="7" t="s">
        <v>157</v>
      </c>
      <c r="I14" s="7"/>
      <c r="J14" s="7"/>
      <c r="K14" s="7"/>
      <c r="L14" s="7" t="s">
        <v>157</v>
      </c>
      <c r="M14" s="7"/>
      <c r="N14" s="7"/>
      <c r="O14" s="7"/>
      <c r="P14" s="7"/>
      <c r="Q14" s="7"/>
      <c r="R14" s="7"/>
      <c r="S14" s="7" t="s">
        <v>157</v>
      </c>
      <c r="T14" s="7" t="s">
        <v>157</v>
      </c>
      <c r="U14" s="7"/>
      <c r="V14" s="7"/>
      <c r="W14" s="7" t="s">
        <v>157</v>
      </c>
      <c r="X14" s="7" t="s">
        <v>157</v>
      </c>
      <c r="Y14" s="7" t="s">
        <v>157</v>
      </c>
      <c r="Z14" s="7" t="s">
        <v>157</v>
      </c>
      <c r="AA14" s="7" t="s">
        <v>157</v>
      </c>
      <c r="AB14" s="7" t="s">
        <v>157</v>
      </c>
      <c r="AC14" s="7"/>
      <c r="AD14" s="7"/>
      <c r="AE14" s="7" t="s">
        <v>157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 t="s">
        <v>157</v>
      </c>
      <c r="AU14" s="7"/>
      <c r="AV14" s="7" t="s">
        <v>157</v>
      </c>
      <c r="AW14" s="7"/>
      <c r="AX14" s="7"/>
      <c r="AY14" s="7"/>
      <c r="AZ14" s="7"/>
      <c r="BA14" s="7" t="s">
        <v>157</v>
      </c>
      <c r="BB14" s="7" t="s">
        <v>157</v>
      </c>
      <c r="BC14" s="7" t="s">
        <v>157</v>
      </c>
      <c r="BD14" s="7" t="s">
        <v>157</v>
      </c>
      <c r="BE14" s="7" t="s">
        <v>157</v>
      </c>
      <c r="BF14" s="7"/>
      <c r="BG14" s="7"/>
      <c r="BH14" s="7"/>
      <c r="BI14" s="70"/>
      <c r="BJ14" s="7"/>
      <c r="BK14" s="7"/>
      <c r="BL14" s="7"/>
      <c r="BM14" s="7"/>
      <c r="BN14" s="7"/>
      <c r="BO14" s="7"/>
      <c r="BP14" s="7"/>
      <c r="BQ14" s="7" t="s">
        <v>157</v>
      </c>
      <c r="BR14" s="7"/>
      <c r="BS14" s="7"/>
      <c r="BT14" s="7"/>
      <c r="BU14" s="7"/>
      <c r="BV14" s="7"/>
      <c r="BW14" s="7"/>
      <c r="BX14" s="7"/>
      <c r="BY14" s="76"/>
      <c r="BZ14" s="7"/>
    </row>
    <row r="15" spans="1:78" x14ac:dyDescent="0.3">
      <c r="A15" s="7">
        <v>770784</v>
      </c>
      <c r="B15" s="70" t="s">
        <v>818</v>
      </c>
      <c r="C15" s="70" t="s">
        <v>168</v>
      </c>
      <c r="D15" s="7" t="s">
        <v>157</v>
      </c>
      <c r="E15" s="7" t="s">
        <v>157</v>
      </c>
      <c r="F15" s="7" t="s">
        <v>157</v>
      </c>
      <c r="G15" s="7" t="s">
        <v>157</v>
      </c>
      <c r="H15" s="7" t="s">
        <v>157</v>
      </c>
      <c r="I15" s="7"/>
      <c r="J15" s="7"/>
      <c r="K15" s="7" t="s">
        <v>157</v>
      </c>
      <c r="L15" s="7" t="s">
        <v>157</v>
      </c>
      <c r="M15" s="7"/>
      <c r="N15" s="7"/>
      <c r="O15" s="7"/>
      <c r="P15" s="7"/>
      <c r="Q15" s="7"/>
      <c r="R15" s="7"/>
      <c r="S15" s="7" t="s">
        <v>157</v>
      </c>
      <c r="T15" s="7" t="s">
        <v>157</v>
      </c>
      <c r="U15" s="7" t="s">
        <v>157</v>
      </c>
      <c r="V15" s="7"/>
      <c r="W15" s="7" t="s">
        <v>157</v>
      </c>
      <c r="X15" s="7" t="s">
        <v>157</v>
      </c>
      <c r="Y15" s="7" t="s">
        <v>157</v>
      </c>
      <c r="Z15" s="7" t="s">
        <v>157</v>
      </c>
      <c r="AA15" s="7" t="s">
        <v>157</v>
      </c>
      <c r="AB15" s="7" t="s">
        <v>157</v>
      </c>
      <c r="AC15" s="7" t="s">
        <v>157</v>
      </c>
      <c r="AD15" s="7"/>
      <c r="AE15" s="7" t="s">
        <v>157</v>
      </c>
      <c r="AF15" s="7"/>
      <c r="AG15" s="7" t="s">
        <v>157</v>
      </c>
      <c r="AH15" s="7"/>
      <c r="AI15" s="7" t="s">
        <v>157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 t="s">
        <v>157</v>
      </c>
      <c r="AU15" s="7"/>
      <c r="AV15" s="7" t="s">
        <v>157</v>
      </c>
      <c r="AW15" s="7"/>
      <c r="AX15" s="7"/>
      <c r="AY15" s="7"/>
      <c r="AZ15" s="7"/>
      <c r="BA15" s="7" t="s">
        <v>157</v>
      </c>
      <c r="BB15" s="7" t="s">
        <v>157</v>
      </c>
      <c r="BC15" s="7" t="s">
        <v>157</v>
      </c>
      <c r="BD15" s="7" t="s">
        <v>157</v>
      </c>
      <c r="BE15" s="7" t="s">
        <v>157</v>
      </c>
      <c r="BF15" s="7"/>
      <c r="BG15" s="7"/>
      <c r="BH15" s="7"/>
      <c r="BI15" s="70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6"/>
      <c r="BZ15" s="7"/>
    </row>
    <row r="16" spans="1:78" x14ac:dyDescent="0.3">
      <c r="A16" s="7">
        <v>765240</v>
      </c>
      <c r="B16" s="70" t="s">
        <v>435</v>
      </c>
      <c r="C16" s="70" t="s">
        <v>168</v>
      </c>
      <c r="D16" s="7" t="s">
        <v>157</v>
      </c>
      <c r="E16" s="7" t="s">
        <v>157</v>
      </c>
      <c r="F16" s="7" t="s">
        <v>157</v>
      </c>
      <c r="G16" s="7" t="s">
        <v>157</v>
      </c>
      <c r="H16" s="7" t="s">
        <v>157</v>
      </c>
      <c r="I16" s="7"/>
      <c r="J16" s="7"/>
      <c r="K16" s="7" t="s">
        <v>157</v>
      </c>
      <c r="L16" s="7" t="s">
        <v>157</v>
      </c>
      <c r="M16" s="7"/>
      <c r="N16" s="7"/>
      <c r="O16" s="7"/>
      <c r="P16" s="7"/>
      <c r="Q16" s="7"/>
      <c r="R16" s="7"/>
      <c r="S16" s="7" t="s">
        <v>157</v>
      </c>
      <c r="T16" s="7" t="s">
        <v>157</v>
      </c>
      <c r="U16" s="7" t="s">
        <v>157</v>
      </c>
      <c r="V16" s="7"/>
      <c r="W16" s="7" t="s">
        <v>157</v>
      </c>
      <c r="X16" s="7" t="s">
        <v>157</v>
      </c>
      <c r="Y16" s="7" t="s">
        <v>157</v>
      </c>
      <c r="Z16" s="7" t="s">
        <v>157</v>
      </c>
      <c r="AA16" s="7" t="s">
        <v>157</v>
      </c>
      <c r="AB16" s="7" t="s">
        <v>157</v>
      </c>
      <c r="AC16" s="7"/>
      <c r="AD16" s="7"/>
      <c r="AE16" s="7" t="s">
        <v>157</v>
      </c>
      <c r="AF16" s="7"/>
      <c r="AG16" s="7" t="s">
        <v>157</v>
      </c>
      <c r="AH16" s="7"/>
      <c r="AI16" s="7" t="s">
        <v>157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 t="s">
        <v>157</v>
      </c>
      <c r="AU16" s="7"/>
      <c r="AV16" s="7" t="s">
        <v>157</v>
      </c>
      <c r="AW16" s="7"/>
      <c r="AX16" s="7"/>
      <c r="AY16" s="7"/>
      <c r="AZ16" s="7"/>
      <c r="BA16" s="7" t="s">
        <v>157</v>
      </c>
      <c r="BB16" s="7" t="s">
        <v>157</v>
      </c>
      <c r="BC16" s="7" t="s">
        <v>157</v>
      </c>
      <c r="BD16" s="7" t="s">
        <v>157</v>
      </c>
      <c r="BE16" s="7" t="s">
        <v>157</v>
      </c>
      <c r="BF16" s="7"/>
      <c r="BG16" s="7"/>
      <c r="BH16" s="7"/>
      <c r="BI16" s="70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6"/>
      <c r="BZ16" s="7"/>
    </row>
    <row r="17" spans="1:78" x14ac:dyDescent="0.3">
      <c r="A17" s="7">
        <v>769466</v>
      </c>
      <c r="B17" s="70" t="s">
        <v>673</v>
      </c>
      <c r="C17" s="70" t="s">
        <v>168</v>
      </c>
      <c r="D17" s="7" t="s">
        <v>157</v>
      </c>
      <c r="E17" s="7" t="s">
        <v>157</v>
      </c>
      <c r="F17" s="7" t="s">
        <v>157</v>
      </c>
      <c r="G17" s="7"/>
      <c r="H17" s="7" t="s">
        <v>157</v>
      </c>
      <c r="I17" s="7"/>
      <c r="J17" s="7"/>
      <c r="K17" s="7"/>
      <c r="L17" s="7" t="s">
        <v>157</v>
      </c>
      <c r="M17" s="7"/>
      <c r="N17" s="7"/>
      <c r="O17" s="7"/>
      <c r="P17" s="7"/>
      <c r="Q17" s="7"/>
      <c r="R17" s="7"/>
      <c r="S17" s="7" t="s">
        <v>157</v>
      </c>
      <c r="T17" s="7" t="s">
        <v>157</v>
      </c>
      <c r="U17" s="7"/>
      <c r="V17" s="7"/>
      <c r="W17" s="7" t="s">
        <v>157</v>
      </c>
      <c r="X17" s="7" t="s">
        <v>157</v>
      </c>
      <c r="Y17" s="7" t="s">
        <v>157</v>
      </c>
      <c r="Z17" s="7" t="s">
        <v>157</v>
      </c>
      <c r="AA17" s="7" t="s">
        <v>157</v>
      </c>
      <c r="AB17" s="7" t="s">
        <v>157</v>
      </c>
      <c r="AC17" s="7"/>
      <c r="AD17" s="7"/>
      <c r="AE17" s="7" t="s">
        <v>157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 t="s">
        <v>157</v>
      </c>
      <c r="AU17" s="7"/>
      <c r="AV17" s="7" t="s">
        <v>157</v>
      </c>
      <c r="AW17" s="7"/>
      <c r="AX17" s="7"/>
      <c r="AY17" s="7"/>
      <c r="AZ17" s="7"/>
      <c r="BA17" s="7" t="s">
        <v>157</v>
      </c>
      <c r="BB17" s="7" t="s">
        <v>157</v>
      </c>
      <c r="BC17" s="7"/>
      <c r="BD17" s="7"/>
      <c r="BE17" s="7" t="s">
        <v>157</v>
      </c>
      <c r="BF17" s="7"/>
      <c r="BG17" s="7"/>
      <c r="BH17" s="7"/>
      <c r="BI17" s="70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6"/>
      <c r="BZ17" s="7"/>
    </row>
    <row r="18" spans="1:78" x14ac:dyDescent="0.3">
      <c r="A18" s="7">
        <v>771242</v>
      </c>
      <c r="B18" s="70" t="s">
        <v>872</v>
      </c>
      <c r="C18" s="70" t="s">
        <v>168</v>
      </c>
      <c r="D18" s="7" t="s">
        <v>157</v>
      </c>
      <c r="E18" s="7" t="s">
        <v>157</v>
      </c>
      <c r="F18" s="7" t="s">
        <v>157</v>
      </c>
      <c r="G18" s="7"/>
      <c r="H18" s="7" t="s">
        <v>157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 t="s">
        <v>157</v>
      </c>
      <c r="U18" s="7"/>
      <c r="V18" s="7"/>
      <c r="W18" s="7"/>
      <c r="X18" s="7" t="s">
        <v>157</v>
      </c>
      <c r="Y18" s="7"/>
      <c r="Z18" s="7"/>
      <c r="AA18" s="7"/>
      <c r="AB18" s="7" t="s">
        <v>157</v>
      </c>
      <c r="AC18" s="7"/>
      <c r="AD18" s="7"/>
      <c r="AE18" s="7"/>
      <c r="AF18" s="7"/>
      <c r="AG18" s="7"/>
      <c r="AH18" s="7"/>
      <c r="AI18" s="7" t="s">
        <v>157</v>
      </c>
      <c r="AJ18" s="7" t="s">
        <v>157</v>
      </c>
      <c r="AK18" s="7" t="s">
        <v>157</v>
      </c>
      <c r="AL18" s="7"/>
      <c r="AM18" s="7" t="s">
        <v>157</v>
      </c>
      <c r="AN18" s="7" t="s">
        <v>157</v>
      </c>
      <c r="AO18" s="7" t="s">
        <v>157</v>
      </c>
      <c r="AP18" s="7" t="s">
        <v>157</v>
      </c>
      <c r="AQ18" s="7" t="s">
        <v>157</v>
      </c>
      <c r="AR18" s="7" t="s">
        <v>157</v>
      </c>
      <c r="AS18" s="7" t="s">
        <v>157</v>
      </c>
      <c r="AT18" s="7" t="s">
        <v>157</v>
      </c>
      <c r="AU18" s="7"/>
      <c r="AV18" s="7" t="s">
        <v>157</v>
      </c>
      <c r="AW18" s="7"/>
      <c r="AX18" s="7"/>
      <c r="AY18" s="7"/>
      <c r="AZ18" s="7"/>
      <c r="BA18" s="7" t="s">
        <v>157</v>
      </c>
      <c r="BB18" s="7" t="s">
        <v>157</v>
      </c>
      <c r="BC18" s="7"/>
      <c r="BD18" s="7" t="s">
        <v>157</v>
      </c>
      <c r="BE18" s="7" t="s">
        <v>157</v>
      </c>
      <c r="BF18" s="7"/>
      <c r="BG18" s="7"/>
      <c r="BH18" s="7"/>
      <c r="BI18" s="70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6"/>
      <c r="BZ18" s="7"/>
    </row>
    <row r="19" spans="1:78" x14ac:dyDescent="0.3">
      <c r="A19" s="7">
        <v>770120</v>
      </c>
      <c r="B19" s="70" t="s">
        <v>755</v>
      </c>
      <c r="C19" s="70" t="s">
        <v>168</v>
      </c>
      <c r="D19" s="7" t="s">
        <v>157</v>
      </c>
      <c r="E19" s="7" t="s">
        <v>157</v>
      </c>
      <c r="F19" s="7" t="s">
        <v>157</v>
      </c>
      <c r="G19" s="7"/>
      <c r="H19" s="7"/>
      <c r="I19" s="7"/>
      <c r="J19" s="7"/>
      <c r="K19" s="7"/>
      <c r="L19" s="7" t="s">
        <v>157</v>
      </c>
      <c r="M19" s="7"/>
      <c r="N19" s="7"/>
      <c r="O19" s="7"/>
      <c r="P19" s="7"/>
      <c r="Q19" s="7"/>
      <c r="R19" s="7"/>
      <c r="S19" s="7" t="s">
        <v>157</v>
      </c>
      <c r="T19" s="7" t="s">
        <v>157</v>
      </c>
      <c r="U19" s="7"/>
      <c r="V19" s="7"/>
      <c r="W19" s="7"/>
      <c r="X19" s="7" t="s">
        <v>157</v>
      </c>
      <c r="Y19" s="7"/>
      <c r="Z19" s="7"/>
      <c r="AA19" s="7"/>
      <c r="AB19" s="7" t="s">
        <v>157</v>
      </c>
      <c r="AC19" s="7"/>
      <c r="AD19" s="7"/>
      <c r="AE19" s="7" t="s">
        <v>157</v>
      </c>
      <c r="AF19" s="7"/>
      <c r="AG19" s="7" t="s">
        <v>157</v>
      </c>
      <c r="AH19" s="7"/>
      <c r="AI19" s="7" t="s">
        <v>157</v>
      </c>
      <c r="AJ19" s="7" t="s">
        <v>157</v>
      </c>
      <c r="AK19" s="7"/>
      <c r="AL19" s="7" t="s">
        <v>157</v>
      </c>
      <c r="AM19" s="7"/>
      <c r="AN19" s="7"/>
      <c r="AO19" s="7" t="s">
        <v>157</v>
      </c>
      <c r="AP19" s="7" t="s">
        <v>157</v>
      </c>
      <c r="AQ19" s="7" t="s">
        <v>157</v>
      </c>
      <c r="AR19" s="7" t="s">
        <v>157</v>
      </c>
      <c r="AS19" s="7" t="s">
        <v>157</v>
      </c>
      <c r="AT19" s="7" t="s">
        <v>157</v>
      </c>
      <c r="AU19" s="7"/>
      <c r="AV19" s="7" t="s">
        <v>157</v>
      </c>
      <c r="AW19" s="7"/>
      <c r="AX19" s="7"/>
      <c r="AY19" s="7"/>
      <c r="AZ19" s="7"/>
      <c r="BA19" s="7" t="s">
        <v>157</v>
      </c>
      <c r="BB19" s="7" t="s">
        <v>157</v>
      </c>
      <c r="BC19" s="7"/>
      <c r="BD19" s="7"/>
      <c r="BE19" s="7" t="s">
        <v>157</v>
      </c>
      <c r="BF19" s="7"/>
      <c r="BG19" s="7"/>
      <c r="BH19" s="7"/>
      <c r="BI19" s="70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6"/>
      <c r="BZ19" s="7"/>
    </row>
    <row r="20" spans="1:78" x14ac:dyDescent="0.3">
      <c r="A20" s="7">
        <v>763354</v>
      </c>
      <c r="B20" s="70" t="s">
        <v>332</v>
      </c>
      <c r="C20" s="70" t="s">
        <v>168</v>
      </c>
      <c r="D20" s="7" t="s">
        <v>157</v>
      </c>
      <c r="E20" s="7" t="s">
        <v>157</v>
      </c>
      <c r="F20" s="7" t="s">
        <v>157</v>
      </c>
      <c r="G20" s="7" t="s">
        <v>157</v>
      </c>
      <c r="H20" s="7" t="s">
        <v>157</v>
      </c>
      <c r="I20" s="7"/>
      <c r="J20" s="7"/>
      <c r="K20" s="7"/>
      <c r="L20" s="7" t="s">
        <v>157</v>
      </c>
      <c r="M20" s="7"/>
      <c r="N20" s="7"/>
      <c r="O20" s="7"/>
      <c r="P20" s="7"/>
      <c r="Q20" s="7"/>
      <c r="R20" s="7"/>
      <c r="S20" s="7" t="s">
        <v>157</v>
      </c>
      <c r="T20" s="7" t="s">
        <v>157</v>
      </c>
      <c r="U20" s="7"/>
      <c r="V20" s="7"/>
      <c r="W20" s="7" t="s">
        <v>157</v>
      </c>
      <c r="X20" s="7" t="s">
        <v>157</v>
      </c>
      <c r="Y20" s="7" t="s">
        <v>157</v>
      </c>
      <c r="Z20" s="7" t="s">
        <v>157</v>
      </c>
      <c r="AA20" s="7" t="s">
        <v>157</v>
      </c>
      <c r="AB20" s="7" t="s">
        <v>157</v>
      </c>
      <c r="AC20" s="7"/>
      <c r="AD20" s="7"/>
      <c r="AE20" s="7" t="s">
        <v>157</v>
      </c>
      <c r="AF20" s="7"/>
      <c r="AG20" s="7"/>
      <c r="AH20" s="7"/>
      <c r="AI20" s="7" t="s">
        <v>157</v>
      </c>
      <c r="AJ20" s="7" t="s">
        <v>157</v>
      </c>
      <c r="AK20" s="7" t="s">
        <v>157</v>
      </c>
      <c r="AL20" s="7" t="s">
        <v>157</v>
      </c>
      <c r="AM20" s="7"/>
      <c r="AN20" s="7"/>
      <c r="AO20" s="7" t="s">
        <v>157</v>
      </c>
      <c r="AP20" s="7" t="s">
        <v>157</v>
      </c>
      <c r="AQ20" s="7" t="s">
        <v>157</v>
      </c>
      <c r="AR20" s="7" t="s">
        <v>157</v>
      </c>
      <c r="AS20" s="7" t="s">
        <v>157</v>
      </c>
      <c r="AT20" s="7" t="s">
        <v>157</v>
      </c>
      <c r="AU20" s="7"/>
      <c r="AV20" s="7" t="s">
        <v>157</v>
      </c>
      <c r="AW20" s="7"/>
      <c r="AX20" s="7"/>
      <c r="AY20" s="7"/>
      <c r="AZ20" s="7"/>
      <c r="BA20" s="7" t="s">
        <v>157</v>
      </c>
      <c r="BB20" s="7" t="s">
        <v>157</v>
      </c>
      <c r="BC20" s="7" t="s">
        <v>157</v>
      </c>
      <c r="BD20" s="7" t="s">
        <v>157</v>
      </c>
      <c r="BE20" s="7" t="s">
        <v>157</v>
      </c>
      <c r="BF20" s="7"/>
      <c r="BG20" s="7"/>
      <c r="BH20" s="7"/>
      <c r="BI20" s="70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6"/>
      <c r="BZ20" s="7"/>
    </row>
    <row r="21" spans="1:78" x14ac:dyDescent="0.3">
      <c r="A21" s="7">
        <v>770288</v>
      </c>
      <c r="B21" s="70" t="s">
        <v>768</v>
      </c>
      <c r="C21" s="70" t="s">
        <v>168</v>
      </c>
      <c r="D21" s="7" t="s">
        <v>157</v>
      </c>
      <c r="E21" s="7" t="s">
        <v>157</v>
      </c>
      <c r="F21" s="7" t="s">
        <v>157</v>
      </c>
      <c r="G21" s="7"/>
      <c r="H21" s="7" t="s">
        <v>157</v>
      </c>
      <c r="I21" s="7"/>
      <c r="J21" s="7"/>
      <c r="K21" s="7"/>
      <c r="L21" s="7" t="s">
        <v>157</v>
      </c>
      <c r="M21" s="7"/>
      <c r="N21" s="7"/>
      <c r="O21" s="7"/>
      <c r="P21" s="7"/>
      <c r="Q21" s="7"/>
      <c r="R21" s="7"/>
      <c r="S21" s="7" t="s">
        <v>157</v>
      </c>
      <c r="T21" s="7" t="s">
        <v>157</v>
      </c>
      <c r="U21" s="7"/>
      <c r="V21" s="7"/>
      <c r="W21" s="7" t="s">
        <v>157</v>
      </c>
      <c r="X21" s="7" t="s">
        <v>157</v>
      </c>
      <c r="Y21" s="7" t="s">
        <v>157</v>
      </c>
      <c r="Z21" s="7" t="s">
        <v>157</v>
      </c>
      <c r="AA21" s="7" t="s">
        <v>157</v>
      </c>
      <c r="AB21" s="7" t="s">
        <v>157</v>
      </c>
      <c r="AC21" s="7"/>
      <c r="AD21" s="7"/>
      <c r="AE21" s="7" t="s">
        <v>157</v>
      </c>
      <c r="AF21" s="7"/>
      <c r="AG21" s="7"/>
      <c r="AH21" s="7"/>
      <c r="AI21" s="7"/>
      <c r="AJ21" s="7" t="s">
        <v>157</v>
      </c>
      <c r="AK21" s="7"/>
      <c r="AL21" s="7" t="s">
        <v>157</v>
      </c>
      <c r="AM21" s="7"/>
      <c r="AN21" s="7"/>
      <c r="AO21" s="7"/>
      <c r="AP21" s="7"/>
      <c r="AQ21" s="7"/>
      <c r="AR21" s="7"/>
      <c r="AS21" s="7"/>
      <c r="AT21" s="7" t="s">
        <v>157</v>
      </c>
      <c r="AU21" s="7"/>
      <c r="AV21" s="7" t="s">
        <v>157</v>
      </c>
      <c r="AW21" s="7"/>
      <c r="AX21" s="7"/>
      <c r="AY21" s="7"/>
      <c r="AZ21" s="7"/>
      <c r="BA21" s="7" t="s">
        <v>157</v>
      </c>
      <c r="BB21" s="7" t="s">
        <v>157</v>
      </c>
      <c r="BC21" s="7" t="s">
        <v>157</v>
      </c>
      <c r="BD21" s="7" t="s">
        <v>157</v>
      </c>
      <c r="BE21" s="7" t="s">
        <v>157</v>
      </c>
      <c r="BF21" s="7"/>
      <c r="BG21" s="7"/>
      <c r="BH21" s="7"/>
      <c r="BI21" s="70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 t="s">
        <v>157</v>
      </c>
      <c r="BU21" s="7" t="s">
        <v>157</v>
      </c>
      <c r="BV21" s="7"/>
      <c r="BW21" s="7"/>
      <c r="BX21" s="7"/>
      <c r="BY21" s="76"/>
      <c r="BZ21" s="7"/>
    </row>
    <row r="22" spans="1:78" x14ac:dyDescent="0.3">
      <c r="A22" s="7">
        <v>771109</v>
      </c>
      <c r="B22" s="70" t="s">
        <v>852</v>
      </c>
      <c r="C22" s="70" t="s">
        <v>168</v>
      </c>
      <c r="D22" s="7" t="s">
        <v>157</v>
      </c>
      <c r="E22" s="7" t="s">
        <v>157</v>
      </c>
      <c r="F22" s="7" t="s">
        <v>157</v>
      </c>
      <c r="G22" s="7"/>
      <c r="H22" s="7" t="s">
        <v>157</v>
      </c>
      <c r="I22" s="7"/>
      <c r="J22" s="7"/>
      <c r="K22" s="7"/>
      <c r="L22" s="7" t="s">
        <v>157</v>
      </c>
      <c r="M22" s="7" t="s">
        <v>157</v>
      </c>
      <c r="N22" s="7"/>
      <c r="O22" s="7"/>
      <c r="P22" s="7"/>
      <c r="Q22" s="7"/>
      <c r="R22" s="7"/>
      <c r="S22" s="7" t="s">
        <v>157</v>
      </c>
      <c r="T22" s="7" t="s">
        <v>157</v>
      </c>
      <c r="U22" s="7"/>
      <c r="V22" s="7"/>
      <c r="W22" s="7"/>
      <c r="X22" s="7" t="s">
        <v>157</v>
      </c>
      <c r="Y22" s="7"/>
      <c r="Z22" s="7" t="s">
        <v>157</v>
      </c>
      <c r="AA22" s="7" t="s">
        <v>157</v>
      </c>
      <c r="AB22" s="7" t="s">
        <v>157</v>
      </c>
      <c r="AC22" s="7"/>
      <c r="AD22" s="7"/>
      <c r="AE22" s="7" t="s">
        <v>157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 t="s">
        <v>157</v>
      </c>
      <c r="AU22" s="7"/>
      <c r="AV22" s="7" t="s">
        <v>157</v>
      </c>
      <c r="AW22" s="7"/>
      <c r="AX22" s="7"/>
      <c r="AY22" s="7"/>
      <c r="AZ22" s="7"/>
      <c r="BA22" s="7" t="s">
        <v>157</v>
      </c>
      <c r="BB22" s="7" t="s">
        <v>157</v>
      </c>
      <c r="BC22" s="7" t="s">
        <v>157</v>
      </c>
      <c r="BD22" s="7" t="s">
        <v>157</v>
      </c>
      <c r="BE22" s="7" t="s">
        <v>157</v>
      </c>
      <c r="BF22" s="7"/>
      <c r="BG22" s="7"/>
      <c r="BH22" s="7"/>
      <c r="BI22" s="70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 t="s">
        <v>157</v>
      </c>
      <c r="BW22" s="7"/>
      <c r="BX22" s="7"/>
      <c r="BY22" s="76"/>
      <c r="BZ22" s="7"/>
    </row>
    <row r="23" spans="1:78" x14ac:dyDescent="0.3">
      <c r="A23" s="7">
        <v>776476</v>
      </c>
      <c r="B23" s="70" t="s">
        <v>2170</v>
      </c>
      <c r="C23" s="70" t="s">
        <v>168</v>
      </c>
      <c r="D23" s="7" t="s">
        <v>157</v>
      </c>
      <c r="E23" s="7" t="s">
        <v>157</v>
      </c>
      <c r="F23" s="7" t="s">
        <v>157</v>
      </c>
      <c r="G23" s="7"/>
      <c r="H23" s="7" t="s">
        <v>157</v>
      </c>
      <c r="I23" s="7"/>
      <c r="J23" s="7"/>
      <c r="K23" s="7"/>
      <c r="L23" s="7" t="s">
        <v>157</v>
      </c>
      <c r="M23" s="7"/>
      <c r="N23" s="7"/>
      <c r="O23" s="7"/>
      <c r="P23" s="7"/>
      <c r="Q23" s="7"/>
      <c r="R23" s="7"/>
      <c r="S23" s="7" t="s">
        <v>157</v>
      </c>
      <c r="T23" s="7" t="s">
        <v>157</v>
      </c>
      <c r="U23" s="7"/>
      <c r="V23" s="7"/>
      <c r="W23" s="7" t="s">
        <v>157</v>
      </c>
      <c r="X23" s="7" t="s">
        <v>157</v>
      </c>
      <c r="Y23" s="7" t="s">
        <v>157</v>
      </c>
      <c r="Z23" s="7" t="s">
        <v>157</v>
      </c>
      <c r="AA23" s="7" t="s">
        <v>157</v>
      </c>
      <c r="AB23" s="7" t="s">
        <v>157</v>
      </c>
      <c r="AC23" s="7"/>
      <c r="AD23" s="7"/>
      <c r="AE23" s="7" t="s">
        <v>157</v>
      </c>
      <c r="AF23" s="7"/>
      <c r="AG23" s="7"/>
      <c r="AH23" s="7" t="s">
        <v>157</v>
      </c>
      <c r="AI23" s="7"/>
      <c r="AJ23" s="7" t="s">
        <v>157</v>
      </c>
      <c r="AK23" s="7"/>
      <c r="AL23" s="7" t="s">
        <v>157</v>
      </c>
      <c r="AM23" s="7"/>
      <c r="AN23" s="7"/>
      <c r="AO23" s="7"/>
      <c r="AP23" s="7"/>
      <c r="AQ23" s="7"/>
      <c r="AR23" s="7"/>
      <c r="AS23" s="7"/>
      <c r="AT23" s="7" t="s">
        <v>157</v>
      </c>
      <c r="AU23" s="7"/>
      <c r="AV23" s="7" t="s">
        <v>157</v>
      </c>
      <c r="AW23" s="7"/>
      <c r="AX23" s="7"/>
      <c r="AY23" s="7"/>
      <c r="AZ23" s="7"/>
      <c r="BA23" s="7" t="s">
        <v>157</v>
      </c>
      <c r="BB23" s="7" t="s">
        <v>157</v>
      </c>
      <c r="BC23" s="7" t="s">
        <v>157</v>
      </c>
      <c r="BD23" s="7" t="s">
        <v>157</v>
      </c>
      <c r="BE23" s="7" t="s">
        <v>157</v>
      </c>
      <c r="BF23" s="7"/>
      <c r="BG23" s="7"/>
      <c r="BH23" s="7"/>
      <c r="BI23" s="70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 t="s">
        <v>157</v>
      </c>
      <c r="BU23" s="7" t="s">
        <v>157</v>
      </c>
      <c r="BV23" s="7"/>
      <c r="BW23" s="7"/>
      <c r="BX23" s="7"/>
      <c r="BY23" s="76"/>
      <c r="BZ23" s="7"/>
    </row>
    <row r="24" spans="1:78" x14ac:dyDescent="0.3">
      <c r="A24" s="7">
        <v>776169</v>
      </c>
      <c r="B24" s="70" t="s">
        <v>2006</v>
      </c>
      <c r="C24" s="70" t="s">
        <v>168</v>
      </c>
      <c r="D24" s="7" t="s">
        <v>157</v>
      </c>
      <c r="E24" s="7" t="s">
        <v>157</v>
      </c>
      <c r="F24" s="7" t="s">
        <v>157</v>
      </c>
      <c r="G24" s="7"/>
      <c r="H24" s="7" t="s">
        <v>157</v>
      </c>
      <c r="I24" s="7"/>
      <c r="J24" s="7"/>
      <c r="K24" s="7"/>
      <c r="L24" s="7" t="s">
        <v>157</v>
      </c>
      <c r="M24" s="7"/>
      <c r="N24" s="7"/>
      <c r="O24" s="7"/>
      <c r="P24" s="7"/>
      <c r="Q24" s="7"/>
      <c r="R24" s="7"/>
      <c r="S24" s="7" t="s">
        <v>157</v>
      </c>
      <c r="T24" s="7" t="s">
        <v>157</v>
      </c>
      <c r="U24" s="7"/>
      <c r="V24" s="7"/>
      <c r="W24" s="7" t="s">
        <v>157</v>
      </c>
      <c r="X24" s="7" t="s">
        <v>157</v>
      </c>
      <c r="Y24" s="7" t="s">
        <v>157</v>
      </c>
      <c r="Z24" s="7" t="s">
        <v>157</v>
      </c>
      <c r="AA24" s="7" t="s">
        <v>157</v>
      </c>
      <c r="AB24" s="7" t="s">
        <v>157</v>
      </c>
      <c r="AC24" s="7"/>
      <c r="AD24" s="7"/>
      <c r="AE24" s="7" t="s">
        <v>157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 t="s">
        <v>157</v>
      </c>
      <c r="AW24" s="7"/>
      <c r="AX24" s="7"/>
      <c r="AY24" s="7"/>
      <c r="AZ24" s="7"/>
      <c r="BA24" s="7" t="s">
        <v>157</v>
      </c>
      <c r="BB24" s="7" t="s">
        <v>157</v>
      </c>
      <c r="BC24" s="7" t="s">
        <v>157</v>
      </c>
      <c r="BD24" s="7" t="s">
        <v>157</v>
      </c>
      <c r="BE24" s="7" t="s">
        <v>157</v>
      </c>
      <c r="BF24" s="7"/>
      <c r="BG24" s="7"/>
      <c r="BH24" s="7"/>
      <c r="BI24" s="70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6"/>
      <c r="BZ24" s="7"/>
    </row>
    <row r="25" spans="1:78" x14ac:dyDescent="0.3">
      <c r="A25" s="7">
        <v>767806</v>
      </c>
      <c r="B25" s="70" t="s">
        <v>579</v>
      </c>
      <c r="C25" s="70" t="s">
        <v>168</v>
      </c>
      <c r="D25" s="7" t="s">
        <v>157</v>
      </c>
      <c r="E25" s="7" t="s">
        <v>157</v>
      </c>
      <c r="F25" s="7" t="s">
        <v>157</v>
      </c>
      <c r="G25" s="7"/>
      <c r="H25" s="7" t="s">
        <v>157</v>
      </c>
      <c r="I25" s="7"/>
      <c r="J25" s="7"/>
      <c r="K25" s="7"/>
      <c r="L25" s="7" t="s">
        <v>157</v>
      </c>
      <c r="M25" s="7"/>
      <c r="N25" s="7"/>
      <c r="O25" s="7"/>
      <c r="P25" s="7"/>
      <c r="Q25" s="7"/>
      <c r="R25" s="7" t="s">
        <v>157</v>
      </c>
      <c r="S25" s="7" t="s">
        <v>157</v>
      </c>
      <c r="T25" s="7" t="s">
        <v>157</v>
      </c>
      <c r="U25" s="7"/>
      <c r="V25" s="7"/>
      <c r="W25" s="7" t="s">
        <v>157</v>
      </c>
      <c r="X25" s="7" t="s">
        <v>157</v>
      </c>
      <c r="Y25" s="7" t="s">
        <v>157</v>
      </c>
      <c r="Z25" s="7" t="s">
        <v>157</v>
      </c>
      <c r="AA25" s="7" t="s">
        <v>157</v>
      </c>
      <c r="AB25" s="7" t="s">
        <v>157</v>
      </c>
      <c r="AC25" s="7"/>
      <c r="AD25" s="7"/>
      <c r="AE25" s="7" t="s">
        <v>157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 t="s">
        <v>157</v>
      </c>
      <c r="AQ25" s="7" t="s">
        <v>157</v>
      </c>
      <c r="AR25" s="7" t="s">
        <v>157</v>
      </c>
      <c r="AS25" s="7"/>
      <c r="AT25" s="7" t="s">
        <v>157</v>
      </c>
      <c r="AU25" s="7"/>
      <c r="AV25" s="7" t="s">
        <v>157</v>
      </c>
      <c r="AW25" s="7"/>
      <c r="AX25" s="7"/>
      <c r="AY25" s="7"/>
      <c r="AZ25" s="7" t="s">
        <v>157</v>
      </c>
      <c r="BA25" s="7" t="s">
        <v>157</v>
      </c>
      <c r="BB25" s="7" t="s">
        <v>157</v>
      </c>
      <c r="BC25" s="7" t="s">
        <v>157</v>
      </c>
      <c r="BD25" s="7" t="s">
        <v>157</v>
      </c>
      <c r="BE25" s="7" t="s">
        <v>157</v>
      </c>
      <c r="BF25" s="7"/>
      <c r="BG25" s="7"/>
      <c r="BH25" s="7" t="s">
        <v>157</v>
      </c>
      <c r="BI25" s="70"/>
      <c r="BJ25" s="7"/>
      <c r="BK25" s="7"/>
      <c r="BL25" s="7"/>
      <c r="BM25" s="7"/>
      <c r="BN25" s="7"/>
      <c r="BO25" s="7"/>
      <c r="BP25" s="7"/>
      <c r="BQ25" s="7"/>
      <c r="BR25" s="7" t="s">
        <v>157</v>
      </c>
      <c r="BS25" s="7" t="s">
        <v>157</v>
      </c>
      <c r="BT25" s="7"/>
      <c r="BU25" s="7"/>
      <c r="BV25" s="7"/>
      <c r="BW25" s="7" t="s">
        <v>157</v>
      </c>
      <c r="BX25" s="7" t="s">
        <v>157</v>
      </c>
      <c r="BY25" s="76" t="s">
        <v>157</v>
      </c>
      <c r="BZ25" s="7" t="s">
        <v>157</v>
      </c>
    </row>
    <row r="26" spans="1:78" x14ac:dyDescent="0.3">
      <c r="A26" s="7">
        <v>775425</v>
      </c>
      <c r="B26" s="70" t="s">
        <v>1733</v>
      </c>
      <c r="C26" s="70" t="s">
        <v>168</v>
      </c>
      <c r="D26" s="7" t="s">
        <v>157</v>
      </c>
      <c r="E26" s="7" t="s">
        <v>157</v>
      </c>
      <c r="F26" s="7" t="s">
        <v>157</v>
      </c>
      <c r="G26" s="7"/>
      <c r="H26" s="7" t="s">
        <v>157</v>
      </c>
      <c r="I26" s="7"/>
      <c r="J26" s="7"/>
      <c r="K26" s="7"/>
      <c r="L26" s="7" t="s">
        <v>157</v>
      </c>
      <c r="M26" s="7"/>
      <c r="N26" s="7"/>
      <c r="O26" s="7"/>
      <c r="P26" s="7"/>
      <c r="Q26" s="7"/>
      <c r="R26" s="7"/>
      <c r="S26" s="7" t="s">
        <v>157</v>
      </c>
      <c r="T26" s="7" t="s">
        <v>157</v>
      </c>
      <c r="U26" s="7"/>
      <c r="V26" s="7"/>
      <c r="W26" s="7" t="s">
        <v>157</v>
      </c>
      <c r="X26" s="7" t="s">
        <v>157</v>
      </c>
      <c r="Y26" s="7" t="s">
        <v>157</v>
      </c>
      <c r="Z26" s="7" t="s">
        <v>157</v>
      </c>
      <c r="AA26" s="7" t="s">
        <v>157</v>
      </c>
      <c r="AB26" s="7" t="s">
        <v>157</v>
      </c>
      <c r="AC26" s="7"/>
      <c r="AD26" s="7"/>
      <c r="AE26" s="7" t="s">
        <v>157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 t="s">
        <v>157</v>
      </c>
      <c r="AU26" s="7"/>
      <c r="AV26" s="7" t="s">
        <v>157</v>
      </c>
      <c r="AW26" s="7"/>
      <c r="AX26" s="7"/>
      <c r="AY26" s="7"/>
      <c r="AZ26" s="7"/>
      <c r="BA26" s="7" t="s">
        <v>157</v>
      </c>
      <c r="BB26" s="7" t="s">
        <v>157</v>
      </c>
      <c r="BC26" s="7" t="s">
        <v>157</v>
      </c>
      <c r="BD26" s="7" t="s">
        <v>157</v>
      </c>
      <c r="BE26" s="7" t="s">
        <v>157</v>
      </c>
      <c r="BF26" s="7"/>
      <c r="BG26" s="7"/>
      <c r="BH26" s="7"/>
      <c r="BI26" s="70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6"/>
      <c r="BZ26" s="7"/>
    </row>
    <row r="27" spans="1:78" x14ac:dyDescent="0.3">
      <c r="A27" s="7">
        <v>761206</v>
      </c>
      <c r="B27" s="70" t="s">
        <v>204</v>
      </c>
      <c r="C27" s="70" t="s">
        <v>168</v>
      </c>
      <c r="D27" s="7" t="s">
        <v>157</v>
      </c>
      <c r="E27" s="7" t="s">
        <v>157</v>
      </c>
      <c r="F27" s="7" t="s">
        <v>157</v>
      </c>
      <c r="G27" s="7" t="s">
        <v>157</v>
      </c>
      <c r="H27" s="7" t="s">
        <v>157</v>
      </c>
      <c r="I27" s="7"/>
      <c r="J27" s="7"/>
      <c r="K27" s="7"/>
      <c r="L27" s="7" t="s">
        <v>157</v>
      </c>
      <c r="M27" s="7"/>
      <c r="N27" s="7" t="s">
        <v>157</v>
      </c>
      <c r="O27" s="7"/>
      <c r="P27" s="7"/>
      <c r="Q27" s="7"/>
      <c r="R27" s="7"/>
      <c r="S27" s="7" t="s">
        <v>157</v>
      </c>
      <c r="T27" s="7" t="s">
        <v>157</v>
      </c>
      <c r="U27" s="7"/>
      <c r="V27" s="7"/>
      <c r="W27" s="7"/>
      <c r="X27" s="7" t="s">
        <v>157</v>
      </c>
      <c r="Y27" s="7"/>
      <c r="Z27" s="7" t="s">
        <v>157</v>
      </c>
      <c r="AA27" s="7" t="s">
        <v>157</v>
      </c>
      <c r="AB27" s="7" t="s">
        <v>157</v>
      </c>
      <c r="AC27" s="7"/>
      <c r="AD27" s="7"/>
      <c r="AE27" s="7" t="s">
        <v>157</v>
      </c>
      <c r="AF27" s="7"/>
      <c r="AG27" s="7"/>
      <c r="AH27" s="7"/>
      <c r="AI27" s="7" t="s">
        <v>157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 t="s">
        <v>157</v>
      </c>
      <c r="AU27" s="7"/>
      <c r="AV27" s="7" t="s">
        <v>157</v>
      </c>
      <c r="AW27" s="7"/>
      <c r="AX27" s="7"/>
      <c r="AY27" s="7"/>
      <c r="AZ27" s="7"/>
      <c r="BA27" s="7" t="s">
        <v>157</v>
      </c>
      <c r="BB27" s="7" t="s">
        <v>157</v>
      </c>
      <c r="BC27" s="7"/>
      <c r="BD27" s="7"/>
      <c r="BE27" s="7" t="s">
        <v>157</v>
      </c>
      <c r="BF27" s="7"/>
      <c r="BG27" s="7"/>
      <c r="BH27" s="7"/>
      <c r="BI27" s="70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6"/>
      <c r="BZ27" s="7"/>
    </row>
    <row r="28" spans="1:78" x14ac:dyDescent="0.3">
      <c r="A28" s="7">
        <v>761268</v>
      </c>
      <c r="B28" s="70" t="s">
        <v>213</v>
      </c>
      <c r="C28" s="70" t="s">
        <v>168</v>
      </c>
      <c r="D28" s="7" t="s">
        <v>157</v>
      </c>
      <c r="E28" s="7"/>
      <c r="F28" s="7" t="s">
        <v>157</v>
      </c>
      <c r="G28" s="7"/>
      <c r="H28" s="7" t="s">
        <v>157</v>
      </c>
      <c r="I28" s="7"/>
      <c r="J28" s="7"/>
      <c r="K28" s="7"/>
      <c r="L28" s="7" t="s">
        <v>157</v>
      </c>
      <c r="M28" s="7"/>
      <c r="N28" s="7"/>
      <c r="O28" s="7"/>
      <c r="P28" s="7"/>
      <c r="Q28" s="7"/>
      <c r="R28" s="7"/>
      <c r="S28" s="7" t="s">
        <v>157</v>
      </c>
      <c r="T28" s="7" t="s">
        <v>157</v>
      </c>
      <c r="U28" s="7"/>
      <c r="V28" s="7"/>
      <c r="W28" s="7" t="s">
        <v>157</v>
      </c>
      <c r="X28" s="7" t="s">
        <v>157</v>
      </c>
      <c r="Y28" s="7" t="s">
        <v>157</v>
      </c>
      <c r="Z28" s="7"/>
      <c r="AA28" s="7" t="s">
        <v>157</v>
      </c>
      <c r="AB28" s="7" t="s">
        <v>157</v>
      </c>
      <c r="AC28" s="7"/>
      <c r="AD28" s="7"/>
      <c r="AE28" s="7" t="s">
        <v>157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 t="s">
        <v>157</v>
      </c>
      <c r="AU28" s="7"/>
      <c r="AV28" s="7" t="s">
        <v>157</v>
      </c>
      <c r="AW28" s="7"/>
      <c r="AX28" s="7"/>
      <c r="AY28" s="7"/>
      <c r="AZ28" s="7"/>
      <c r="BA28" s="7" t="s">
        <v>157</v>
      </c>
      <c r="BB28" s="7" t="s">
        <v>157</v>
      </c>
      <c r="BC28" s="7"/>
      <c r="BD28" s="7"/>
      <c r="BE28" s="7" t="s">
        <v>157</v>
      </c>
      <c r="BF28" s="7"/>
      <c r="BG28" s="7"/>
      <c r="BH28" s="7"/>
      <c r="BI28" s="70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6"/>
      <c r="BZ28" s="7"/>
    </row>
    <row r="29" spans="1:78" x14ac:dyDescent="0.3">
      <c r="A29" s="7">
        <v>763672</v>
      </c>
      <c r="B29" s="70" t="s">
        <v>346</v>
      </c>
      <c r="C29" s="70" t="s">
        <v>168</v>
      </c>
      <c r="D29" s="7" t="s">
        <v>157</v>
      </c>
      <c r="E29" s="7" t="s">
        <v>157</v>
      </c>
      <c r="F29" s="7" t="s">
        <v>157</v>
      </c>
      <c r="G29" s="7"/>
      <c r="H29" s="7" t="s">
        <v>157</v>
      </c>
      <c r="I29" s="7"/>
      <c r="J29" s="7"/>
      <c r="K29" s="7"/>
      <c r="L29" s="7" t="s">
        <v>157</v>
      </c>
      <c r="M29" s="7"/>
      <c r="N29" s="7"/>
      <c r="O29" s="7"/>
      <c r="P29" s="7"/>
      <c r="Q29" s="7"/>
      <c r="R29" s="7"/>
      <c r="S29" s="7"/>
      <c r="T29" s="7" t="s">
        <v>157</v>
      </c>
      <c r="U29" s="7"/>
      <c r="V29" s="7"/>
      <c r="W29" s="7" t="s">
        <v>157</v>
      </c>
      <c r="X29" s="7" t="s">
        <v>157</v>
      </c>
      <c r="Y29" s="7" t="s">
        <v>157</v>
      </c>
      <c r="Z29" s="7"/>
      <c r="AA29" s="7" t="s">
        <v>157</v>
      </c>
      <c r="AB29" s="7" t="s">
        <v>157</v>
      </c>
      <c r="AC29" s="7"/>
      <c r="AD29" s="7"/>
      <c r="AE29" s="7" t="s">
        <v>157</v>
      </c>
      <c r="AF29" s="7"/>
      <c r="AG29" s="7" t="s">
        <v>157</v>
      </c>
      <c r="AH29" s="7" t="s">
        <v>157</v>
      </c>
      <c r="AI29" s="7" t="s">
        <v>157</v>
      </c>
      <c r="AJ29" s="7" t="s">
        <v>157</v>
      </c>
      <c r="AK29" s="7" t="s">
        <v>157</v>
      </c>
      <c r="AL29" s="7" t="s">
        <v>157</v>
      </c>
      <c r="AM29" s="7"/>
      <c r="AN29" s="7" t="s">
        <v>157</v>
      </c>
      <c r="AO29" s="7" t="s">
        <v>157</v>
      </c>
      <c r="AP29" s="7" t="s">
        <v>157</v>
      </c>
      <c r="AQ29" s="7" t="s">
        <v>157</v>
      </c>
      <c r="AR29" s="7" t="s">
        <v>157</v>
      </c>
      <c r="AS29" s="7" t="s">
        <v>157</v>
      </c>
      <c r="AT29" s="7" t="s">
        <v>157</v>
      </c>
      <c r="AU29" s="7"/>
      <c r="AV29" s="7" t="s">
        <v>157</v>
      </c>
      <c r="AW29" s="7"/>
      <c r="AX29" s="7"/>
      <c r="AY29" s="7"/>
      <c r="AZ29" s="7"/>
      <c r="BA29" s="7" t="s">
        <v>157</v>
      </c>
      <c r="BB29" s="7" t="s">
        <v>157</v>
      </c>
      <c r="BC29" s="7"/>
      <c r="BD29" s="7"/>
      <c r="BE29" s="7" t="s">
        <v>157</v>
      </c>
      <c r="BF29" s="7"/>
      <c r="BG29" s="7"/>
      <c r="BH29" s="7"/>
      <c r="BI29" s="70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6"/>
      <c r="BZ29" s="7"/>
    </row>
    <row r="30" spans="1:78" x14ac:dyDescent="0.3">
      <c r="A30" s="7">
        <v>761543</v>
      </c>
      <c r="B30" s="70" t="s">
        <v>232</v>
      </c>
      <c r="C30" s="70" t="s">
        <v>168</v>
      </c>
      <c r="D30" s="7" t="s">
        <v>157</v>
      </c>
      <c r="E30" s="7" t="s">
        <v>157</v>
      </c>
      <c r="F30" s="7" t="s">
        <v>157</v>
      </c>
      <c r="G30" s="7" t="s">
        <v>157</v>
      </c>
      <c r="H30" s="7" t="s">
        <v>157</v>
      </c>
      <c r="I30" s="7"/>
      <c r="J30" s="7"/>
      <c r="K30" s="7"/>
      <c r="L30" s="7" t="s">
        <v>157</v>
      </c>
      <c r="M30" s="7"/>
      <c r="N30" s="7"/>
      <c r="O30" s="7"/>
      <c r="P30" s="7"/>
      <c r="Q30" s="7"/>
      <c r="R30" s="7"/>
      <c r="S30" s="7" t="s">
        <v>157</v>
      </c>
      <c r="T30" s="7" t="s">
        <v>157</v>
      </c>
      <c r="U30" s="7"/>
      <c r="V30" s="7"/>
      <c r="W30" s="7" t="s">
        <v>157</v>
      </c>
      <c r="X30" s="7" t="s">
        <v>157</v>
      </c>
      <c r="Y30" s="7" t="s">
        <v>157</v>
      </c>
      <c r="Z30" s="7" t="s">
        <v>157</v>
      </c>
      <c r="AA30" s="7" t="s">
        <v>157</v>
      </c>
      <c r="AB30" s="7" t="s">
        <v>157</v>
      </c>
      <c r="AC30" s="7"/>
      <c r="AD30" s="7"/>
      <c r="AE30" s="7" t="s">
        <v>157</v>
      </c>
      <c r="AF30" s="7"/>
      <c r="AG30" s="7"/>
      <c r="AH30" s="7" t="s">
        <v>157</v>
      </c>
      <c r="AI30" s="7" t="s">
        <v>157</v>
      </c>
      <c r="AJ30" s="7" t="s">
        <v>157</v>
      </c>
      <c r="AK30" s="7"/>
      <c r="AL30" s="7" t="s">
        <v>157</v>
      </c>
      <c r="AM30" s="7"/>
      <c r="AN30" s="7"/>
      <c r="AO30" s="7" t="s">
        <v>157</v>
      </c>
      <c r="AP30" s="7" t="s">
        <v>157</v>
      </c>
      <c r="AQ30" s="7" t="s">
        <v>157</v>
      </c>
      <c r="AR30" s="7" t="s">
        <v>157</v>
      </c>
      <c r="AS30" s="7" t="s">
        <v>157</v>
      </c>
      <c r="AT30" s="7" t="s">
        <v>157</v>
      </c>
      <c r="AU30" s="7"/>
      <c r="AV30" s="7" t="s">
        <v>157</v>
      </c>
      <c r="AW30" s="7"/>
      <c r="AX30" s="7"/>
      <c r="AY30" s="7"/>
      <c r="AZ30" s="7"/>
      <c r="BA30" s="7" t="s">
        <v>157</v>
      </c>
      <c r="BB30" s="7" t="s">
        <v>157</v>
      </c>
      <c r="BC30" s="7" t="s">
        <v>157</v>
      </c>
      <c r="BD30" s="7" t="s">
        <v>157</v>
      </c>
      <c r="BE30" s="7" t="s">
        <v>157</v>
      </c>
      <c r="BF30" s="7"/>
      <c r="BG30" s="7"/>
      <c r="BH30" s="7"/>
      <c r="BI30" s="70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6"/>
      <c r="BZ30" s="7"/>
    </row>
    <row r="31" spans="1:78" x14ac:dyDescent="0.3">
      <c r="A31" s="7">
        <v>773751</v>
      </c>
      <c r="B31" s="70" t="s">
        <v>1305</v>
      </c>
      <c r="C31" s="70" t="s">
        <v>168</v>
      </c>
      <c r="D31" s="7" t="s">
        <v>157</v>
      </c>
      <c r="E31" s="7" t="s">
        <v>157</v>
      </c>
      <c r="F31" s="7" t="s">
        <v>157</v>
      </c>
      <c r="G31" s="7" t="s">
        <v>157</v>
      </c>
      <c r="H31" s="7" t="s">
        <v>157</v>
      </c>
      <c r="I31" s="7"/>
      <c r="J31" s="7"/>
      <c r="K31" s="7"/>
      <c r="L31" s="7" t="s">
        <v>157</v>
      </c>
      <c r="M31" s="7"/>
      <c r="N31" s="7"/>
      <c r="O31" s="7"/>
      <c r="P31" s="7"/>
      <c r="Q31" s="7"/>
      <c r="R31" s="7" t="s">
        <v>157</v>
      </c>
      <c r="S31" s="7" t="s">
        <v>157</v>
      </c>
      <c r="T31" s="7" t="s">
        <v>157</v>
      </c>
      <c r="U31" s="7"/>
      <c r="V31" s="7"/>
      <c r="W31" s="7" t="s">
        <v>157</v>
      </c>
      <c r="X31" s="7" t="s">
        <v>157</v>
      </c>
      <c r="Y31" s="7" t="s">
        <v>157</v>
      </c>
      <c r="Z31" s="7" t="s">
        <v>157</v>
      </c>
      <c r="AA31" s="7" t="s">
        <v>157</v>
      </c>
      <c r="AB31" s="7" t="s">
        <v>157</v>
      </c>
      <c r="AC31" s="7"/>
      <c r="AD31" s="7"/>
      <c r="AE31" s="7" t="s">
        <v>157</v>
      </c>
      <c r="AF31" s="7" t="s">
        <v>157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 t="s">
        <v>157</v>
      </c>
      <c r="AU31" s="7"/>
      <c r="AV31" s="7" t="s">
        <v>157</v>
      </c>
      <c r="AW31" s="7"/>
      <c r="AX31" s="7"/>
      <c r="AY31" s="7"/>
      <c r="AZ31" s="7"/>
      <c r="BA31" s="7" t="s">
        <v>157</v>
      </c>
      <c r="BB31" s="7" t="s">
        <v>157</v>
      </c>
      <c r="BC31" s="7" t="s">
        <v>157</v>
      </c>
      <c r="BD31" s="7" t="s">
        <v>157</v>
      </c>
      <c r="BE31" s="7" t="s">
        <v>157</v>
      </c>
      <c r="BF31" s="7"/>
      <c r="BG31" s="7"/>
      <c r="BH31" s="7"/>
      <c r="BI31" s="70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6"/>
      <c r="BZ31" s="7"/>
    </row>
    <row r="32" spans="1:78" x14ac:dyDescent="0.3">
      <c r="A32" s="7">
        <v>770183</v>
      </c>
      <c r="B32" s="70" t="s">
        <v>763</v>
      </c>
      <c r="C32" s="70" t="s">
        <v>168</v>
      </c>
      <c r="D32" s="7" t="s">
        <v>157</v>
      </c>
      <c r="E32" s="7" t="s">
        <v>157</v>
      </c>
      <c r="F32" s="7" t="s">
        <v>157</v>
      </c>
      <c r="G32" s="7" t="s">
        <v>157</v>
      </c>
      <c r="H32" s="7" t="s">
        <v>157</v>
      </c>
      <c r="I32" s="7"/>
      <c r="J32" s="7"/>
      <c r="K32" s="7"/>
      <c r="L32" s="7" t="s">
        <v>157</v>
      </c>
      <c r="M32" s="7"/>
      <c r="N32" s="7"/>
      <c r="O32" s="7"/>
      <c r="P32" s="7"/>
      <c r="Q32" s="7"/>
      <c r="R32" s="7" t="s">
        <v>157</v>
      </c>
      <c r="S32" s="7" t="s">
        <v>157</v>
      </c>
      <c r="T32" s="7" t="s">
        <v>157</v>
      </c>
      <c r="U32" s="7" t="s">
        <v>157</v>
      </c>
      <c r="V32" s="7"/>
      <c r="W32" s="7" t="s">
        <v>157</v>
      </c>
      <c r="X32" s="7" t="s">
        <v>157</v>
      </c>
      <c r="Y32" s="7" t="s">
        <v>157</v>
      </c>
      <c r="Z32" s="7" t="s">
        <v>157</v>
      </c>
      <c r="AA32" s="7" t="s">
        <v>157</v>
      </c>
      <c r="AB32" s="7" t="s">
        <v>157</v>
      </c>
      <c r="AC32" s="7"/>
      <c r="AD32" s="7" t="s">
        <v>157</v>
      </c>
      <c r="AE32" s="7" t="s">
        <v>157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 t="s">
        <v>157</v>
      </c>
      <c r="AU32" s="7" t="s">
        <v>157</v>
      </c>
      <c r="AV32" s="7" t="s">
        <v>157</v>
      </c>
      <c r="AW32" s="7"/>
      <c r="AX32" s="7"/>
      <c r="AY32" s="7"/>
      <c r="AZ32" s="7"/>
      <c r="BA32" s="7" t="s">
        <v>157</v>
      </c>
      <c r="BB32" s="7" t="s">
        <v>157</v>
      </c>
      <c r="BC32" s="7" t="s">
        <v>157</v>
      </c>
      <c r="BD32" s="7" t="s">
        <v>157</v>
      </c>
      <c r="BE32" s="7" t="s">
        <v>157</v>
      </c>
      <c r="BF32" s="7"/>
      <c r="BG32" s="7"/>
      <c r="BH32" s="7"/>
      <c r="BI32" s="70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6"/>
      <c r="BZ32" s="7"/>
    </row>
    <row r="33" spans="1:78" x14ac:dyDescent="0.3">
      <c r="A33" s="7">
        <v>770288</v>
      </c>
      <c r="B33" s="70" t="s">
        <v>768</v>
      </c>
      <c r="C33" s="70" t="s">
        <v>168</v>
      </c>
      <c r="D33" s="7" t="s">
        <v>157</v>
      </c>
      <c r="E33" s="7" t="s">
        <v>157</v>
      </c>
      <c r="F33" s="7" t="s">
        <v>157</v>
      </c>
      <c r="G33" s="7"/>
      <c r="H33" s="7" t="s">
        <v>157</v>
      </c>
      <c r="I33" s="7"/>
      <c r="J33" s="7"/>
      <c r="K33" s="7"/>
      <c r="L33" s="7" t="s">
        <v>157</v>
      </c>
      <c r="M33" s="7"/>
      <c r="N33" s="7"/>
      <c r="O33" s="7"/>
      <c r="P33" s="7"/>
      <c r="Q33" s="7"/>
      <c r="R33" s="7"/>
      <c r="S33" s="7" t="s">
        <v>157</v>
      </c>
      <c r="T33" s="7" t="s">
        <v>157</v>
      </c>
      <c r="U33" s="7"/>
      <c r="V33" s="7"/>
      <c r="W33" s="7" t="s">
        <v>157</v>
      </c>
      <c r="X33" s="7" t="s">
        <v>157</v>
      </c>
      <c r="Y33" s="7" t="s">
        <v>157</v>
      </c>
      <c r="Z33" s="7" t="s">
        <v>157</v>
      </c>
      <c r="AA33" s="7" t="s">
        <v>157</v>
      </c>
      <c r="AB33" s="7" t="s">
        <v>157</v>
      </c>
      <c r="AC33" s="7"/>
      <c r="AD33" s="7"/>
      <c r="AE33" s="7" t="s">
        <v>157</v>
      </c>
      <c r="AF33" s="7"/>
      <c r="AG33" s="7"/>
      <c r="AH33" s="7"/>
      <c r="AI33" s="7"/>
      <c r="AJ33" s="7" t="s">
        <v>157</v>
      </c>
      <c r="AK33" s="7"/>
      <c r="AL33" s="7" t="s">
        <v>157</v>
      </c>
      <c r="AM33" s="7"/>
      <c r="AN33" s="7"/>
      <c r="AO33" s="7"/>
      <c r="AP33" s="7"/>
      <c r="AQ33" s="7"/>
      <c r="AR33" s="7"/>
      <c r="AS33" s="7"/>
      <c r="AT33" s="7" t="s">
        <v>157</v>
      </c>
      <c r="AU33" s="7"/>
      <c r="AV33" s="7" t="s">
        <v>157</v>
      </c>
      <c r="AW33" s="7"/>
      <c r="AX33" s="7"/>
      <c r="AY33" s="7"/>
      <c r="AZ33" s="7"/>
      <c r="BA33" s="7" t="s">
        <v>157</v>
      </c>
      <c r="BB33" s="7" t="s">
        <v>157</v>
      </c>
      <c r="BC33" s="7" t="s">
        <v>157</v>
      </c>
      <c r="BD33" s="7" t="s">
        <v>157</v>
      </c>
      <c r="BE33" s="7" t="s">
        <v>157</v>
      </c>
      <c r="BF33" s="7"/>
      <c r="BG33" s="7"/>
      <c r="BH33" s="7"/>
      <c r="BI33" s="70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 t="s">
        <v>157</v>
      </c>
      <c r="BU33" s="7" t="s">
        <v>157</v>
      </c>
      <c r="BV33" s="7"/>
      <c r="BW33" s="7"/>
      <c r="BX33" s="7"/>
      <c r="BY33" s="76"/>
      <c r="BZ33" s="7"/>
    </row>
    <row r="34" spans="1:78" x14ac:dyDescent="0.3">
      <c r="A34" s="7">
        <v>769466</v>
      </c>
      <c r="B34" s="70" t="s">
        <v>673</v>
      </c>
      <c r="C34" s="70" t="s">
        <v>168</v>
      </c>
      <c r="D34" s="7" t="s">
        <v>157</v>
      </c>
      <c r="E34" s="7" t="s">
        <v>157</v>
      </c>
      <c r="F34" s="7" t="s">
        <v>157</v>
      </c>
      <c r="G34" s="7"/>
      <c r="H34" s="7" t="s">
        <v>157</v>
      </c>
      <c r="I34" s="7"/>
      <c r="J34" s="7"/>
      <c r="K34" s="7"/>
      <c r="L34" s="7" t="s">
        <v>157</v>
      </c>
      <c r="M34" s="7"/>
      <c r="N34" s="7"/>
      <c r="O34" s="7"/>
      <c r="P34" s="7"/>
      <c r="Q34" s="7"/>
      <c r="R34" s="7"/>
      <c r="S34" s="7" t="s">
        <v>157</v>
      </c>
      <c r="T34" s="7" t="s">
        <v>157</v>
      </c>
      <c r="U34" s="7"/>
      <c r="V34" s="7"/>
      <c r="W34" s="7" t="s">
        <v>157</v>
      </c>
      <c r="X34" s="7" t="s">
        <v>157</v>
      </c>
      <c r="Y34" s="7" t="s">
        <v>157</v>
      </c>
      <c r="Z34" s="7" t="s">
        <v>157</v>
      </c>
      <c r="AA34" s="7" t="s">
        <v>157</v>
      </c>
      <c r="AB34" s="7" t="s">
        <v>157</v>
      </c>
      <c r="AC34" s="7"/>
      <c r="AD34" s="7"/>
      <c r="AE34" s="7" t="s">
        <v>157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 t="s">
        <v>157</v>
      </c>
      <c r="AU34" s="7"/>
      <c r="AV34" s="7" t="s">
        <v>157</v>
      </c>
      <c r="AW34" s="7"/>
      <c r="AX34" s="7"/>
      <c r="AY34" s="7"/>
      <c r="AZ34" s="7"/>
      <c r="BA34" s="7" t="s">
        <v>157</v>
      </c>
      <c r="BB34" s="7" t="s">
        <v>157</v>
      </c>
      <c r="BC34" s="7"/>
      <c r="BD34" s="7"/>
      <c r="BE34" s="7" t="s">
        <v>157</v>
      </c>
      <c r="BF34" s="7"/>
      <c r="BG34" s="7"/>
      <c r="BH34" s="7"/>
      <c r="BI34" s="70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6"/>
      <c r="BZ34" s="7"/>
    </row>
    <row r="35" spans="1:78" x14ac:dyDescent="0.3">
      <c r="A35" s="7">
        <v>773190</v>
      </c>
      <c r="B35" s="70" t="s">
        <v>1169</v>
      </c>
      <c r="C35" s="70" t="s">
        <v>168</v>
      </c>
      <c r="D35" s="7" t="s">
        <v>157</v>
      </c>
      <c r="E35" s="7" t="s">
        <v>157</v>
      </c>
      <c r="F35" s="7" t="s">
        <v>157</v>
      </c>
      <c r="G35" s="7"/>
      <c r="H35" s="7" t="s">
        <v>157</v>
      </c>
      <c r="I35" s="7"/>
      <c r="J35" s="7"/>
      <c r="K35" s="7"/>
      <c r="L35" s="7" t="s">
        <v>157</v>
      </c>
      <c r="M35" s="7"/>
      <c r="N35" s="7"/>
      <c r="O35" s="7"/>
      <c r="P35" s="7"/>
      <c r="Q35" s="7"/>
      <c r="R35" s="7"/>
      <c r="S35" s="7" t="s">
        <v>157</v>
      </c>
      <c r="T35" s="7" t="s">
        <v>157</v>
      </c>
      <c r="U35" s="7"/>
      <c r="V35" s="7"/>
      <c r="W35" s="7" t="s">
        <v>157</v>
      </c>
      <c r="X35" s="7" t="s">
        <v>157</v>
      </c>
      <c r="Y35" s="7" t="s">
        <v>157</v>
      </c>
      <c r="Z35" s="7" t="s">
        <v>157</v>
      </c>
      <c r="AA35" s="7" t="s">
        <v>157</v>
      </c>
      <c r="AB35" s="7" t="s">
        <v>157</v>
      </c>
      <c r="AC35" s="7"/>
      <c r="AD35" s="7"/>
      <c r="AE35" s="7" t="s">
        <v>157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 t="s">
        <v>157</v>
      </c>
      <c r="AU35" s="7"/>
      <c r="AV35" s="7" t="s">
        <v>157</v>
      </c>
      <c r="AW35" s="7"/>
      <c r="AX35" s="7"/>
      <c r="AY35" s="7"/>
      <c r="AZ35" s="7"/>
      <c r="BA35" s="7" t="s">
        <v>157</v>
      </c>
      <c r="BB35" s="7" t="s">
        <v>157</v>
      </c>
      <c r="BC35" s="7" t="s">
        <v>157</v>
      </c>
      <c r="BD35" s="7" t="s">
        <v>157</v>
      </c>
      <c r="BE35" s="7" t="s">
        <v>157</v>
      </c>
      <c r="BF35" s="7"/>
      <c r="BG35" s="7"/>
      <c r="BH35" s="7"/>
      <c r="BI35" s="70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6"/>
      <c r="BZ35" s="7"/>
    </row>
    <row r="36" spans="1:78" x14ac:dyDescent="0.3">
      <c r="A36" s="7">
        <v>764692</v>
      </c>
      <c r="B36" s="70" t="s">
        <v>398</v>
      </c>
      <c r="C36" s="70" t="s">
        <v>168</v>
      </c>
      <c r="D36" s="7" t="s">
        <v>157</v>
      </c>
      <c r="E36" s="7" t="s">
        <v>157</v>
      </c>
      <c r="F36" s="7" t="s">
        <v>157</v>
      </c>
      <c r="G36" s="7" t="s">
        <v>157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 t="s">
        <v>157</v>
      </c>
      <c r="V36" s="7" t="s">
        <v>157</v>
      </c>
      <c r="W36" s="7"/>
      <c r="X36" s="7"/>
      <c r="Y36" s="7"/>
      <c r="Z36" s="7"/>
      <c r="AA36" s="7"/>
      <c r="AB36" s="7" t="s">
        <v>157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 t="s">
        <v>157</v>
      </c>
      <c r="BB36" s="7"/>
      <c r="BC36" s="7"/>
      <c r="BD36" s="7"/>
      <c r="BE36" s="7"/>
      <c r="BF36" s="7"/>
      <c r="BG36" s="7"/>
      <c r="BH36" s="7"/>
      <c r="BI36" s="70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6"/>
      <c r="BZ36" s="7"/>
    </row>
  </sheetData>
  <conditionalFormatting sqref="D1:BZ1048576">
    <cfRule type="cellIs" dxfId="365" priority="2" operator="equal">
      <formula>"ok"</formula>
    </cfRule>
    <cfRule type="cellIs" dxfId="364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20C0-327B-41D8-B3A8-F47B1DAF2CFC}">
  <sheetPr codeName="Sheet20"/>
  <dimension ref="A1:I16"/>
  <sheetViews>
    <sheetView zoomScaleNormal="100" workbookViewId="0">
      <selection sqref="A1:I5"/>
    </sheetView>
  </sheetViews>
  <sheetFormatPr baseColWidth="10" defaultColWidth="8.88671875" defaultRowHeight="14.4" x14ac:dyDescent="0.3"/>
  <cols>
    <col min="1" max="1" width="10.6640625" customWidth="1"/>
    <col min="2" max="2" width="36.33203125" bestFit="1" customWidth="1"/>
    <col min="3" max="3" width="19.88671875" bestFit="1" customWidth="1"/>
    <col min="4" max="9" width="10.6640625" customWidth="1"/>
  </cols>
  <sheetData>
    <row r="1" spans="1:9" ht="80.099999999999994" customHeight="1" x14ac:dyDescent="0.3">
      <c r="A1" s="81" t="s">
        <v>2</v>
      </c>
      <c r="B1" s="67" t="s">
        <v>3</v>
      </c>
      <c r="C1" s="67" t="s">
        <v>4</v>
      </c>
      <c r="D1" s="67" t="s">
        <v>11</v>
      </c>
      <c r="E1" s="67" t="s">
        <v>20</v>
      </c>
      <c r="F1" s="67" t="s">
        <v>73</v>
      </c>
      <c r="G1" s="67" t="s">
        <v>88</v>
      </c>
      <c r="H1" s="67" t="s">
        <v>136</v>
      </c>
      <c r="I1" s="82" t="s">
        <v>143</v>
      </c>
    </row>
    <row r="2" spans="1:9" x14ac:dyDescent="0.3">
      <c r="A2" s="75">
        <v>762375</v>
      </c>
      <c r="B2" s="70" t="s">
        <v>290</v>
      </c>
      <c r="C2" s="70" t="s">
        <v>169</v>
      </c>
      <c r="D2" s="7"/>
      <c r="E2" s="7" t="s">
        <v>157</v>
      </c>
      <c r="F2" s="7" t="s">
        <v>157</v>
      </c>
      <c r="G2" s="7" t="s">
        <v>157</v>
      </c>
      <c r="H2" s="7" t="s">
        <v>157</v>
      </c>
      <c r="I2" s="76" t="s">
        <v>157</v>
      </c>
    </row>
    <row r="3" spans="1:9" x14ac:dyDescent="0.3">
      <c r="A3" s="75">
        <v>761244</v>
      </c>
      <c r="B3" s="70" t="s">
        <v>206</v>
      </c>
      <c r="C3" s="70" t="s">
        <v>169</v>
      </c>
      <c r="D3" s="7"/>
      <c r="E3" s="7" t="s">
        <v>157</v>
      </c>
      <c r="F3" s="7" t="s">
        <v>157</v>
      </c>
      <c r="G3" s="7"/>
      <c r="H3" s="7" t="s">
        <v>157</v>
      </c>
      <c r="I3" s="76" t="s">
        <v>157</v>
      </c>
    </row>
    <row r="4" spans="1:9" x14ac:dyDescent="0.3">
      <c r="A4" s="75">
        <v>772870</v>
      </c>
      <c r="B4" s="70" t="s">
        <v>1091</v>
      </c>
      <c r="C4" s="70" t="s">
        <v>169</v>
      </c>
      <c r="D4" s="7" t="s">
        <v>157</v>
      </c>
      <c r="E4" s="7" t="s">
        <v>157</v>
      </c>
      <c r="F4" s="7" t="s">
        <v>157</v>
      </c>
      <c r="G4" s="7" t="s">
        <v>157</v>
      </c>
      <c r="H4" s="7" t="s">
        <v>157</v>
      </c>
      <c r="I4" s="76" t="s">
        <v>157</v>
      </c>
    </row>
    <row r="5" spans="1:9" x14ac:dyDescent="0.3">
      <c r="A5" s="77">
        <v>774254</v>
      </c>
      <c r="B5" s="78" t="s">
        <v>1441</v>
      </c>
      <c r="C5" s="78" t="s">
        <v>169</v>
      </c>
      <c r="D5" s="20" t="s">
        <v>157</v>
      </c>
      <c r="E5" s="20" t="s">
        <v>157</v>
      </c>
      <c r="F5" s="20" t="s">
        <v>157</v>
      </c>
      <c r="G5" s="20" t="s">
        <v>157</v>
      </c>
      <c r="H5" s="20" t="s">
        <v>157</v>
      </c>
      <c r="I5" s="79" t="s">
        <v>157</v>
      </c>
    </row>
    <row r="16" spans="1:9" x14ac:dyDescent="0.3">
      <c r="C16" s="47"/>
    </row>
  </sheetData>
  <conditionalFormatting sqref="D1:I1048576">
    <cfRule type="cellIs" dxfId="363" priority="2" operator="equal">
      <formula>"OK"</formula>
    </cfRule>
    <cfRule type="cellIs" dxfId="362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F129-3FCF-4409-B9EB-B0C0EC985888}">
  <sheetPr codeName="Sheet21"/>
  <dimension ref="A1:S2"/>
  <sheetViews>
    <sheetView tabSelected="1" workbookViewId="0">
      <selection activeCell="B7" sqref="B7"/>
    </sheetView>
  </sheetViews>
  <sheetFormatPr baseColWidth="10" defaultColWidth="8.88671875" defaultRowHeight="14.4" x14ac:dyDescent="0.3"/>
  <cols>
    <col min="1" max="1" width="10.6640625" customWidth="1"/>
    <col min="2" max="2" width="35" bestFit="1" customWidth="1"/>
    <col min="3" max="19" width="10.6640625" customWidth="1"/>
  </cols>
  <sheetData>
    <row r="1" spans="1:19" ht="80.099999999999994" customHeight="1" x14ac:dyDescent="0.3">
      <c r="A1" s="81" t="s">
        <v>2</v>
      </c>
      <c r="B1" s="67" t="s">
        <v>3</v>
      </c>
      <c r="C1" s="67" t="s">
        <v>4</v>
      </c>
      <c r="D1" s="67" t="s">
        <v>9</v>
      </c>
      <c r="E1" s="67" t="s">
        <v>20</v>
      </c>
      <c r="F1" s="67" t="s">
        <v>41</v>
      </c>
      <c r="G1" s="67" t="s">
        <v>68</v>
      </c>
      <c r="H1" s="67" t="s">
        <v>75</v>
      </c>
      <c r="I1" s="67" t="s">
        <v>86</v>
      </c>
      <c r="J1" s="67" t="s">
        <v>91</v>
      </c>
      <c r="K1" s="67" t="s">
        <v>93</v>
      </c>
      <c r="L1" s="67" t="s">
        <v>94</v>
      </c>
      <c r="M1" s="67" t="s">
        <v>109</v>
      </c>
      <c r="N1" s="67" t="s">
        <v>114</v>
      </c>
      <c r="O1" s="67" t="s">
        <v>115</v>
      </c>
      <c r="P1" s="80" t="s">
        <v>122</v>
      </c>
      <c r="Q1" s="67" t="s">
        <v>123</v>
      </c>
      <c r="R1" s="67" t="s">
        <v>124</v>
      </c>
      <c r="S1" s="82" t="s">
        <v>125</v>
      </c>
    </row>
    <row r="2" spans="1:19" x14ac:dyDescent="0.3">
      <c r="A2" s="77">
        <v>765420</v>
      </c>
      <c r="B2" s="78" t="s">
        <v>445</v>
      </c>
      <c r="C2" s="78" t="s">
        <v>170</v>
      </c>
      <c r="D2" s="20" t="s">
        <v>157</v>
      </c>
      <c r="E2" s="20" t="s">
        <v>157</v>
      </c>
      <c r="F2" s="20" t="s">
        <v>157</v>
      </c>
      <c r="G2" s="20" t="s">
        <v>157</v>
      </c>
      <c r="H2" s="20" t="s">
        <v>157</v>
      </c>
      <c r="I2" s="20" t="s">
        <v>157</v>
      </c>
      <c r="J2" s="20" t="s">
        <v>157</v>
      </c>
      <c r="K2" s="20" t="s">
        <v>157</v>
      </c>
      <c r="L2" s="20" t="s">
        <v>157</v>
      </c>
      <c r="M2" s="20" t="s">
        <v>157</v>
      </c>
      <c r="N2" s="20" t="s">
        <v>157</v>
      </c>
      <c r="O2" s="20" t="s">
        <v>157</v>
      </c>
      <c r="P2" s="78" t="s">
        <v>157</v>
      </c>
      <c r="Q2" s="20" t="s">
        <v>157</v>
      </c>
      <c r="R2" s="20" t="s">
        <v>157</v>
      </c>
      <c r="S2" s="79" t="s">
        <v>157</v>
      </c>
    </row>
  </sheetData>
  <conditionalFormatting sqref="D1:S1048576">
    <cfRule type="cellIs" dxfId="361" priority="2" operator="equal">
      <formula>"Ok"</formula>
    </cfRule>
    <cfRule type="cellIs" dxfId="360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A094-6837-40AF-99BB-2A3F895A051E}">
  <sheetPr codeName="Sheet2"/>
  <dimension ref="C3:C4"/>
  <sheetViews>
    <sheetView workbookViewId="0">
      <selection activeCell="C5" sqref="C5"/>
    </sheetView>
  </sheetViews>
  <sheetFormatPr baseColWidth="10" defaultColWidth="9.109375" defaultRowHeight="14.4" x14ac:dyDescent="0.3"/>
  <sheetData>
    <row r="3" spans="3:3" x14ac:dyDescent="0.3">
      <c r="C3" t="s">
        <v>196</v>
      </c>
    </row>
    <row r="4" spans="3:3" x14ac:dyDescent="0.3">
      <c r="C4" t="s">
        <v>197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74C-A617-46FB-8B2D-7C6CDDA5C2B5}">
  <sheetPr codeName="Sheet5"/>
  <dimension ref="A1:B2013"/>
  <sheetViews>
    <sheetView topLeftCell="A213" workbookViewId="0">
      <selection activeCell="B243" sqref="B243"/>
    </sheetView>
  </sheetViews>
  <sheetFormatPr baseColWidth="10" defaultColWidth="10.88671875" defaultRowHeight="14.4" x14ac:dyDescent="0.3"/>
  <cols>
    <col min="2" max="2" width="20.77734375" customWidth="1"/>
  </cols>
  <sheetData>
    <row r="1" spans="1:2" x14ac:dyDescent="0.3">
      <c r="A1">
        <v>761198</v>
      </c>
      <c r="B1" t="s">
        <v>203</v>
      </c>
    </row>
    <row r="2" spans="1:2" x14ac:dyDescent="0.3">
      <c r="A2">
        <v>761206</v>
      </c>
      <c r="B2" t="s">
        <v>204</v>
      </c>
    </row>
    <row r="3" spans="1:2" x14ac:dyDescent="0.3">
      <c r="A3">
        <v>761222</v>
      </c>
      <c r="B3" t="s">
        <v>205</v>
      </c>
    </row>
    <row r="4" spans="1:2" x14ac:dyDescent="0.3">
      <c r="A4">
        <v>761244</v>
      </c>
      <c r="B4" t="s">
        <v>206</v>
      </c>
    </row>
    <row r="5" spans="1:2" x14ac:dyDescent="0.3">
      <c r="A5">
        <v>761251</v>
      </c>
      <c r="B5" t="s">
        <v>207</v>
      </c>
    </row>
    <row r="6" spans="1:2" x14ac:dyDescent="0.3">
      <c r="A6">
        <v>761252</v>
      </c>
      <c r="B6" t="s">
        <v>208</v>
      </c>
    </row>
    <row r="7" spans="1:2" x14ac:dyDescent="0.3">
      <c r="A7">
        <v>761253</v>
      </c>
      <c r="B7" t="s">
        <v>209</v>
      </c>
    </row>
    <row r="8" spans="1:2" x14ac:dyDescent="0.3">
      <c r="A8">
        <v>761258</v>
      </c>
      <c r="B8" t="s">
        <v>210</v>
      </c>
    </row>
    <row r="9" spans="1:2" x14ac:dyDescent="0.3">
      <c r="A9">
        <v>761260</v>
      </c>
      <c r="B9" t="s">
        <v>211</v>
      </c>
    </row>
    <row r="10" spans="1:2" x14ac:dyDescent="0.3">
      <c r="A10">
        <v>761264</v>
      </c>
      <c r="B10" t="s">
        <v>212</v>
      </c>
    </row>
    <row r="11" spans="1:2" x14ac:dyDescent="0.3">
      <c r="A11">
        <v>761268</v>
      </c>
      <c r="B11" t="s">
        <v>213</v>
      </c>
    </row>
    <row r="12" spans="1:2" x14ac:dyDescent="0.3">
      <c r="A12">
        <v>761279</v>
      </c>
      <c r="B12" t="s">
        <v>214</v>
      </c>
    </row>
    <row r="13" spans="1:2" x14ac:dyDescent="0.3">
      <c r="A13">
        <v>761316</v>
      </c>
      <c r="B13" t="s">
        <v>215</v>
      </c>
    </row>
    <row r="14" spans="1:2" x14ac:dyDescent="0.3">
      <c r="A14">
        <v>761326</v>
      </c>
      <c r="B14" t="s">
        <v>216</v>
      </c>
    </row>
    <row r="15" spans="1:2" x14ac:dyDescent="0.3">
      <c r="A15">
        <v>761341</v>
      </c>
      <c r="B15" t="s">
        <v>217</v>
      </c>
    </row>
    <row r="16" spans="1:2" x14ac:dyDescent="0.3">
      <c r="A16">
        <v>761344</v>
      </c>
      <c r="B16" t="s">
        <v>218</v>
      </c>
    </row>
    <row r="17" spans="1:2" x14ac:dyDescent="0.3">
      <c r="A17">
        <v>761350</v>
      </c>
      <c r="B17" t="s">
        <v>219</v>
      </c>
    </row>
    <row r="18" spans="1:2" x14ac:dyDescent="0.3">
      <c r="A18">
        <v>761362</v>
      </c>
      <c r="B18" t="s">
        <v>220</v>
      </c>
    </row>
    <row r="19" spans="1:2" x14ac:dyDescent="0.3">
      <c r="A19">
        <v>761371</v>
      </c>
      <c r="B19" t="s">
        <v>221</v>
      </c>
    </row>
    <row r="20" spans="1:2" x14ac:dyDescent="0.3">
      <c r="A20">
        <v>761388</v>
      </c>
      <c r="B20" t="s">
        <v>222</v>
      </c>
    </row>
    <row r="21" spans="1:2" x14ac:dyDescent="0.3">
      <c r="A21">
        <v>761391</v>
      </c>
      <c r="B21" t="s">
        <v>223</v>
      </c>
    </row>
    <row r="22" spans="1:2" x14ac:dyDescent="0.3">
      <c r="A22">
        <v>761398</v>
      </c>
      <c r="B22" t="s">
        <v>224</v>
      </c>
    </row>
    <row r="23" spans="1:2" x14ac:dyDescent="0.3">
      <c r="A23">
        <v>761437</v>
      </c>
      <c r="B23" t="s">
        <v>225</v>
      </c>
    </row>
    <row r="24" spans="1:2" x14ac:dyDescent="0.3">
      <c r="A24">
        <v>761453</v>
      </c>
      <c r="B24" t="s">
        <v>226</v>
      </c>
    </row>
    <row r="25" spans="1:2" x14ac:dyDescent="0.3">
      <c r="A25">
        <v>761456</v>
      </c>
      <c r="B25" t="s">
        <v>227</v>
      </c>
    </row>
    <row r="26" spans="1:2" x14ac:dyDescent="0.3">
      <c r="A26">
        <v>761465</v>
      </c>
      <c r="B26" t="s">
        <v>228</v>
      </c>
    </row>
    <row r="27" spans="1:2" x14ac:dyDescent="0.3">
      <c r="A27">
        <v>761498</v>
      </c>
      <c r="B27" t="s">
        <v>229</v>
      </c>
    </row>
    <row r="28" spans="1:2" x14ac:dyDescent="0.3">
      <c r="A28">
        <v>761499</v>
      </c>
      <c r="B28" t="s">
        <v>230</v>
      </c>
    </row>
    <row r="29" spans="1:2" x14ac:dyDescent="0.3">
      <c r="A29">
        <v>761525</v>
      </c>
      <c r="B29" t="s">
        <v>231</v>
      </c>
    </row>
    <row r="30" spans="1:2" x14ac:dyDescent="0.3">
      <c r="A30">
        <v>761543</v>
      </c>
      <c r="B30" t="s">
        <v>232</v>
      </c>
    </row>
    <row r="31" spans="1:2" x14ac:dyDescent="0.3">
      <c r="A31">
        <v>761557</v>
      </c>
      <c r="B31" t="s">
        <v>233</v>
      </c>
    </row>
    <row r="32" spans="1:2" x14ac:dyDescent="0.3">
      <c r="A32">
        <v>761563</v>
      </c>
      <c r="B32" t="s">
        <v>234</v>
      </c>
    </row>
    <row r="33" spans="1:2" x14ac:dyDescent="0.3">
      <c r="A33">
        <v>761570</v>
      </c>
      <c r="B33" t="s">
        <v>235</v>
      </c>
    </row>
    <row r="34" spans="1:2" x14ac:dyDescent="0.3">
      <c r="A34">
        <v>761575</v>
      </c>
      <c r="B34" t="s">
        <v>236</v>
      </c>
    </row>
    <row r="35" spans="1:2" x14ac:dyDescent="0.3">
      <c r="A35">
        <v>761621</v>
      </c>
      <c r="B35" t="s">
        <v>237</v>
      </c>
    </row>
    <row r="36" spans="1:2" x14ac:dyDescent="0.3">
      <c r="A36">
        <v>761631</v>
      </c>
      <c r="B36" t="s">
        <v>238</v>
      </c>
    </row>
    <row r="37" spans="1:2" x14ac:dyDescent="0.3">
      <c r="A37">
        <v>761634</v>
      </c>
      <c r="B37" t="s">
        <v>239</v>
      </c>
    </row>
    <row r="38" spans="1:2" x14ac:dyDescent="0.3">
      <c r="A38">
        <v>761644</v>
      </c>
      <c r="B38" t="s">
        <v>240</v>
      </c>
    </row>
    <row r="39" spans="1:2" x14ac:dyDescent="0.3">
      <c r="A39">
        <v>761654</v>
      </c>
      <c r="B39" t="s">
        <v>241</v>
      </c>
    </row>
    <row r="40" spans="1:2" x14ac:dyDescent="0.3">
      <c r="A40">
        <v>761680</v>
      </c>
      <c r="B40" t="s">
        <v>242</v>
      </c>
    </row>
    <row r="41" spans="1:2" x14ac:dyDescent="0.3">
      <c r="A41">
        <v>761691</v>
      </c>
      <c r="B41" t="s">
        <v>243</v>
      </c>
    </row>
    <row r="42" spans="1:2" x14ac:dyDescent="0.3">
      <c r="A42">
        <v>761716</v>
      </c>
      <c r="B42" t="s">
        <v>244</v>
      </c>
    </row>
    <row r="43" spans="1:2" x14ac:dyDescent="0.3">
      <c r="A43">
        <v>761720</v>
      </c>
      <c r="B43" t="s">
        <v>245</v>
      </c>
    </row>
    <row r="44" spans="1:2" x14ac:dyDescent="0.3">
      <c r="A44">
        <v>761731</v>
      </c>
      <c r="B44" t="s">
        <v>246</v>
      </c>
    </row>
    <row r="45" spans="1:2" x14ac:dyDescent="0.3">
      <c r="A45">
        <v>761736</v>
      </c>
      <c r="B45" t="s">
        <v>247</v>
      </c>
    </row>
    <row r="46" spans="1:2" x14ac:dyDescent="0.3">
      <c r="A46">
        <v>761746</v>
      </c>
      <c r="B46" t="s">
        <v>248</v>
      </c>
    </row>
    <row r="47" spans="1:2" x14ac:dyDescent="0.3">
      <c r="A47">
        <v>761754</v>
      </c>
      <c r="B47" t="s">
        <v>249</v>
      </c>
    </row>
    <row r="48" spans="1:2" x14ac:dyDescent="0.3">
      <c r="A48">
        <v>761769</v>
      </c>
      <c r="B48" t="s">
        <v>250</v>
      </c>
    </row>
    <row r="49" spans="1:2" x14ac:dyDescent="0.3">
      <c r="A49">
        <v>761808</v>
      </c>
      <c r="B49" t="s">
        <v>251</v>
      </c>
    </row>
    <row r="50" spans="1:2" x14ac:dyDescent="0.3">
      <c r="A50">
        <v>761815</v>
      </c>
      <c r="B50" t="s">
        <v>252</v>
      </c>
    </row>
    <row r="51" spans="1:2" x14ac:dyDescent="0.3">
      <c r="A51">
        <v>761825</v>
      </c>
      <c r="B51" t="s">
        <v>253</v>
      </c>
    </row>
    <row r="52" spans="1:2" x14ac:dyDescent="0.3">
      <c r="A52">
        <v>761833</v>
      </c>
      <c r="B52" t="s">
        <v>254</v>
      </c>
    </row>
    <row r="53" spans="1:2" x14ac:dyDescent="0.3">
      <c r="A53">
        <v>761858</v>
      </c>
      <c r="B53" t="s">
        <v>255</v>
      </c>
    </row>
    <row r="54" spans="1:2" x14ac:dyDescent="0.3">
      <c r="A54">
        <v>761870</v>
      </c>
      <c r="B54" t="s">
        <v>256</v>
      </c>
    </row>
    <row r="55" spans="1:2" x14ac:dyDescent="0.3">
      <c r="A55">
        <v>761883</v>
      </c>
      <c r="B55" t="s">
        <v>257</v>
      </c>
    </row>
    <row r="56" spans="1:2" x14ac:dyDescent="0.3">
      <c r="A56">
        <v>761951</v>
      </c>
      <c r="B56" t="s">
        <v>258</v>
      </c>
    </row>
    <row r="57" spans="1:2" x14ac:dyDescent="0.3">
      <c r="A57">
        <v>761961</v>
      </c>
      <c r="B57" t="s">
        <v>259</v>
      </c>
    </row>
    <row r="58" spans="1:2" x14ac:dyDescent="0.3">
      <c r="A58">
        <v>761965</v>
      </c>
      <c r="B58" t="s">
        <v>260</v>
      </c>
    </row>
    <row r="59" spans="1:2" x14ac:dyDescent="0.3">
      <c r="A59">
        <v>761984</v>
      </c>
      <c r="B59" t="s">
        <v>261</v>
      </c>
    </row>
    <row r="60" spans="1:2" x14ac:dyDescent="0.3">
      <c r="A60">
        <v>761988</v>
      </c>
      <c r="B60" t="s">
        <v>262</v>
      </c>
    </row>
    <row r="61" spans="1:2" x14ac:dyDescent="0.3">
      <c r="A61">
        <v>761995</v>
      </c>
      <c r="B61" t="s">
        <v>263</v>
      </c>
    </row>
    <row r="62" spans="1:2" x14ac:dyDescent="0.3">
      <c r="A62">
        <v>762008</v>
      </c>
      <c r="B62" t="s">
        <v>264</v>
      </c>
    </row>
    <row r="63" spans="1:2" x14ac:dyDescent="0.3">
      <c r="A63">
        <v>762012</v>
      </c>
      <c r="B63" t="s">
        <v>265</v>
      </c>
    </row>
    <row r="64" spans="1:2" x14ac:dyDescent="0.3">
      <c r="A64">
        <v>762019</v>
      </c>
      <c r="B64" t="s">
        <v>266</v>
      </c>
    </row>
    <row r="65" spans="1:2" x14ac:dyDescent="0.3">
      <c r="A65">
        <v>762023</v>
      </c>
      <c r="B65" t="s">
        <v>267</v>
      </c>
    </row>
    <row r="66" spans="1:2" x14ac:dyDescent="0.3">
      <c r="A66">
        <v>762032</v>
      </c>
      <c r="B66" t="s">
        <v>268</v>
      </c>
    </row>
    <row r="67" spans="1:2" x14ac:dyDescent="0.3">
      <c r="A67">
        <v>762034</v>
      </c>
      <c r="B67" t="s">
        <v>269</v>
      </c>
    </row>
    <row r="68" spans="1:2" x14ac:dyDescent="0.3">
      <c r="A68">
        <v>762035</v>
      </c>
      <c r="B68" t="s">
        <v>270</v>
      </c>
    </row>
    <row r="69" spans="1:2" x14ac:dyDescent="0.3">
      <c r="A69">
        <v>762040</v>
      </c>
      <c r="B69" t="s">
        <v>271</v>
      </c>
    </row>
    <row r="70" spans="1:2" x14ac:dyDescent="0.3">
      <c r="A70">
        <v>762099</v>
      </c>
      <c r="B70" t="s">
        <v>272</v>
      </c>
    </row>
    <row r="71" spans="1:2" x14ac:dyDescent="0.3">
      <c r="A71">
        <v>762100</v>
      </c>
      <c r="B71" t="s">
        <v>273</v>
      </c>
    </row>
    <row r="72" spans="1:2" x14ac:dyDescent="0.3">
      <c r="A72">
        <v>762102</v>
      </c>
      <c r="B72" t="s">
        <v>274</v>
      </c>
    </row>
    <row r="73" spans="1:2" x14ac:dyDescent="0.3">
      <c r="A73">
        <v>762127</v>
      </c>
      <c r="B73" t="s">
        <v>275</v>
      </c>
    </row>
    <row r="74" spans="1:2" x14ac:dyDescent="0.3">
      <c r="A74">
        <v>762153</v>
      </c>
      <c r="B74" t="s">
        <v>276</v>
      </c>
    </row>
    <row r="75" spans="1:2" x14ac:dyDescent="0.3">
      <c r="A75">
        <v>762169</v>
      </c>
      <c r="B75" t="s">
        <v>277</v>
      </c>
    </row>
    <row r="76" spans="1:2" x14ac:dyDescent="0.3">
      <c r="A76">
        <v>762205</v>
      </c>
      <c r="B76" t="s">
        <v>278</v>
      </c>
    </row>
    <row r="77" spans="1:2" x14ac:dyDescent="0.3">
      <c r="A77">
        <v>762214</v>
      </c>
      <c r="B77" t="s">
        <v>279</v>
      </c>
    </row>
    <row r="78" spans="1:2" x14ac:dyDescent="0.3">
      <c r="A78">
        <v>762237</v>
      </c>
      <c r="B78" t="s">
        <v>280</v>
      </c>
    </row>
    <row r="79" spans="1:2" x14ac:dyDescent="0.3">
      <c r="A79">
        <v>762239</v>
      </c>
      <c r="B79" t="s">
        <v>281</v>
      </c>
    </row>
    <row r="80" spans="1:2" x14ac:dyDescent="0.3">
      <c r="A80">
        <v>762243</v>
      </c>
      <c r="B80" t="s">
        <v>282</v>
      </c>
    </row>
    <row r="81" spans="1:2" x14ac:dyDescent="0.3">
      <c r="A81">
        <v>762249</v>
      </c>
      <c r="B81" t="s">
        <v>283</v>
      </c>
    </row>
    <row r="82" spans="1:2" x14ac:dyDescent="0.3">
      <c r="A82">
        <v>762265</v>
      </c>
      <c r="B82" t="s">
        <v>284</v>
      </c>
    </row>
    <row r="83" spans="1:2" x14ac:dyDescent="0.3">
      <c r="A83">
        <v>762282</v>
      </c>
      <c r="B83" t="s">
        <v>285</v>
      </c>
    </row>
    <row r="84" spans="1:2" x14ac:dyDescent="0.3">
      <c r="A84">
        <v>762283</v>
      </c>
      <c r="B84" t="s">
        <v>286</v>
      </c>
    </row>
    <row r="85" spans="1:2" x14ac:dyDescent="0.3">
      <c r="A85">
        <v>762305</v>
      </c>
      <c r="B85" t="s">
        <v>287</v>
      </c>
    </row>
    <row r="86" spans="1:2" x14ac:dyDescent="0.3">
      <c r="A86">
        <v>762359</v>
      </c>
      <c r="B86" t="s">
        <v>288</v>
      </c>
    </row>
    <row r="87" spans="1:2" x14ac:dyDescent="0.3">
      <c r="A87">
        <v>762369</v>
      </c>
      <c r="B87" t="s">
        <v>289</v>
      </c>
    </row>
    <row r="88" spans="1:2" x14ac:dyDescent="0.3">
      <c r="A88">
        <v>762375</v>
      </c>
      <c r="B88" t="s">
        <v>290</v>
      </c>
    </row>
    <row r="89" spans="1:2" x14ac:dyDescent="0.3">
      <c r="A89">
        <v>762383</v>
      </c>
      <c r="B89" t="s">
        <v>291</v>
      </c>
    </row>
    <row r="90" spans="1:2" x14ac:dyDescent="0.3">
      <c r="A90">
        <v>762393</v>
      </c>
      <c r="B90" t="s">
        <v>292</v>
      </c>
    </row>
    <row r="91" spans="1:2" x14ac:dyDescent="0.3">
      <c r="A91">
        <v>762406</v>
      </c>
      <c r="B91" t="s">
        <v>293</v>
      </c>
    </row>
    <row r="92" spans="1:2" x14ac:dyDescent="0.3">
      <c r="A92">
        <v>762422</v>
      </c>
      <c r="B92" t="s">
        <v>294</v>
      </c>
    </row>
    <row r="93" spans="1:2" x14ac:dyDescent="0.3">
      <c r="A93">
        <v>762438</v>
      </c>
      <c r="B93" t="s">
        <v>295</v>
      </c>
    </row>
    <row r="94" spans="1:2" x14ac:dyDescent="0.3">
      <c r="A94">
        <v>762458</v>
      </c>
      <c r="B94" t="s">
        <v>296</v>
      </c>
    </row>
    <row r="95" spans="1:2" x14ac:dyDescent="0.3">
      <c r="A95">
        <v>762513</v>
      </c>
      <c r="B95" t="s">
        <v>297</v>
      </c>
    </row>
    <row r="96" spans="1:2" x14ac:dyDescent="0.3">
      <c r="A96">
        <v>762524</v>
      </c>
      <c r="B96" t="s">
        <v>298</v>
      </c>
    </row>
    <row r="97" spans="1:2" x14ac:dyDescent="0.3">
      <c r="A97">
        <v>762545</v>
      </c>
      <c r="B97" t="s">
        <v>299</v>
      </c>
    </row>
    <row r="98" spans="1:2" x14ac:dyDescent="0.3">
      <c r="A98">
        <v>762551</v>
      </c>
      <c r="B98" t="s">
        <v>300</v>
      </c>
    </row>
    <row r="99" spans="1:2" x14ac:dyDescent="0.3">
      <c r="A99">
        <v>762561</v>
      </c>
      <c r="B99" t="s">
        <v>301</v>
      </c>
    </row>
    <row r="100" spans="1:2" x14ac:dyDescent="0.3">
      <c r="A100">
        <v>762674</v>
      </c>
      <c r="B100" t="s">
        <v>302</v>
      </c>
    </row>
    <row r="101" spans="1:2" x14ac:dyDescent="0.3">
      <c r="A101">
        <v>762734</v>
      </c>
      <c r="B101" t="s">
        <v>303</v>
      </c>
    </row>
    <row r="102" spans="1:2" x14ac:dyDescent="0.3">
      <c r="A102">
        <v>762740</v>
      </c>
      <c r="B102" t="s">
        <v>304</v>
      </c>
    </row>
    <row r="103" spans="1:2" x14ac:dyDescent="0.3">
      <c r="A103">
        <v>762796</v>
      </c>
      <c r="B103" t="s">
        <v>305</v>
      </c>
    </row>
    <row r="104" spans="1:2" x14ac:dyDescent="0.3">
      <c r="A104">
        <v>762895</v>
      </c>
      <c r="B104" t="s">
        <v>306</v>
      </c>
    </row>
    <row r="105" spans="1:2" x14ac:dyDescent="0.3">
      <c r="A105">
        <v>762911</v>
      </c>
      <c r="B105" t="s">
        <v>307</v>
      </c>
    </row>
    <row r="106" spans="1:2" x14ac:dyDescent="0.3">
      <c r="A106">
        <v>762932</v>
      </c>
      <c r="B106" t="s">
        <v>308</v>
      </c>
    </row>
    <row r="107" spans="1:2" x14ac:dyDescent="0.3">
      <c r="A107">
        <v>762958</v>
      </c>
      <c r="B107" t="s">
        <v>309</v>
      </c>
    </row>
    <row r="108" spans="1:2" x14ac:dyDescent="0.3">
      <c r="A108">
        <v>762967</v>
      </c>
      <c r="B108" t="s">
        <v>310</v>
      </c>
    </row>
    <row r="109" spans="1:2" x14ac:dyDescent="0.3">
      <c r="A109">
        <v>762987</v>
      </c>
      <c r="B109" t="s">
        <v>311</v>
      </c>
    </row>
    <row r="110" spans="1:2" x14ac:dyDescent="0.3">
      <c r="A110">
        <v>763004</v>
      </c>
      <c r="B110" t="s">
        <v>312</v>
      </c>
    </row>
    <row r="111" spans="1:2" x14ac:dyDescent="0.3">
      <c r="A111">
        <v>763022</v>
      </c>
      <c r="B111" t="s">
        <v>313</v>
      </c>
    </row>
    <row r="112" spans="1:2" x14ac:dyDescent="0.3">
      <c r="A112">
        <v>763051</v>
      </c>
      <c r="B112" t="s">
        <v>314</v>
      </c>
    </row>
    <row r="113" spans="1:2" x14ac:dyDescent="0.3">
      <c r="A113">
        <v>763052</v>
      </c>
      <c r="B113" t="s">
        <v>315</v>
      </c>
    </row>
    <row r="114" spans="1:2" x14ac:dyDescent="0.3">
      <c r="A114">
        <v>763055</v>
      </c>
      <c r="B114" t="s">
        <v>316</v>
      </c>
    </row>
    <row r="115" spans="1:2" x14ac:dyDescent="0.3">
      <c r="A115">
        <v>763070</v>
      </c>
      <c r="B115" t="s">
        <v>317</v>
      </c>
    </row>
    <row r="116" spans="1:2" x14ac:dyDescent="0.3">
      <c r="A116">
        <v>763071</v>
      </c>
      <c r="B116" t="s">
        <v>318</v>
      </c>
    </row>
    <row r="117" spans="1:2" x14ac:dyDescent="0.3">
      <c r="A117">
        <v>763093</v>
      </c>
      <c r="B117" t="s">
        <v>319</v>
      </c>
    </row>
    <row r="118" spans="1:2" x14ac:dyDescent="0.3">
      <c r="A118">
        <v>763116</v>
      </c>
      <c r="B118" t="s">
        <v>320</v>
      </c>
    </row>
    <row r="119" spans="1:2" x14ac:dyDescent="0.3">
      <c r="A119">
        <v>763133</v>
      </c>
      <c r="B119" t="s">
        <v>321</v>
      </c>
    </row>
    <row r="120" spans="1:2" x14ac:dyDescent="0.3">
      <c r="A120">
        <v>763148</v>
      </c>
      <c r="B120" t="s">
        <v>322</v>
      </c>
    </row>
    <row r="121" spans="1:2" x14ac:dyDescent="0.3">
      <c r="A121">
        <v>763159</v>
      </c>
      <c r="B121" t="s">
        <v>323</v>
      </c>
    </row>
    <row r="122" spans="1:2" x14ac:dyDescent="0.3">
      <c r="A122">
        <v>763160</v>
      </c>
      <c r="B122" t="s">
        <v>324</v>
      </c>
    </row>
    <row r="123" spans="1:2" x14ac:dyDescent="0.3">
      <c r="A123">
        <v>763182</v>
      </c>
      <c r="B123" t="s">
        <v>325</v>
      </c>
    </row>
    <row r="124" spans="1:2" x14ac:dyDescent="0.3">
      <c r="A124">
        <v>763191</v>
      </c>
      <c r="B124" t="s">
        <v>326</v>
      </c>
    </row>
    <row r="125" spans="1:2" x14ac:dyDescent="0.3">
      <c r="A125">
        <v>763208</v>
      </c>
      <c r="B125" t="s">
        <v>327</v>
      </c>
    </row>
    <row r="126" spans="1:2" x14ac:dyDescent="0.3">
      <c r="A126">
        <v>763262</v>
      </c>
      <c r="B126" t="s">
        <v>328</v>
      </c>
    </row>
    <row r="127" spans="1:2" x14ac:dyDescent="0.3">
      <c r="A127">
        <v>763272</v>
      </c>
      <c r="B127" t="s">
        <v>329</v>
      </c>
    </row>
    <row r="128" spans="1:2" x14ac:dyDescent="0.3">
      <c r="A128">
        <v>763311</v>
      </c>
      <c r="B128" t="s">
        <v>330</v>
      </c>
    </row>
    <row r="129" spans="1:2" x14ac:dyDescent="0.3">
      <c r="A129">
        <v>763337</v>
      </c>
      <c r="B129" t="s">
        <v>331</v>
      </c>
    </row>
    <row r="130" spans="1:2" x14ac:dyDescent="0.3">
      <c r="A130">
        <v>763354</v>
      </c>
      <c r="B130" t="s">
        <v>332</v>
      </c>
    </row>
    <row r="131" spans="1:2" x14ac:dyDescent="0.3">
      <c r="A131">
        <v>763359</v>
      </c>
      <c r="B131" t="s">
        <v>333</v>
      </c>
    </row>
    <row r="132" spans="1:2" x14ac:dyDescent="0.3">
      <c r="A132">
        <v>763364</v>
      </c>
      <c r="B132" t="s">
        <v>334</v>
      </c>
    </row>
    <row r="133" spans="1:2" x14ac:dyDescent="0.3">
      <c r="A133">
        <v>763456</v>
      </c>
      <c r="B133" t="s">
        <v>335</v>
      </c>
    </row>
    <row r="134" spans="1:2" x14ac:dyDescent="0.3">
      <c r="A134">
        <v>763467</v>
      </c>
      <c r="B134" t="s">
        <v>336</v>
      </c>
    </row>
    <row r="135" spans="1:2" x14ac:dyDescent="0.3">
      <c r="A135">
        <v>763488</v>
      </c>
      <c r="B135" t="s">
        <v>337</v>
      </c>
    </row>
    <row r="136" spans="1:2" x14ac:dyDescent="0.3">
      <c r="A136">
        <v>763501</v>
      </c>
      <c r="B136" t="s">
        <v>338</v>
      </c>
    </row>
    <row r="137" spans="1:2" x14ac:dyDescent="0.3">
      <c r="A137">
        <v>763514</v>
      </c>
      <c r="B137" t="s">
        <v>339</v>
      </c>
    </row>
    <row r="138" spans="1:2" x14ac:dyDescent="0.3">
      <c r="A138">
        <v>763519</v>
      </c>
      <c r="B138" t="s">
        <v>340</v>
      </c>
    </row>
    <row r="139" spans="1:2" x14ac:dyDescent="0.3">
      <c r="A139">
        <v>763526</v>
      </c>
      <c r="B139" t="s">
        <v>341</v>
      </c>
    </row>
    <row r="140" spans="1:2" x14ac:dyDescent="0.3">
      <c r="A140">
        <v>763527</v>
      </c>
      <c r="B140" t="s">
        <v>342</v>
      </c>
    </row>
    <row r="141" spans="1:2" x14ac:dyDescent="0.3">
      <c r="A141">
        <v>763566</v>
      </c>
      <c r="B141" t="s">
        <v>343</v>
      </c>
    </row>
    <row r="142" spans="1:2" x14ac:dyDescent="0.3">
      <c r="A142">
        <v>763577</v>
      </c>
      <c r="B142" t="s">
        <v>344</v>
      </c>
    </row>
    <row r="143" spans="1:2" x14ac:dyDescent="0.3">
      <c r="A143">
        <v>763615</v>
      </c>
      <c r="B143" t="s">
        <v>345</v>
      </c>
    </row>
    <row r="144" spans="1:2" x14ac:dyDescent="0.3">
      <c r="A144">
        <v>763672</v>
      </c>
      <c r="B144" t="s">
        <v>346</v>
      </c>
    </row>
    <row r="145" spans="1:2" x14ac:dyDescent="0.3">
      <c r="A145">
        <v>763673</v>
      </c>
      <c r="B145" t="s">
        <v>347</v>
      </c>
    </row>
    <row r="146" spans="1:2" x14ac:dyDescent="0.3">
      <c r="A146">
        <v>763674</v>
      </c>
      <c r="B146" t="s">
        <v>348</v>
      </c>
    </row>
    <row r="147" spans="1:2" x14ac:dyDescent="0.3">
      <c r="A147">
        <v>763684</v>
      </c>
      <c r="B147" t="s">
        <v>349</v>
      </c>
    </row>
    <row r="148" spans="1:2" x14ac:dyDescent="0.3">
      <c r="A148">
        <v>763727</v>
      </c>
      <c r="B148" t="s">
        <v>350</v>
      </c>
    </row>
    <row r="149" spans="1:2" x14ac:dyDescent="0.3">
      <c r="A149">
        <v>763736</v>
      </c>
      <c r="B149" t="s">
        <v>351</v>
      </c>
    </row>
    <row r="150" spans="1:2" x14ac:dyDescent="0.3">
      <c r="A150">
        <v>763751</v>
      </c>
      <c r="B150" t="s">
        <v>352</v>
      </c>
    </row>
    <row r="151" spans="1:2" x14ac:dyDescent="0.3">
      <c r="A151">
        <v>763796</v>
      </c>
      <c r="B151" t="s">
        <v>353</v>
      </c>
    </row>
    <row r="152" spans="1:2" x14ac:dyDescent="0.3">
      <c r="A152">
        <v>763800</v>
      </c>
      <c r="B152" t="s">
        <v>354</v>
      </c>
    </row>
    <row r="153" spans="1:2" x14ac:dyDescent="0.3">
      <c r="A153">
        <v>763862</v>
      </c>
      <c r="B153" t="s">
        <v>355</v>
      </c>
    </row>
    <row r="154" spans="1:2" x14ac:dyDescent="0.3">
      <c r="A154">
        <v>763876</v>
      </c>
      <c r="B154" t="s">
        <v>356</v>
      </c>
    </row>
    <row r="155" spans="1:2" x14ac:dyDescent="0.3">
      <c r="A155">
        <v>763880</v>
      </c>
      <c r="B155" t="s">
        <v>357</v>
      </c>
    </row>
    <row r="156" spans="1:2" x14ac:dyDescent="0.3">
      <c r="A156">
        <v>763902</v>
      </c>
      <c r="B156" t="s">
        <v>358</v>
      </c>
    </row>
    <row r="157" spans="1:2" x14ac:dyDescent="0.3">
      <c r="A157">
        <v>763911</v>
      </c>
      <c r="B157" t="s">
        <v>359</v>
      </c>
    </row>
    <row r="158" spans="1:2" x14ac:dyDescent="0.3">
      <c r="A158">
        <v>763923</v>
      </c>
      <c r="B158" t="s">
        <v>360</v>
      </c>
    </row>
    <row r="159" spans="1:2" x14ac:dyDescent="0.3">
      <c r="A159">
        <v>763924</v>
      </c>
      <c r="B159" t="s">
        <v>361</v>
      </c>
    </row>
    <row r="160" spans="1:2" x14ac:dyDescent="0.3">
      <c r="A160">
        <v>763925</v>
      </c>
      <c r="B160" t="s">
        <v>362</v>
      </c>
    </row>
    <row r="161" spans="1:2" x14ac:dyDescent="0.3">
      <c r="A161">
        <v>763929</v>
      </c>
      <c r="B161" t="s">
        <v>363</v>
      </c>
    </row>
    <row r="162" spans="1:2" x14ac:dyDescent="0.3">
      <c r="A162">
        <v>763935</v>
      </c>
      <c r="B162" t="s">
        <v>364</v>
      </c>
    </row>
    <row r="163" spans="1:2" x14ac:dyDescent="0.3">
      <c r="A163">
        <v>763965</v>
      </c>
      <c r="B163" t="s">
        <v>365</v>
      </c>
    </row>
    <row r="164" spans="1:2" x14ac:dyDescent="0.3">
      <c r="A164">
        <v>763969</v>
      </c>
      <c r="B164" t="s">
        <v>366</v>
      </c>
    </row>
    <row r="165" spans="1:2" x14ac:dyDescent="0.3">
      <c r="A165">
        <v>763985</v>
      </c>
      <c r="B165" t="s">
        <v>367</v>
      </c>
    </row>
    <row r="166" spans="1:2" x14ac:dyDescent="0.3">
      <c r="A166">
        <v>764013</v>
      </c>
      <c r="B166" t="s">
        <v>368</v>
      </c>
    </row>
    <row r="167" spans="1:2" x14ac:dyDescent="0.3">
      <c r="A167">
        <v>764019</v>
      </c>
      <c r="B167" t="s">
        <v>369</v>
      </c>
    </row>
    <row r="168" spans="1:2" x14ac:dyDescent="0.3">
      <c r="A168">
        <v>764099</v>
      </c>
      <c r="B168" t="s">
        <v>370</v>
      </c>
    </row>
    <row r="169" spans="1:2" x14ac:dyDescent="0.3">
      <c r="A169">
        <v>764105</v>
      </c>
      <c r="B169" t="s">
        <v>371</v>
      </c>
    </row>
    <row r="170" spans="1:2" x14ac:dyDescent="0.3">
      <c r="A170">
        <v>764125</v>
      </c>
      <c r="B170" t="s">
        <v>372</v>
      </c>
    </row>
    <row r="171" spans="1:2" x14ac:dyDescent="0.3">
      <c r="A171">
        <v>764216</v>
      </c>
      <c r="B171" t="s">
        <v>373</v>
      </c>
    </row>
    <row r="172" spans="1:2" x14ac:dyDescent="0.3">
      <c r="A172">
        <v>764231</v>
      </c>
      <c r="B172" t="s">
        <v>374</v>
      </c>
    </row>
    <row r="173" spans="1:2" x14ac:dyDescent="0.3">
      <c r="A173">
        <v>764246</v>
      </c>
      <c r="B173" t="s">
        <v>375</v>
      </c>
    </row>
    <row r="174" spans="1:2" x14ac:dyDescent="0.3">
      <c r="A174">
        <v>764263</v>
      </c>
      <c r="B174" t="s">
        <v>376</v>
      </c>
    </row>
    <row r="175" spans="1:2" x14ac:dyDescent="0.3">
      <c r="A175">
        <v>764265</v>
      </c>
      <c r="B175" t="s">
        <v>377</v>
      </c>
    </row>
    <row r="176" spans="1:2" x14ac:dyDescent="0.3">
      <c r="A176">
        <v>764267</v>
      </c>
      <c r="B176" t="s">
        <v>378</v>
      </c>
    </row>
    <row r="177" spans="1:2" x14ac:dyDescent="0.3">
      <c r="A177">
        <v>764280</v>
      </c>
      <c r="B177" t="s">
        <v>379</v>
      </c>
    </row>
    <row r="178" spans="1:2" x14ac:dyDescent="0.3">
      <c r="A178">
        <v>764339</v>
      </c>
      <c r="B178" t="s">
        <v>380</v>
      </c>
    </row>
    <row r="179" spans="1:2" x14ac:dyDescent="0.3">
      <c r="A179">
        <v>764342</v>
      </c>
      <c r="B179" t="s">
        <v>381</v>
      </c>
    </row>
    <row r="180" spans="1:2" x14ac:dyDescent="0.3">
      <c r="A180">
        <v>764348</v>
      </c>
      <c r="B180" t="s">
        <v>382</v>
      </c>
    </row>
    <row r="181" spans="1:2" x14ac:dyDescent="0.3">
      <c r="A181">
        <v>764390</v>
      </c>
      <c r="B181" t="s">
        <v>383</v>
      </c>
    </row>
    <row r="182" spans="1:2" x14ac:dyDescent="0.3">
      <c r="A182">
        <v>764426</v>
      </c>
      <c r="B182" t="s">
        <v>384</v>
      </c>
    </row>
    <row r="183" spans="1:2" x14ac:dyDescent="0.3">
      <c r="A183">
        <v>764436</v>
      </c>
      <c r="B183" t="s">
        <v>385</v>
      </c>
    </row>
    <row r="184" spans="1:2" x14ac:dyDescent="0.3">
      <c r="A184">
        <v>764448</v>
      </c>
      <c r="B184" t="s">
        <v>386</v>
      </c>
    </row>
    <row r="185" spans="1:2" x14ac:dyDescent="0.3">
      <c r="A185">
        <v>764467</v>
      </c>
      <c r="B185" t="s">
        <v>387</v>
      </c>
    </row>
    <row r="186" spans="1:2" x14ac:dyDescent="0.3">
      <c r="A186">
        <v>764505</v>
      </c>
      <c r="B186" t="s">
        <v>388</v>
      </c>
    </row>
    <row r="187" spans="1:2" x14ac:dyDescent="0.3">
      <c r="A187">
        <v>764543</v>
      </c>
      <c r="B187" t="s">
        <v>389</v>
      </c>
    </row>
    <row r="188" spans="1:2" x14ac:dyDescent="0.3">
      <c r="A188">
        <v>764546</v>
      </c>
      <c r="B188" t="s">
        <v>390</v>
      </c>
    </row>
    <row r="189" spans="1:2" x14ac:dyDescent="0.3">
      <c r="A189">
        <v>764568</v>
      </c>
      <c r="B189" t="s">
        <v>391</v>
      </c>
    </row>
    <row r="190" spans="1:2" x14ac:dyDescent="0.3">
      <c r="A190">
        <v>764573</v>
      </c>
      <c r="B190" t="s">
        <v>392</v>
      </c>
    </row>
    <row r="191" spans="1:2" x14ac:dyDescent="0.3">
      <c r="A191">
        <v>764576</v>
      </c>
      <c r="B191" t="s">
        <v>393</v>
      </c>
    </row>
    <row r="192" spans="1:2" x14ac:dyDescent="0.3">
      <c r="A192">
        <v>764585</v>
      </c>
      <c r="B192" t="s">
        <v>394</v>
      </c>
    </row>
    <row r="193" spans="1:2" x14ac:dyDescent="0.3">
      <c r="A193">
        <v>764616</v>
      </c>
      <c r="B193" t="s">
        <v>395</v>
      </c>
    </row>
    <row r="194" spans="1:2" x14ac:dyDescent="0.3">
      <c r="A194">
        <v>764646</v>
      </c>
      <c r="B194" t="s">
        <v>396</v>
      </c>
    </row>
    <row r="195" spans="1:2" x14ac:dyDescent="0.3">
      <c r="A195">
        <v>764691</v>
      </c>
      <c r="B195" t="s">
        <v>397</v>
      </c>
    </row>
    <row r="196" spans="1:2" x14ac:dyDescent="0.3">
      <c r="A196">
        <v>764692</v>
      </c>
      <c r="B196" t="s">
        <v>398</v>
      </c>
    </row>
    <row r="197" spans="1:2" x14ac:dyDescent="0.3">
      <c r="A197">
        <v>764697</v>
      </c>
      <c r="B197" t="s">
        <v>399</v>
      </c>
    </row>
    <row r="198" spans="1:2" x14ac:dyDescent="0.3">
      <c r="A198">
        <v>764702</v>
      </c>
      <c r="B198" t="s">
        <v>400</v>
      </c>
    </row>
    <row r="199" spans="1:2" x14ac:dyDescent="0.3">
      <c r="A199">
        <v>764705</v>
      </c>
      <c r="B199" t="s">
        <v>401</v>
      </c>
    </row>
    <row r="200" spans="1:2" x14ac:dyDescent="0.3">
      <c r="A200">
        <v>764758</v>
      </c>
      <c r="B200" t="s">
        <v>402</v>
      </c>
    </row>
    <row r="201" spans="1:2" x14ac:dyDescent="0.3">
      <c r="A201">
        <v>764761</v>
      </c>
      <c r="B201" t="s">
        <v>403</v>
      </c>
    </row>
    <row r="202" spans="1:2" x14ac:dyDescent="0.3">
      <c r="A202">
        <v>764762</v>
      </c>
      <c r="B202" t="s">
        <v>404</v>
      </c>
    </row>
    <row r="203" spans="1:2" x14ac:dyDescent="0.3">
      <c r="A203">
        <v>764765</v>
      </c>
      <c r="B203" t="s">
        <v>405</v>
      </c>
    </row>
    <row r="204" spans="1:2" x14ac:dyDescent="0.3">
      <c r="A204">
        <v>764782</v>
      </c>
      <c r="B204" t="s">
        <v>406</v>
      </c>
    </row>
    <row r="205" spans="1:2" x14ac:dyDescent="0.3">
      <c r="A205">
        <v>764848</v>
      </c>
      <c r="B205" t="s">
        <v>407</v>
      </c>
    </row>
    <row r="206" spans="1:2" x14ac:dyDescent="0.3">
      <c r="A206">
        <v>764850</v>
      </c>
      <c r="B206" t="s">
        <v>408</v>
      </c>
    </row>
    <row r="207" spans="1:2" x14ac:dyDescent="0.3">
      <c r="A207">
        <v>764876</v>
      </c>
      <c r="B207" t="s">
        <v>409</v>
      </c>
    </row>
    <row r="208" spans="1:2" x14ac:dyDescent="0.3">
      <c r="A208">
        <v>764880</v>
      </c>
      <c r="B208" t="s">
        <v>410</v>
      </c>
    </row>
    <row r="209" spans="1:2" x14ac:dyDescent="0.3">
      <c r="A209">
        <v>764897</v>
      </c>
      <c r="B209" t="s">
        <v>411</v>
      </c>
    </row>
    <row r="210" spans="1:2" x14ac:dyDescent="0.3">
      <c r="A210">
        <v>764904</v>
      </c>
      <c r="B210" t="s">
        <v>412</v>
      </c>
    </row>
    <row r="211" spans="1:2" x14ac:dyDescent="0.3">
      <c r="A211">
        <v>764911</v>
      </c>
      <c r="B211" t="s">
        <v>413</v>
      </c>
    </row>
    <row r="212" spans="1:2" x14ac:dyDescent="0.3">
      <c r="A212">
        <v>764913</v>
      </c>
      <c r="B212" t="s">
        <v>414</v>
      </c>
    </row>
    <row r="213" spans="1:2" x14ac:dyDescent="0.3">
      <c r="A213">
        <v>764928</v>
      </c>
      <c r="B213" t="s">
        <v>415</v>
      </c>
    </row>
    <row r="214" spans="1:2" x14ac:dyDescent="0.3">
      <c r="A214">
        <v>764943</v>
      </c>
      <c r="B214" t="s">
        <v>416</v>
      </c>
    </row>
    <row r="215" spans="1:2" x14ac:dyDescent="0.3">
      <c r="A215">
        <v>764953</v>
      </c>
      <c r="B215" t="s">
        <v>417</v>
      </c>
    </row>
    <row r="216" spans="1:2" x14ac:dyDescent="0.3">
      <c r="A216">
        <v>764954</v>
      </c>
      <c r="B216" t="s">
        <v>418</v>
      </c>
    </row>
    <row r="217" spans="1:2" x14ac:dyDescent="0.3">
      <c r="A217">
        <v>764955</v>
      </c>
      <c r="B217" t="s">
        <v>419</v>
      </c>
    </row>
    <row r="218" spans="1:2" x14ac:dyDescent="0.3">
      <c r="A218">
        <v>764970</v>
      </c>
      <c r="B218" t="s">
        <v>420</v>
      </c>
    </row>
    <row r="219" spans="1:2" x14ac:dyDescent="0.3">
      <c r="A219">
        <v>764984</v>
      </c>
      <c r="B219" t="s">
        <v>421</v>
      </c>
    </row>
    <row r="220" spans="1:2" x14ac:dyDescent="0.3">
      <c r="A220">
        <v>764993</v>
      </c>
      <c r="B220" t="s">
        <v>422</v>
      </c>
    </row>
    <row r="221" spans="1:2" x14ac:dyDescent="0.3">
      <c r="A221">
        <v>764994</v>
      </c>
      <c r="B221" t="s">
        <v>423</v>
      </c>
    </row>
    <row r="222" spans="1:2" x14ac:dyDescent="0.3">
      <c r="A222">
        <v>765007</v>
      </c>
      <c r="B222" t="s">
        <v>424</v>
      </c>
    </row>
    <row r="223" spans="1:2" x14ac:dyDescent="0.3">
      <c r="A223">
        <v>765124</v>
      </c>
      <c r="B223" t="s">
        <v>425</v>
      </c>
    </row>
    <row r="224" spans="1:2" x14ac:dyDescent="0.3">
      <c r="A224">
        <v>765135</v>
      </c>
      <c r="B224" t="s">
        <v>426</v>
      </c>
    </row>
    <row r="225" spans="1:2" x14ac:dyDescent="0.3">
      <c r="A225">
        <v>765144</v>
      </c>
      <c r="B225" t="s">
        <v>427</v>
      </c>
    </row>
    <row r="226" spans="1:2" x14ac:dyDescent="0.3">
      <c r="A226">
        <v>765150</v>
      </c>
      <c r="B226" t="s">
        <v>428</v>
      </c>
    </row>
    <row r="227" spans="1:2" x14ac:dyDescent="0.3">
      <c r="A227">
        <v>765177</v>
      </c>
      <c r="B227" t="s">
        <v>429</v>
      </c>
    </row>
    <row r="228" spans="1:2" x14ac:dyDescent="0.3">
      <c r="A228">
        <v>765182</v>
      </c>
      <c r="B228" t="s">
        <v>430</v>
      </c>
    </row>
    <row r="229" spans="1:2" x14ac:dyDescent="0.3">
      <c r="A229">
        <v>765199</v>
      </c>
      <c r="B229" t="s">
        <v>431</v>
      </c>
    </row>
    <row r="230" spans="1:2" x14ac:dyDescent="0.3">
      <c r="A230">
        <v>765207</v>
      </c>
      <c r="B230" t="s">
        <v>432</v>
      </c>
    </row>
    <row r="231" spans="1:2" x14ac:dyDescent="0.3">
      <c r="A231">
        <v>765212</v>
      </c>
      <c r="B231" t="s">
        <v>433</v>
      </c>
    </row>
    <row r="232" spans="1:2" x14ac:dyDescent="0.3">
      <c r="A232">
        <v>765236</v>
      </c>
      <c r="B232" t="s">
        <v>434</v>
      </c>
    </row>
    <row r="233" spans="1:2" x14ac:dyDescent="0.3">
      <c r="A233">
        <v>765240</v>
      </c>
      <c r="B233" t="s">
        <v>435</v>
      </c>
    </row>
    <row r="234" spans="1:2" x14ac:dyDescent="0.3">
      <c r="A234">
        <v>765271</v>
      </c>
      <c r="B234" t="s">
        <v>436</v>
      </c>
    </row>
    <row r="235" spans="1:2" x14ac:dyDescent="0.3">
      <c r="A235">
        <v>765273</v>
      </c>
      <c r="B235" t="s">
        <v>437</v>
      </c>
    </row>
    <row r="236" spans="1:2" x14ac:dyDescent="0.3">
      <c r="A236">
        <v>765274</v>
      </c>
      <c r="B236" t="s">
        <v>438</v>
      </c>
    </row>
    <row r="237" spans="1:2" x14ac:dyDescent="0.3">
      <c r="A237">
        <v>765296</v>
      </c>
      <c r="B237" t="s">
        <v>439</v>
      </c>
    </row>
    <row r="238" spans="1:2" x14ac:dyDescent="0.3">
      <c r="A238">
        <v>765316</v>
      </c>
      <c r="B238" t="s">
        <v>440</v>
      </c>
    </row>
    <row r="239" spans="1:2" x14ac:dyDescent="0.3">
      <c r="A239">
        <v>765383</v>
      </c>
      <c r="B239" t="s">
        <v>441</v>
      </c>
    </row>
    <row r="240" spans="1:2" x14ac:dyDescent="0.3">
      <c r="A240">
        <v>765387</v>
      </c>
      <c r="B240" t="s">
        <v>442</v>
      </c>
    </row>
    <row r="241" spans="1:2" x14ac:dyDescent="0.3">
      <c r="A241">
        <v>765405</v>
      </c>
      <c r="B241" t="s">
        <v>443</v>
      </c>
    </row>
    <row r="242" spans="1:2" x14ac:dyDescent="0.3">
      <c r="A242">
        <v>765419</v>
      </c>
      <c r="B242" t="s">
        <v>444</v>
      </c>
    </row>
    <row r="243" spans="1:2" x14ac:dyDescent="0.3">
      <c r="A243">
        <v>765420</v>
      </c>
      <c r="B243" t="s">
        <v>445</v>
      </c>
    </row>
    <row r="244" spans="1:2" x14ac:dyDescent="0.3">
      <c r="A244">
        <v>765424</v>
      </c>
      <c r="B244" t="s">
        <v>446</v>
      </c>
    </row>
    <row r="245" spans="1:2" x14ac:dyDescent="0.3">
      <c r="A245">
        <v>765444</v>
      </c>
      <c r="B245" t="s">
        <v>447</v>
      </c>
    </row>
    <row r="246" spans="1:2" x14ac:dyDescent="0.3">
      <c r="A246">
        <v>765459</v>
      </c>
      <c r="B246" t="s">
        <v>448</v>
      </c>
    </row>
    <row r="247" spans="1:2" x14ac:dyDescent="0.3">
      <c r="A247">
        <v>765460</v>
      </c>
      <c r="B247" t="s">
        <v>449</v>
      </c>
    </row>
    <row r="248" spans="1:2" x14ac:dyDescent="0.3">
      <c r="A248">
        <v>765497</v>
      </c>
      <c r="B248" t="s">
        <v>450</v>
      </c>
    </row>
    <row r="249" spans="1:2" x14ac:dyDescent="0.3">
      <c r="A249">
        <v>765498</v>
      </c>
      <c r="B249" t="s">
        <v>451</v>
      </c>
    </row>
    <row r="250" spans="1:2" x14ac:dyDescent="0.3">
      <c r="A250">
        <v>765513</v>
      </c>
      <c r="B250" t="s">
        <v>452</v>
      </c>
    </row>
    <row r="251" spans="1:2" x14ac:dyDescent="0.3">
      <c r="A251">
        <v>765514</v>
      </c>
      <c r="B251" t="s">
        <v>453</v>
      </c>
    </row>
    <row r="252" spans="1:2" x14ac:dyDescent="0.3">
      <c r="A252">
        <v>765518</v>
      </c>
      <c r="B252" t="s">
        <v>454</v>
      </c>
    </row>
    <row r="253" spans="1:2" x14ac:dyDescent="0.3">
      <c r="A253">
        <v>765536</v>
      </c>
      <c r="B253" t="s">
        <v>455</v>
      </c>
    </row>
    <row r="254" spans="1:2" x14ac:dyDescent="0.3">
      <c r="A254">
        <v>765546</v>
      </c>
      <c r="B254" t="s">
        <v>456</v>
      </c>
    </row>
    <row r="255" spans="1:2" x14ac:dyDescent="0.3">
      <c r="A255">
        <v>765571</v>
      </c>
      <c r="B255" t="s">
        <v>457</v>
      </c>
    </row>
    <row r="256" spans="1:2" x14ac:dyDescent="0.3">
      <c r="A256">
        <v>765593</v>
      </c>
      <c r="B256" t="s">
        <v>458</v>
      </c>
    </row>
    <row r="257" spans="1:2" x14ac:dyDescent="0.3">
      <c r="A257">
        <v>765689</v>
      </c>
      <c r="B257" t="s">
        <v>459</v>
      </c>
    </row>
    <row r="258" spans="1:2" x14ac:dyDescent="0.3">
      <c r="A258">
        <v>765706</v>
      </c>
      <c r="B258" t="s">
        <v>460</v>
      </c>
    </row>
    <row r="259" spans="1:2" x14ac:dyDescent="0.3">
      <c r="A259">
        <v>765708</v>
      </c>
      <c r="B259" t="s">
        <v>461</v>
      </c>
    </row>
    <row r="260" spans="1:2" x14ac:dyDescent="0.3">
      <c r="A260">
        <v>765715</v>
      </c>
      <c r="B260" t="s">
        <v>462</v>
      </c>
    </row>
    <row r="261" spans="1:2" x14ac:dyDescent="0.3">
      <c r="A261">
        <v>765729</v>
      </c>
      <c r="B261" t="s">
        <v>463</v>
      </c>
    </row>
    <row r="262" spans="1:2" x14ac:dyDescent="0.3">
      <c r="A262">
        <v>765735</v>
      </c>
      <c r="B262" t="s">
        <v>464</v>
      </c>
    </row>
    <row r="263" spans="1:2" x14ac:dyDescent="0.3">
      <c r="A263">
        <v>765736</v>
      </c>
      <c r="B263" t="s">
        <v>465</v>
      </c>
    </row>
    <row r="264" spans="1:2" x14ac:dyDescent="0.3">
      <c r="A264">
        <v>765757</v>
      </c>
      <c r="B264" t="s">
        <v>466</v>
      </c>
    </row>
    <row r="265" spans="1:2" x14ac:dyDescent="0.3">
      <c r="A265">
        <v>765762</v>
      </c>
      <c r="B265" t="s">
        <v>467</v>
      </c>
    </row>
    <row r="266" spans="1:2" x14ac:dyDescent="0.3">
      <c r="A266">
        <v>765775</v>
      </c>
      <c r="B266" t="s">
        <v>468</v>
      </c>
    </row>
    <row r="267" spans="1:2" x14ac:dyDescent="0.3">
      <c r="A267">
        <v>765788</v>
      </c>
      <c r="B267" t="s">
        <v>469</v>
      </c>
    </row>
    <row r="268" spans="1:2" x14ac:dyDescent="0.3">
      <c r="A268">
        <v>765790</v>
      </c>
      <c r="B268" t="s">
        <v>470</v>
      </c>
    </row>
    <row r="269" spans="1:2" x14ac:dyDescent="0.3">
      <c r="A269">
        <v>765802</v>
      </c>
      <c r="B269" t="s">
        <v>471</v>
      </c>
    </row>
    <row r="270" spans="1:2" x14ac:dyDescent="0.3">
      <c r="A270">
        <v>765823</v>
      </c>
      <c r="B270" t="s">
        <v>472</v>
      </c>
    </row>
    <row r="271" spans="1:2" x14ac:dyDescent="0.3">
      <c r="A271">
        <v>765833</v>
      </c>
      <c r="B271" t="s">
        <v>473</v>
      </c>
    </row>
    <row r="272" spans="1:2" x14ac:dyDescent="0.3">
      <c r="A272">
        <v>765904</v>
      </c>
      <c r="B272" t="s">
        <v>474</v>
      </c>
    </row>
    <row r="273" spans="1:2" x14ac:dyDescent="0.3">
      <c r="A273">
        <v>765911</v>
      </c>
      <c r="B273" t="s">
        <v>475</v>
      </c>
    </row>
    <row r="274" spans="1:2" x14ac:dyDescent="0.3">
      <c r="A274">
        <v>765957</v>
      </c>
      <c r="B274" t="s">
        <v>476</v>
      </c>
    </row>
    <row r="275" spans="1:2" x14ac:dyDescent="0.3">
      <c r="A275">
        <v>765974</v>
      </c>
      <c r="B275" t="s">
        <v>477</v>
      </c>
    </row>
    <row r="276" spans="1:2" x14ac:dyDescent="0.3">
      <c r="A276">
        <v>766003</v>
      </c>
      <c r="B276" t="s">
        <v>478</v>
      </c>
    </row>
    <row r="277" spans="1:2" x14ac:dyDescent="0.3">
      <c r="A277">
        <v>766029</v>
      </c>
      <c r="B277" t="s">
        <v>479</v>
      </c>
    </row>
    <row r="278" spans="1:2" x14ac:dyDescent="0.3">
      <c r="A278">
        <v>766038</v>
      </c>
      <c r="B278" t="s">
        <v>480</v>
      </c>
    </row>
    <row r="279" spans="1:2" x14ac:dyDescent="0.3">
      <c r="A279">
        <v>766040</v>
      </c>
      <c r="B279" t="s">
        <v>481</v>
      </c>
    </row>
    <row r="280" spans="1:2" x14ac:dyDescent="0.3">
      <c r="A280">
        <v>766054</v>
      </c>
      <c r="B280" t="s">
        <v>482</v>
      </c>
    </row>
    <row r="281" spans="1:2" x14ac:dyDescent="0.3">
      <c r="A281">
        <v>766083</v>
      </c>
      <c r="B281" t="s">
        <v>483</v>
      </c>
    </row>
    <row r="282" spans="1:2" x14ac:dyDescent="0.3">
      <c r="A282">
        <v>766145</v>
      </c>
      <c r="B282" t="s">
        <v>484</v>
      </c>
    </row>
    <row r="283" spans="1:2" x14ac:dyDescent="0.3">
      <c r="A283">
        <v>766175</v>
      </c>
      <c r="B283" t="s">
        <v>485</v>
      </c>
    </row>
    <row r="284" spans="1:2" x14ac:dyDescent="0.3">
      <c r="A284">
        <v>766184</v>
      </c>
      <c r="B284" t="s">
        <v>486</v>
      </c>
    </row>
    <row r="285" spans="1:2" x14ac:dyDescent="0.3">
      <c r="A285">
        <v>766190</v>
      </c>
      <c r="B285" t="s">
        <v>487</v>
      </c>
    </row>
    <row r="286" spans="1:2" x14ac:dyDescent="0.3">
      <c r="A286">
        <v>766206</v>
      </c>
      <c r="B286" t="s">
        <v>488</v>
      </c>
    </row>
    <row r="287" spans="1:2" x14ac:dyDescent="0.3">
      <c r="A287">
        <v>766219</v>
      </c>
      <c r="B287" t="s">
        <v>489</v>
      </c>
    </row>
    <row r="288" spans="1:2" x14ac:dyDescent="0.3">
      <c r="A288">
        <v>766223</v>
      </c>
      <c r="B288" t="s">
        <v>490</v>
      </c>
    </row>
    <row r="289" spans="1:2" x14ac:dyDescent="0.3">
      <c r="A289">
        <v>766331</v>
      </c>
      <c r="B289" t="s">
        <v>491</v>
      </c>
    </row>
    <row r="290" spans="1:2" x14ac:dyDescent="0.3">
      <c r="A290">
        <v>766339</v>
      </c>
      <c r="B290" t="s">
        <v>492</v>
      </c>
    </row>
    <row r="291" spans="1:2" x14ac:dyDescent="0.3">
      <c r="A291">
        <v>766346</v>
      </c>
      <c r="B291" t="s">
        <v>493</v>
      </c>
    </row>
    <row r="292" spans="1:2" x14ac:dyDescent="0.3">
      <c r="A292">
        <v>766347</v>
      </c>
      <c r="B292" t="s">
        <v>494</v>
      </c>
    </row>
    <row r="293" spans="1:2" x14ac:dyDescent="0.3">
      <c r="A293">
        <v>766361</v>
      </c>
      <c r="B293" t="s">
        <v>495</v>
      </c>
    </row>
    <row r="294" spans="1:2" x14ac:dyDescent="0.3">
      <c r="A294">
        <v>766384</v>
      </c>
      <c r="B294" t="s">
        <v>496</v>
      </c>
    </row>
    <row r="295" spans="1:2" x14ac:dyDescent="0.3">
      <c r="A295">
        <v>766394</v>
      </c>
      <c r="B295" t="s">
        <v>497</v>
      </c>
    </row>
    <row r="296" spans="1:2" x14ac:dyDescent="0.3">
      <c r="A296">
        <v>766411</v>
      </c>
      <c r="B296" t="s">
        <v>498</v>
      </c>
    </row>
    <row r="297" spans="1:2" x14ac:dyDescent="0.3">
      <c r="A297">
        <v>766423</v>
      </c>
      <c r="B297" t="s">
        <v>499</v>
      </c>
    </row>
    <row r="298" spans="1:2" x14ac:dyDescent="0.3">
      <c r="A298">
        <v>766493</v>
      </c>
      <c r="B298" t="s">
        <v>500</v>
      </c>
    </row>
    <row r="299" spans="1:2" x14ac:dyDescent="0.3">
      <c r="A299">
        <v>766504</v>
      </c>
      <c r="B299" t="s">
        <v>501</v>
      </c>
    </row>
    <row r="300" spans="1:2" x14ac:dyDescent="0.3">
      <c r="A300">
        <v>766506</v>
      </c>
      <c r="B300" t="s">
        <v>502</v>
      </c>
    </row>
    <row r="301" spans="1:2" x14ac:dyDescent="0.3">
      <c r="A301">
        <v>766524</v>
      </c>
      <c r="B301" t="s">
        <v>503</v>
      </c>
    </row>
    <row r="302" spans="1:2" x14ac:dyDescent="0.3">
      <c r="A302">
        <v>766535</v>
      </c>
      <c r="B302" t="s">
        <v>504</v>
      </c>
    </row>
    <row r="303" spans="1:2" x14ac:dyDescent="0.3">
      <c r="A303">
        <v>766537</v>
      </c>
      <c r="B303" t="s">
        <v>505</v>
      </c>
    </row>
    <row r="304" spans="1:2" x14ac:dyDescent="0.3">
      <c r="A304">
        <v>766551</v>
      </c>
      <c r="B304" t="s">
        <v>506</v>
      </c>
    </row>
    <row r="305" spans="1:2" x14ac:dyDescent="0.3">
      <c r="A305">
        <v>766561</v>
      </c>
      <c r="B305" t="s">
        <v>507</v>
      </c>
    </row>
    <row r="306" spans="1:2" x14ac:dyDescent="0.3">
      <c r="A306">
        <v>766563</v>
      </c>
      <c r="B306" t="s">
        <v>508</v>
      </c>
    </row>
    <row r="307" spans="1:2" x14ac:dyDescent="0.3">
      <c r="A307">
        <v>766578</v>
      </c>
      <c r="B307" t="s">
        <v>509</v>
      </c>
    </row>
    <row r="308" spans="1:2" x14ac:dyDescent="0.3">
      <c r="A308">
        <v>766647</v>
      </c>
      <c r="B308" t="s">
        <v>510</v>
      </c>
    </row>
    <row r="309" spans="1:2" x14ac:dyDescent="0.3">
      <c r="A309">
        <v>766677</v>
      </c>
      <c r="B309" t="s">
        <v>511</v>
      </c>
    </row>
    <row r="310" spans="1:2" x14ac:dyDescent="0.3">
      <c r="A310">
        <v>766692</v>
      </c>
      <c r="B310" t="s">
        <v>512</v>
      </c>
    </row>
    <row r="311" spans="1:2" x14ac:dyDescent="0.3">
      <c r="A311">
        <v>766703</v>
      </c>
      <c r="B311" t="s">
        <v>513</v>
      </c>
    </row>
    <row r="312" spans="1:2" x14ac:dyDescent="0.3">
      <c r="A312">
        <v>766711</v>
      </c>
      <c r="B312" t="s">
        <v>514</v>
      </c>
    </row>
    <row r="313" spans="1:2" x14ac:dyDescent="0.3">
      <c r="A313">
        <v>766727</v>
      </c>
      <c r="B313" t="s">
        <v>515</v>
      </c>
    </row>
    <row r="314" spans="1:2" x14ac:dyDescent="0.3">
      <c r="A314">
        <v>766729</v>
      </c>
      <c r="B314" t="s">
        <v>516</v>
      </c>
    </row>
    <row r="315" spans="1:2" x14ac:dyDescent="0.3">
      <c r="A315">
        <v>766736</v>
      </c>
      <c r="B315" t="s">
        <v>517</v>
      </c>
    </row>
    <row r="316" spans="1:2" x14ac:dyDescent="0.3">
      <c r="A316">
        <v>766738</v>
      </c>
      <c r="B316" t="s">
        <v>518</v>
      </c>
    </row>
    <row r="317" spans="1:2" x14ac:dyDescent="0.3">
      <c r="A317">
        <v>766745</v>
      </c>
      <c r="B317" t="s">
        <v>519</v>
      </c>
    </row>
    <row r="318" spans="1:2" x14ac:dyDescent="0.3">
      <c r="A318">
        <v>766758</v>
      </c>
      <c r="B318" t="s">
        <v>520</v>
      </c>
    </row>
    <row r="319" spans="1:2" x14ac:dyDescent="0.3">
      <c r="A319">
        <v>766767</v>
      </c>
      <c r="B319" t="s">
        <v>521</v>
      </c>
    </row>
    <row r="320" spans="1:2" x14ac:dyDescent="0.3">
      <c r="A320">
        <v>766805</v>
      </c>
      <c r="B320" t="s">
        <v>522</v>
      </c>
    </row>
    <row r="321" spans="1:2" x14ac:dyDescent="0.3">
      <c r="A321">
        <v>766810</v>
      </c>
      <c r="B321" t="s">
        <v>523</v>
      </c>
    </row>
    <row r="322" spans="1:2" x14ac:dyDescent="0.3">
      <c r="A322">
        <v>766816</v>
      </c>
      <c r="B322" t="s">
        <v>524</v>
      </c>
    </row>
    <row r="323" spans="1:2" x14ac:dyDescent="0.3">
      <c r="A323">
        <v>766834</v>
      </c>
      <c r="B323" t="s">
        <v>525</v>
      </c>
    </row>
    <row r="324" spans="1:2" x14ac:dyDescent="0.3">
      <c r="A324">
        <v>766840</v>
      </c>
      <c r="B324" t="s">
        <v>526</v>
      </c>
    </row>
    <row r="325" spans="1:2" x14ac:dyDescent="0.3">
      <c r="A325">
        <v>766843</v>
      </c>
      <c r="B325" t="s">
        <v>527</v>
      </c>
    </row>
    <row r="326" spans="1:2" x14ac:dyDescent="0.3">
      <c r="A326">
        <v>766883</v>
      </c>
      <c r="B326" t="s">
        <v>528</v>
      </c>
    </row>
    <row r="327" spans="1:2" x14ac:dyDescent="0.3">
      <c r="A327">
        <v>766884</v>
      </c>
      <c r="B327" t="s">
        <v>529</v>
      </c>
    </row>
    <row r="328" spans="1:2" x14ac:dyDescent="0.3">
      <c r="A328">
        <v>766888</v>
      </c>
      <c r="B328" t="s">
        <v>530</v>
      </c>
    </row>
    <row r="329" spans="1:2" x14ac:dyDescent="0.3">
      <c r="A329">
        <v>766898</v>
      </c>
      <c r="B329" t="s">
        <v>531</v>
      </c>
    </row>
    <row r="330" spans="1:2" x14ac:dyDescent="0.3">
      <c r="A330">
        <v>766913</v>
      </c>
      <c r="B330" t="s">
        <v>532</v>
      </c>
    </row>
    <row r="331" spans="1:2" x14ac:dyDescent="0.3">
      <c r="A331">
        <v>767005</v>
      </c>
      <c r="B331" t="s">
        <v>533</v>
      </c>
    </row>
    <row r="332" spans="1:2" x14ac:dyDescent="0.3">
      <c r="A332">
        <v>767022</v>
      </c>
      <c r="B332" t="s">
        <v>534</v>
      </c>
    </row>
    <row r="333" spans="1:2" x14ac:dyDescent="0.3">
      <c r="A333">
        <v>767028</v>
      </c>
      <c r="B333" t="s">
        <v>535</v>
      </c>
    </row>
    <row r="334" spans="1:2" x14ac:dyDescent="0.3">
      <c r="A334">
        <v>767047</v>
      </c>
      <c r="B334" t="s">
        <v>536</v>
      </c>
    </row>
    <row r="335" spans="1:2" x14ac:dyDescent="0.3">
      <c r="A335">
        <v>767049</v>
      </c>
      <c r="B335" t="s">
        <v>537</v>
      </c>
    </row>
    <row r="336" spans="1:2" x14ac:dyDescent="0.3">
      <c r="A336">
        <v>767050</v>
      </c>
      <c r="B336" t="s">
        <v>538</v>
      </c>
    </row>
    <row r="337" spans="1:2" x14ac:dyDescent="0.3">
      <c r="A337">
        <v>767075</v>
      </c>
      <c r="B337" t="s">
        <v>539</v>
      </c>
    </row>
    <row r="338" spans="1:2" x14ac:dyDescent="0.3">
      <c r="A338">
        <v>767089</v>
      </c>
      <c r="B338" t="s">
        <v>540</v>
      </c>
    </row>
    <row r="339" spans="1:2" x14ac:dyDescent="0.3">
      <c r="A339">
        <v>767113</v>
      </c>
      <c r="B339" t="s">
        <v>541</v>
      </c>
    </row>
    <row r="340" spans="1:2" x14ac:dyDescent="0.3">
      <c r="A340">
        <v>767128</v>
      </c>
      <c r="B340" t="s">
        <v>542</v>
      </c>
    </row>
    <row r="341" spans="1:2" x14ac:dyDescent="0.3">
      <c r="A341">
        <v>767149</v>
      </c>
      <c r="B341" t="s">
        <v>543</v>
      </c>
    </row>
    <row r="342" spans="1:2" x14ac:dyDescent="0.3">
      <c r="A342">
        <v>767162</v>
      </c>
      <c r="B342" t="s">
        <v>544</v>
      </c>
    </row>
    <row r="343" spans="1:2" x14ac:dyDescent="0.3">
      <c r="A343">
        <v>767167</v>
      </c>
      <c r="B343" t="s">
        <v>545</v>
      </c>
    </row>
    <row r="344" spans="1:2" x14ac:dyDescent="0.3">
      <c r="A344">
        <v>767172</v>
      </c>
      <c r="B344" t="s">
        <v>546</v>
      </c>
    </row>
    <row r="345" spans="1:2" x14ac:dyDescent="0.3">
      <c r="A345">
        <v>767173</v>
      </c>
      <c r="B345" t="s">
        <v>547</v>
      </c>
    </row>
    <row r="346" spans="1:2" x14ac:dyDescent="0.3">
      <c r="A346">
        <v>767195</v>
      </c>
      <c r="B346" t="s">
        <v>548</v>
      </c>
    </row>
    <row r="347" spans="1:2" x14ac:dyDescent="0.3">
      <c r="A347">
        <v>767206</v>
      </c>
      <c r="B347" t="s">
        <v>549</v>
      </c>
    </row>
    <row r="348" spans="1:2" x14ac:dyDescent="0.3">
      <c r="A348">
        <v>767209</v>
      </c>
      <c r="B348" t="s">
        <v>550</v>
      </c>
    </row>
    <row r="349" spans="1:2" x14ac:dyDescent="0.3">
      <c r="A349">
        <v>767236</v>
      </c>
      <c r="B349" t="s">
        <v>551</v>
      </c>
    </row>
    <row r="350" spans="1:2" x14ac:dyDescent="0.3">
      <c r="A350">
        <v>767241</v>
      </c>
      <c r="B350" t="s">
        <v>552</v>
      </c>
    </row>
    <row r="351" spans="1:2" x14ac:dyDescent="0.3">
      <c r="A351">
        <v>767335</v>
      </c>
      <c r="B351" t="s">
        <v>553</v>
      </c>
    </row>
    <row r="352" spans="1:2" x14ac:dyDescent="0.3">
      <c r="A352">
        <v>767356</v>
      </c>
      <c r="B352" t="s">
        <v>554</v>
      </c>
    </row>
    <row r="353" spans="1:2" x14ac:dyDescent="0.3">
      <c r="A353">
        <v>767373</v>
      </c>
      <c r="B353" t="s">
        <v>555</v>
      </c>
    </row>
    <row r="354" spans="1:2" x14ac:dyDescent="0.3">
      <c r="A354">
        <v>767380</v>
      </c>
      <c r="B354" t="s">
        <v>556</v>
      </c>
    </row>
    <row r="355" spans="1:2" x14ac:dyDescent="0.3">
      <c r="A355">
        <v>767406</v>
      </c>
      <c r="B355" t="s">
        <v>557</v>
      </c>
    </row>
    <row r="356" spans="1:2" x14ac:dyDescent="0.3">
      <c r="A356">
        <v>767449</v>
      </c>
      <c r="B356" t="s">
        <v>558</v>
      </c>
    </row>
    <row r="357" spans="1:2" x14ac:dyDescent="0.3">
      <c r="A357">
        <v>767493</v>
      </c>
      <c r="B357" t="s">
        <v>559</v>
      </c>
    </row>
    <row r="358" spans="1:2" x14ac:dyDescent="0.3">
      <c r="A358">
        <v>767507</v>
      </c>
      <c r="B358" t="s">
        <v>560</v>
      </c>
    </row>
    <row r="359" spans="1:2" x14ac:dyDescent="0.3">
      <c r="A359">
        <v>767510</v>
      </c>
      <c r="B359" t="s">
        <v>561</v>
      </c>
    </row>
    <row r="360" spans="1:2" x14ac:dyDescent="0.3">
      <c r="A360">
        <v>767549</v>
      </c>
      <c r="B360" t="s">
        <v>562</v>
      </c>
    </row>
    <row r="361" spans="1:2" x14ac:dyDescent="0.3">
      <c r="A361">
        <v>767562</v>
      </c>
      <c r="B361" t="s">
        <v>563</v>
      </c>
    </row>
    <row r="362" spans="1:2" x14ac:dyDescent="0.3">
      <c r="A362">
        <v>767585</v>
      </c>
      <c r="B362" t="s">
        <v>564</v>
      </c>
    </row>
    <row r="363" spans="1:2" x14ac:dyDescent="0.3">
      <c r="A363">
        <v>767634</v>
      </c>
      <c r="B363" t="s">
        <v>565</v>
      </c>
    </row>
    <row r="364" spans="1:2" x14ac:dyDescent="0.3">
      <c r="A364">
        <v>767653</v>
      </c>
      <c r="B364" t="s">
        <v>566</v>
      </c>
    </row>
    <row r="365" spans="1:2" x14ac:dyDescent="0.3">
      <c r="A365">
        <v>767655</v>
      </c>
      <c r="B365" t="s">
        <v>567</v>
      </c>
    </row>
    <row r="366" spans="1:2" x14ac:dyDescent="0.3">
      <c r="A366">
        <v>767676</v>
      </c>
      <c r="B366" t="s">
        <v>568</v>
      </c>
    </row>
    <row r="367" spans="1:2" x14ac:dyDescent="0.3">
      <c r="A367">
        <v>767681</v>
      </c>
      <c r="B367" t="s">
        <v>569</v>
      </c>
    </row>
    <row r="368" spans="1:2" x14ac:dyDescent="0.3">
      <c r="A368">
        <v>767687</v>
      </c>
      <c r="B368" t="s">
        <v>570</v>
      </c>
    </row>
    <row r="369" spans="1:2" x14ac:dyDescent="0.3">
      <c r="A369">
        <v>767702</v>
      </c>
      <c r="B369" t="s">
        <v>571</v>
      </c>
    </row>
    <row r="370" spans="1:2" x14ac:dyDescent="0.3">
      <c r="A370">
        <v>767734</v>
      </c>
      <c r="B370" t="s">
        <v>572</v>
      </c>
    </row>
    <row r="371" spans="1:2" x14ac:dyDescent="0.3">
      <c r="A371">
        <v>767739</v>
      </c>
      <c r="B371" t="s">
        <v>573</v>
      </c>
    </row>
    <row r="372" spans="1:2" x14ac:dyDescent="0.3">
      <c r="A372">
        <v>767766</v>
      </c>
      <c r="B372" t="s">
        <v>574</v>
      </c>
    </row>
    <row r="373" spans="1:2" x14ac:dyDescent="0.3">
      <c r="A373">
        <v>767768</v>
      </c>
      <c r="B373" t="s">
        <v>575</v>
      </c>
    </row>
    <row r="374" spans="1:2" x14ac:dyDescent="0.3">
      <c r="A374">
        <v>767779</v>
      </c>
      <c r="B374" t="s">
        <v>576</v>
      </c>
    </row>
    <row r="375" spans="1:2" x14ac:dyDescent="0.3">
      <c r="A375">
        <v>767787</v>
      </c>
      <c r="B375" t="s">
        <v>577</v>
      </c>
    </row>
    <row r="376" spans="1:2" x14ac:dyDescent="0.3">
      <c r="A376">
        <v>767805</v>
      </c>
      <c r="B376" t="s">
        <v>578</v>
      </c>
    </row>
    <row r="377" spans="1:2" x14ac:dyDescent="0.3">
      <c r="A377">
        <v>767806</v>
      </c>
      <c r="B377" t="s">
        <v>579</v>
      </c>
    </row>
    <row r="378" spans="1:2" x14ac:dyDescent="0.3">
      <c r="A378">
        <v>767815</v>
      </c>
      <c r="B378" t="s">
        <v>580</v>
      </c>
    </row>
    <row r="379" spans="1:2" x14ac:dyDescent="0.3">
      <c r="A379">
        <v>767835</v>
      </c>
      <c r="B379" t="s">
        <v>581</v>
      </c>
    </row>
    <row r="380" spans="1:2" x14ac:dyDescent="0.3">
      <c r="A380">
        <v>767839</v>
      </c>
      <c r="B380" t="s">
        <v>582</v>
      </c>
    </row>
    <row r="381" spans="1:2" x14ac:dyDescent="0.3">
      <c r="A381">
        <v>767840</v>
      </c>
      <c r="B381" t="s">
        <v>583</v>
      </c>
    </row>
    <row r="382" spans="1:2" x14ac:dyDescent="0.3">
      <c r="A382">
        <v>767851</v>
      </c>
      <c r="B382" t="s">
        <v>584</v>
      </c>
    </row>
    <row r="383" spans="1:2" x14ac:dyDescent="0.3">
      <c r="A383">
        <v>767881</v>
      </c>
      <c r="B383" t="s">
        <v>585</v>
      </c>
    </row>
    <row r="384" spans="1:2" x14ac:dyDescent="0.3">
      <c r="A384">
        <v>767882</v>
      </c>
      <c r="B384" t="s">
        <v>586</v>
      </c>
    </row>
    <row r="385" spans="1:2" x14ac:dyDescent="0.3">
      <c r="A385">
        <v>767901</v>
      </c>
      <c r="B385" t="s">
        <v>587</v>
      </c>
    </row>
    <row r="386" spans="1:2" x14ac:dyDescent="0.3">
      <c r="A386">
        <v>767934</v>
      </c>
      <c r="B386" t="s">
        <v>588</v>
      </c>
    </row>
    <row r="387" spans="1:2" x14ac:dyDescent="0.3">
      <c r="A387">
        <v>767949</v>
      </c>
      <c r="B387" t="s">
        <v>589</v>
      </c>
    </row>
    <row r="388" spans="1:2" x14ac:dyDescent="0.3">
      <c r="A388">
        <v>767980</v>
      </c>
      <c r="B388" t="s">
        <v>590</v>
      </c>
    </row>
    <row r="389" spans="1:2" x14ac:dyDescent="0.3">
      <c r="A389">
        <v>768008</v>
      </c>
      <c r="B389" t="s">
        <v>591</v>
      </c>
    </row>
    <row r="390" spans="1:2" x14ac:dyDescent="0.3">
      <c r="A390">
        <v>768011</v>
      </c>
      <c r="B390" t="s">
        <v>592</v>
      </c>
    </row>
    <row r="391" spans="1:2" x14ac:dyDescent="0.3">
      <c r="A391">
        <v>768013</v>
      </c>
      <c r="B391" t="s">
        <v>593</v>
      </c>
    </row>
    <row r="392" spans="1:2" x14ac:dyDescent="0.3">
      <c r="A392">
        <v>768014</v>
      </c>
      <c r="B392" t="s">
        <v>594</v>
      </c>
    </row>
    <row r="393" spans="1:2" x14ac:dyDescent="0.3">
      <c r="A393">
        <v>768045</v>
      </c>
      <c r="B393" t="s">
        <v>595</v>
      </c>
    </row>
    <row r="394" spans="1:2" x14ac:dyDescent="0.3">
      <c r="A394">
        <v>768058</v>
      </c>
      <c r="B394" t="s">
        <v>596</v>
      </c>
    </row>
    <row r="395" spans="1:2" x14ac:dyDescent="0.3">
      <c r="A395">
        <v>768108</v>
      </c>
      <c r="B395" t="s">
        <v>597</v>
      </c>
    </row>
    <row r="396" spans="1:2" x14ac:dyDescent="0.3">
      <c r="A396">
        <v>768141</v>
      </c>
      <c r="B396" t="s">
        <v>598</v>
      </c>
    </row>
    <row r="397" spans="1:2" x14ac:dyDescent="0.3">
      <c r="A397">
        <v>768231</v>
      </c>
      <c r="B397" t="s">
        <v>599</v>
      </c>
    </row>
    <row r="398" spans="1:2" x14ac:dyDescent="0.3">
      <c r="A398">
        <v>768241</v>
      </c>
      <c r="B398" t="s">
        <v>600</v>
      </c>
    </row>
    <row r="399" spans="1:2" x14ac:dyDescent="0.3">
      <c r="A399">
        <v>768273</v>
      </c>
      <c r="B399" t="s">
        <v>601</v>
      </c>
    </row>
    <row r="400" spans="1:2" x14ac:dyDescent="0.3">
      <c r="A400">
        <v>768290</v>
      </c>
      <c r="B400" t="s">
        <v>602</v>
      </c>
    </row>
    <row r="401" spans="1:2" x14ac:dyDescent="0.3">
      <c r="A401">
        <v>768293</v>
      </c>
      <c r="B401" t="s">
        <v>603</v>
      </c>
    </row>
    <row r="402" spans="1:2" x14ac:dyDescent="0.3">
      <c r="A402">
        <v>768300</v>
      </c>
      <c r="B402" t="s">
        <v>604</v>
      </c>
    </row>
    <row r="403" spans="1:2" x14ac:dyDescent="0.3">
      <c r="A403">
        <v>768307</v>
      </c>
      <c r="B403" t="s">
        <v>605</v>
      </c>
    </row>
    <row r="404" spans="1:2" x14ac:dyDescent="0.3">
      <c r="A404">
        <v>768315</v>
      </c>
      <c r="B404" t="s">
        <v>606</v>
      </c>
    </row>
    <row r="405" spans="1:2" x14ac:dyDescent="0.3">
      <c r="A405">
        <v>768317</v>
      </c>
      <c r="B405" t="s">
        <v>607</v>
      </c>
    </row>
    <row r="406" spans="1:2" x14ac:dyDescent="0.3">
      <c r="A406">
        <v>768333</v>
      </c>
      <c r="B406" t="s">
        <v>608</v>
      </c>
    </row>
    <row r="407" spans="1:2" x14ac:dyDescent="0.3">
      <c r="A407">
        <v>768354</v>
      </c>
      <c r="B407" t="s">
        <v>609</v>
      </c>
    </row>
    <row r="408" spans="1:2" x14ac:dyDescent="0.3">
      <c r="A408">
        <v>768364</v>
      </c>
      <c r="B408" t="s">
        <v>610</v>
      </c>
    </row>
    <row r="409" spans="1:2" x14ac:dyDescent="0.3">
      <c r="A409">
        <v>768390</v>
      </c>
      <c r="B409" t="s">
        <v>611</v>
      </c>
    </row>
    <row r="410" spans="1:2" x14ac:dyDescent="0.3">
      <c r="A410">
        <v>768392</v>
      </c>
      <c r="B410" t="s">
        <v>612</v>
      </c>
    </row>
    <row r="411" spans="1:2" x14ac:dyDescent="0.3">
      <c r="A411">
        <v>768395</v>
      </c>
      <c r="B411" t="s">
        <v>613</v>
      </c>
    </row>
    <row r="412" spans="1:2" x14ac:dyDescent="0.3">
      <c r="A412">
        <v>768405</v>
      </c>
      <c r="B412" t="s">
        <v>614</v>
      </c>
    </row>
    <row r="413" spans="1:2" x14ac:dyDescent="0.3">
      <c r="A413">
        <v>768409</v>
      </c>
      <c r="B413" t="s">
        <v>615</v>
      </c>
    </row>
    <row r="414" spans="1:2" x14ac:dyDescent="0.3">
      <c r="A414">
        <v>768422</v>
      </c>
      <c r="B414" t="s">
        <v>616</v>
      </c>
    </row>
    <row r="415" spans="1:2" x14ac:dyDescent="0.3">
      <c r="A415">
        <v>768425</v>
      </c>
      <c r="B415" t="s">
        <v>617</v>
      </c>
    </row>
    <row r="416" spans="1:2" x14ac:dyDescent="0.3">
      <c r="A416">
        <v>768552</v>
      </c>
      <c r="B416" t="s">
        <v>618</v>
      </c>
    </row>
    <row r="417" spans="1:2" x14ac:dyDescent="0.3">
      <c r="A417">
        <v>768579</v>
      </c>
      <c r="B417" t="s">
        <v>619</v>
      </c>
    </row>
    <row r="418" spans="1:2" x14ac:dyDescent="0.3">
      <c r="A418">
        <v>768585</v>
      </c>
      <c r="B418" t="s">
        <v>620</v>
      </c>
    </row>
    <row r="419" spans="1:2" x14ac:dyDescent="0.3">
      <c r="A419">
        <v>768601</v>
      </c>
      <c r="B419" t="s">
        <v>621</v>
      </c>
    </row>
    <row r="420" spans="1:2" x14ac:dyDescent="0.3">
      <c r="A420">
        <v>768616</v>
      </c>
      <c r="B420" t="s">
        <v>622</v>
      </c>
    </row>
    <row r="421" spans="1:2" x14ac:dyDescent="0.3">
      <c r="A421">
        <v>768623</v>
      </c>
      <c r="B421" t="s">
        <v>623</v>
      </c>
    </row>
    <row r="422" spans="1:2" x14ac:dyDescent="0.3">
      <c r="A422">
        <v>768658</v>
      </c>
      <c r="B422" t="s">
        <v>624</v>
      </c>
    </row>
    <row r="423" spans="1:2" x14ac:dyDescent="0.3">
      <c r="A423">
        <v>768659</v>
      </c>
      <c r="B423" t="s">
        <v>625</v>
      </c>
    </row>
    <row r="424" spans="1:2" x14ac:dyDescent="0.3">
      <c r="A424">
        <v>768681</v>
      </c>
      <c r="B424" t="s">
        <v>626</v>
      </c>
    </row>
    <row r="425" spans="1:2" x14ac:dyDescent="0.3">
      <c r="A425">
        <v>768682</v>
      </c>
      <c r="B425" t="s">
        <v>627</v>
      </c>
    </row>
    <row r="426" spans="1:2" x14ac:dyDescent="0.3">
      <c r="A426">
        <v>768692</v>
      </c>
      <c r="B426" t="s">
        <v>628</v>
      </c>
    </row>
    <row r="427" spans="1:2" x14ac:dyDescent="0.3">
      <c r="A427">
        <v>768699</v>
      </c>
      <c r="B427" t="s">
        <v>629</v>
      </c>
    </row>
    <row r="428" spans="1:2" x14ac:dyDescent="0.3">
      <c r="A428">
        <v>768709</v>
      </c>
      <c r="B428" t="s">
        <v>630</v>
      </c>
    </row>
    <row r="429" spans="1:2" x14ac:dyDescent="0.3">
      <c r="A429">
        <v>768738</v>
      </c>
      <c r="B429" t="s">
        <v>631</v>
      </c>
    </row>
    <row r="430" spans="1:2" x14ac:dyDescent="0.3">
      <c r="A430">
        <v>768744</v>
      </c>
      <c r="B430" t="s">
        <v>632</v>
      </c>
    </row>
    <row r="431" spans="1:2" x14ac:dyDescent="0.3">
      <c r="A431">
        <v>768771</v>
      </c>
      <c r="B431" t="s">
        <v>633</v>
      </c>
    </row>
    <row r="432" spans="1:2" x14ac:dyDescent="0.3">
      <c r="A432">
        <v>768773</v>
      </c>
      <c r="B432" t="s">
        <v>634</v>
      </c>
    </row>
    <row r="433" spans="1:2" x14ac:dyDescent="0.3">
      <c r="A433">
        <v>768777</v>
      </c>
      <c r="B433" t="s">
        <v>635</v>
      </c>
    </row>
    <row r="434" spans="1:2" x14ac:dyDescent="0.3">
      <c r="A434">
        <v>768818</v>
      </c>
      <c r="B434" t="s">
        <v>636</v>
      </c>
    </row>
    <row r="435" spans="1:2" x14ac:dyDescent="0.3">
      <c r="A435">
        <v>768820</v>
      </c>
      <c r="B435" t="s">
        <v>637</v>
      </c>
    </row>
    <row r="436" spans="1:2" x14ac:dyDescent="0.3">
      <c r="A436">
        <v>768842</v>
      </c>
      <c r="B436" t="s">
        <v>638</v>
      </c>
    </row>
    <row r="437" spans="1:2" x14ac:dyDescent="0.3">
      <c r="A437">
        <v>768851</v>
      </c>
      <c r="B437" t="s">
        <v>639</v>
      </c>
    </row>
    <row r="438" spans="1:2" x14ac:dyDescent="0.3">
      <c r="A438">
        <v>768874</v>
      </c>
      <c r="B438" t="s">
        <v>640</v>
      </c>
    </row>
    <row r="439" spans="1:2" x14ac:dyDescent="0.3">
      <c r="A439">
        <v>768892</v>
      </c>
      <c r="B439" t="s">
        <v>641</v>
      </c>
    </row>
    <row r="440" spans="1:2" x14ac:dyDescent="0.3">
      <c r="A440">
        <v>768911</v>
      </c>
      <c r="B440" t="s">
        <v>642</v>
      </c>
    </row>
    <row r="441" spans="1:2" x14ac:dyDescent="0.3">
      <c r="A441">
        <v>768974</v>
      </c>
      <c r="B441" t="s">
        <v>643</v>
      </c>
    </row>
    <row r="442" spans="1:2" x14ac:dyDescent="0.3">
      <c r="A442">
        <v>768977</v>
      </c>
      <c r="B442" t="s">
        <v>644</v>
      </c>
    </row>
    <row r="443" spans="1:2" x14ac:dyDescent="0.3">
      <c r="A443">
        <v>769009</v>
      </c>
      <c r="B443" t="s">
        <v>645</v>
      </c>
    </row>
    <row r="444" spans="1:2" x14ac:dyDescent="0.3">
      <c r="A444">
        <v>769018</v>
      </c>
      <c r="B444" t="s">
        <v>646</v>
      </c>
    </row>
    <row r="445" spans="1:2" x14ac:dyDescent="0.3">
      <c r="A445">
        <v>769036</v>
      </c>
      <c r="B445" t="s">
        <v>647</v>
      </c>
    </row>
    <row r="446" spans="1:2" x14ac:dyDescent="0.3">
      <c r="A446">
        <v>769043</v>
      </c>
      <c r="B446" t="s">
        <v>648</v>
      </c>
    </row>
    <row r="447" spans="1:2" x14ac:dyDescent="0.3">
      <c r="A447">
        <v>769058</v>
      </c>
      <c r="B447" t="s">
        <v>649</v>
      </c>
    </row>
    <row r="448" spans="1:2" x14ac:dyDescent="0.3">
      <c r="A448">
        <v>769062</v>
      </c>
      <c r="B448" t="s">
        <v>650</v>
      </c>
    </row>
    <row r="449" spans="1:2" x14ac:dyDescent="0.3">
      <c r="A449">
        <v>769074</v>
      </c>
      <c r="B449" t="s">
        <v>651</v>
      </c>
    </row>
    <row r="450" spans="1:2" x14ac:dyDescent="0.3">
      <c r="A450">
        <v>769093</v>
      </c>
      <c r="B450" t="s">
        <v>652</v>
      </c>
    </row>
    <row r="451" spans="1:2" x14ac:dyDescent="0.3">
      <c r="A451">
        <v>769099</v>
      </c>
      <c r="B451" t="s">
        <v>653</v>
      </c>
    </row>
    <row r="452" spans="1:2" x14ac:dyDescent="0.3">
      <c r="A452">
        <v>769141</v>
      </c>
      <c r="B452" t="s">
        <v>654</v>
      </c>
    </row>
    <row r="453" spans="1:2" x14ac:dyDescent="0.3">
      <c r="A453">
        <v>769146</v>
      </c>
      <c r="B453" t="s">
        <v>655</v>
      </c>
    </row>
    <row r="454" spans="1:2" x14ac:dyDescent="0.3">
      <c r="A454">
        <v>769147</v>
      </c>
      <c r="B454" t="s">
        <v>656</v>
      </c>
    </row>
    <row r="455" spans="1:2" x14ac:dyDescent="0.3">
      <c r="A455">
        <v>769176</v>
      </c>
      <c r="B455" t="s">
        <v>657</v>
      </c>
    </row>
    <row r="456" spans="1:2" x14ac:dyDescent="0.3">
      <c r="A456">
        <v>769275</v>
      </c>
      <c r="B456" t="s">
        <v>658</v>
      </c>
    </row>
    <row r="457" spans="1:2" x14ac:dyDescent="0.3">
      <c r="A457">
        <v>769277</v>
      </c>
      <c r="B457" t="s">
        <v>659</v>
      </c>
    </row>
    <row r="458" spans="1:2" x14ac:dyDescent="0.3">
      <c r="A458">
        <v>769296</v>
      </c>
      <c r="B458" t="s">
        <v>660</v>
      </c>
    </row>
    <row r="459" spans="1:2" x14ac:dyDescent="0.3">
      <c r="A459">
        <v>769305</v>
      </c>
      <c r="B459" t="s">
        <v>661</v>
      </c>
    </row>
    <row r="460" spans="1:2" x14ac:dyDescent="0.3">
      <c r="A460">
        <v>769310</v>
      </c>
      <c r="B460" t="s">
        <v>662</v>
      </c>
    </row>
    <row r="461" spans="1:2" x14ac:dyDescent="0.3">
      <c r="A461">
        <v>769322</v>
      </c>
      <c r="B461" t="s">
        <v>663</v>
      </c>
    </row>
    <row r="462" spans="1:2" x14ac:dyDescent="0.3">
      <c r="A462">
        <v>769347</v>
      </c>
      <c r="B462" t="s">
        <v>664</v>
      </c>
    </row>
    <row r="463" spans="1:2" x14ac:dyDescent="0.3">
      <c r="A463">
        <v>769380</v>
      </c>
      <c r="B463" t="s">
        <v>665</v>
      </c>
    </row>
    <row r="464" spans="1:2" x14ac:dyDescent="0.3">
      <c r="A464">
        <v>769382</v>
      </c>
      <c r="B464" t="s">
        <v>666</v>
      </c>
    </row>
    <row r="465" spans="1:2" x14ac:dyDescent="0.3">
      <c r="A465">
        <v>769419</v>
      </c>
      <c r="B465" t="s">
        <v>667</v>
      </c>
    </row>
    <row r="466" spans="1:2" x14ac:dyDescent="0.3">
      <c r="A466">
        <v>769423</v>
      </c>
      <c r="B466" t="s">
        <v>668</v>
      </c>
    </row>
    <row r="467" spans="1:2" x14ac:dyDescent="0.3">
      <c r="A467">
        <v>769424</v>
      </c>
      <c r="B467" t="s">
        <v>669</v>
      </c>
    </row>
    <row r="468" spans="1:2" x14ac:dyDescent="0.3">
      <c r="A468">
        <v>769453</v>
      </c>
      <c r="B468" t="s">
        <v>670</v>
      </c>
    </row>
    <row r="469" spans="1:2" x14ac:dyDescent="0.3">
      <c r="A469">
        <v>769458</v>
      </c>
      <c r="B469" t="s">
        <v>671</v>
      </c>
    </row>
    <row r="470" spans="1:2" x14ac:dyDescent="0.3">
      <c r="A470">
        <v>769462</v>
      </c>
      <c r="B470" t="s">
        <v>672</v>
      </c>
    </row>
    <row r="471" spans="1:2" x14ac:dyDescent="0.3">
      <c r="A471">
        <v>769466</v>
      </c>
      <c r="B471" t="s">
        <v>673</v>
      </c>
    </row>
    <row r="472" spans="1:2" x14ac:dyDescent="0.3">
      <c r="A472">
        <v>769473</v>
      </c>
      <c r="B472" t="s">
        <v>674</v>
      </c>
    </row>
    <row r="473" spans="1:2" x14ac:dyDescent="0.3">
      <c r="A473">
        <v>769480</v>
      </c>
      <c r="B473" t="s">
        <v>675</v>
      </c>
    </row>
    <row r="474" spans="1:2" x14ac:dyDescent="0.3">
      <c r="A474">
        <v>769493</v>
      </c>
      <c r="B474" t="s">
        <v>676</v>
      </c>
    </row>
    <row r="475" spans="1:2" x14ac:dyDescent="0.3">
      <c r="A475">
        <v>769505</v>
      </c>
      <c r="B475" t="s">
        <v>677</v>
      </c>
    </row>
    <row r="476" spans="1:2" x14ac:dyDescent="0.3">
      <c r="A476">
        <v>769514</v>
      </c>
      <c r="B476" t="s">
        <v>678</v>
      </c>
    </row>
    <row r="477" spans="1:2" x14ac:dyDescent="0.3">
      <c r="A477">
        <v>769520</v>
      </c>
      <c r="B477" t="s">
        <v>679</v>
      </c>
    </row>
    <row r="478" spans="1:2" x14ac:dyDescent="0.3">
      <c r="A478">
        <v>769523</v>
      </c>
      <c r="B478" t="s">
        <v>680</v>
      </c>
    </row>
    <row r="479" spans="1:2" x14ac:dyDescent="0.3">
      <c r="A479">
        <v>769528</v>
      </c>
      <c r="B479" t="s">
        <v>681</v>
      </c>
    </row>
    <row r="480" spans="1:2" x14ac:dyDescent="0.3">
      <c r="A480">
        <v>769547</v>
      </c>
      <c r="B480" t="s">
        <v>682</v>
      </c>
    </row>
    <row r="481" spans="1:2" x14ac:dyDescent="0.3">
      <c r="A481">
        <v>769548</v>
      </c>
      <c r="B481" t="s">
        <v>683</v>
      </c>
    </row>
    <row r="482" spans="1:2" x14ac:dyDescent="0.3">
      <c r="A482">
        <v>769555</v>
      </c>
      <c r="B482" t="s">
        <v>684</v>
      </c>
    </row>
    <row r="483" spans="1:2" x14ac:dyDescent="0.3">
      <c r="A483">
        <v>769557</v>
      </c>
      <c r="B483" t="s">
        <v>685</v>
      </c>
    </row>
    <row r="484" spans="1:2" x14ac:dyDescent="0.3">
      <c r="A484">
        <v>769563</v>
      </c>
      <c r="B484" t="s">
        <v>686</v>
      </c>
    </row>
    <row r="485" spans="1:2" x14ac:dyDescent="0.3">
      <c r="A485">
        <v>769578</v>
      </c>
      <c r="B485" t="s">
        <v>687</v>
      </c>
    </row>
    <row r="486" spans="1:2" x14ac:dyDescent="0.3">
      <c r="A486">
        <v>769582</v>
      </c>
      <c r="B486" t="s">
        <v>688</v>
      </c>
    </row>
    <row r="487" spans="1:2" x14ac:dyDescent="0.3">
      <c r="A487">
        <v>769601</v>
      </c>
      <c r="B487" t="s">
        <v>689</v>
      </c>
    </row>
    <row r="488" spans="1:2" x14ac:dyDescent="0.3">
      <c r="A488">
        <v>769603</v>
      </c>
      <c r="B488" t="s">
        <v>690</v>
      </c>
    </row>
    <row r="489" spans="1:2" x14ac:dyDescent="0.3">
      <c r="A489">
        <v>769611</v>
      </c>
      <c r="B489" t="s">
        <v>691</v>
      </c>
    </row>
    <row r="490" spans="1:2" x14ac:dyDescent="0.3">
      <c r="A490">
        <v>769612</v>
      </c>
      <c r="B490" t="s">
        <v>692</v>
      </c>
    </row>
    <row r="491" spans="1:2" x14ac:dyDescent="0.3">
      <c r="A491">
        <v>769614</v>
      </c>
      <c r="B491" t="s">
        <v>693</v>
      </c>
    </row>
    <row r="492" spans="1:2" x14ac:dyDescent="0.3">
      <c r="A492">
        <v>769637</v>
      </c>
      <c r="B492" t="s">
        <v>694</v>
      </c>
    </row>
    <row r="493" spans="1:2" x14ac:dyDescent="0.3">
      <c r="A493">
        <v>769646</v>
      </c>
      <c r="B493" t="s">
        <v>695</v>
      </c>
    </row>
    <row r="494" spans="1:2" x14ac:dyDescent="0.3">
      <c r="A494">
        <v>769680</v>
      </c>
      <c r="B494" t="s">
        <v>696</v>
      </c>
    </row>
    <row r="495" spans="1:2" x14ac:dyDescent="0.3">
      <c r="A495">
        <v>769685</v>
      </c>
      <c r="B495" t="s">
        <v>697</v>
      </c>
    </row>
    <row r="496" spans="1:2" x14ac:dyDescent="0.3">
      <c r="A496">
        <v>769688</v>
      </c>
      <c r="B496" t="s">
        <v>698</v>
      </c>
    </row>
    <row r="497" spans="1:2" x14ac:dyDescent="0.3">
      <c r="A497">
        <v>769692</v>
      </c>
      <c r="B497" t="s">
        <v>699</v>
      </c>
    </row>
    <row r="498" spans="1:2" x14ac:dyDescent="0.3">
      <c r="A498">
        <v>769714</v>
      </c>
      <c r="B498" t="s">
        <v>700</v>
      </c>
    </row>
    <row r="499" spans="1:2" x14ac:dyDescent="0.3">
      <c r="A499">
        <v>769719</v>
      </c>
      <c r="B499" t="s">
        <v>701</v>
      </c>
    </row>
    <row r="500" spans="1:2" x14ac:dyDescent="0.3">
      <c r="A500">
        <v>769738</v>
      </c>
      <c r="B500" t="s">
        <v>702</v>
      </c>
    </row>
    <row r="501" spans="1:2" x14ac:dyDescent="0.3">
      <c r="A501">
        <v>769756</v>
      </c>
      <c r="B501" t="s">
        <v>703</v>
      </c>
    </row>
    <row r="502" spans="1:2" x14ac:dyDescent="0.3">
      <c r="A502">
        <v>769761</v>
      </c>
      <c r="B502" t="s">
        <v>704</v>
      </c>
    </row>
    <row r="503" spans="1:2" x14ac:dyDescent="0.3">
      <c r="A503">
        <v>769771</v>
      </c>
      <c r="B503" t="s">
        <v>705</v>
      </c>
    </row>
    <row r="504" spans="1:2" x14ac:dyDescent="0.3">
      <c r="A504">
        <v>769772</v>
      </c>
      <c r="B504" t="s">
        <v>706</v>
      </c>
    </row>
    <row r="505" spans="1:2" x14ac:dyDescent="0.3">
      <c r="A505">
        <v>769776</v>
      </c>
      <c r="B505" t="s">
        <v>707</v>
      </c>
    </row>
    <row r="506" spans="1:2" x14ac:dyDescent="0.3">
      <c r="A506">
        <v>769783</v>
      </c>
      <c r="B506" t="s">
        <v>708</v>
      </c>
    </row>
    <row r="507" spans="1:2" x14ac:dyDescent="0.3">
      <c r="A507">
        <v>769799</v>
      </c>
      <c r="B507" t="s">
        <v>709</v>
      </c>
    </row>
    <row r="508" spans="1:2" x14ac:dyDescent="0.3">
      <c r="A508">
        <v>769806</v>
      </c>
      <c r="B508" t="s">
        <v>710</v>
      </c>
    </row>
    <row r="509" spans="1:2" x14ac:dyDescent="0.3">
      <c r="A509">
        <v>769811</v>
      </c>
      <c r="B509" t="s">
        <v>711</v>
      </c>
    </row>
    <row r="510" spans="1:2" x14ac:dyDescent="0.3">
      <c r="A510">
        <v>769820</v>
      </c>
      <c r="B510" t="s">
        <v>712</v>
      </c>
    </row>
    <row r="511" spans="1:2" x14ac:dyDescent="0.3">
      <c r="A511">
        <v>769839</v>
      </c>
      <c r="B511" t="s">
        <v>713</v>
      </c>
    </row>
    <row r="512" spans="1:2" x14ac:dyDescent="0.3">
      <c r="A512">
        <v>769854</v>
      </c>
      <c r="B512" t="s">
        <v>714</v>
      </c>
    </row>
    <row r="513" spans="1:2" x14ac:dyDescent="0.3">
      <c r="A513">
        <v>769860</v>
      </c>
      <c r="B513" t="s">
        <v>715</v>
      </c>
    </row>
    <row r="514" spans="1:2" x14ac:dyDescent="0.3">
      <c r="A514">
        <v>769864</v>
      </c>
      <c r="B514" t="s">
        <v>716</v>
      </c>
    </row>
    <row r="515" spans="1:2" x14ac:dyDescent="0.3">
      <c r="A515">
        <v>769874</v>
      </c>
      <c r="B515" t="s">
        <v>717</v>
      </c>
    </row>
    <row r="516" spans="1:2" x14ac:dyDescent="0.3">
      <c r="A516">
        <v>769880</v>
      </c>
      <c r="B516" t="s">
        <v>718</v>
      </c>
    </row>
    <row r="517" spans="1:2" x14ac:dyDescent="0.3">
      <c r="A517">
        <v>769893</v>
      </c>
      <c r="B517" t="s">
        <v>719</v>
      </c>
    </row>
    <row r="518" spans="1:2" x14ac:dyDescent="0.3">
      <c r="A518">
        <v>769896</v>
      </c>
      <c r="B518" t="s">
        <v>720</v>
      </c>
    </row>
    <row r="519" spans="1:2" x14ac:dyDescent="0.3">
      <c r="A519">
        <v>769901</v>
      </c>
      <c r="B519" t="s">
        <v>721</v>
      </c>
    </row>
    <row r="520" spans="1:2" x14ac:dyDescent="0.3">
      <c r="A520">
        <v>769911</v>
      </c>
      <c r="B520" t="s">
        <v>722</v>
      </c>
    </row>
    <row r="521" spans="1:2" x14ac:dyDescent="0.3">
      <c r="A521">
        <v>769917</v>
      </c>
      <c r="B521" t="s">
        <v>723</v>
      </c>
    </row>
    <row r="522" spans="1:2" x14ac:dyDescent="0.3">
      <c r="A522">
        <v>769925</v>
      </c>
      <c r="B522" t="s">
        <v>724</v>
      </c>
    </row>
    <row r="523" spans="1:2" x14ac:dyDescent="0.3">
      <c r="A523">
        <v>769926</v>
      </c>
      <c r="B523" t="s">
        <v>725</v>
      </c>
    </row>
    <row r="524" spans="1:2" x14ac:dyDescent="0.3">
      <c r="A524">
        <v>769927</v>
      </c>
      <c r="B524" t="s">
        <v>726</v>
      </c>
    </row>
    <row r="525" spans="1:2" x14ac:dyDescent="0.3">
      <c r="A525">
        <v>769929</v>
      </c>
      <c r="B525" t="s">
        <v>727</v>
      </c>
    </row>
    <row r="526" spans="1:2" x14ac:dyDescent="0.3">
      <c r="A526">
        <v>769930</v>
      </c>
      <c r="B526" t="s">
        <v>728</v>
      </c>
    </row>
    <row r="527" spans="1:2" x14ac:dyDescent="0.3">
      <c r="A527">
        <v>769934</v>
      </c>
      <c r="B527" t="s">
        <v>729</v>
      </c>
    </row>
    <row r="528" spans="1:2" x14ac:dyDescent="0.3">
      <c r="A528">
        <v>769945</v>
      </c>
      <c r="B528" t="s">
        <v>730</v>
      </c>
    </row>
    <row r="529" spans="1:2" x14ac:dyDescent="0.3">
      <c r="A529">
        <v>769947</v>
      </c>
      <c r="B529" t="s">
        <v>731</v>
      </c>
    </row>
    <row r="530" spans="1:2" x14ac:dyDescent="0.3">
      <c r="A530">
        <v>769948</v>
      </c>
      <c r="B530" t="s">
        <v>732</v>
      </c>
    </row>
    <row r="531" spans="1:2" x14ac:dyDescent="0.3">
      <c r="A531">
        <v>769953</v>
      </c>
      <c r="B531" t="s">
        <v>733</v>
      </c>
    </row>
    <row r="532" spans="1:2" x14ac:dyDescent="0.3">
      <c r="A532">
        <v>769954</v>
      </c>
      <c r="B532" t="s">
        <v>734</v>
      </c>
    </row>
    <row r="533" spans="1:2" x14ac:dyDescent="0.3">
      <c r="A533">
        <v>769955</v>
      </c>
      <c r="B533" t="s">
        <v>735</v>
      </c>
    </row>
    <row r="534" spans="1:2" x14ac:dyDescent="0.3">
      <c r="A534">
        <v>769957</v>
      </c>
      <c r="B534" t="s">
        <v>736</v>
      </c>
    </row>
    <row r="535" spans="1:2" x14ac:dyDescent="0.3">
      <c r="A535">
        <v>769971</v>
      </c>
      <c r="B535" t="s">
        <v>737</v>
      </c>
    </row>
    <row r="536" spans="1:2" x14ac:dyDescent="0.3">
      <c r="A536">
        <v>769981</v>
      </c>
      <c r="B536" t="s">
        <v>738</v>
      </c>
    </row>
    <row r="537" spans="1:2" x14ac:dyDescent="0.3">
      <c r="A537">
        <v>769982</v>
      </c>
      <c r="B537" t="s">
        <v>739</v>
      </c>
    </row>
    <row r="538" spans="1:2" x14ac:dyDescent="0.3">
      <c r="A538">
        <v>769983</v>
      </c>
      <c r="B538" t="s">
        <v>740</v>
      </c>
    </row>
    <row r="539" spans="1:2" x14ac:dyDescent="0.3">
      <c r="A539">
        <v>769986</v>
      </c>
      <c r="B539" t="s">
        <v>741</v>
      </c>
    </row>
    <row r="540" spans="1:2" x14ac:dyDescent="0.3">
      <c r="A540">
        <v>769987</v>
      </c>
      <c r="B540" t="s">
        <v>742</v>
      </c>
    </row>
    <row r="541" spans="1:2" x14ac:dyDescent="0.3">
      <c r="A541">
        <v>769988</v>
      </c>
      <c r="B541" t="s">
        <v>743</v>
      </c>
    </row>
    <row r="542" spans="1:2" x14ac:dyDescent="0.3">
      <c r="A542">
        <v>769998</v>
      </c>
      <c r="B542" t="s">
        <v>744</v>
      </c>
    </row>
    <row r="543" spans="1:2" x14ac:dyDescent="0.3">
      <c r="A543">
        <v>770006</v>
      </c>
      <c r="B543" t="s">
        <v>745</v>
      </c>
    </row>
    <row r="544" spans="1:2" x14ac:dyDescent="0.3">
      <c r="A544">
        <v>770007</v>
      </c>
      <c r="B544" t="s">
        <v>746</v>
      </c>
    </row>
    <row r="545" spans="1:2" x14ac:dyDescent="0.3">
      <c r="A545">
        <v>770023</v>
      </c>
      <c r="B545" t="s">
        <v>747</v>
      </c>
    </row>
    <row r="546" spans="1:2" x14ac:dyDescent="0.3">
      <c r="A546">
        <v>770024</v>
      </c>
      <c r="B546" t="s">
        <v>748</v>
      </c>
    </row>
    <row r="547" spans="1:2" x14ac:dyDescent="0.3">
      <c r="A547">
        <v>770038</v>
      </c>
      <c r="B547" t="s">
        <v>749</v>
      </c>
    </row>
    <row r="548" spans="1:2" x14ac:dyDescent="0.3">
      <c r="A548">
        <v>770049</v>
      </c>
      <c r="B548" t="s">
        <v>750</v>
      </c>
    </row>
    <row r="549" spans="1:2" x14ac:dyDescent="0.3">
      <c r="A549">
        <v>770051</v>
      </c>
      <c r="B549" t="s">
        <v>751</v>
      </c>
    </row>
    <row r="550" spans="1:2" x14ac:dyDescent="0.3">
      <c r="A550">
        <v>770060</v>
      </c>
      <c r="B550" t="s">
        <v>752</v>
      </c>
    </row>
    <row r="551" spans="1:2" x14ac:dyDescent="0.3">
      <c r="A551">
        <v>770077</v>
      </c>
      <c r="B551" t="s">
        <v>753</v>
      </c>
    </row>
    <row r="552" spans="1:2" x14ac:dyDescent="0.3">
      <c r="A552">
        <v>770091</v>
      </c>
      <c r="B552" t="s">
        <v>754</v>
      </c>
    </row>
    <row r="553" spans="1:2" x14ac:dyDescent="0.3">
      <c r="A553">
        <v>770120</v>
      </c>
      <c r="B553" t="s">
        <v>755</v>
      </c>
    </row>
    <row r="554" spans="1:2" x14ac:dyDescent="0.3">
      <c r="A554">
        <v>770130</v>
      </c>
      <c r="B554" t="s">
        <v>756</v>
      </c>
    </row>
    <row r="555" spans="1:2" x14ac:dyDescent="0.3">
      <c r="A555">
        <v>770142</v>
      </c>
      <c r="B555" t="s">
        <v>757</v>
      </c>
    </row>
    <row r="556" spans="1:2" x14ac:dyDescent="0.3">
      <c r="A556">
        <v>770149</v>
      </c>
      <c r="B556" t="s">
        <v>758</v>
      </c>
    </row>
    <row r="557" spans="1:2" x14ac:dyDescent="0.3">
      <c r="A557">
        <v>770161</v>
      </c>
      <c r="B557" t="s">
        <v>759</v>
      </c>
    </row>
    <row r="558" spans="1:2" x14ac:dyDescent="0.3">
      <c r="A558">
        <v>770170</v>
      </c>
      <c r="B558" t="s">
        <v>760</v>
      </c>
    </row>
    <row r="559" spans="1:2" x14ac:dyDescent="0.3">
      <c r="A559">
        <v>770175</v>
      </c>
      <c r="B559" t="s">
        <v>761</v>
      </c>
    </row>
    <row r="560" spans="1:2" x14ac:dyDescent="0.3">
      <c r="A560">
        <v>770178</v>
      </c>
      <c r="B560" t="s">
        <v>762</v>
      </c>
    </row>
    <row r="561" spans="1:2" x14ac:dyDescent="0.3">
      <c r="A561">
        <v>770183</v>
      </c>
      <c r="B561" t="s">
        <v>763</v>
      </c>
    </row>
    <row r="562" spans="1:2" x14ac:dyDescent="0.3">
      <c r="A562">
        <v>770247</v>
      </c>
      <c r="B562" t="s">
        <v>764</v>
      </c>
    </row>
    <row r="563" spans="1:2" x14ac:dyDescent="0.3">
      <c r="A563">
        <v>770249</v>
      </c>
      <c r="B563" t="s">
        <v>765</v>
      </c>
    </row>
    <row r="564" spans="1:2" x14ac:dyDescent="0.3">
      <c r="A564">
        <v>770256</v>
      </c>
      <c r="B564" t="s">
        <v>766</v>
      </c>
    </row>
    <row r="565" spans="1:2" x14ac:dyDescent="0.3">
      <c r="A565">
        <v>770269</v>
      </c>
      <c r="B565" t="s">
        <v>767</v>
      </c>
    </row>
    <row r="566" spans="1:2" x14ac:dyDescent="0.3">
      <c r="A566">
        <v>770288</v>
      </c>
      <c r="B566" t="s">
        <v>768</v>
      </c>
    </row>
    <row r="567" spans="1:2" x14ac:dyDescent="0.3">
      <c r="A567">
        <v>770305</v>
      </c>
      <c r="B567" t="s">
        <v>769</v>
      </c>
    </row>
    <row r="568" spans="1:2" x14ac:dyDescent="0.3">
      <c r="A568">
        <v>770307</v>
      </c>
      <c r="B568" t="s">
        <v>770</v>
      </c>
    </row>
    <row r="569" spans="1:2" x14ac:dyDescent="0.3">
      <c r="A569">
        <v>770317</v>
      </c>
      <c r="B569" t="s">
        <v>771</v>
      </c>
    </row>
    <row r="570" spans="1:2" x14ac:dyDescent="0.3">
      <c r="A570">
        <v>770327</v>
      </c>
      <c r="B570" t="s">
        <v>772</v>
      </c>
    </row>
    <row r="571" spans="1:2" x14ac:dyDescent="0.3">
      <c r="A571">
        <v>770359</v>
      </c>
      <c r="B571" t="s">
        <v>773</v>
      </c>
    </row>
    <row r="572" spans="1:2" x14ac:dyDescent="0.3">
      <c r="A572">
        <v>770383</v>
      </c>
      <c r="B572" t="s">
        <v>774</v>
      </c>
    </row>
    <row r="573" spans="1:2" x14ac:dyDescent="0.3">
      <c r="A573">
        <v>770390</v>
      </c>
      <c r="B573" t="s">
        <v>775</v>
      </c>
    </row>
    <row r="574" spans="1:2" x14ac:dyDescent="0.3">
      <c r="A574">
        <v>770397</v>
      </c>
      <c r="B574" t="s">
        <v>776</v>
      </c>
    </row>
    <row r="575" spans="1:2" x14ac:dyDescent="0.3">
      <c r="A575">
        <v>770421</v>
      </c>
      <c r="B575" t="s">
        <v>777</v>
      </c>
    </row>
    <row r="576" spans="1:2" x14ac:dyDescent="0.3">
      <c r="A576">
        <v>770427</v>
      </c>
      <c r="B576" t="s">
        <v>778</v>
      </c>
    </row>
    <row r="577" spans="1:2" x14ac:dyDescent="0.3">
      <c r="A577">
        <v>770437</v>
      </c>
      <c r="B577" t="s">
        <v>779</v>
      </c>
    </row>
    <row r="578" spans="1:2" x14ac:dyDescent="0.3">
      <c r="A578">
        <v>770440</v>
      </c>
      <c r="B578" t="s">
        <v>780</v>
      </c>
    </row>
    <row r="579" spans="1:2" x14ac:dyDescent="0.3">
      <c r="A579">
        <v>770444</v>
      </c>
      <c r="B579" t="s">
        <v>781</v>
      </c>
    </row>
    <row r="580" spans="1:2" x14ac:dyDescent="0.3">
      <c r="A580">
        <v>770479</v>
      </c>
      <c r="B580" t="s">
        <v>782</v>
      </c>
    </row>
    <row r="581" spans="1:2" x14ac:dyDescent="0.3">
      <c r="A581">
        <v>770490</v>
      </c>
      <c r="B581" t="s">
        <v>783</v>
      </c>
    </row>
    <row r="582" spans="1:2" x14ac:dyDescent="0.3">
      <c r="A582">
        <v>770501</v>
      </c>
      <c r="B582" t="s">
        <v>784</v>
      </c>
    </row>
    <row r="583" spans="1:2" x14ac:dyDescent="0.3">
      <c r="A583">
        <v>770507</v>
      </c>
      <c r="B583" t="s">
        <v>785</v>
      </c>
    </row>
    <row r="584" spans="1:2" x14ac:dyDescent="0.3">
      <c r="A584">
        <v>770508</v>
      </c>
      <c r="B584" t="s">
        <v>786</v>
      </c>
    </row>
    <row r="585" spans="1:2" x14ac:dyDescent="0.3">
      <c r="A585">
        <v>770513</v>
      </c>
      <c r="B585" t="s">
        <v>787</v>
      </c>
    </row>
    <row r="586" spans="1:2" x14ac:dyDescent="0.3">
      <c r="A586">
        <v>770517</v>
      </c>
      <c r="B586" t="s">
        <v>788</v>
      </c>
    </row>
    <row r="587" spans="1:2" x14ac:dyDescent="0.3">
      <c r="A587">
        <v>770535</v>
      </c>
      <c r="B587" t="s">
        <v>789</v>
      </c>
    </row>
    <row r="588" spans="1:2" x14ac:dyDescent="0.3">
      <c r="A588">
        <v>770551</v>
      </c>
      <c r="B588" t="s">
        <v>790</v>
      </c>
    </row>
    <row r="589" spans="1:2" x14ac:dyDescent="0.3">
      <c r="A589">
        <v>770553</v>
      </c>
      <c r="B589" t="s">
        <v>791</v>
      </c>
    </row>
    <row r="590" spans="1:2" x14ac:dyDescent="0.3">
      <c r="A590">
        <v>770556</v>
      </c>
      <c r="B590" t="s">
        <v>792</v>
      </c>
    </row>
    <row r="591" spans="1:2" x14ac:dyDescent="0.3">
      <c r="A591">
        <v>770562</v>
      </c>
      <c r="B591" t="s">
        <v>793</v>
      </c>
    </row>
    <row r="592" spans="1:2" x14ac:dyDescent="0.3">
      <c r="A592">
        <v>770569</v>
      </c>
      <c r="B592" t="s">
        <v>794</v>
      </c>
    </row>
    <row r="593" spans="1:2" x14ac:dyDescent="0.3">
      <c r="A593">
        <v>770576</v>
      </c>
      <c r="B593" t="s">
        <v>795</v>
      </c>
    </row>
    <row r="594" spans="1:2" x14ac:dyDescent="0.3">
      <c r="A594">
        <v>770581</v>
      </c>
      <c r="B594" t="s">
        <v>796</v>
      </c>
    </row>
    <row r="595" spans="1:2" x14ac:dyDescent="0.3">
      <c r="A595">
        <v>770604</v>
      </c>
      <c r="B595" t="s">
        <v>797</v>
      </c>
    </row>
    <row r="596" spans="1:2" x14ac:dyDescent="0.3">
      <c r="A596">
        <v>770624</v>
      </c>
      <c r="B596" t="s">
        <v>798</v>
      </c>
    </row>
    <row r="597" spans="1:2" x14ac:dyDescent="0.3">
      <c r="A597">
        <v>770632</v>
      </c>
      <c r="B597" t="s">
        <v>799</v>
      </c>
    </row>
    <row r="598" spans="1:2" x14ac:dyDescent="0.3">
      <c r="A598">
        <v>770634</v>
      </c>
      <c r="B598" t="s">
        <v>800</v>
      </c>
    </row>
    <row r="599" spans="1:2" x14ac:dyDescent="0.3">
      <c r="A599">
        <v>770641</v>
      </c>
      <c r="B599" t="s">
        <v>801</v>
      </c>
    </row>
    <row r="600" spans="1:2" x14ac:dyDescent="0.3">
      <c r="A600">
        <v>770653</v>
      </c>
      <c r="B600" t="s">
        <v>802</v>
      </c>
    </row>
    <row r="601" spans="1:2" x14ac:dyDescent="0.3">
      <c r="A601">
        <v>770659</v>
      </c>
      <c r="B601" t="s">
        <v>803</v>
      </c>
    </row>
    <row r="602" spans="1:2" x14ac:dyDescent="0.3">
      <c r="A602">
        <v>770661</v>
      </c>
      <c r="B602" t="s">
        <v>804</v>
      </c>
    </row>
    <row r="603" spans="1:2" x14ac:dyDescent="0.3">
      <c r="A603">
        <v>770666</v>
      </c>
      <c r="B603" t="s">
        <v>805</v>
      </c>
    </row>
    <row r="604" spans="1:2" x14ac:dyDescent="0.3">
      <c r="A604">
        <v>770687</v>
      </c>
      <c r="B604" t="s">
        <v>806</v>
      </c>
    </row>
    <row r="605" spans="1:2" x14ac:dyDescent="0.3">
      <c r="A605">
        <v>770701</v>
      </c>
      <c r="B605" t="s">
        <v>807</v>
      </c>
    </row>
    <row r="606" spans="1:2" x14ac:dyDescent="0.3">
      <c r="A606">
        <v>770707</v>
      </c>
      <c r="B606" t="s">
        <v>808</v>
      </c>
    </row>
    <row r="607" spans="1:2" x14ac:dyDescent="0.3">
      <c r="A607">
        <v>770708</v>
      </c>
      <c r="B607" t="s">
        <v>809</v>
      </c>
    </row>
    <row r="608" spans="1:2" x14ac:dyDescent="0.3">
      <c r="A608">
        <v>770722</v>
      </c>
      <c r="B608" t="s">
        <v>810</v>
      </c>
    </row>
    <row r="609" spans="1:2" x14ac:dyDescent="0.3">
      <c r="A609">
        <v>770724</v>
      </c>
      <c r="B609" t="s">
        <v>811</v>
      </c>
    </row>
    <row r="610" spans="1:2" x14ac:dyDescent="0.3">
      <c r="A610">
        <v>770747</v>
      </c>
      <c r="B610" t="s">
        <v>812</v>
      </c>
    </row>
    <row r="611" spans="1:2" x14ac:dyDescent="0.3">
      <c r="A611">
        <v>770751</v>
      </c>
      <c r="B611" t="s">
        <v>813</v>
      </c>
    </row>
    <row r="612" spans="1:2" x14ac:dyDescent="0.3">
      <c r="A612">
        <v>770764</v>
      </c>
      <c r="B612" t="s">
        <v>814</v>
      </c>
    </row>
    <row r="613" spans="1:2" x14ac:dyDescent="0.3">
      <c r="A613">
        <v>770767</v>
      </c>
      <c r="B613" t="s">
        <v>815</v>
      </c>
    </row>
    <row r="614" spans="1:2" x14ac:dyDescent="0.3">
      <c r="A614">
        <v>770771</v>
      </c>
      <c r="B614" t="s">
        <v>816</v>
      </c>
    </row>
    <row r="615" spans="1:2" x14ac:dyDescent="0.3">
      <c r="A615">
        <v>770782</v>
      </c>
      <c r="B615" t="s">
        <v>817</v>
      </c>
    </row>
    <row r="616" spans="1:2" x14ac:dyDescent="0.3">
      <c r="A616">
        <v>770784</v>
      </c>
      <c r="B616" t="s">
        <v>818</v>
      </c>
    </row>
    <row r="617" spans="1:2" x14ac:dyDescent="0.3">
      <c r="A617">
        <v>770796</v>
      </c>
      <c r="B617" t="s">
        <v>819</v>
      </c>
    </row>
    <row r="618" spans="1:2" x14ac:dyDescent="0.3">
      <c r="A618">
        <v>770798</v>
      </c>
      <c r="B618" t="s">
        <v>820</v>
      </c>
    </row>
    <row r="619" spans="1:2" x14ac:dyDescent="0.3">
      <c r="A619">
        <v>770800</v>
      </c>
      <c r="B619" t="s">
        <v>821</v>
      </c>
    </row>
    <row r="620" spans="1:2" x14ac:dyDescent="0.3">
      <c r="A620">
        <v>770803</v>
      </c>
      <c r="B620" t="s">
        <v>822</v>
      </c>
    </row>
    <row r="621" spans="1:2" x14ac:dyDescent="0.3">
      <c r="A621">
        <v>770811</v>
      </c>
      <c r="B621" t="s">
        <v>823</v>
      </c>
    </row>
    <row r="622" spans="1:2" x14ac:dyDescent="0.3">
      <c r="A622">
        <v>770835</v>
      </c>
      <c r="B622" t="s">
        <v>824</v>
      </c>
    </row>
    <row r="623" spans="1:2" x14ac:dyDescent="0.3">
      <c r="A623">
        <v>770865</v>
      </c>
      <c r="B623" t="s">
        <v>825</v>
      </c>
    </row>
    <row r="624" spans="1:2" x14ac:dyDescent="0.3">
      <c r="A624">
        <v>770870</v>
      </c>
      <c r="B624" t="s">
        <v>826</v>
      </c>
    </row>
    <row r="625" spans="1:2" x14ac:dyDescent="0.3">
      <c r="A625">
        <v>770874</v>
      </c>
      <c r="B625" t="s">
        <v>827</v>
      </c>
    </row>
    <row r="626" spans="1:2" x14ac:dyDescent="0.3">
      <c r="A626">
        <v>770895</v>
      </c>
      <c r="B626" t="s">
        <v>828</v>
      </c>
    </row>
    <row r="627" spans="1:2" x14ac:dyDescent="0.3">
      <c r="A627">
        <v>770910</v>
      </c>
      <c r="B627" t="s">
        <v>829</v>
      </c>
    </row>
    <row r="628" spans="1:2" x14ac:dyDescent="0.3">
      <c r="A628">
        <v>770918</v>
      </c>
      <c r="B628" t="s">
        <v>830</v>
      </c>
    </row>
    <row r="629" spans="1:2" x14ac:dyDescent="0.3">
      <c r="A629">
        <v>770928</v>
      </c>
      <c r="B629" t="s">
        <v>831</v>
      </c>
    </row>
    <row r="630" spans="1:2" x14ac:dyDescent="0.3">
      <c r="A630">
        <v>770929</v>
      </c>
      <c r="B630" t="s">
        <v>832</v>
      </c>
    </row>
    <row r="631" spans="1:2" x14ac:dyDescent="0.3">
      <c r="A631">
        <v>770933</v>
      </c>
      <c r="B631" t="s">
        <v>833</v>
      </c>
    </row>
    <row r="632" spans="1:2" x14ac:dyDescent="0.3">
      <c r="A632">
        <v>770939</v>
      </c>
      <c r="B632" t="s">
        <v>834</v>
      </c>
    </row>
    <row r="633" spans="1:2" x14ac:dyDescent="0.3">
      <c r="A633">
        <v>770945</v>
      </c>
      <c r="B633" t="s">
        <v>835</v>
      </c>
    </row>
    <row r="634" spans="1:2" x14ac:dyDescent="0.3">
      <c r="A634">
        <v>770947</v>
      </c>
      <c r="B634" t="s">
        <v>836</v>
      </c>
    </row>
    <row r="635" spans="1:2" x14ac:dyDescent="0.3">
      <c r="A635">
        <v>770948</v>
      </c>
      <c r="B635" t="s">
        <v>837</v>
      </c>
    </row>
    <row r="636" spans="1:2" x14ac:dyDescent="0.3">
      <c r="A636">
        <v>770949</v>
      </c>
      <c r="B636" t="s">
        <v>838</v>
      </c>
    </row>
    <row r="637" spans="1:2" x14ac:dyDescent="0.3">
      <c r="A637">
        <v>770961</v>
      </c>
      <c r="B637" t="s">
        <v>839</v>
      </c>
    </row>
    <row r="638" spans="1:2" x14ac:dyDescent="0.3">
      <c r="A638">
        <v>770963</v>
      </c>
      <c r="B638" t="s">
        <v>840</v>
      </c>
    </row>
    <row r="639" spans="1:2" x14ac:dyDescent="0.3">
      <c r="A639">
        <v>770978</v>
      </c>
      <c r="B639" t="s">
        <v>841</v>
      </c>
    </row>
    <row r="640" spans="1:2" x14ac:dyDescent="0.3">
      <c r="A640">
        <v>771003</v>
      </c>
      <c r="B640" t="s">
        <v>842</v>
      </c>
    </row>
    <row r="641" spans="1:2" x14ac:dyDescent="0.3">
      <c r="A641">
        <v>771005</v>
      </c>
      <c r="B641" t="s">
        <v>843</v>
      </c>
    </row>
    <row r="642" spans="1:2" x14ac:dyDescent="0.3">
      <c r="A642">
        <v>771006</v>
      </c>
      <c r="B642" t="s">
        <v>844</v>
      </c>
    </row>
    <row r="643" spans="1:2" x14ac:dyDescent="0.3">
      <c r="A643">
        <v>771020</v>
      </c>
      <c r="B643" t="s">
        <v>845</v>
      </c>
    </row>
    <row r="644" spans="1:2" x14ac:dyDescent="0.3">
      <c r="A644">
        <v>771034</v>
      </c>
      <c r="B644" t="s">
        <v>846</v>
      </c>
    </row>
    <row r="645" spans="1:2" x14ac:dyDescent="0.3">
      <c r="A645">
        <v>771043</v>
      </c>
      <c r="B645" t="s">
        <v>847</v>
      </c>
    </row>
    <row r="646" spans="1:2" x14ac:dyDescent="0.3">
      <c r="A646">
        <v>771052</v>
      </c>
      <c r="B646" t="s">
        <v>848</v>
      </c>
    </row>
    <row r="647" spans="1:2" x14ac:dyDescent="0.3">
      <c r="A647">
        <v>771072</v>
      </c>
      <c r="B647" t="s">
        <v>849</v>
      </c>
    </row>
    <row r="648" spans="1:2" x14ac:dyDescent="0.3">
      <c r="A648">
        <v>771083</v>
      </c>
      <c r="B648" t="s">
        <v>850</v>
      </c>
    </row>
    <row r="649" spans="1:2" x14ac:dyDescent="0.3">
      <c r="A649">
        <v>771084</v>
      </c>
      <c r="B649" t="s">
        <v>851</v>
      </c>
    </row>
    <row r="650" spans="1:2" x14ac:dyDescent="0.3">
      <c r="A650">
        <v>771109</v>
      </c>
      <c r="B650" t="s">
        <v>852</v>
      </c>
    </row>
    <row r="651" spans="1:2" x14ac:dyDescent="0.3">
      <c r="A651">
        <v>771117</v>
      </c>
      <c r="B651" t="s">
        <v>853</v>
      </c>
    </row>
    <row r="652" spans="1:2" x14ac:dyDescent="0.3">
      <c r="A652">
        <v>771140</v>
      </c>
      <c r="B652" t="s">
        <v>854</v>
      </c>
    </row>
    <row r="653" spans="1:2" x14ac:dyDescent="0.3">
      <c r="A653">
        <v>771141</v>
      </c>
      <c r="B653" t="s">
        <v>855</v>
      </c>
    </row>
    <row r="654" spans="1:2" x14ac:dyDescent="0.3">
      <c r="A654">
        <v>771144</v>
      </c>
      <c r="B654" t="s">
        <v>856</v>
      </c>
    </row>
    <row r="655" spans="1:2" x14ac:dyDescent="0.3">
      <c r="A655">
        <v>771151</v>
      </c>
      <c r="B655" t="s">
        <v>857</v>
      </c>
    </row>
    <row r="656" spans="1:2" x14ac:dyDescent="0.3">
      <c r="A656">
        <v>771154</v>
      </c>
      <c r="B656" t="s">
        <v>858</v>
      </c>
    </row>
    <row r="657" spans="1:2" x14ac:dyDescent="0.3">
      <c r="A657">
        <v>771155</v>
      </c>
      <c r="B657" t="s">
        <v>859</v>
      </c>
    </row>
    <row r="658" spans="1:2" x14ac:dyDescent="0.3">
      <c r="A658">
        <v>771157</v>
      </c>
      <c r="B658" t="s">
        <v>860</v>
      </c>
    </row>
    <row r="659" spans="1:2" x14ac:dyDescent="0.3">
      <c r="A659">
        <v>771166</v>
      </c>
      <c r="B659" t="s">
        <v>861</v>
      </c>
    </row>
    <row r="660" spans="1:2" x14ac:dyDescent="0.3">
      <c r="A660">
        <v>771167</v>
      </c>
      <c r="B660" t="s">
        <v>862</v>
      </c>
    </row>
    <row r="661" spans="1:2" x14ac:dyDescent="0.3">
      <c r="A661">
        <v>771190</v>
      </c>
      <c r="B661" t="s">
        <v>863</v>
      </c>
    </row>
    <row r="662" spans="1:2" x14ac:dyDescent="0.3">
      <c r="A662">
        <v>771196</v>
      </c>
      <c r="B662" t="s">
        <v>864</v>
      </c>
    </row>
    <row r="663" spans="1:2" x14ac:dyDescent="0.3">
      <c r="A663">
        <v>771197</v>
      </c>
      <c r="B663" t="s">
        <v>865</v>
      </c>
    </row>
    <row r="664" spans="1:2" x14ac:dyDescent="0.3">
      <c r="A664">
        <v>771199</v>
      </c>
      <c r="B664" t="s">
        <v>866</v>
      </c>
    </row>
    <row r="665" spans="1:2" x14ac:dyDescent="0.3">
      <c r="A665">
        <v>771203</v>
      </c>
      <c r="B665" t="s">
        <v>867</v>
      </c>
    </row>
    <row r="666" spans="1:2" x14ac:dyDescent="0.3">
      <c r="A666">
        <v>771212</v>
      </c>
      <c r="B666" t="s">
        <v>868</v>
      </c>
    </row>
    <row r="667" spans="1:2" x14ac:dyDescent="0.3">
      <c r="A667">
        <v>771232</v>
      </c>
      <c r="B667" t="s">
        <v>869</v>
      </c>
    </row>
    <row r="668" spans="1:2" x14ac:dyDescent="0.3">
      <c r="A668">
        <v>771235</v>
      </c>
      <c r="B668" t="s">
        <v>870</v>
      </c>
    </row>
    <row r="669" spans="1:2" x14ac:dyDescent="0.3">
      <c r="A669">
        <v>771240</v>
      </c>
      <c r="B669" t="s">
        <v>871</v>
      </c>
    </row>
    <row r="670" spans="1:2" x14ac:dyDescent="0.3">
      <c r="A670">
        <v>771242</v>
      </c>
      <c r="B670" t="s">
        <v>872</v>
      </c>
    </row>
    <row r="671" spans="1:2" x14ac:dyDescent="0.3">
      <c r="A671">
        <v>771264</v>
      </c>
      <c r="B671" t="s">
        <v>873</v>
      </c>
    </row>
    <row r="672" spans="1:2" x14ac:dyDescent="0.3">
      <c r="A672">
        <v>771295</v>
      </c>
      <c r="B672" t="s">
        <v>874</v>
      </c>
    </row>
    <row r="673" spans="1:2" x14ac:dyDescent="0.3">
      <c r="A673">
        <v>771304</v>
      </c>
      <c r="B673" t="s">
        <v>875</v>
      </c>
    </row>
    <row r="674" spans="1:2" x14ac:dyDescent="0.3">
      <c r="A674">
        <v>771308</v>
      </c>
      <c r="B674" t="s">
        <v>876</v>
      </c>
    </row>
    <row r="675" spans="1:2" x14ac:dyDescent="0.3">
      <c r="A675">
        <v>771341</v>
      </c>
      <c r="B675" t="s">
        <v>877</v>
      </c>
    </row>
    <row r="676" spans="1:2" x14ac:dyDescent="0.3">
      <c r="A676">
        <v>771350</v>
      </c>
      <c r="B676" t="s">
        <v>878</v>
      </c>
    </row>
    <row r="677" spans="1:2" x14ac:dyDescent="0.3">
      <c r="A677">
        <v>771356</v>
      </c>
      <c r="B677" t="s">
        <v>879</v>
      </c>
    </row>
    <row r="678" spans="1:2" x14ac:dyDescent="0.3">
      <c r="A678">
        <v>771371</v>
      </c>
      <c r="B678" t="s">
        <v>880</v>
      </c>
    </row>
    <row r="679" spans="1:2" x14ac:dyDescent="0.3">
      <c r="A679">
        <v>771373</v>
      </c>
      <c r="B679" t="s">
        <v>881</v>
      </c>
    </row>
    <row r="680" spans="1:2" x14ac:dyDescent="0.3">
      <c r="A680">
        <v>771375</v>
      </c>
      <c r="B680" t="s">
        <v>882</v>
      </c>
    </row>
    <row r="681" spans="1:2" x14ac:dyDescent="0.3">
      <c r="A681">
        <v>771379</v>
      </c>
      <c r="B681" t="s">
        <v>883</v>
      </c>
    </row>
    <row r="682" spans="1:2" x14ac:dyDescent="0.3">
      <c r="A682">
        <v>771381</v>
      </c>
      <c r="B682" t="s">
        <v>884</v>
      </c>
    </row>
    <row r="683" spans="1:2" x14ac:dyDescent="0.3">
      <c r="A683">
        <v>771411</v>
      </c>
      <c r="B683" t="s">
        <v>885</v>
      </c>
    </row>
    <row r="684" spans="1:2" x14ac:dyDescent="0.3">
      <c r="A684">
        <v>771412</v>
      </c>
      <c r="B684" t="s">
        <v>886</v>
      </c>
    </row>
    <row r="685" spans="1:2" x14ac:dyDescent="0.3">
      <c r="A685">
        <v>771414</v>
      </c>
      <c r="B685" t="s">
        <v>887</v>
      </c>
    </row>
    <row r="686" spans="1:2" x14ac:dyDescent="0.3">
      <c r="A686">
        <v>771419</v>
      </c>
      <c r="B686" t="s">
        <v>888</v>
      </c>
    </row>
    <row r="687" spans="1:2" x14ac:dyDescent="0.3">
      <c r="A687">
        <v>771420</v>
      </c>
      <c r="B687" t="s">
        <v>889</v>
      </c>
    </row>
    <row r="688" spans="1:2" x14ac:dyDescent="0.3">
      <c r="A688">
        <v>771425</v>
      </c>
      <c r="B688" t="s">
        <v>890</v>
      </c>
    </row>
    <row r="689" spans="1:2" x14ac:dyDescent="0.3">
      <c r="A689">
        <v>771452</v>
      </c>
      <c r="B689" t="s">
        <v>891</v>
      </c>
    </row>
    <row r="690" spans="1:2" x14ac:dyDescent="0.3">
      <c r="A690">
        <v>771462</v>
      </c>
      <c r="B690" t="s">
        <v>892</v>
      </c>
    </row>
    <row r="691" spans="1:2" x14ac:dyDescent="0.3">
      <c r="A691">
        <v>771474</v>
      </c>
      <c r="B691" t="s">
        <v>893</v>
      </c>
    </row>
    <row r="692" spans="1:2" x14ac:dyDescent="0.3">
      <c r="A692">
        <v>771480</v>
      </c>
      <c r="B692" t="s">
        <v>894</v>
      </c>
    </row>
    <row r="693" spans="1:2" x14ac:dyDescent="0.3">
      <c r="A693">
        <v>771481</v>
      </c>
      <c r="B693" t="s">
        <v>895</v>
      </c>
    </row>
    <row r="694" spans="1:2" x14ac:dyDescent="0.3">
      <c r="A694">
        <v>771484</v>
      </c>
      <c r="B694" t="s">
        <v>896</v>
      </c>
    </row>
    <row r="695" spans="1:2" x14ac:dyDescent="0.3">
      <c r="A695">
        <v>771485</v>
      </c>
      <c r="B695" t="s">
        <v>897</v>
      </c>
    </row>
    <row r="696" spans="1:2" x14ac:dyDescent="0.3">
      <c r="A696">
        <v>771496</v>
      </c>
      <c r="B696" t="s">
        <v>898</v>
      </c>
    </row>
    <row r="697" spans="1:2" x14ac:dyDescent="0.3">
      <c r="A697">
        <v>771500</v>
      </c>
      <c r="B697" t="s">
        <v>899</v>
      </c>
    </row>
    <row r="698" spans="1:2" x14ac:dyDescent="0.3">
      <c r="A698">
        <v>771501</v>
      </c>
      <c r="B698" t="s">
        <v>900</v>
      </c>
    </row>
    <row r="699" spans="1:2" x14ac:dyDescent="0.3">
      <c r="A699">
        <v>771503</v>
      </c>
      <c r="B699" t="s">
        <v>901</v>
      </c>
    </row>
    <row r="700" spans="1:2" x14ac:dyDescent="0.3">
      <c r="A700">
        <v>771530</v>
      </c>
      <c r="B700" t="s">
        <v>902</v>
      </c>
    </row>
    <row r="701" spans="1:2" x14ac:dyDescent="0.3">
      <c r="A701">
        <v>771532</v>
      </c>
      <c r="B701" t="s">
        <v>903</v>
      </c>
    </row>
    <row r="702" spans="1:2" x14ac:dyDescent="0.3">
      <c r="A702">
        <v>771533</v>
      </c>
      <c r="B702" t="s">
        <v>904</v>
      </c>
    </row>
    <row r="703" spans="1:2" x14ac:dyDescent="0.3">
      <c r="A703">
        <v>771536</v>
      </c>
      <c r="B703" t="s">
        <v>905</v>
      </c>
    </row>
    <row r="704" spans="1:2" x14ac:dyDescent="0.3">
      <c r="A704">
        <v>771537</v>
      </c>
      <c r="B704" t="s">
        <v>906</v>
      </c>
    </row>
    <row r="705" spans="1:2" x14ac:dyDescent="0.3">
      <c r="A705">
        <v>771567</v>
      </c>
      <c r="B705" t="s">
        <v>907</v>
      </c>
    </row>
    <row r="706" spans="1:2" x14ac:dyDescent="0.3">
      <c r="A706">
        <v>771586</v>
      </c>
      <c r="B706" t="s">
        <v>908</v>
      </c>
    </row>
    <row r="707" spans="1:2" x14ac:dyDescent="0.3">
      <c r="A707">
        <v>771599</v>
      </c>
      <c r="B707" t="s">
        <v>909</v>
      </c>
    </row>
    <row r="708" spans="1:2" x14ac:dyDescent="0.3">
      <c r="A708">
        <v>771610</v>
      </c>
      <c r="B708" t="s">
        <v>910</v>
      </c>
    </row>
    <row r="709" spans="1:2" x14ac:dyDescent="0.3">
      <c r="A709">
        <v>771611</v>
      </c>
      <c r="B709" t="s">
        <v>911</v>
      </c>
    </row>
    <row r="710" spans="1:2" x14ac:dyDescent="0.3">
      <c r="A710">
        <v>771639</v>
      </c>
      <c r="B710" t="s">
        <v>912</v>
      </c>
    </row>
    <row r="711" spans="1:2" x14ac:dyDescent="0.3">
      <c r="A711">
        <v>771643</v>
      </c>
      <c r="B711" t="s">
        <v>913</v>
      </c>
    </row>
    <row r="712" spans="1:2" x14ac:dyDescent="0.3">
      <c r="A712">
        <v>771644</v>
      </c>
      <c r="B712" t="s">
        <v>914</v>
      </c>
    </row>
    <row r="713" spans="1:2" x14ac:dyDescent="0.3">
      <c r="A713">
        <v>771645</v>
      </c>
      <c r="B713" t="s">
        <v>915</v>
      </c>
    </row>
    <row r="714" spans="1:2" x14ac:dyDescent="0.3">
      <c r="A714">
        <v>771646</v>
      </c>
      <c r="B714" t="s">
        <v>916</v>
      </c>
    </row>
    <row r="715" spans="1:2" x14ac:dyDescent="0.3">
      <c r="A715">
        <v>771647</v>
      </c>
      <c r="B715" t="s">
        <v>917</v>
      </c>
    </row>
    <row r="716" spans="1:2" x14ac:dyDescent="0.3">
      <c r="A716">
        <v>771649</v>
      </c>
      <c r="B716" t="s">
        <v>918</v>
      </c>
    </row>
    <row r="717" spans="1:2" x14ac:dyDescent="0.3">
      <c r="A717">
        <v>771650</v>
      </c>
      <c r="B717" t="s">
        <v>919</v>
      </c>
    </row>
    <row r="718" spans="1:2" x14ac:dyDescent="0.3">
      <c r="A718">
        <v>771655</v>
      </c>
      <c r="B718" t="s">
        <v>920</v>
      </c>
    </row>
    <row r="719" spans="1:2" x14ac:dyDescent="0.3">
      <c r="A719">
        <v>771675</v>
      </c>
      <c r="B719" t="s">
        <v>921</v>
      </c>
    </row>
    <row r="720" spans="1:2" x14ac:dyDescent="0.3">
      <c r="A720">
        <v>771677</v>
      </c>
      <c r="B720" t="s">
        <v>922</v>
      </c>
    </row>
    <row r="721" spans="1:2" x14ac:dyDescent="0.3">
      <c r="A721">
        <v>771683</v>
      </c>
      <c r="B721" t="s">
        <v>923</v>
      </c>
    </row>
    <row r="722" spans="1:2" x14ac:dyDescent="0.3">
      <c r="A722">
        <v>771684</v>
      </c>
      <c r="B722" t="s">
        <v>924</v>
      </c>
    </row>
    <row r="723" spans="1:2" x14ac:dyDescent="0.3">
      <c r="A723">
        <v>771685</v>
      </c>
      <c r="B723" t="s">
        <v>925</v>
      </c>
    </row>
    <row r="724" spans="1:2" x14ac:dyDescent="0.3">
      <c r="A724">
        <v>771687</v>
      </c>
      <c r="B724" t="s">
        <v>926</v>
      </c>
    </row>
    <row r="725" spans="1:2" x14ac:dyDescent="0.3">
      <c r="A725">
        <v>771689</v>
      </c>
      <c r="B725" t="s">
        <v>927</v>
      </c>
    </row>
    <row r="726" spans="1:2" x14ac:dyDescent="0.3">
      <c r="A726">
        <v>771694</v>
      </c>
      <c r="B726" t="s">
        <v>928</v>
      </c>
    </row>
    <row r="727" spans="1:2" x14ac:dyDescent="0.3">
      <c r="A727">
        <v>771697</v>
      </c>
      <c r="B727" t="s">
        <v>929</v>
      </c>
    </row>
    <row r="728" spans="1:2" x14ac:dyDescent="0.3">
      <c r="A728">
        <v>771710</v>
      </c>
      <c r="B728" t="s">
        <v>930</v>
      </c>
    </row>
    <row r="729" spans="1:2" x14ac:dyDescent="0.3">
      <c r="A729">
        <v>771712</v>
      </c>
      <c r="B729" t="s">
        <v>931</v>
      </c>
    </row>
    <row r="730" spans="1:2" x14ac:dyDescent="0.3">
      <c r="A730">
        <v>771727</v>
      </c>
      <c r="B730" t="s">
        <v>932</v>
      </c>
    </row>
    <row r="731" spans="1:2" x14ac:dyDescent="0.3">
      <c r="A731">
        <v>771728</v>
      </c>
      <c r="B731" t="s">
        <v>933</v>
      </c>
    </row>
    <row r="732" spans="1:2" x14ac:dyDescent="0.3">
      <c r="A732">
        <v>771737</v>
      </c>
      <c r="B732" t="s">
        <v>934</v>
      </c>
    </row>
    <row r="733" spans="1:2" x14ac:dyDescent="0.3">
      <c r="A733">
        <v>771740</v>
      </c>
      <c r="B733" t="s">
        <v>935</v>
      </c>
    </row>
    <row r="734" spans="1:2" x14ac:dyDescent="0.3">
      <c r="A734">
        <v>771748</v>
      </c>
      <c r="B734" t="s">
        <v>936</v>
      </c>
    </row>
    <row r="735" spans="1:2" x14ac:dyDescent="0.3">
      <c r="A735">
        <v>771771</v>
      </c>
      <c r="B735" t="s">
        <v>937</v>
      </c>
    </row>
    <row r="736" spans="1:2" x14ac:dyDescent="0.3">
      <c r="A736">
        <v>771773</v>
      </c>
      <c r="B736" t="s">
        <v>938</v>
      </c>
    </row>
    <row r="737" spans="1:2" x14ac:dyDescent="0.3">
      <c r="A737">
        <v>771780</v>
      </c>
      <c r="B737" t="s">
        <v>939</v>
      </c>
    </row>
    <row r="738" spans="1:2" x14ac:dyDescent="0.3">
      <c r="A738">
        <v>771792</v>
      </c>
      <c r="B738" t="s">
        <v>940</v>
      </c>
    </row>
    <row r="739" spans="1:2" x14ac:dyDescent="0.3">
      <c r="A739">
        <v>771811</v>
      </c>
      <c r="B739" t="s">
        <v>941</v>
      </c>
    </row>
    <row r="740" spans="1:2" x14ac:dyDescent="0.3">
      <c r="A740">
        <v>771818</v>
      </c>
      <c r="B740" t="s">
        <v>942</v>
      </c>
    </row>
    <row r="741" spans="1:2" x14ac:dyDescent="0.3">
      <c r="A741">
        <v>771831</v>
      </c>
      <c r="B741" t="s">
        <v>943</v>
      </c>
    </row>
    <row r="742" spans="1:2" x14ac:dyDescent="0.3">
      <c r="A742">
        <v>771839</v>
      </c>
      <c r="B742" t="s">
        <v>944</v>
      </c>
    </row>
    <row r="743" spans="1:2" x14ac:dyDescent="0.3">
      <c r="A743">
        <v>771841</v>
      </c>
      <c r="B743" t="s">
        <v>945</v>
      </c>
    </row>
    <row r="744" spans="1:2" x14ac:dyDescent="0.3">
      <c r="A744">
        <v>771842</v>
      </c>
      <c r="B744" t="s">
        <v>946</v>
      </c>
    </row>
    <row r="745" spans="1:2" x14ac:dyDescent="0.3">
      <c r="A745">
        <v>771869</v>
      </c>
      <c r="B745" t="s">
        <v>947</v>
      </c>
    </row>
    <row r="746" spans="1:2" x14ac:dyDescent="0.3">
      <c r="A746">
        <v>771871</v>
      </c>
      <c r="B746" t="s">
        <v>948</v>
      </c>
    </row>
    <row r="747" spans="1:2" x14ac:dyDescent="0.3">
      <c r="A747">
        <v>771898</v>
      </c>
      <c r="B747" t="s">
        <v>949</v>
      </c>
    </row>
    <row r="748" spans="1:2" x14ac:dyDescent="0.3">
      <c r="A748">
        <v>771904</v>
      </c>
      <c r="B748" t="s">
        <v>950</v>
      </c>
    </row>
    <row r="749" spans="1:2" x14ac:dyDescent="0.3">
      <c r="A749">
        <v>771911</v>
      </c>
      <c r="B749" t="s">
        <v>951</v>
      </c>
    </row>
    <row r="750" spans="1:2" x14ac:dyDescent="0.3">
      <c r="A750">
        <v>771917</v>
      </c>
      <c r="B750" t="s">
        <v>952</v>
      </c>
    </row>
    <row r="751" spans="1:2" x14ac:dyDescent="0.3">
      <c r="A751">
        <v>771919</v>
      </c>
      <c r="B751" t="s">
        <v>953</v>
      </c>
    </row>
    <row r="752" spans="1:2" x14ac:dyDescent="0.3">
      <c r="A752">
        <v>771920</v>
      </c>
      <c r="B752" t="s">
        <v>954</v>
      </c>
    </row>
    <row r="753" spans="1:2" x14ac:dyDescent="0.3">
      <c r="A753">
        <v>771923</v>
      </c>
      <c r="B753" t="s">
        <v>955</v>
      </c>
    </row>
    <row r="754" spans="1:2" x14ac:dyDescent="0.3">
      <c r="A754">
        <v>771960</v>
      </c>
      <c r="B754" t="s">
        <v>956</v>
      </c>
    </row>
    <row r="755" spans="1:2" x14ac:dyDescent="0.3">
      <c r="A755">
        <v>771967</v>
      </c>
      <c r="B755" t="s">
        <v>957</v>
      </c>
    </row>
    <row r="756" spans="1:2" x14ac:dyDescent="0.3">
      <c r="A756">
        <v>771975</v>
      </c>
      <c r="B756" t="s">
        <v>958</v>
      </c>
    </row>
    <row r="757" spans="1:2" x14ac:dyDescent="0.3">
      <c r="A757">
        <v>771976</v>
      </c>
      <c r="B757" t="s">
        <v>959</v>
      </c>
    </row>
    <row r="758" spans="1:2" x14ac:dyDescent="0.3">
      <c r="A758">
        <v>771985</v>
      </c>
      <c r="B758" t="s">
        <v>960</v>
      </c>
    </row>
    <row r="759" spans="1:2" x14ac:dyDescent="0.3">
      <c r="A759">
        <v>771989</v>
      </c>
      <c r="B759" t="s">
        <v>961</v>
      </c>
    </row>
    <row r="760" spans="1:2" x14ac:dyDescent="0.3">
      <c r="A760">
        <v>772002</v>
      </c>
      <c r="B760" t="s">
        <v>962</v>
      </c>
    </row>
    <row r="761" spans="1:2" x14ac:dyDescent="0.3">
      <c r="A761">
        <v>772006</v>
      </c>
      <c r="B761" t="s">
        <v>963</v>
      </c>
    </row>
    <row r="762" spans="1:2" x14ac:dyDescent="0.3">
      <c r="A762">
        <v>772050</v>
      </c>
      <c r="B762" t="s">
        <v>964</v>
      </c>
    </row>
    <row r="763" spans="1:2" x14ac:dyDescent="0.3">
      <c r="A763">
        <v>772058</v>
      </c>
      <c r="B763" t="s">
        <v>965</v>
      </c>
    </row>
    <row r="764" spans="1:2" x14ac:dyDescent="0.3">
      <c r="A764">
        <v>772059</v>
      </c>
      <c r="B764" t="s">
        <v>966</v>
      </c>
    </row>
    <row r="765" spans="1:2" x14ac:dyDescent="0.3">
      <c r="A765">
        <v>772064</v>
      </c>
      <c r="B765" t="s">
        <v>967</v>
      </c>
    </row>
    <row r="766" spans="1:2" x14ac:dyDescent="0.3">
      <c r="A766">
        <v>772074</v>
      </c>
      <c r="B766" t="s">
        <v>968</v>
      </c>
    </row>
    <row r="767" spans="1:2" x14ac:dyDescent="0.3">
      <c r="A767">
        <v>772080</v>
      </c>
      <c r="B767" t="s">
        <v>969</v>
      </c>
    </row>
    <row r="768" spans="1:2" x14ac:dyDescent="0.3">
      <c r="A768">
        <v>772085</v>
      </c>
      <c r="B768" t="s">
        <v>970</v>
      </c>
    </row>
    <row r="769" spans="1:2" x14ac:dyDescent="0.3">
      <c r="A769">
        <v>772086</v>
      </c>
      <c r="B769" t="s">
        <v>971</v>
      </c>
    </row>
    <row r="770" spans="1:2" x14ac:dyDescent="0.3">
      <c r="A770">
        <v>772104</v>
      </c>
      <c r="B770" t="s">
        <v>972</v>
      </c>
    </row>
    <row r="771" spans="1:2" x14ac:dyDescent="0.3">
      <c r="A771">
        <v>772117</v>
      </c>
      <c r="B771" t="s">
        <v>973</v>
      </c>
    </row>
    <row r="772" spans="1:2" x14ac:dyDescent="0.3">
      <c r="A772">
        <v>772120</v>
      </c>
      <c r="B772" t="s">
        <v>974</v>
      </c>
    </row>
    <row r="773" spans="1:2" x14ac:dyDescent="0.3">
      <c r="A773">
        <v>772149</v>
      </c>
      <c r="B773" t="s">
        <v>975</v>
      </c>
    </row>
    <row r="774" spans="1:2" x14ac:dyDescent="0.3">
      <c r="A774">
        <v>772150</v>
      </c>
      <c r="B774" t="s">
        <v>976</v>
      </c>
    </row>
    <row r="775" spans="1:2" x14ac:dyDescent="0.3">
      <c r="A775">
        <v>772157</v>
      </c>
      <c r="B775" t="s">
        <v>977</v>
      </c>
    </row>
    <row r="776" spans="1:2" x14ac:dyDescent="0.3">
      <c r="A776">
        <v>772164</v>
      </c>
      <c r="B776" t="s">
        <v>978</v>
      </c>
    </row>
    <row r="777" spans="1:2" x14ac:dyDescent="0.3">
      <c r="A777">
        <v>772167</v>
      </c>
      <c r="B777" t="s">
        <v>979</v>
      </c>
    </row>
    <row r="778" spans="1:2" x14ac:dyDescent="0.3">
      <c r="A778">
        <v>772171</v>
      </c>
      <c r="B778" t="s">
        <v>980</v>
      </c>
    </row>
    <row r="779" spans="1:2" x14ac:dyDescent="0.3">
      <c r="A779">
        <v>772198</v>
      </c>
      <c r="B779" t="s">
        <v>981</v>
      </c>
    </row>
    <row r="780" spans="1:2" x14ac:dyDescent="0.3">
      <c r="A780">
        <v>772208</v>
      </c>
      <c r="B780" t="s">
        <v>982</v>
      </c>
    </row>
    <row r="781" spans="1:2" x14ac:dyDescent="0.3">
      <c r="A781">
        <v>772213</v>
      </c>
      <c r="B781" t="s">
        <v>983</v>
      </c>
    </row>
    <row r="782" spans="1:2" x14ac:dyDescent="0.3">
      <c r="A782">
        <v>772217</v>
      </c>
      <c r="B782" t="s">
        <v>984</v>
      </c>
    </row>
    <row r="783" spans="1:2" x14ac:dyDescent="0.3">
      <c r="A783">
        <v>772230</v>
      </c>
      <c r="B783" t="s">
        <v>985</v>
      </c>
    </row>
    <row r="784" spans="1:2" x14ac:dyDescent="0.3">
      <c r="A784">
        <v>772231</v>
      </c>
      <c r="B784" t="s">
        <v>986</v>
      </c>
    </row>
    <row r="785" spans="1:2" x14ac:dyDescent="0.3">
      <c r="A785">
        <v>772250</v>
      </c>
      <c r="B785" t="s">
        <v>987</v>
      </c>
    </row>
    <row r="786" spans="1:2" x14ac:dyDescent="0.3">
      <c r="A786">
        <v>772254</v>
      </c>
      <c r="B786" t="s">
        <v>988</v>
      </c>
    </row>
    <row r="787" spans="1:2" x14ac:dyDescent="0.3">
      <c r="A787">
        <v>772279</v>
      </c>
      <c r="B787" t="s">
        <v>989</v>
      </c>
    </row>
    <row r="788" spans="1:2" x14ac:dyDescent="0.3">
      <c r="A788">
        <v>772282</v>
      </c>
      <c r="B788" t="s">
        <v>990</v>
      </c>
    </row>
    <row r="789" spans="1:2" x14ac:dyDescent="0.3">
      <c r="A789">
        <v>772283</v>
      </c>
      <c r="B789" t="s">
        <v>991</v>
      </c>
    </row>
    <row r="790" spans="1:2" x14ac:dyDescent="0.3">
      <c r="A790">
        <v>772286</v>
      </c>
      <c r="B790" t="s">
        <v>992</v>
      </c>
    </row>
    <row r="791" spans="1:2" x14ac:dyDescent="0.3">
      <c r="A791">
        <v>772294</v>
      </c>
      <c r="B791" t="s">
        <v>993</v>
      </c>
    </row>
    <row r="792" spans="1:2" x14ac:dyDescent="0.3">
      <c r="A792">
        <v>772295</v>
      </c>
      <c r="B792" t="s">
        <v>994</v>
      </c>
    </row>
    <row r="793" spans="1:2" x14ac:dyDescent="0.3">
      <c r="A793">
        <v>772296</v>
      </c>
      <c r="B793" t="s">
        <v>995</v>
      </c>
    </row>
    <row r="794" spans="1:2" x14ac:dyDescent="0.3">
      <c r="A794">
        <v>772302</v>
      </c>
      <c r="B794" t="s">
        <v>996</v>
      </c>
    </row>
    <row r="795" spans="1:2" x14ac:dyDescent="0.3">
      <c r="A795">
        <v>772305</v>
      </c>
      <c r="B795" t="s">
        <v>997</v>
      </c>
    </row>
    <row r="796" spans="1:2" x14ac:dyDescent="0.3">
      <c r="A796">
        <v>772320</v>
      </c>
      <c r="B796" t="s">
        <v>998</v>
      </c>
    </row>
    <row r="797" spans="1:2" x14ac:dyDescent="0.3">
      <c r="A797">
        <v>772338</v>
      </c>
      <c r="B797" t="s">
        <v>999</v>
      </c>
    </row>
    <row r="798" spans="1:2" x14ac:dyDescent="0.3">
      <c r="A798">
        <v>772340</v>
      </c>
      <c r="B798" t="s">
        <v>1000</v>
      </c>
    </row>
    <row r="799" spans="1:2" x14ac:dyDescent="0.3">
      <c r="A799">
        <v>772341</v>
      </c>
      <c r="B799" t="s">
        <v>1001</v>
      </c>
    </row>
    <row r="800" spans="1:2" x14ac:dyDescent="0.3">
      <c r="A800">
        <v>772346</v>
      </c>
      <c r="B800" t="s">
        <v>1002</v>
      </c>
    </row>
    <row r="801" spans="1:2" x14ac:dyDescent="0.3">
      <c r="A801">
        <v>772351</v>
      </c>
      <c r="B801" t="s">
        <v>1003</v>
      </c>
    </row>
    <row r="802" spans="1:2" x14ac:dyDescent="0.3">
      <c r="A802">
        <v>772355</v>
      </c>
      <c r="B802" t="s">
        <v>1004</v>
      </c>
    </row>
    <row r="803" spans="1:2" x14ac:dyDescent="0.3">
      <c r="A803">
        <v>772359</v>
      </c>
      <c r="B803" t="s">
        <v>1005</v>
      </c>
    </row>
    <row r="804" spans="1:2" x14ac:dyDescent="0.3">
      <c r="A804">
        <v>772361</v>
      </c>
      <c r="B804" t="s">
        <v>1006</v>
      </c>
    </row>
    <row r="805" spans="1:2" x14ac:dyDescent="0.3">
      <c r="A805">
        <v>772375</v>
      </c>
      <c r="B805" t="s">
        <v>1007</v>
      </c>
    </row>
    <row r="806" spans="1:2" x14ac:dyDescent="0.3">
      <c r="A806">
        <v>772376</v>
      </c>
      <c r="B806" t="s">
        <v>1008</v>
      </c>
    </row>
    <row r="807" spans="1:2" x14ac:dyDescent="0.3">
      <c r="A807">
        <v>772379</v>
      </c>
      <c r="B807" t="s">
        <v>1009</v>
      </c>
    </row>
    <row r="808" spans="1:2" x14ac:dyDescent="0.3">
      <c r="A808">
        <v>772381</v>
      </c>
      <c r="B808" t="s">
        <v>1010</v>
      </c>
    </row>
    <row r="809" spans="1:2" x14ac:dyDescent="0.3">
      <c r="A809">
        <v>772392</v>
      </c>
      <c r="B809" t="s">
        <v>1011</v>
      </c>
    </row>
    <row r="810" spans="1:2" x14ac:dyDescent="0.3">
      <c r="A810">
        <v>772393</v>
      </c>
      <c r="B810" t="s">
        <v>1012</v>
      </c>
    </row>
    <row r="811" spans="1:2" x14ac:dyDescent="0.3">
      <c r="A811">
        <v>772396</v>
      </c>
      <c r="B811" t="s">
        <v>1013</v>
      </c>
    </row>
    <row r="812" spans="1:2" x14ac:dyDescent="0.3">
      <c r="A812">
        <v>772397</v>
      </c>
      <c r="B812" t="s">
        <v>1014</v>
      </c>
    </row>
    <row r="813" spans="1:2" x14ac:dyDescent="0.3">
      <c r="A813">
        <v>772412</v>
      </c>
      <c r="B813" t="s">
        <v>1015</v>
      </c>
    </row>
    <row r="814" spans="1:2" x14ac:dyDescent="0.3">
      <c r="A814">
        <v>772417</v>
      </c>
      <c r="B814" t="s">
        <v>1016</v>
      </c>
    </row>
    <row r="815" spans="1:2" x14ac:dyDescent="0.3">
      <c r="A815">
        <v>772430</v>
      </c>
      <c r="B815" t="s">
        <v>1017</v>
      </c>
    </row>
    <row r="816" spans="1:2" x14ac:dyDescent="0.3">
      <c r="A816">
        <v>772434</v>
      </c>
      <c r="B816" t="s">
        <v>1018</v>
      </c>
    </row>
    <row r="817" spans="1:2" x14ac:dyDescent="0.3">
      <c r="A817">
        <v>772435</v>
      </c>
      <c r="B817" t="s">
        <v>1019</v>
      </c>
    </row>
    <row r="818" spans="1:2" x14ac:dyDescent="0.3">
      <c r="A818">
        <v>772456</v>
      </c>
      <c r="B818" t="s">
        <v>1020</v>
      </c>
    </row>
    <row r="819" spans="1:2" x14ac:dyDescent="0.3">
      <c r="A819">
        <v>772458</v>
      </c>
      <c r="B819" t="s">
        <v>1021</v>
      </c>
    </row>
    <row r="820" spans="1:2" x14ac:dyDescent="0.3">
      <c r="A820">
        <v>772460</v>
      </c>
      <c r="B820" t="s">
        <v>1022</v>
      </c>
    </row>
    <row r="821" spans="1:2" x14ac:dyDescent="0.3">
      <c r="A821">
        <v>772465</v>
      </c>
      <c r="B821" t="s">
        <v>1023</v>
      </c>
    </row>
    <row r="822" spans="1:2" x14ac:dyDescent="0.3">
      <c r="A822">
        <v>772471</v>
      </c>
      <c r="B822" t="s">
        <v>1024</v>
      </c>
    </row>
    <row r="823" spans="1:2" x14ac:dyDescent="0.3">
      <c r="A823">
        <v>772477</v>
      </c>
      <c r="B823" t="s">
        <v>1025</v>
      </c>
    </row>
    <row r="824" spans="1:2" x14ac:dyDescent="0.3">
      <c r="A824">
        <v>772483</v>
      </c>
      <c r="B824" t="s">
        <v>1026</v>
      </c>
    </row>
    <row r="825" spans="1:2" x14ac:dyDescent="0.3">
      <c r="A825">
        <v>772492</v>
      </c>
      <c r="B825" t="s">
        <v>1027</v>
      </c>
    </row>
    <row r="826" spans="1:2" x14ac:dyDescent="0.3">
      <c r="A826">
        <v>772494</v>
      </c>
      <c r="B826" t="s">
        <v>1028</v>
      </c>
    </row>
    <row r="827" spans="1:2" x14ac:dyDescent="0.3">
      <c r="A827">
        <v>772496</v>
      </c>
      <c r="B827" t="s">
        <v>1029</v>
      </c>
    </row>
    <row r="828" spans="1:2" x14ac:dyDescent="0.3">
      <c r="A828">
        <v>772499</v>
      </c>
      <c r="B828" t="s">
        <v>1030</v>
      </c>
    </row>
    <row r="829" spans="1:2" x14ac:dyDescent="0.3">
      <c r="A829">
        <v>772508</v>
      </c>
      <c r="B829" t="s">
        <v>1031</v>
      </c>
    </row>
    <row r="830" spans="1:2" x14ac:dyDescent="0.3">
      <c r="A830">
        <v>772517</v>
      </c>
      <c r="B830" t="s">
        <v>1032</v>
      </c>
    </row>
    <row r="831" spans="1:2" x14ac:dyDescent="0.3">
      <c r="A831">
        <v>772523</v>
      </c>
      <c r="B831" t="s">
        <v>1033</v>
      </c>
    </row>
    <row r="832" spans="1:2" x14ac:dyDescent="0.3">
      <c r="A832">
        <v>772545</v>
      </c>
      <c r="B832" t="s">
        <v>1034</v>
      </c>
    </row>
    <row r="833" spans="1:2" x14ac:dyDescent="0.3">
      <c r="A833">
        <v>772547</v>
      </c>
      <c r="B833" t="s">
        <v>1035</v>
      </c>
    </row>
    <row r="834" spans="1:2" x14ac:dyDescent="0.3">
      <c r="A834">
        <v>772548</v>
      </c>
      <c r="B834" t="s">
        <v>1036</v>
      </c>
    </row>
    <row r="835" spans="1:2" x14ac:dyDescent="0.3">
      <c r="A835">
        <v>772557</v>
      </c>
      <c r="B835" t="s">
        <v>1037</v>
      </c>
    </row>
    <row r="836" spans="1:2" x14ac:dyDescent="0.3">
      <c r="A836">
        <v>772567</v>
      </c>
      <c r="B836" t="s">
        <v>1038</v>
      </c>
    </row>
    <row r="837" spans="1:2" x14ac:dyDescent="0.3">
      <c r="A837">
        <v>772588</v>
      </c>
      <c r="B837" t="s">
        <v>1039</v>
      </c>
    </row>
    <row r="838" spans="1:2" x14ac:dyDescent="0.3">
      <c r="A838">
        <v>772593</v>
      </c>
      <c r="B838" t="s">
        <v>1040</v>
      </c>
    </row>
    <row r="839" spans="1:2" x14ac:dyDescent="0.3">
      <c r="A839">
        <v>772602</v>
      </c>
      <c r="B839" t="s">
        <v>1041</v>
      </c>
    </row>
    <row r="840" spans="1:2" x14ac:dyDescent="0.3">
      <c r="A840">
        <v>772603</v>
      </c>
      <c r="B840" t="s">
        <v>1042</v>
      </c>
    </row>
    <row r="841" spans="1:2" x14ac:dyDescent="0.3">
      <c r="A841">
        <v>772616</v>
      </c>
      <c r="B841" t="s">
        <v>1043</v>
      </c>
    </row>
    <row r="842" spans="1:2" x14ac:dyDescent="0.3">
      <c r="A842">
        <v>772619</v>
      </c>
      <c r="B842" t="s">
        <v>1044</v>
      </c>
    </row>
    <row r="843" spans="1:2" x14ac:dyDescent="0.3">
      <c r="A843">
        <v>772632</v>
      </c>
      <c r="B843" t="s">
        <v>1045</v>
      </c>
    </row>
    <row r="844" spans="1:2" x14ac:dyDescent="0.3">
      <c r="A844">
        <v>772642</v>
      </c>
      <c r="B844" t="s">
        <v>1046</v>
      </c>
    </row>
    <row r="845" spans="1:2" x14ac:dyDescent="0.3">
      <c r="A845">
        <v>772646</v>
      </c>
      <c r="B845" t="s">
        <v>1047</v>
      </c>
    </row>
    <row r="846" spans="1:2" x14ac:dyDescent="0.3">
      <c r="A846">
        <v>772648</v>
      </c>
      <c r="B846" t="s">
        <v>1048</v>
      </c>
    </row>
    <row r="847" spans="1:2" x14ac:dyDescent="0.3">
      <c r="A847">
        <v>772652</v>
      </c>
      <c r="B847" t="s">
        <v>1049</v>
      </c>
    </row>
    <row r="848" spans="1:2" x14ac:dyDescent="0.3">
      <c r="A848">
        <v>772657</v>
      </c>
      <c r="B848" t="s">
        <v>1050</v>
      </c>
    </row>
    <row r="849" spans="1:2" x14ac:dyDescent="0.3">
      <c r="A849">
        <v>772658</v>
      </c>
      <c r="B849" t="s">
        <v>1051</v>
      </c>
    </row>
    <row r="850" spans="1:2" x14ac:dyDescent="0.3">
      <c r="A850">
        <v>772661</v>
      </c>
      <c r="B850" t="s">
        <v>1052</v>
      </c>
    </row>
    <row r="851" spans="1:2" x14ac:dyDescent="0.3">
      <c r="A851">
        <v>772663</v>
      </c>
      <c r="B851" t="s">
        <v>1053</v>
      </c>
    </row>
    <row r="852" spans="1:2" x14ac:dyDescent="0.3">
      <c r="A852">
        <v>772664</v>
      </c>
      <c r="B852" t="s">
        <v>1054</v>
      </c>
    </row>
    <row r="853" spans="1:2" x14ac:dyDescent="0.3">
      <c r="A853">
        <v>772679</v>
      </c>
      <c r="B853" t="s">
        <v>1055</v>
      </c>
    </row>
    <row r="854" spans="1:2" x14ac:dyDescent="0.3">
      <c r="A854">
        <v>772706</v>
      </c>
      <c r="B854" t="s">
        <v>1056</v>
      </c>
    </row>
    <row r="855" spans="1:2" x14ac:dyDescent="0.3">
      <c r="A855">
        <v>772707</v>
      </c>
      <c r="B855" t="s">
        <v>1057</v>
      </c>
    </row>
    <row r="856" spans="1:2" x14ac:dyDescent="0.3">
      <c r="A856">
        <v>772709</v>
      </c>
      <c r="B856" t="s">
        <v>1058</v>
      </c>
    </row>
    <row r="857" spans="1:2" x14ac:dyDescent="0.3">
      <c r="A857">
        <v>772716</v>
      </c>
      <c r="B857" t="s">
        <v>1059</v>
      </c>
    </row>
    <row r="858" spans="1:2" x14ac:dyDescent="0.3">
      <c r="A858">
        <v>772717</v>
      </c>
      <c r="B858" t="s">
        <v>1060</v>
      </c>
    </row>
    <row r="859" spans="1:2" x14ac:dyDescent="0.3">
      <c r="A859">
        <v>772727</v>
      </c>
      <c r="B859" t="s">
        <v>1061</v>
      </c>
    </row>
    <row r="860" spans="1:2" x14ac:dyDescent="0.3">
      <c r="A860">
        <v>772735</v>
      </c>
      <c r="B860" t="s">
        <v>1062</v>
      </c>
    </row>
    <row r="861" spans="1:2" x14ac:dyDescent="0.3">
      <c r="A861">
        <v>772736</v>
      </c>
      <c r="B861" t="s">
        <v>1063</v>
      </c>
    </row>
    <row r="862" spans="1:2" x14ac:dyDescent="0.3">
      <c r="A862">
        <v>772743</v>
      </c>
      <c r="B862" t="s">
        <v>1064</v>
      </c>
    </row>
    <row r="863" spans="1:2" x14ac:dyDescent="0.3">
      <c r="A863">
        <v>772746</v>
      </c>
      <c r="B863" t="s">
        <v>1065</v>
      </c>
    </row>
    <row r="864" spans="1:2" x14ac:dyDescent="0.3">
      <c r="A864">
        <v>772747</v>
      </c>
      <c r="B864" t="s">
        <v>1066</v>
      </c>
    </row>
    <row r="865" spans="1:2" x14ac:dyDescent="0.3">
      <c r="A865">
        <v>772750</v>
      </c>
      <c r="B865" t="s">
        <v>1067</v>
      </c>
    </row>
    <row r="866" spans="1:2" x14ac:dyDescent="0.3">
      <c r="A866">
        <v>772753</v>
      </c>
      <c r="B866" t="s">
        <v>1068</v>
      </c>
    </row>
    <row r="867" spans="1:2" x14ac:dyDescent="0.3">
      <c r="A867">
        <v>772754</v>
      </c>
      <c r="B867" t="s">
        <v>1069</v>
      </c>
    </row>
    <row r="868" spans="1:2" x14ac:dyDescent="0.3">
      <c r="A868">
        <v>772755</v>
      </c>
      <c r="B868" t="s">
        <v>1070</v>
      </c>
    </row>
    <row r="869" spans="1:2" x14ac:dyDescent="0.3">
      <c r="A869">
        <v>772756</v>
      </c>
      <c r="B869" t="s">
        <v>1071</v>
      </c>
    </row>
    <row r="870" spans="1:2" x14ac:dyDescent="0.3">
      <c r="A870">
        <v>772758</v>
      </c>
      <c r="B870" t="s">
        <v>1072</v>
      </c>
    </row>
    <row r="871" spans="1:2" x14ac:dyDescent="0.3">
      <c r="A871">
        <v>772762</v>
      </c>
      <c r="B871" t="s">
        <v>1073</v>
      </c>
    </row>
    <row r="872" spans="1:2" x14ac:dyDescent="0.3">
      <c r="A872">
        <v>772763</v>
      </c>
      <c r="B872" t="s">
        <v>1074</v>
      </c>
    </row>
    <row r="873" spans="1:2" x14ac:dyDescent="0.3">
      <c r="A873">
        <v>772766</v>
      </c>
      <c r="B873" t="s">
        <v>1075</v>
      </c>
    </row>
    <row r="874" spans="1:2" x14ac:dyDescent="0.3">
      <c r="A874">
        <v>772768</v>
      </c>
      <c r="B874" t="s">
        <v>1076</v>
      </c>
    </row>
    <row r="875" spans="1:2" x14ac:dyDescent="0.3">
      <c r="A875">
        <v>772769</v>
      </c>
      <c r="B875" t="s">
        <v>1077</v>
      </c>
    </row>
    <row r="876" spans="1:2" x14ac:dyDescent="0.3">
      <c r="A876">
        <v>772772</v>
      </c>
      <c r="B876" t="s">
        <v>1078</v>
      </c>
    </row>
    <row r="877" spans="1:2" x14ac:dyDescent="0.3">
      <c r="A877">
        <v>772773</v>
      </c>
      <c r="B877" t="s">
        <v>1079</v>
      </c>
    </row>
    <row r="878" spans="1:2" x14ac:dyDescent="0.3">
      <c r="A878">
        <v>772791</v>
      </c>
      <c r="B878" t="s">
        <v>1080</v>
      </c>
    </row>
    <row r="879" spans="1:2" x14ac:dyDescent="0.3">
      <c r="A879">
        <v>772803</v>
      </c>
      <c r="B879" t="s">
        <v>1081</v>
      </c>
    </row>
    <row r="880" spans="1:2" x14ac:dyDescent="0.3">
      <c r="A880">
        <v>772804</v>
      </c>
      <c r="B880" t="s">
        <v>1082</v>
      </c>
    </row>
    <row r="881" spans="1:2" x14ac:dyDescent="0.3">
      <c r="A881">
        <v>772806</v>
      </c>
      <c r="B881" t="s">
        <v>1083</v>
      </c>
    </row>
    <row r="882" spans="1:2" x14ac:dyDescent="0.3">
      <c r="A882">
        <v>772813</v>
      </c>
      <c r="B882" t="s">
        <v>1084</v>
      </c>
    </row>
    <row r="883" spans="1:2" x14ac:dyDescent="0.3">
      <c r="A883">
        <v>772815</v>
      </c>
      <c r="B883" t="s">
        <v>1085</v>
      </c>
    </row>
    <row r="884" spans="1:2" x14ac:dyDescent="0.3">
      <c r="A884">
        <v>772821</v>
      </c>
      <c r="B884" t="s">
        <v>1086</v>
      </c>
    </row>
    <row r="885" spans="1:2" x14ac:dyDescent="0.3">
      <c r="A885">
        <v>772822</v>
      </c>
      <c r="B885" t="s">
        <v>1087</v>
      </c>
    </row>
    <row r="886" spans="1:2" x14ac:dyDescent="0.3">
      <c r="A886">
        <v>772832</v>
      </c>
      <c r="B886" t="s">
        <v>1088</v>
      </c>
    </row>
    <row r="887" spans="1:2" x14ac:dyDescent="0.3">
      <c r="A887">
        <v>772833</v>
      </c>
      <c r="B887" t="s">
        <v>1089</v>
      </c>
    </row>
    <row r="888" spans="1:2" x14ac:dyDescent="0.3">
      <c r="A888">
        <v>772849</v>
      </c>
      <c r="B888" t="s">
        <v>1090</v>
      </c>
    </row>
    <row r="889" spans="1:2" x14ac:dyDescent="0.3">
      <c r="A889">
        <v>772870</v>
      </c>
      <c r="B889" t="s">
        <v>1091</v>
      </c>
    </row>
    <row r="890" spans="1:2" x14ac:dyDescent="0.3">
      <c r="A890">
        <v>772881</v>
      </c>
      <c r="B890" t="s">
        <v>1092</v>
      </c>
    </row>
    <row r="891" spans="1:2" x14ac:dyDescent="0.3">
      <c r="A891">
        <v>772885</v>
      </c>
      <c r="B891" t="s">
        <v>1093</v>
      </c>
    </row>
    <row r="892" spans="1:2" x14ac:dyDescent="0.3">
      <c r="A892">
        <v>772889</v>
      </c>
      <c r="B892" t="s">
        <v>1094</v>
      </c>
    </row>
    <row r="893" spans="1:2" x14ac:dyDescent="0.3">
      <c r="A893">
        <v>772890</v>
      </c>
      <c r="B893" t="s">
        <v>1095</v>
      </c>
    </row>
    <row r="894" spans="1:2" x14ac:dyDescent="0.3">
      <c r="A894">
        <v>772891</v>
      </c>
      <c r="B894" t="s">
        <v>1096</v>
      </c>
    </row>
    <row r="895" spans="1:2" x14ac:dyDescent="0.3">
      <c r="A895">
        <v>772902</v>
      </c>
      <c r="B895" t="s">
        <v>1097</v>
      </c>
    </row>
    <row r="896" spans="1:2" x14ac:dyDescent="0.3">
      <c r="A896">
        <v>772906</v>
      </c>
      <c r="B896" t="s">
        <v>1098</v>
      </c>
    </row>
    <row r="897" spans="1:2" x14ac:dyDescent="0.3">
      <c r="A897">
        <v>772910</v>
      </c>
      <c r="B897" t="s">
        <v>1099</v>
      </c>
    </row>
    <row r="898" spans="1:2" x14ac:dyDescent="0.3">
      <c r="A898">
        <v>772913</v>
      </c>
      <c r="B898" t="s">
        <v>1100</v>
      </c>
    </row>
    <row r="899" spans="1:2" x14ac:dyDescent="0.3">
      <c r="A899">
        <v>772918</v>
      </c>
      <c r="B899" t="s">
        <v>1101</v>
      </c>
    </row>
    <row r="900" spans="1:2" x14ac:dyDescent="0.3">
      <c r="A900">
        <v>772919</v>
      </c>
      <c r="B900" t="s">
        <v>1102</v>
      </c>
    </row>
    <row r="901" spans="1:2" x14ac:dyDescent="0.3">
      <c r="A901">
        <v>772921</v>
      </c>
      <c r="B901" t="s">
        <v>1103</v>
      </c>
    </row>
    <row r="902" spans="1:2" x14ac:dyDescent="0.3">
      <c r="A902">
        <v>772922</v>
      </c>
      <c r="B902" t="s">
        <v>1104</v>
      </c>
    </row>
    <row r="903" spans="1:2" x14ac:dyDescent="0.3">
      <c r="A903">
        <v>772923</v>
      </c>
      <c r="B903" t="s">
        <v>1105</v>
      </c>
    </row>
    <row r="904" spans="1:2" x14ac:dyDescent="0.3">
      <c r="A904">
        <v>772928</v>
      </c>
      <c r="B904" t="s">
        <v>1106</v>
      </c>
    </row>
    <row r="905" spans="1:2" x14ac:dyDescent="0.3">
      <c r="A905">
        <v>772929</v>
      </c>
      <c r="B905" t="s">
        <v>1107</v>
      </c>
    </row>
    <row r="906" spans="1:2" x14ac:dyDescent="0.3">
      <c r="A906">
        <v>772934</v>
      </c>
      <c r="B906" t="s">
        <v>1108</v>
      </c>
    </row>
    <row r="907" spans="1:2" x14ac:dyDescent="0.3">
      <c r="A907">
        <v>772940</v>
      </c>
      <c r="B907" t="s">
        <v>1109</v>
      </c>
    </row>
    <row r="908" spans="1:2" x14ac:dyDescent="0.3">
      <c r="A908">
        <v>772949</v>
      </c>
      <c r="B908" t="s">
        <v>1110</v>
      </c>
    </row>
    <row r="909" spans="1:2" x14ac:dyDescent="0.3">
      <c r="A909">
        <v>772952</v>
      </c>
      <c r="B909" t="s">
        <v>1111</v>
      </c>
    </row>
    <row r="910" spans="1:2" x14ac:dyDescent="0.3">
      <c r="A910">
        <v>772958</v>
      </c>
      <c r="B910" t="s">
        <v>1112</v>
      </c>
    </row>
    <row r="911" spans="1:2" x14ac:dyDescent="0.3">
      <c r="A911">
        <v>772959</v>
      </c>
      <c r="B911" t="s">
        <v>1113</v>
      </c>
    </row>
    <row r="912" spans="1:2" x14ac:dyDescent="0.3">
      <c r="A912">
        <v>772965</v>
      </c>
      <c r="B912" t="s">
        <v>1114</v>
      </c>
    </row>
    <row r="913" spans="1:2" x14ac:dyDescent="0.3">
      <c r="A913">
        <v>772974</v>
      </c>
      <c r="B913" t="s">
        <v>1115</v>
      </c>
    </row>
    <row r="914" spans="1:2" x14ac:dyDescent="0.3">
      <c r="A914">
        <v>772976</v>
      </c>
      <c r="B914" t="s">
        <v>1116</v>
      </c>
    </row>
    <row r="915" spans="1:2" x14ac:dyDescent="0.3">
      <c r="A915">
        <v>772982</v>
      </c>
      <c r="B915" t="s">
        <v>1117</v>
      </c>
    </row>
    <row r="916" spans="1:2" x14ac:dyDescent="0.3">
      <c r="A916">
        <v>772987</v>
      </c>
      <c r="B916" t="s">
        <v>1118</v>
      </c>
    </row>
    <row r="917" spans="1:2" x14ac:dyDescent="0.3">
      <c r="A917">
        <v>772989</v>
      </c>
      <c r="B917" t="s">
        <v>1119</v>
      </c>
    </row>
    <row r="918" spans="1:2" x14ac:dyDescent="0.3">
      <c r="A918">
        <v>772990</v>
      </c>
      <c r="B918" t="s">
        <v>1120</v>
      </c>
    </row>
    <row r="919" spans="1:2" x14ac:dyDescent="0.3">
      <c r="A919">
        <v>772993</v>
      </c>
      <c r="B919" t="s">
        <v>1121</v>
      </c>
    </row>
    <row r="920" spans="1:2" x14ac:dyDescent="0.3">
      <c r="A920">
        <v>772999</v>
      </c>
      <c r="B920" t="s">
        <v>1122</v>
      </c>
    </row>
    <row r="921" spans="1:2" x14ac:dyDescent="0.3">
      <c r="A921">
        <v>773009</v>
      </c>
      <c r="B921" t="s">
        <v>1123</v>
      </c>
    </row>
    <row r="922" spans="1:2" x14ac:dyDescent="0.3">
      <c r="A922">
        <v>773010</v>
      </c>
      <c r="B922" t="s">
        <v>1124</v>
      </c>
    </row>
    <row r="923" spans="1:2" x14ac:dyDescent="0.3">
      <c r="A923">
        <v>773019</v>
      </c>
      <c r="B923" t="s">
        <v>1125</v>
      </c>
    </row>
    <row r="924" spans="1:2" x14ac:dyDescent="0.3">
      <c r="A924">
        <v>773020</v>
      </c>
      <c r="B924" t="s">
        <v>1126</v>
      </c>
    </row>
    <row r="925" spans="1:2" x14ac:dyDescent="0.3">
      <c r="A925">
        <v>773024</v>
      </c>
      <c r="B925" t="s">
        <v>1127</v>
      </c>
    </row>
    <row r="926" spans="1:2" x14ac:dyDescent="0.3">
      <c r="A926">
        <v>773039</v>
      </c>
      <c r="B926" t="s">
        <v>1128</v>
      </c>
    </row>
    <row r="927" spans="1:2" x14ac:dyDescent="0.3">
      <c r="A927">
        <v>773040</v>
      </c>
      <c r="B927" t="s">
        <v>1129</v>
      </c>
    </row>
    <row r="928" spans="1:2" x14ac:dyDescent="0.3">
      <c r="A928">
        <v>773041</v>
      </c>
      <c r="B928" t="s">
        <v>1130</v>
      </c>
    </row>
    <row r="929" spans="1:2" x14ac:dyDescent="0.3">
      <c r="A929">
        <v>773045</v>
      </c>
      <c r="B929" t="s">
        <v>1131</v>
      </c>
    </row>
    <row r="930" spans="1:2" x14ac:dyDescent="0.3">
      <c r="A930">
        <v>773048</v>
      </c>
      <c r="B930" t="s">
        <v>1132</v>
      </c>
    </row>
    <row r="931" spans="1:2" x14ac:dyDescent="0.3">
      <c r="A931">
        <v>773050</v>
      </c>
      <c r="B931" t="s">
        <v>1133</v>
      </c>
    </row>
    <row r="932" spans="1:2" x14ac:dyDescent="0.3">
      <c r="A932">
        <v>773052</v>
      </c>
      <c r="B932" t="s">
        <v>1134</v>
      </c>
    </row>
    <row r="933" spans="1:2" x14ac:dyDescent="0.3">
      <c r="A933">
        <v>773054</v>
      </c>
      <c r="B933" t="s">
        <v>1135</v>
      </c>
    </row>
    <row r="934" spans="1:2" x14ac:dyDescent="0.3">
      <c r="A934">
        <v>773057</v>
      </c>
      <c r="B934" t="s">
        <v>1136</v>
      </c>
    </row>
    <row r="935" spans="1:2" x14ac:dyDescent="0.3">
      <c r="A935">
        <v>773070</v>
      </c>
      <c r="B935" t="s">
        <v>1137</v>
      </c>
    </row>
    <row r="936" spans="1:2" x14ac:dyDescent="0.3">
      <c r="A936">
        <v>773072</v>
      </c>
      <c r="B936" t="s">
        <v>1138</v>
      </c>
    </row>
    <row r="937" spans="1:2" x14ac:dyDescent="0.3">
      <c r="A937">
        <v>773085</v>
      </c>
      <c r="B937" t="s">
        <v>1139</v>
      </c>
    </row>
    <row r="938" spans="1:2" x14ac:dyDescent="0.3">
      <c r="A938">
        <v>773086</v>
      </c>
      <c r="B938" t="s">
        <v>1140</v>
      </c>
    </row>
    <row r="939" spans="1:2" x14ac:dyDescent="0.3">
      <c r="A939">
        <v>773089</v>
      </c>
      <c r="B939" t="s">
        <v>1141</v>
      </c>
    </row>
    <row r="940" spans="1:2" x14ac:dyDescent="0.3">
      <c r="A940">
        <v>773090</v>
      </c>
      <c r="B940" t="s">
        <v>1142</v>
      </c>
    </row>
    <row r="941" spans="1:2" x14ac:dyDescent="0.3">
      <c r="A941">
        <v>773091</v>
      </c>
      <c r="B941" t="s">
        <v>1143</v>
      </c>
    </row>
    <row r="942" spans="1:2" x14ac:dyDescent="0.3">
      <c r="A942">
        <v>773093</v>
      </c>
      <c r="B942" t="s">
        <v>1144</v>
      </c>
    </row>
    <row r="943" spans="1:2" x14ac:dyDescent="0.3">
      <c r="A943">
        <v>773095</v>
      </c>
      <c r="B943" t="s">
        <v>1145</v>
      </c>
    </row>
    <row r="944" spans="1:2" x14ac:dyDescent="0.3">
      <c r="A944">
        <v>773103</v>
      </c>
      <c r="B944" t="s">
        <v>1146</v>
      </c>
    </row>
    <row r="945" spans="1:2" x14ac:dyDescent="0.3">
      <c r="A945">
        <v>773105</v>
      </c>
      <c r="B945" t="s">
        <v>1147</v>
      </c>
    </row>
    <row r="946" spans="1:2" x14ac:dyDescent="0.3">
      <c r="A946">
        <v>773109</v>
      </c>
      <c r="B946" t="s">
        <v>1148</v>
      </c>
    </row>
    <row r="947" spans="1:2" x14ac:dyDescent="0.3">
      <c r="A947">
        <v>773111</v>
      </c>
      <c r="B947" t="s">
        <v>1149</v>
      </c>
    </row>
    <row r="948" spans="1:2" x14ac:dyDescent="0.3">
      <c r="A948">
        <v>773112</v>
      </c>
      <c r="B948" t="s">
        <v>1150</v>
      </c>
    </row>
    <row r="949" spans="1:2" x14ac:dyDescent="0.3">
      <c r="A949">
        <v>773113</v>
      </c>
      <c r="B949" t="s">
        <v>1151</v>
      </c>
    </row>
    <row r="950" spans="1:2" x14ac:dyDescent="0.3">
      <c r="A950">
        <v>773122</v>
      </c>
      <c r="B950" t="s">
        <v>1152</v>
      </c>
    </row>
    <row r="951" spans="1:2" x14ac:dyDescent="0.3">
      <c r="A951">
        <v>773126</v>
      </c>
      <c r="B951" t="s">
        <v>1153</v>
      </c>
    </row>
    <row r="952" spans="1:2" x14ac:dyDescent="0.3">
      <c r="A952">
        <v>773135</v>
      </c>
      <c r="B952" t="s">
        <v>1154</v>
      </c>
    </row>
    <row r="953" spans="1:2" x14ac:dyDescent="0.3">
      <c r="A953">
        <v>773140</v>
      </c>
      <c r="B953" t="s">
        <v>1155</v>
      </c>
    </row>
    <row r="954" spans="1:2" x14ac:dyDescent="0.3">
      <c r="A954">
        <v>773142</v>
      </c>
      <c r="B954" t="s">
        <v>1156</v>
      </c>
    </row>
    <row r="955" spans="1:2" x14ac:dyDescent="0.3">
      <c r="A955">
        <v>773143</v>
      </c>
      <c r="B955" t="s">
        <v>1157</v>
      </c>
    </row>
    <row r="956" spans="1:2" x14ac:dyDescent="0.3">
      <c r="A956">
        <v>773144</v>
      </c>
      <c r="B956" t="s">
        <v>1158</v>
      </c>
    </row>
    <row r="957" spans="1:2" x14ac:dyDescent="0.3">
      <c r="A957">
        <v>773146</v>
      </c>
      <c r="B957" t="s">
        <v>1159</v>
      </c>
    </row>
    <row r="958" spans="1:2" x14ac:dyDescent="0.3">
      <c r="A958">
        <v>773152</v>
      </c>
      <c r="B958" t="s">
        <v>1160</v>
      </c>
    </row>
    <row r="959" spans="1:2" x14ac:dyDescent="0.3">
      <c r="A959">
        <v>773154</v>
      </c>
      <c r="B959" t="s">
        <v>1161</v>
      </c>
    </row>
    <row r="960" spans="1:2" x14ac:dyDescent="0.3">
      <c r="A960">
        <v>773168</v>
      </c>
      <c r="B960" t="s">
        <v>1162</v>
      </c>
    </row>
    <row r="961" spans="1:2" x14ac:dyDescent="0.3">
      <c r="A961">
        <v>773173</v>
      </c>
      <c r="B961" t="s">
        <v>1163</v>
      </c>
    </row>
    <row r="962" spans="1:2" x14ac:dyDescent="0.3">
      <c r="A962">
        <v>773184</v>
      </c>
      <c r="B962" t="s">
        <v>1164</v>
      </c>
    </row>
    <row r="963" spans="1:2" x14ac:dyDescent="0.3">
      <c r="A963">
        <v>773186</v>
      </c>
      <c r="B963" t="s">
        <v>1165</v>
      </c>
    </row>
    <row r="964" spans="1:2" x14ac:dyDescent="0.3">
      <c r="A964">
        <v>773187</v>
      </c>
      <c r="B964" t="s">
        <v>1166</v>
      </c>
    </row>
    <row r="965" spans="1:2" x14ac:dyDescent="0.3">
      <c r="A965">
        <v>773188</v>
      </c>
      <c r="B965" t="s">
        <v>1167</v>
      </c>
    </row>
    <row r="966" spans="1:2" x14ac:dyDescent="0.3">
      <c r="A966">
        <v>773189</v>
      </c>
      <c r="B966" t="s">
        <v>1168</v>
      </c>
    </row>
    <row r="967" spans="1:2" x14ac:dyDescent="0.3">
      <c r="A967">
        <v>773190</v>
      </c>
      <c r="B967" t="s">
        <v>1169</v>
      </c>
    </row>
    <row r="968" spans="1:2" x14ac:dyDescent="0.3">
      <c r="A968">
        <v>773191</v>
      </c>
      <c r="B968" t="s">
        <v>1170</v>
      </c>
    </row>
    <row r="969" spans="1:2" x14ac:dyDescent="0.3">
      <c r="A969">
        <v>773192</v>
      </c>
      <c r="B969" t="s">
        <v>1171</v>
      </c>
    </row>
    <row r="970" spans="1:2" x14ac:dyDescent="0.3">
      <c r="A970">
        <v>773193</v>
      </c>
      <c r="B970" t="s">
        <v>1172</v>
      </c>
    </row>
    <row r="971" spans="1:2" x14ac:dyDescent="0.3">
      <c r="A971">
        <v>773194</v>
      </c>
      <c r="B971" t="s">
        <v>1173</v>
      </c>
    </row>
    <row r="972" spans="1:2" x14ac:dyDescent="0.3">
      <c r="A972">
        <v>773195</v>
      </c>
      <c r="B972" t="s">
        <v>1174</v>
      </c>
    </row>
    <row r="973" spans="1:2" x14ac:dyDescent="0.3">
      <c r="A973">
        <v>773197</v>
      </c>
      <c r="B973" t="s">
        <v>1175</v>
      </c>
    </row>
    <row r="974" spans="1:2" x14ac:dyDescent="0.3">
      <c r="A974">
        <v>773200</v>
      </c>
      <c r="B974" t="s">
        <v>1176</v>
      </c>
    </row>
    <row r="975" spans="1:2" x14ac:dyDescent="0.3">
      <c r="A975">
        <v>773201</v>
      </c>
      <c r="B975" t="s">
        <v>1177</v>
      </c>
    </row>
    <row r="976" spans="1:2" x14ac:dyDescent="0.3">
      <c r="A976">
        <v>773209</v>
      </c>
      <c r="B976" t="s">
        <v>1178</v>
      </c>
    </row>
    <row r="977" spans="1:2" x14ac:dyDescent="0.3">
      <c r="A977">
        <v>773210</v>
      </c>
      <c r="B977" t="s">
        <v>1179</v>
      </c>
    </row>
    <row r="978" spans="1:2" x14ac:dyDescent="0.3">
      <c r="A978">
        <v>773221</v>
      </c>
      <c r="B978" t="s">
        <v>1180</v>
      </c>
    </row>
    <row r="979" spans="1:2" x14ac:dyDescent="0.3">
      <c r="A979">
        <v>773226</v>
      </c>
      <c r="B979" t="s">
        <v>1181</v>
      </c>
    </row>
    <row r="980" spans="1:2" x14ac:dyDescent="0.3">
      <c r="A980">
        <v>773227</v>
      </c>
      <c r="B980" t="s">
        <v>1182</v>
      </c>
    </row>
    <row r="981" spans="1:2" x14ac:dyDescent="0.3">
      <c r="A981">
        <v>773231</v>
      </c>
      <c r="B981" t="s">
        <v>1183</v>
      </c>
    </row>
    <row r="982" spans="1:2" x14ac:dyDescent="0.3">
      <c r="A982">
        <v>773241</v>
      </c>
      <c r="B982" t="s">
        <v>1184</v>
      </c>
    </row>
    <row r="983" spans="1:2" x14ac:dyDescent="0.3">
      <c r="A983">
        <v>773246</v>
      </c>
      <c r="B983" t="s">
        <v>1185</v>
      </c>
    </row>
    <row r="984" spans="1:2" x14ac:dyDescent="0.3">
      <c r="A984">
        <v>773250</v>
      </c>
      <c r="B984" t="s">
        <v>1186</v>
      </c>
    </row>
    <row r="985" spans="1:2" x14ac:dyDescent="0.3">
      <c r="A985">
        <v>773260</v>
      </c>
      <c r="B985" t="s">
        <v>1187</v>
      </c>
    </row>
    <row r="986" spans="1:2" x14ac:dyDescent="0.3">
      <c r="A986">
        <v>773261</v>
      </c>
      <c r="B986" t="s">
        <v>1188</v>
      </c>
    </row>
    <row r="987" spans="1:2" x14ac:dyDescent="0.3">
      <c r="A987">
        <v>773263</v>
      </c>
      <c r="B987" t="s">
        <v>1189</v>
      </c>
    </row>
    <row r="988" spans="1:2" x14ac:dyDescent="0.3">
      <c r="A988">
        <v>773270</v>
      </c>
      <c r="B988" t="s">
        <v>1190</v>
      </c>
    </row>
    <row r="989" spans="1:2" x14ac:dyDescent="0.3">
      <c r="A989">
        <v>773272</v>
      </c>
      <c r="B989" t="s">
        <v>1191</v>
      </c>
    </row>
    <row r="990" spans="1:2" x14ac:dyDescent="0.3">
      <c r="A990">
        <v>773275</v>
      </c>
      <c r="B990" t="s">
        <v>1192</v>
      </c>
    </row>
    <row r="991" spans="1:2" x14ac:dyDescent="0.3">
      <c r="A991">
        <v>773278</v>
      </c>
      <c r="B991" t="s">
        <v>1193</v>
      </c>
    </row>
    <row r="992" spans="1:2" x14ac:dyDescent="0.3">
      <c r="A992">
        <v>773279</v>
      </c>
      <c r="B992" t="s">
        <v>1194</v>
      </c>
    </row>
    <row r="993" spans="1:2" x14ac:dyDescent="0.3">
      <c r="A993">
        <v>773280</v>
      </c>
      <c r="B993" t="s">
        <v>1195</v>
      </c>
    </row>
    <row r="994" spans="1:2" x14ac:dyDescent="0.3">
      <c r="A994">
        <v>773283</v>
      </c>
      <c r="B994" t="s">
        <v>1196</v>
      </c>
    </row>
    <row r="995" spans="1:2" x14ac:dyDescent="0.3">
      <c r="A995">
        <v>773284</v>
      </c>
      <c r="B995" t="s">
        <v>1197</v>
      </c>
    </row>
    <row r="996" spans="1:2" x14ac:dyDescent="0.3">
      <c r="A996">
        <v>773285</v>
      </c>
      <c r="B996" t="s">
        <v>1198</v>
      </c>
    </row>
    <row r="997" spans="1:2" x14ac:dyDescent="0.3">
      <c r="A997">
        <v>773287</v>
      </c>
      <c r="B997" t="s">
        <v>1199</v>
      </c>
    </row>
    <row r="998" spans="1:2" x14ac:dyDescent="0.3">
      <c r="A998">
        <v>773293</v>
      </c>
      <c r="B998" t="s">
        <v>1200</v>
      </c>
    </row>
    <row r="999" spans="1:2" x14ac:dyDescent="0.3">
      <c r="A999">
        <v>773305</v>
      </c>
      <c r="B999" t="s">
        <v>1201</v>
      </c>
    </row>
    <row r="1000" spans="1:2" x14ac:dyDescent="0.3">
      <c r="A1000">
        <v>773308</v>
      </c>
      <c r="B1000" t="s">
        <v>1202</v>
      </c>
    </row>
    <row r="1001" spans="1:2" x14ac:dyDescent="0.3">
      <c r="A1001">
        <v>773317</v>
      </c>
      <c r="B1001" t="s">
        <v>1203</v>
      </c>
    </row>
    <row r="1002" spans="1:2" x14ac:dyDescent="0.3">
      <c r="A1002">
        <v>773329</v>
      </c>
      <c r="B1002" t="s">
        <v>1204</v>
      </c>
    </row>
    <row r="1003" spans="1:2" x14ac:dyDescent="0.3">
      <c r="A1003">
        <v>773334</v>
      </c>
      <c r="B1003" t="s">
        <v>1205</v>
      </c>
    </row>
    <row r="1004" spans="1:2" x14ac:dyDescent="0.3">
      <c r="A1004">
        <v>773336</v>
      </c>
      <c r="B1004" t="s">
        <v>1206</v>
      </c>
    </row>
    <row r="1005" spans="1:2" x14ac:dyDescent="0.3">
      <c r="A1005">
        <v>773341</v>
      </c>
      <c r="B1005" t="s">
        <v>1207</v>
      </c>
    </row>
    <row r="1006" spans="1:2" x14ac:dyDescent="0.3">
      <c r="A1006">
        <v>773344</v>
      </c>
      <c r="B1006" t="s">
        <v>1208</v>
      </c>
    </row>
    <row r="1007" spans="1:2" x14ac:dyDescent="0.3">
      <c r="A1007">
        <v>773345</v>
      </c>
      <c r="B1007" t="s">
        <v>1209</v>
      </c>
    </row>
    <row r="1008" spans="1:2" x14ac:dyDescent="0.3">
      <c r="A1008">
        <v>773357</v>
      </c>
      <c r="B1008" t="s">
        <v>1210</v>
      </c>
    </row>
    <row r="1009" spans="1:2" x14ac:dyDescent="0.3">
      <c r="A1009">
        <v>773366</v>
      </c>
      <c r="B1009" t="s">
        <v>1211</v>
      </c>
    </row>
    <row r="1010" spans="1:2" x14ac:dyDescent="0.3">
      <c r="A1010">
        <v>773369</v>
      </c>
      <c r="B1010" t="s">
        <v>1212</v>
      </c>
    </row>
    <row r="1011" spans="1:2" x14ac:dyDescent="0.3">
      <c r="A1011">
        <v>773371</v>
      </c>
      <c r="B1011" t="s">
        <v>1213</v>
      </c>
    </row>
    <row r="1012" spans="1:2" x14ac:dyDescent="0.3">
      <c r="A1012">
        <v>773373</v>
      </c>
      <c r="B1012" t="s">
        <v>1214</v>
      </c>
    </row>
    <row r="1013" spans="1:2" x14ac:dyDescent="0.3">
      <c r="A1013">
        <v>773382</v>
      </c>
      <c r="B1013" t="s">
        <v>1215</v>
      </c>
    </row>
    <row r="1014" spans="1:2" x14ac:dyDescent="0.3">
      <c r="A1014">
        <v>773384</v>
      </c>
      <c r="B1014" t="s">
        <v>1216</v>
      </c>
    </row>
    <row r="1015" spans="1:2" x14ac:dyDescent="0.3">
      <c r="A1015">
        <v>773390</v>
      </c>
      <c r="B1015" t="s">
        <v>1217</v>
      </c>
    </row>
    <row r="1016" spans="1:2" x14ac:dyDescent="0.3">
      <c r="A1016">
        <v>773400</v>
      </c>
      <c r="B1016" t="s">
        <v>1218</v>
      </c>
    </row>
    <row r="1017" spans="1:2" x14ac:dyDescent="0.3">
      <c r="A1017">
        <v>773402</v>
      </c>
      <c r="B1017" t="s">
        <v>1219</v>
      </c>
    </row>
    <row r="1018" spans="1:2" x14ac:dyDescent="0.3">
      <c r="A1018">
        <v>773408</v>
      </c>
      <c r="B1018" t="s">
        <v>1220</v>
      </c>
    </row>
    <row r="1019" spans="1:2" x14ac:dyDescent="0.3">
      <c r="A1019">
        <v>773412</v>
      </c>
      <c r="B1019" t="s">
        <v>1221</v>
      </c>
    </row>
    <row r="1020" spans="1:2" x14ac:dyDescent="0.3">
      <c r="A1020">
        <v>773413</v>
      </c>
      <c r="B1020" t="s">
        <v>1222</v>
      </c>
    </row>
    <row r="1021" spans="1:2" x14ac:dyDescent="0.3">
      <c r="A1021">
        <v>773424</v>
      </c>
      <c r="B1021" t="s">
        <v>1223</v>
      </c>
    </row>
    <row r="1022" spans="1:2" x14ac:dyDescent="0.3">
      <c r="A1022">
        <v>773429</v>
      </c>
      <c r="B1022" t="s">
        <v>1224</v>
      </c>
    </row>
    <row r="1023" spans="1:2" x14ac:dyDescent="0.3">
      <c r="A1023">
        <v>773432</v>
      </c>
      <c r="B1023" t="s">
        <v>1225</v>
      </c>
    </row>
    <row r="1024" spans="1:2" x14ac:dyDescent="0.3">
      <c r="A1024">
        <v>773435</v>
      </c>
      <c r="B1024" t="s">
        <v>1226</v>
      </c>
    </row>
    <row r="1025" spans="1:2" x14ac:dyDescent="0.3">
      <c r="A1025">
        <v>773441</v>
      </c>
      <c r="B1025" t="s">
        <v>1227</v>
      </c>
    </row>
    <row r="1026" spans="1:2" x14ac:dyDescent="0.3">
      <c r="A1026">
        <v>773442</v>
      </c>
      <c r="B1026" t="s">
        <v>1228</v>
      </c>
    </row>
    <row r="1027" spans="1:2" x14ac:dyDescent="0.3">
      <c r="A1027">
        <v>773443</v>
      </c>
      <c r="B1027" t="s">
        <v>1229</v>
      </c>
    </row>
    <row r="1028" spans="1:2" x14ac:dyDescent="0.3">
      <c r="A1028">
        <v>773447</v>
      </c>
      <c r="B1028" t="s">
        <v>1230</v>
      </c>
    </row>
    <row r="1029" spans="1:2" x14ac:dyDescent="0.3">
      <c r="A1029">
        <v>773448</v>
      </c>
      <c r="B1029" t="s">
        <v>1231</v>
      </c>
    </row>
    <row r="1030" spans="1:2" x14ac:dyDescent="0.3">
      <c r="A1030">
        <v>773452</v>
      </c>
      <c r="B1030" t="s">
        <v>1232</v>
      </c>
    </row>
    <row r="1031" spans="1:2" x14ac:dyDescent="0.3">
      <c r="A1031">
        <v>773453</v>
      </c>
      <c r="B1031" t="s">
        <v>1233</v>
      </c>
    </row>
    <row r="1032" spans="1:2" x14ac:dyDescent="0.3">
      <c r="A1032">
        <v>773460</v>
      </c>
      <c r="B1032" t="s">
        <v>1234</v>
      </c>
    </row>
    <row r="1033" spans="1:2" x14ac:dyDescent="0.3">
      <c r="A1033">
        <v>773462</v>
      </c>
      <c r="B1033" t="s">
        <v>1235</v>
      </c>
    </row>
    <row r="1034" spans="1:2" x14ac:dyDescent="0.3">
      <c r="A1034">
        <v>773464</v>
      </c>
      <c r="B1034" t="s">
        <v>1236</v>
      </c>
    </row>
    <row r="1035" spans="1:2" x14ac:dyDescent="0.3">
      <c r="A1035">
        <v>773465</v>
      </c>
      <c r="B1035" t="s">
        <v>1237</v>
      </c>
    </row>
    <row r="1036" spans="1:2" x14ac:dyDescent="0.3">
      <c r="A1036">
        <v>773479</v>
      </c>
      <c r="B1036" t="s">
        <v>1238</v>
      </c>
    </row>
    <row r="1037" spans="1:2" x14ac:dyDescent="0.3">
      <c r="A1037">
        <v>773481</v>
      </c>
      <c r="B1037" t="s">
        <v>1239</v>
      </c>
    </row>
    <row r="1038" spans="1:2" x14ac:dyDescent="0.3">
      <c r="A1038">
        <v>773486</v>
      </c>
      <c r="B1038" t="s">
        <v>1240</v>
      </c>
    </row>
    <row r="1039" spans="1:2" x14ac:dyDescent="0.3">
      <c r="A1039">
        <v>773487</v>
      </c>
      <c r="B1039" t="s">
        <v>1241</v>
      </c>
    </row>
    <row r="1040" spans="1:2" x14ac:dyDescent="0.3">
      <c r="A1040">
        <v>773489</v>
      </c>
      <c r="B1040" t="s">
        <v>1242</v>
      </c>
    </row>
    <row r="1041" spans="1:2" x14ac:dyDescent="0.3">
      <c r="A1041">
        <v>773490</v>
      </c>
      <c r="B1041" t="s">
        <v>1243</v>
      </c>
    </row>
    <row r="1042" spans="1:2" x14ac:dyDescent="0.3">
      <c r="A1042">
        <v>773491</v>
      </c>
      <c r="B1042" t="s">
        <v>1244</v>
      </c>
    </row>
    <row r="1043" spans="1:2" x14ac:dyDescent="0.3">
      <c r="A1043">
        <v>773492</v>
      </c>
      <c r="B1043" t="s">
        <v>1245</v>
      </c>
    </row>
    <row r="1044" spans="1:2" x14ac:dyDescent="0.3">
      <c r="A1044">
        <v>773494</v>
      </c>
      <c r="B1044" t="s">
        <v>1246</v>
      </c>
    </row>
    <row r="1045" spans="1:2" x14ac:dyDescent="0.3">
      <c r="A1045">
        <v>773495</v>
      </c>
      <c r="B1045" t="s">
        <v>1247</v>
      </c>
    </row>
    <row r="1046" spans="1:2" x14ac:dyDescent="0.3">
      <c r="A1046">
        <v>773496</v>
      </c>
      <c r="B1046" t="s">
        <v>1248</v>
      </c>
    </row>
    <row r="1047" spans="1:2" x14ac:dyDescent="0.3">
      <c r="A1047">
        <v>773499</v>
      </c>
      <c r="B1047" t="s">
        <v>1249</v>
      </c>
    </row>
    <row r="1048" spans="1:2" x14ac:dyDescent="0.3">
      <c r="A1048">
        <v>773500</v>
      </c>
      <c r="B1048" t="s">
        <v>1250</v>
      </c>
    </row>
    <row r="1049" spans="1:2" x14ac:dyDescent="0.3">
      <c r="A1049">
        <v>773501</v>
      </c>
      <c r="B1049" t="s">
        <v>1251</v>
      </c>
    </row>
    <row r="1050" spans="1:2" x14ac:dyDescent="0.3">
      <c r="A1050">
        <v>773502</v>
      </c>
      <c r="B1050" t="s">
        <v>1252</v>
      </c>
    </row>
    <row r="1051" spans="1:2" x14ac:dyDescent="0.3">
      <c r="A1051">
        <v>773504</v>
      </c>
      <c r="B1051" t="s">
        <v>1253</v>
      </c>
    </row>
    <row r="1052" spans="1:2" x14ac:dyDescent="0.3">
      <c r="A1052">
        <v>773505</v>
      </c>
      <c r="B1052" t="s">
        <v>1254</v>
      </c>
    </row>
    <row r="1053" spans="1:2" x14ac:dyDescent="0.3">
      <c r="A1053">
        <v>773506</v>
      </c>
      <c r="B1053" t="s">
        <v>1255</v>
      </c>
    </row>
    <row r="1054" spans="1:2" x14ac:dyDescent="0.3">
      <c r="A1054">
        <v>773507</v>
      </c>
      <c r="B1054" t="s">
        <v>1256</v>
      </c>
    </row>
    <row r="1055" spans="1:2" x14ac:dyDescent="0.3">
      <c r="A1055">
        <v>773508</v>
      </c>
      <c r="B1055" t="s">
        <v>1257</v>
      </c>
    </row>
    <row r="1056" spans="1:2" x14ac:dyDescent="0.3">
      <c r="A1056">
        <v>773510</v>
      </c>
      <c r="B1056" t="s">
        <v>1258</v>
      </c>
    </row>
    <row r="1057" spans="1:2" x14ac:dyDescent="0.3">
      <c r="A1057">
        <v>773517</v>
      </c>
      <c r="B1057" t="s">
        <v>1259</v>
      </c>
    </row>
    <row r="1058" spans="1:2" x14ac:dyDescent="0.3">
      <c r="A1058">
        <v>773521</v>
      </c>
      <c r="B1058" t="s">
        <v>1260</v>
      </c>
    </row>
    <row r="1059" spans="1:2" x14ac:dyDescent="0.3">
      <c r="A1059">
        <v>773532</v>
      </c>
      <c r="B1059" t="s">
        <v>1261</v>
      </c>
    </row>
    <row r="1060" spans="1:2" x14ac:dyDescent="0.3">
      <c r="A1060">
        <v>773537</v>
      </c>
      <c r="B1060" t="s">
        <v>1262</v>
      </c>
    </row>
    <row r="1061" spans="1:2" x14ac:dyDescent="0.3">
      <c r="A1061">
        <v>773540</v>
      </c>
      <c r="B1061" t="s">
        <v>1263</v>
      </c>
    </row>
    <row r="1062" spans="1:2" x14ac:dyDescent="0.3">
      <c r="A1062">
        <v>773544</v>
      </c>
      <c r="B1062" t="s">
        <v>1264</v>
      </c>
    </row>
    <row r="1063" spans="1:2" x14ac:dyDescent="0.3">
      <c r="A1063">
        <v>773547</v>
      </c>
      <c r="B1063" t="s">
        <v>1265</v>
      </c>
    </row>
    <row r="1064" spans="1:2" x14ac:dyDescent="0.3">
      <c r="A1064">
        <v>773548</v>
      </c>
      <c r="B1064" t="s">
        <v>1266</v>
      </c>
    </row>
    <row r="1065" spans="1:2" x14ac:dyDescent="0.3">
      <c r="A1065">
        <v>773549</v>
      </c>
      <c r="B1065" t="s">
        <v>1267</v>
      </c>
    </row>
    <row r="1066" spans="1:2" x14ac:dyDescent="0.3">
      <c r="A1066">
        <v>773552</v>
      </c>
      <c r="B1066" t="s">
        <v>1268</v>
      </c>
    </row>
    <row r="1067" spans="1:2" x14ac:dyDescent="0.3">
      <c r="A1067">
        <v>773557</v>
      </c>
      <c r="B1067" t="s">
        <v>1269</v>
      </c>
    </row>
    <row r="1068" spans="1:2" x14ac:dyDescent="0.3">
      <c r="A1068">
        <v>773562</v>
      </c>
      <c r="B1068" t="s">
        <v>1270</v>
      </c>
    </row>
    <row r="1069" spans="1:2" x14ac:dyDescent="0.3">
      <c r="A1069">
        <v>773573</v>
      </c>
      <c r="B1069" t="s">
        <v>1271</v>
      </c>
    </row>
    <row r="1070" spans="1:2" x14ac:dyDescent="0.3">
      <c r="A1070">
        <v>773575</v>
      </c>
      <c r="B1070" t="s">
        <v>1272</v>
      </c>
    </row>
    <row r="1071" spans="1:2" x14ac:dyDescent="0.3">
      <c r="A1071">
        <v>773582</v>
      </c>
      <c r="B1071" t="s">
        <v>1273</v>
      </c>
    </row>
    <row r="1072" spans="1:2" x14ac:dyDescent="0.3">
      <c r="A1072">
        <v>773585</v>
      </c>
      <c r="B1072" t="s">
        <v>1274</v>
      </c>
    </row>
    <row r="1073" spans="1:2" x14ac:dyDescent="0.3">
      <c r="A1073">
        <v>773587</v>
      </c>
      <c r="B1073" t="s">
        <v>1275</v>
      </c>
    </row>
    <row r="1074" spans="1:2" x14ac:dyDescent="0.3">
      <c r="A1074">
        <v>773612</v>
      </c>
      <c r="B1074" t="s">
        <v>1276</v>
      </c>
    </row>
    <row r="1075" spans="1:2" x14ac:dyDescent="0.3">
      <c r="A1075">
        <v>773613</v>
      </c>
      <c r="B1075" t="s">
        <v>1277</v>
      </c>
    </row>
    <row r="1076" spans="1:2" x14ac:dyDescent="0.3">
      <c r="A1076">
        <v>773617</v>
      </c>
      <c r="B1076" t="s">
        <v>1278</v>
      </c>
    </row>
    <row r="1077" spans="1:2" x14ac:dyDescent="0.3">
      <c r="A1077">
        <v>773621</v>
      </c>
      <c r="B1077" t="s">
        <v>1279</v>
      </c>
    </row>
    <row r="1078" spans="1:2" x14ac:dyDescent="0.3">
      <c r="A1078">
        <v>773637</v>
      </c>
      <c r="B1078" t="s">
        <v>1280</v>
      </c>
    </row>
    <row r="1079" spans="1:2" x14ac:dyDescent="0.3">
      <c r="A1079">
        <v>773638</v>
      </c>
      <c r="B1079" t="s">
        <v>1281</v>
      </c>
    </row>
    <row r="1080" spans="1:2" x14ac:dyDescent="0.3">
      <c r="A1080">
        <v>773641</v>
      </c>
      <c r="B1080" t="s">
        <v>1282</v>
      </c>
    </row>
    <row r="1081" spans="1:2" x14ac:dyDescent="0.3">
      <c r="A1081">
        <v>773644</v>
      </c>
      <c r="B1081" t="s">
        <v>1283</v>
      </c>
    </row>
    <row r="1082" spans="1:2" x14ac:dyDescent="0.3">
      <c r="A1082">
        <v>773660</v>
      </c>
      <c r="B1082" t="s">
        <v>1284</v>
      </c>
    </row>
    <row r="1083" spans="1:2" x14ac:dyDescent="0.3">
      <c r="A1083">
        <v>773661</v>
      </c>
      <c r="B1083" t="s">
        <v>1285</v>
      </c>
    </row>
    <row r="1084" spans="1:2" x14ac:dyDescent="0.3">
      <c r="A1084">
        <v>773664</v>
      </c>
      <c r="B1084" t="s">
        <v>1286</v>
      </c>
    </row>
    <row r="1085" spans="1:2" x14ac:dyDescent="0.3">
      <c r="A1085">
        <v>773666</v>
      </c>
      <c r="B1085" t="s">
        <v>1287</v>
      </c>
    </row>
    <row r="1086" spans="1:2" x14ac:dyDescent="0.3">
      <c r="A1086">
        <v>773667</v>
      </c>
      <c r="B1086" t="s">
        <v>1288</v>
      </c>
    </row>
    <row r="1087" spans="1:2" x14ac:dyDescent="0.3">
      <c r="A1087">
        <v>773670</v>
      </c>
      <c r="B1087" t="s">
        <v>1289</v>
      </c>
    </row>
    <row r="1088" spans="1:2" x14ac:dyDescent="0.3">
      <c r="A1088">
        <v>773671</v>
      </c>
      <c r="B1088" t="s">
        <v>1290</v>
      </c>
    </row>
    <row r="1089" spans="1:2" x14ac:dyDescent="0.3">
      <c r="A1089">
        <v>773672</v>
      </c>
      <c r="B1089" t="s">
        <v>1291</v>
      </c>
    </row>
    <row r="1090" spans="1:2" x14ac:dyDescent="0.3">
      <c r="A1090">
        <v>773687</v>
      </c>
      <c r="B1090" t="s">
        <v>1292</v>
      </c>
    </row>
    <row r="1091" spans="1:2" x14ac:dyDescent="0.3">
      <c r="A1091">
        <v>773696</v>
      </c>
      <c r="B1091" t="s">
        <v>1293</v>
      </c>
    </row>
    <row r="1092" spans="1:2" x14ac:dyDescent="0.3">
      <c r="A1092">
        <v>773700</v>
      </c>
      <c r="B1092" t="s">
        <v>1294</v>
      </c>
    </row>
    <row r="1093" spans="1:2" x14ac:dyDescent="0.3">
      <c r="A1093">
        <v>773708</v>
      </c>
      <c r="B1093" t="s">
        <v>1295</v>
      </c>
    </row>
    <row r="1094" spans="1:2" x14ac:dyDescent="0.3">
      <c r="A1094">
        <v>773710</v>
      </c>
      <c r="B1094" t="s">
        <v>1296</v>
      </c>
    </row>
    <row r="1095" spans="1:2" x14ac:dyDescent="0.3">
      <c r="A1095">
        <v>773711</v>
      </c>
      <c r="B1095" t="s">
        <v>1297</v>
      </c>
    </row>
    <row r="1096" spans="1:2" x14ac:dyDescent="0.3">
      <c r="A1096">
        <v>773712</v>
      </c>
      <c r="B1096" t="s">
        <v>1298</v>
      </c>
    </row>
    <row r="1097" spans="1:2" x14ac:dyDescent="0.3">
      <c r="A1097">
        <v>773714</v>
      </c>
      <c r="B1097" t="s">
        <v>1299</v>
      </c>
    </row>
    <row r="1098" spans="1:2" x14ac:dyDescent="0.3">
      <c r="A1098">
        <v>773719</v>
      </c>
      <c r="B1098" t="s">
        <v>1300</v>
      </c>
    </row>
    <row r="1099" spans="1:2" x14ac:dyDescent="0.3">
      <c r="A1099">
        <v>773735</v>
      </c>
      <c r="B1099" t="s">
        <v>1301</v>
      </c>
    </row>
    <row r="1100" spans="1:2" x14ac:dyDescent="0.3">
      <c r="A1100">
        <v>773738</v>
      </c>
      <c r="B1100" t="s">
        <v>1302</v>
      </c>
    </row>
    <row r="1101" spans="1:2" x14ac:dyDescent="0.3">
      <c r="A1101">
        <v>773741</v>
      </c>
      <c r="B1101" t="s">
        <v>1303</v>
      </c>
    </row>
    <row r="1102" spans="1:2" x14ac:dyDescent="0.3">
      <c r="A1102">
        <v>773744</v>
      </c>
      <c r="B1102" t="s">
        <v>1304</v>
      </c>
    </row>
    <row r="1103" spans="1:2" x14ac:dyDescent="0.3">
      <c r="A1103">
        <v>773751</v>
      </c>
      <c r="B1103" t="s">
        <v>1305</v>
      </c>
    </row>
    <row r="1104" spans="1:2" x14ac:dyDescent="0.3">
      <c r="A1104">
        <v>773752</v>
      </c>
      <c r="B1104" t="s">
        <v>1306</v>
      </c>
    </row>
    <row r="1105" spans="1:2" x14ac:dyDescent="0.3">
      <c r="A1105">
        <v>773753</v>
      </c>
      <c r="B1105" t="s">
        <v>1307</v>
      </c>
    </row>
    <row r="1106" spans="1:2" x14ac:dyDescent="0.3">
      <c r="A1106">
        <v>773755</v>
      </c>
      <c r="B1106" t="s">
        <v>1308</v>
      </c>
    </row>
    <row r="1107" spans="1:2" x14ac:dyDescent="0.3">
      <c r="A1107">
        <v>773763</v>
      </c>
      <c r="B1107" t="s">
        <v>1309</v>
      </c>
    </row>
    <row r="1108" spans="1:2" x14ac:dyDescent="0.3">
      <c r="A1108">
        <v>773779</v>
      </c>
      <c r="B1108" t="s">
        <v>1310</v>
      </c>
    </row>
    <row r="1109" spans="1:2" x14ac:dyDescent="0.3">
      <c r="A1109">
        <v>773782</v>
      </c>
      <c r="B1109" t="s">
        <v>1311</v>
      </c>
    </row>
    <row r="1110" spans="1:2" x14ac:dyDescent="0.3">
      <c r="A1110">
        <v>773787</v>
      </c>
      <c r="B1110" t="s">
        <v>1312</v>
      </c>
    </row>
    <row r="1111" spans="1:2" x14ac:dyDescent="0.3">
      <c r="A1111">
        <v>773788</v>
      </c>
      <c r="B1111" t="s">
        <v>1313</v>
      </c>
    </row>
    <row r="1112" spans="1:2" x14ac:dyDescent="0.3">
      <c r="A1112">
        <v>773792</v>
      </c>
      <c r="B1112" t="s">
        <v>1314</v>
      </c>
    </row>
    <row r="1113" spans="1:2" x14ac:dyDescent="0.3">
      <c r="A1113">
        <v>773797</v>
      </c>
      <c r="B1113" t="s">
        <v>1315</v>
      </c>
    </row>
    <row r="1114" spans="1:2" x14ac:dyDescent="0.3">
      <c r="A1114">
        <v>773798</v>
      </c>
      <c r="B1114" t="s">
        <v>1316</v>
      </c>
    </row>
    <row r="1115" spans="1:2" x14ac:dyDescent="0.3">
      <c r="A1115">
        <v>773802</v>
      </c>
      <c r="B1115" t="s">
        <v>1317</v>
      </c>
    </row>
    <row r="1116" spans="1:2" x14ac:dyDescent="0.3">
      <c r="A1116">
        <v>773805</v>
      </c>
      <c r="B1116" t="s">
        <v>1318</v>
      </c>
    </row>
    <row r="1117" spans="1:2" x14ac:dyDescent="0.3">
      <c r="A1117">
        <v>773806</v>
      </c>
      <c r="B1117" t="s">
        <v>1319</v>
      </c>
    </row>
    <row r="1118" spans="1:2" x14ac:dyDescent="0.3">
      <c r="A1118">
        <v>773816</v>
      </c>
      <c r="B1118" t="s">
        <v>1320</v>
      </c>
    </row>
    <row r="1119" spans="1:2" x14ac:dyDescent="0.3">
      <c r="A1119">
        <v>773818</v>
      </c>
      <c r="B1119" t="s">
        <v>1321</v>
      </c>
    </row>
    <row r="1120" spans="1:2" x14ac:dyDescent="0.3">
      <c r="A1120">
        <v>773822</v>
      </c>
      <c r="B1120" t="s">
        <v>1322</v>
      </c>
    </row>
    <row r="1121" spans="1:2" x14ac:dyDescent="0.3">
      <c r="A1121">
        <v>773829</v>
      </c>
      <c r="B1121" t="s">
        <v>1323</v>
      </c>
    </row>
    <row r="1122" spans="1:2" x14ac:dyDescent="0.3">
      <c r="A1122">
        <v>773837</v>
      </c>
      <c r="B1122" t="s">
        <v>1324</v>
      </c>
    </row>
    <row r="1123" spans="1:2" x14ac:dyDescent="0.3">
      <c r="A1123">
        <v>773840</v>
      </c>
      <c r="B1123" t="s">
        <v>1325</v>
      </c>
    </row>
    <row r="1124" spans="1:2" x14ac:dyDescent="0.3">
      <c r="A1124">
        <v>773842</v>
      </c>
      <c r="B1124" t="s">
        <v>1326</v>
      </c>
    </row>
    <row r="1125" spans="1:2" x14ac:dyDescent="0.3">
      <c r="A1125">
        <v>773866</v>
      </c>
      <c r="B1125" t="s">
        <v>1327</v>
      </c>
    </row>
    <row r="1126" spans="1:2" x14ac:dyDescent="0.3">
      <c r="A1126">
        <v>773869</v>
      </c>
      <c r="B1126" t="s">
        <v>1328</v>
      </c>
    </row>
    <row r="1127" spans="1:2" x14ac:dyDescent="0.3">
      <c r="A1127">
        <v>773879</v>
      </c>
      <c r="B1127" t="s">
        <v>1329</v>
      </c>
    </row>
    <row r="1128" spans="1:2" x14ac:dyDescent="0.3">
      <c r="A1128">
        <v>773886</v>
      </c>
      <c r="B1128" t="s">
        <v>1330</v>
      </c>
    </row>
    <row r="1129" spans="1:2" x14ac:dyDescent="0.3">
      <c r="A1129">
        <v>773902</v>
      </c>
      <c r="B1129" t="s">
        <v>1331</v>
      </c>
    </row>
    <row r="1130" spans="1:2" x14ac:dyDescent="0.3">
      <c r="A1130">
        <v>773903</v>
      </c>
      <c r="B1130" t="s">
        <v>1332</v>
      </c>
    </row>
    <row r="1131" spans="1:2" x14ac:dyDescent="0.3">
      <c r="A1131">
        <v>773906</v>
      </c>
      <c r="B1131" t="s">
        <v>1333</v>
      </c>
    </row>
    <row r="1132" spans="1:2" x14ac:dyDescent="0.3">
      <c r="A1132">
        <v>773909</v>
      </c>
      <c r="B1132" t="s">
        <v>1334</v>
      </c>
    </row>
    <row r="1133" spans="1:2" x14ac:dyDescent="0.3">
      <c r="A1133">
        <v>773921</v>
      </c>
      <c r="B1133" t="s">
        <v>1335</v>
      </c>
    </row>
    <row r="1134" spans="1:2" x14ac:dyDescent="0.3">
      <c r="A1134">
        <v>773924</v>
      </c>
      <c r="B1134" t="s">
        <v>1336</v>
      </c>
    </row>
    <row r="1135" spans="1:2" x14ac:dyDescent="0.3">
      <c r="A1135">
        <v>773930</v>
      </c>
      <c r="B1135" t="s">
        <v>1337</v>
      </c>
    </row>
    <row r="1136" spans="1:2" x14ac:dyDescent="0.3">
      <c r="A1136">
        <v>773935</v>
      </c>
      <c r="B1136" t="s">
        <v>1338</v>
      </c>
    </row>
    <row r="1137" spans="1:2" x14ac:dyDescent="0.3">
      <c r="A1137">
        <v>773940</v>
      </c>
      <c r="B1137" t="s">
        <v>1339</v>
      </c>
    </row>
    <row r="1138" spans="1:2" x14ac:dyDescent="0.3">
      <c r="A1138">
        <v>773946</v>
      </c>
      <c r="B1138" t="s">
        <v>1340</v>
      </c>
    </row>
    <row r="1139" spans="1:2" x14ac:dyDescent="0.3">
      <c r="A1139">
        <v>773947</v>
      </c>
      <c r="B1139" t="s">
        <v>1341</v>
      </c>
    </row>
    <row r="1140" spans="1:2" x14ac:dyDescent="0.3">
      <c r="A1140">
        <v>773949</v>
      </c>
      <c r="B1140" t="s">
        <v>1342</v>
      </c>
    </row>
    <row r="1141" spans="1:2" x14ac:dyDescent="0.3">
      <c r="A1141">
        <v>773951</v>
      </c>
      <c r="B1141" t="s">
        <v>1343</v>
      </c>
    </row>
    <row r="1142" spans="1:2" x14ac:dyDescent="0.3">
      <c r="A1142">
        <v>773954</v>
      </c>
      <c r="B1142" t="s">
        <v>1344</v>
      </c>
    </row>
    <row r="1143" spans="1:2" x14ac:dyDescent="0.3">
      <c r="A1143">
        <v>773963</v>
      </c>
      <c r="B1143" t="s">
        <v>1345</v>
      </c>
    </row>
    <row r="1144" spans="1:2" x14ac:dyDescent="0.3">
      <c r="A1144">
        <v>773964</v>
      </c>
      <c r="B1144" t="s">
        <v>1346</v>
      </c>
    </row>
    <row r="1145" spans="1:2" x14ac:dyDescent="0.3">
      <c r="A1145">
        <v>773965</v>
      </c>
      <c r="B1145" t="s">
        <v>1347</v>
      </c>
    </row>
    <row r="1146" spans="1:2" x14ac:dyDescent="0.3">
      <c r="A1146">
        <v>773968</v>
      </c>
      <c r="B1146" t="s">
        <v>1348</v>
      </c>
    </row>
    <row r="1147" spans="1:2" x14ac:dyDescent="0.3">
      <c r="A1147">
        <v>773974</v>
      </c>
      <c r="B1147" t="s">
        <v>1349</v>
      </c>
    </row>
    <row r="1148" spans="1:2" x14ac:dyDescent="0.3">
      <c r="A1148">
        <v>773978</v>
      </c>
      <c r="B1148" t="s">
        <v>1350</v>
      </c>
    </row>
    <row r="1149" spans="1:2" x14ac:dyDescent="0.3">
      <c r="A1149">
        <v>773979</v>
      </c>
      <c r="B1149" t="s">
        <v>1351</v>
      </c>
    </row>
    <row r="1150" spans="1:2" x14ac:dyDescent="0.3">
      <c r="A1150">
        <v>773982</v>
      </c>
      <c r="B1150" t="s">
        <v>1352</v>
      </c>
    </row>
    <row r="1151" spans="1:2" x14ac:dyDescent="0.3">
      <c r="A1151">
        <v>773983</v>
      </c>
      <c r="B1151" t="s">
        <v>1353</v>
      </c>
    </row>
    <row r="1152" spans="1:2" x14ac:dyDescent="0.3">
      <c r="A1152">
        <v>773984</v>
      </c>
      <c r="B1152" t="s">
        <v>1354</v>
      </c>
    </row>
    <row r="1153" spans="1:2" x14ac:dyDescent="0.3">
      <c r="A1153">
        <v>773986</v>
      </c>
      <c r="B1153" t="s">
        <v>1355</v>
      </c>
    </row>
    <row r="1154" spans="1:2" x14ac:dyDescent="0.3">
      <c r="A1154">
        <v>773987</v>
      </c>
      <c r="B1154" t="s">
        <v>1356</v>
      </c>
    </row>
    <row r="1155" spans="1:2" x14ac:dyDescent="0.3">
      <c r="A1155">
        <v>773988</v>
      </c>
      <c r="B1155" t="s">
        <v>1357</v>
      </c>
    </row>
    <row r="1156" spans="1:2" x14ac:dyDescent="0.3">
      <c r="A1156">
        <v>773989</v>
      </c>
      <c r="B1156" t="s">
        <v>1358</v>
      </c>
    </row>
    <row r="1157" spans="1:2" x14ac:dyDescent="0.3">
      <c r="A1157">
        <v>773990</v>
      </c>
      <c r="B1157" t="s">
        <v>1359</v>
      </c>
    </row>
    <row r="1158" spans="1:2" x14ac:dyDescent="0.3">
      <c r="A1158">
        <v>773991</v>
      </c>
      <c r="B1158" t="s">
        <v>1360</v>
      </c>
    </row>
    <row r="1159" spans="1:2" x14ac:dyDescent="0.3">
      <c r="A1159">
        <v>773992</v>
      </c>
      <c r="B1159" t="s">
        <v>1361</v>
      </c>
    </row>
    <row r="1160" spans="1:2" x14ac:dyDescent="0.3">
      <c r="A1160">
        <v>773997</v>
      </c>
      <c r="B1160" t="s">
        <v>1362</v>
      </c>
    </row>
    <row r="1161" spans="1:2" x14ac:dyDescent="0.3">
      <c r="A1161">
        <v>773999</v>
      </c>
      <c r="B1161" t="s">
        <v>1363</v>
      </c>
    </row>
    <row r="1162" spans="1:2" x14ac:dyDescent="0.3">
      <c r="A1162">
        <v>774000</v>
      </c>
      <c r="B1162" t="s">
        <v>1364</v>
      </c>
    </row>
    <row r="1163" spans="1:2" x14ac:dyDescent="0.3">
      <c r="A1163">
        <v>774002</v>
      </c>
      <c r="B1163" t="s">
        <v>1365</v>
      </c>
    </row>
    <row r="1164" spans="1:2" x14ac:dyDescent="0.3">
      <c r="A1164">
        <v>774004</v>
      </c>
      <c r="B1164" t="s">
        <v>1366</v>
      </c>
    </row>
    <row r="1165" spans="1:2" x14ac:dyDescent="0.3">
      <c r="A1165">
        <v>774005</v>
      </c>
      <c r="B1165" t="s">
        <v>1367</v>
      </c>
    </row>
    <row r="1166" spans="1:2" x14ac:dyDescent="0.3">
      <c r="A1166">
        <v>774006</v>
      </c>
      <c r="B1166" t="s">
        <v>1368</v>
      </c>
    </row>
    <row r="1167" spans="1:2" x14ac:dyDescent="0.3">
      <c r="A1167">
        <v>774008</v>
      </c>
      <c r="B1167" t="s">
        <v>1369</v>
      </c>
    </row>
    <row r="1168" spans="1:2" x14ac:dyDescent="0.3">
      <c r="A1168">
        <v>774022</v>
      </c>
      <c r="B1168" t="s">
        <v>1370</v>
      </c>
    </row>
    <row r="1169" spans="1:2" x14ac:dyDescent="0.3">
      <c r="A1169">
        <v>774023</v>
      </c>
      <c r="B1169" t="s">
        <v>1371</v>
      </c>
    </row>
    <row r="1170" spans="1:2" x14ac:dyDescent="0.3">
      <c r="A1170">
        <v>774025</v>
      </c>
      <c r="B1170" t="s">
        <v>1372</v>
      </c>
    </row>
    <row r="1171" spans="1:2" x14ac:dyDescent="0.3">
      <c r="A1171">
        <v>774027</v>
      </c>
      <c r="B1171" t="s">
        <v>1373</v>
      </c>
    </row>
    <row r="1172" spans="1:2" x14ac:dyDescent="0.3">
      <c r="A1172">
        <v>774029</v>
      </c>
      <c r="B1172" t="s">
        <v>1374</v>
      </c>
    </row>
    <row r="1173" spans="1:2" x14ac:dyDescent="0.3">
      <c r="A1173">
        <v>774030</v>
      </c>
      <c r="B1173" t="s">
        <v>1375</v>
      </c>
    </row>
    <row r="1174" spans="1:2" x14ac:dyDescent="0.3">
      <c r="A1174">
        <v>774032</v>
      </c>
      <c r="B1174" t="s">
        <v>1376</v>
      </c>
    </row>
    <row r="1175" spans="1:2" x14ac:dyDescent="0.3">
      <c r="A1175">
        <v>774033</v>
      </c>
      <c r="B1175" t="s">
        <v>1377</v>
      </c>
    </row>
    <row r="1176" spans="1:2" x14ac:dyDescent="0.3">
      <c r="A1176">
        <v>774041</v>
      </c>
      <c r="B1176" t="s">
        <v>1378</v>
      </c>
    </row>
    <row r="1177" spans="1:2" x14ac:dyDescent="0.3">
      <c r="A1177">
        <v>774042</v>
      </c>
      <c r="B1177" t="s">
        <v>1379</v>
      </c>
    </row>
    <row r="1178" spans="1:2" x14ac:dyDescent="0.3">
      <c r="A1178">
        <v>774043</v>
      </c>
      <c r="B1178" t="s">
        <v>1380</v>
      </c>
    </row>
    <row r="1179" spans="1:2" x14ac:dyDescent="0.3">
      <c r="A1179">
        <v>774044</v>
      </c>
      <c r="B1179" t="s">
        <v>1381</v>
      </c>
    </row>
    <row r="1180" spans="1:2" x14ac:dyDescent="0.3">
      <c r="A1180">
        <v>774045</v>
      </c>
      <c r="B1180" t="s">
        <v>1382</v>
      </c>
    </row>
    <row r="1181" spans="1:2" x14ac:dyDescent="0.3">
      <c r="A1181">
        <v>774046</v>
      </c>
      <c r="B1181" t="s">
        <v>1383</v>
      </c>
    </row>
    <row r="1182" spans="1:2" x14ac:dyDescent="0.3">
      <c r="A1182">
        <v>774048</v>
      </c>
      <c r="B1182" t="s">
        <v>1384</v>
      </c>
    </row>
    <row r="1183" spans="1:2" x14ac:dyDescent="0.3">
      <c r="A1183">
        <v>774052</v>
      </c>
      <c r="B1183" t="s">
        <v>1385</v>
      </c>
    </row>
    <row r="1184" spans="1:2" x14ac:dyDescent="0.3">
      <c r="A1184">
        <v>774055</v>
      </c>
      <c r="B1184" t="s">
        <v>1386</v>
      </c>
    </row>
    <row r="1185" spans="1:2" x14ac:dyDescent="0.3">
      <c r="A1185">
        <v>774063</v>
      </c>
      <c r="B1185" t="s">
        <v>1387</v>
      </c>
    </row>
    <row r="1186" spans="1:2" x14ac:dyDescent="0.3">
      <c r="A1186">
        <v>774064</v>
      </c>
      <c r="B1186" t="s">
        <v>1388</v>
      </c>
    </row>
    <row r="1187" spans="1:2" x14ac:dyDescent="0.3">
      <c r="A1187">
        <v>774065</v>
      </c>
      <c r="B1187" t="s">
        <v>1389</v>
      </c>
    </row>
    <row r="1188" spans="1:2" x14ac:dyDescent="0.3">
      <c r="A1188">
        <v>774075</v>
      </c>
      <c r="B1188" t="s">
        <v>1390</v>
      </c>
    </row>
    <row r="1189" spans="1:2" x14ac:dyDescent="0.3">
      <c r="A1189">
        <v>774082</v>
      </c>
      <c r="B1189" t="s">
        <v>1391</v>
      </c>
    </row>
    <row r="1190" spans="1:2" x14ac:dyDescent="0.3">
      <c r="A1190">
        <v>774085</v>
      </c>
      <c r="B1190" t="s">
        <v>1392</v>
      </c>
    </row>
    <row r="1191" spans="1:2" x14ac:dyDescent="0.3">
      <c r="A1191">
        <v>774089</v>
      </c>
      <c r="B1191" t="s">
        <v>1393</v>
      </c>
    </row>
    <row r="1192" spans="1:2" x14ac:dyDescent="0.3">
      <c r="A1192">
        <v>774101</v>
      </c>
      <c r="B1192" t="s">
        <v>1394</v>
      </c>
    </row>
    <row r="1193" spans="1:2" x14ac:dyDescent="0.3">
      <c r="A1193">
        <v>774104</v>
      </c>
      <c r="B1193" t="s">
        <v>1395</v>
      </c>
    </row>
    <row r="1194" spans="1:2" x14ac:dyDescent="0.3">
      <c r="A1194">
        <v>774108</v>
      </c>
      <c r="B1194" t="s">
        <v>1396</v>
      </c>
    </row>
    <row r="1195" spans="1:2" x14ac:dyDescent="0.3">
      <c r="A1195">
        <v>774110</v>
      </c>
      <c r="B1195" t="s">
        <v>1397</v>
      </c>
    </row>
    <row r="1196" spans="1:2" x14ac:dyDescent="0.3">
      <c r="A1196">
        <v>774111</v>
      </c>
      <c r="B1196" t="s">
        <v>1398</v>
      </c>
    </row>
    <row r="1197" spans="1:2" x14ac:dyDescent="0.3">
      <c r="A1197">
        <v>774112</v>
      </c>
      <c r="B1197" t="s">
        <v>1399</v>
      </c>
    </row>
    <row r="1198" spans="1:2" x14ac:dyDescent="0.3">
      <c r="A1198">
        <v>774114</v>
      </c>
      <c r="B1198" t="s">
        <v>1400</v>
      </c>
    </row>
    <row r="1199" spans="1:2" x14ac:dyDescent="0.3">
      <c r="A1199">
        <v>774115</v>
      </c>
      <c r="B1199" t="s">
        <v>1401</v>
      </c>
    </row>
    <row r="1200" spans="1:2" x14ac:dyDescent="0.3">
      <c r="A1200">
        <v>774118</v>
      </c>
      <c r="B1200" t="s">
        <v>1402</v>
      </c>
    </row>
    <row r="1201" spans="1:2" x14ac:dyDescent="0.3">
      <c r="A1201">
        <v>774134</v>
      </c>
      <c r="B1201" t="s">
        <v>1403</v>
      </c>
    </row>
    <row r="1202" spans="1:2" x14ac:dyDescent="0.3">
      <c r="A1202">
        <v>774137</v>
      </c>
      <c r="B1202" t="s">
        <v>1404</v>
      </c>
    </row>
    <row r="1203" spans="1:2" x14ac:dyDescent="0.3">
      <c r="A1203">
        <v>774139</v>
      </c>
      <c r="B1203" t="s">
        <v>1405</v>
      </c>
    </row>
    <row r="1204" spans="1:2" x14ac:dyDescent="0.3">
      <c r="A1204">
        <v>774140</v>
      </c>
      <c r="B1204" t="s">
        <v>1406</v>
      </c>
    </row>
    <row r="1205" spans="1:2" x14ac:dyDescent="0.3">
      <c r="A1205">
        <v>774141</v>
      </c>
      <c r="B1205" t="s">
        <v>1407</v>
      </c>
    </row>
    <row r="1206" spans="1:2" x14ac:dyDescent="0.3">
      <c r="A1206">
        <v>774144</v>
      </c>
      <c r="B1206" t="s">
        <v>1408</v>
      </c>
    </row>
    <row r="1207" spans="1:2" x14ac:dyDescent="0.3">
      <c r="A1207">
        <v>774148</v>
      </c>
      <c r="B1207" t="s">
        <v>1409</v>
      </c>
    </row>
    <row r="1208" spans="1:2" x14ac:dyDescent="0.3">
      <c r="A1208">
        <v>774152</v>
      </c>
      <c r="B1208" t="s">
        <v>1410</v>
      </c>
    </row>
    <row r="1209" spans="1:2" x14ac:dyDescent="0.3">
      <c r="A1209">
        <v>774154</v>
      </c>
      <c r="B1209" t="s">
        <v>1411</v>
      </c>
    </row>
    <row r="1210" spans="1:2" x14ac:dyDescent="0.3">
      <c r="A1210">
        <v>774155</v>
      </c>
      <c r="B1210" t="s">
        <v>1412</v>
      </c>
    </row>
    <row r="1211" spans="1:2" x14ac:dyDescent="0.3">
      <c r="A1211">
        <v>774159</v>
      </c>
      <c r="B1211" t="s">
        <v>1413</v>
      </c>
    </row>
    <row r="1212" spans="1:2" x14ac:dyDescent="0.3">
      <c r="A1212">
        <v>774160</v>
      </c>
      <c r="B1212" t="s">
        <v>1414</v>
      </c>
    </row>
    <row r="1213" spans="1:2" x14ac:dyDescent="0.3">
      <c r="A1213">
        <v>774162</v>
      </c>
      <c r="B1213" t="s">
        <v>1415</v>
      </c>
    </row>
    <row r="1214" spans="1:2" x14ac:dyDescent="0.3">
      <c r="A1214">
        <v>774163</v>
      </c>
      <c r="B1214" t="s">
        <v>1416</v>
      </c>
    </row>
    <row r="1215" spans="1:2" x14ac:dyDescent="0.3">
      <c r="A1215">
        <v>774167</v>
      </c>
      <c r="B1215" t="s">
        <v>1417</v>
      </c>
    </row>
    <row r="1216" spans="1:2" x14ac:dyDescent="0.3">
      <c r="A1216">
        <v>774178</v>
      </c>
      <c r="B1216" t="s">
        <v>1418</v>
      </c>
    </row>
    <row r="1217" spans="1:2" x14ac:dyDescent="0.3">
      <c r="A1217">
        <v>774181</v>
      </c>
      <c r="B1217" t="s">
        <v>1419</v>
      </c>
    </row>
    <row r="1218" spans="1:2" x14ac:dyDescent="0.3">
      <c r="A1218">
        <v>774182</v>
      </c>
      <c r="B1218" t="s">
        <v>1420</v>
      </c>
    </row>
    <row r="1219" spans="1:2" x14ac:dyDescent="0.3">
      <c r="A1219">
        <v>774183</v>
      </c>
      <c r="B1219" t="s">
        <v>1421</v>
      </c>
    </row>
    <row r="1220" spans="1:2" x14ac:dyDescent="0.3">
      <c r="A1220">
        <v>774191</v>
      </c>
      <c r="B1220" t="s">
        <v>1422</v>
      </c>
    </row>
    <row r="1221" spans="1:2" x14ac:dyDescent="0.3">
      <c r="A1221">
        <v>774193</v>
      </c>
      <c r="B1221" t="s">
        <v>1423</v>
      </c>
    </row>
    <row r="1222" spans="1:2" x14ac:dyDescent="0.3">
      <c r="A1222">
        <v>774195</v>
      </c>
      <c r="B1222" t="s">
        <v>1424</v>
      </c>
    </row>
    <row r="1223" spans="1:2" x14ac:dyDescent="0.3">
      <c r="A1223">
        <v>774198</v>
      </c>
      <c r="B1223" t="s">
        <v>1425</v>
      </c>
    </row>
    <row r="1224" spans="1:2" x14ac:dyDescent="0.3">
      <c r="A1224">
        <v>774204</v>
      </c>
      <c r="B1224" t="s">
        <v>1426</v>
      </c>
    </row>
    <row r="1225" spans="1:2" x14ac:dyDescent="0.3">
      <c r="A1225">
        <v>774205</v>
      </c>
      <c r="B1225" t="s">
        <v>1427</v>
      </c>
    </row>
    <row r="1226" spans="1:2" x14ac:dyDescent="0.3">
      <c r="A1226">
        <v>774207</v>
      </c>
      <c r="B1226" t="s">
        <v>1428</v>
      </c>
    </row>
    <row r="1227" spans="1:2" x14ac:dyDescent="0.3">
      <c r="A1227">
        <v>774217</v>
      </c>
      <c r="B1227" t="s">
        <v>1429</v>
      </c>
    </row>
    <row r="1228" spans="1:2" x14ac:dyDescent="0.3">
      <c r="A1228">
        <v>774221</v>
      </c>
      <c r="B1228" t="s">
        <v>1430</v>
      </c>
    </row>
    <row r="1229" spans="1:2" x14ac:dyDescent="0.3">
      <c r="A1229">
        <v>774228</v>
      </c>
      <c r="B1229" t="s">
        <v>1431</v>
      </c>
    </row>
    <row r="1230" spans="1:2" x14ac:dyDescent="0.3">
      <c r="A1230">
        <v>774229</v>
      </c>
      <c r="B1230" t="s">
        <v>1432</v>
      </c>
    </row>
    <row r="1231" spans="1:2" x14ac:dyDescent="0.3">
      <c r="A1231">
        <v>774230</v>
      </c>
      <c r="B1231" t="s">
        <v>1433</v>
      </c>
    </row>
    <row r="1232" spans="1:2" x14ac:dyDescent="0.3">
      <c r="A1232">
        <v>774231</v>
      </c>
      <c r="B1232" t="s">
        <v>1434</v>
      </c>
    </row>
    <row r="1233" spans="1:2" x14ac:dyDescent="0.3">
      <c r="A1233">
        <v>774232</v>
      </c>
      <c r="B1233" t="s">
        <v>1435</v>
      </c>
    </row>
    <row r="1234" spans="1:2" x14ac:dyDescent="0.3">
      <c r="A1234">
        <v>774233</v>
      </c>
      <c r="B1234" t="s">
        <v>1436</v>
      </c>
    </row>
    <row r="1235" spans="1:2" x14ac:dyDescent="0.3">
      <c r="A1235">
        <v>774249</v>
      </c>
      <c r="B1235" t="s">
        <v>1437</v>
      </c>
    </row>
    <row r="1236" spans="1:2" x14ac:dyDescent="0.3">
      <c r="A1236">
        <v>774250</v>
      </c>
      <c r="B1236" t="s">
        <v>1438</v>
      </c>
    </row>
    <row r="1237" spans="1:2" x14ac:dyDescent="0.3">
      <c r="A1237">
        <v>774251</v>
      </c>
      <c r="B1237" t="s">
        <v>1439</v>
      </c>
    </row>
    <row r="1238" spans="1:2" x14ac:dyDescent="0.3">
      <c r="A1238">
        <v>774253</v>
      </c>
      <c r="B1238" t="s">
        <v>1440</v>
      </c>
    </row>
    <row r="1239" spans="1:2" x14ac:dyDescent="0.3">
      <c r="A1239">
        <v>774254</v>
      </c>
      <c r="B1239" t="s">
        <v>1441</v>
      </c>
    </row>
    <row r="1240" spans="1:2" x14ac:dyDescent="0.3">
      <c r="A1240">
        <v>774261</v>
      </c>
      <c r="B1240" t="s">
        <v>1442</v>
      </c>
    </row>
    <row r="1241" spans="1:2" x14ac:dyDescent="0.3">
      <c r="A1241">
        <v>774268</v>
      </c>
      <c r="B1241" t="s">
        <v>1443</v>
      </c>
    </row>
    <row r="1242" spans="1:2" x14ac:dyDescent="0.3">
      <c r="A1242">
        <v>774269</v>
      </c>
      <c r="B1242" t="s">
        <v>1444</v>
      </c>
    </row>
    <row r="1243" spans="1:2" x14ac:dyDescent="0.3">
      <c r="A1243">
        <v>774271</v>
      </c>
      <c r="B1243" t="s">
        <v>1445</v>
      </c>
    </row>
    <row r="1244" spans="1:2" x14ac:dyDescent="0.3">
      <c r="A1244">
        <v>774272</v>
      </c>
      <c r="B1244" t="s">
        <v>1446</v>
      </c>
    </row>
    <row r="1245" spans="1:2" x14ac:dyDescent="0.3">
      <c r="A1245">
        <v>774273</v>
      </c>
      <c r="B1245" t="s">
        <v>1447</v>
      </c>
    </row>
    <row r="1246" spans="1:2" x14ac:dyDescent="0.3">
      <c r="A1246">
        <v>774280</v>
      </c>
      <c r="B1246" t="s">
        <v>1448</v>
      </c>
    </row>
    <row r="1247" spans="1:2" x14ac:dyDescent="0.3">
      <c r="A1247">
        <v>774282</v>
      </c>
      <c r="B1247" t="s">
        <v>1449</v>
      </c>
    </row>
    <row r="1248" spans="1:2" x14ac:dyDescent="0.3">
      <c r="A1248">
        <v>774285</v>
      </c>
      <c r="B1248" t="s">
        <v>1450</v>
      </c>
    </row>
    <row r="1249" spans="1:2" x14ac:dyDescent="0.3">
      <c r="A1249">
        <v>774286</v>
      </c>
      <c r="B1249" t="s">
        <v>1451</v>
      </c>
    </row>
    <row r="1250" spans="1:2" x14ac:dyDescent="0.3">
      <c r="A1250">
        <v>774293</v>
      </c>
      <c r="B1250" t="s">
        <v>1452</v>
      </c>
    </row>
    <row r="1251" spans="1:2" x14ac:dyDescent="0.3">
      <c r="A1251">
        <v>774295</v>
      </c>
      <c r="B1251" t="s">
        <v>1453</v>
      </c>
    </row>
    <row r="1252" spans="1:2" x14ac:dyDescent="0.3">
      <c r="A1252">
        <v>774296</v>
      </c>
      <c r="B1252" t="s">
        <v>1454</v>
      </c>
    </row>
    <row r="1253" spans="1:2" x14ac:dyDescent="0.3">
      <c r="A1253">
        <v>774297</v>
      </c>
      <c r="B1253" t="s">
        <v>1455</v>
      </c>
    </row>
    <row r="1254" spans="1:2" x14ac:dyDescent="0.3">
      <c r="A1254">
        <v>774298</v>
      </c>
      <c r="B1254" t="s">
        <v>1456</v>
      </c>
    </row>
    <row r="1255" spans="1:2" x14ac:dyDescent="0.3">
      <c r="A1255">
        <v>774299</v>
      </c>
      <c r="B1255" t="s">
        <v>1457</v>
      </c>
    </row>
    <row r="1256" spans="1:2" x14ac:dyDescent="0.3">
      <c r="A1256">
        <v>774303</v>
      </c>
      <c r="B1256" t="s">
        <v>1458</v>
      </c>
    </row>
    <row r="1257" spans="1:2" x14ac:dyDescent="0.3">
      <c r="A1257">
        <v>774305</v>
      </c>
      <c r="B1257" t="s">
        <v>1459</v>
      </c>
    </row>
    <row r="1258" spans="1:2" x14ac:dyDescent="0.3">
      <c r="A1258">
        <v>774307</v>
      </c>
      <c r="B1258" t="s">
        <v>1460</v>
      </c>
    </row>
    <row r="1259" spans="1:2" x14ac:dyDescent="0.3">
      <c r="A1259">
        <v>774308</v>
      </c>
      <c r="B1259" t="s">
        <v>1461</v>
      </c>
    </row>
    <row r="1260" spans="1:2" x14ac:dyDescent="0.3">
      <c r="A1260">
        <v>774311</v>
      </c>
      <c r="B1260" t="s">
        <v>1462</v>
      </c>
    </row>
    <row r="1261" spans="1:2" x14ac:dyDescent="0.3">
      <c r="A1261">
        <v>774316</v>
      </c>
      <c r="B1261" t="s">
        <v>1463</v>
      </c>
    </row>
    <row r="1262" spans="1:2" x14ac:dyDescent="0.3">
      <c r="A1262">
        <v>774318</v>
      </c>
      <c r="B1262" t="s">
        <v>1464</v>
      </c>
    </row>
    <row r="1263" spans="1:2" x14ac:dyDescent="0.3">
      <c r="A1263">
        <v>774319</v>
      </c>
      <c r="B1263" t="s">
        <v>1465</v>
      </c>
    </row>
    <row r="1264" spans="1:2" x14ac:dyDescent="0.3">
      <c r="A1264">
        <v>774326</v>
      </c>
      <c r="B1264" t="s">
        <v>1466</v>
      </c>
    </row>
    <row r="1265" spans="1:2" x14ac:dyDescent="0.3">
      <c r="A1265">
        <v>774327</v>
      </c>
      <c r="B1265" t="s">
        <v>1467</v>
      </c>
    </row>
    <row r="1266" spans="1:2" x14ac:dyDescent="0.3">
      <c r="A1266">
        <v>774332</v>
      </c>
      <c r="B1266" t="s">
        <v>1468</v>
      </c>
    </row>
    <row r="1267" spans="1:2" x14ac:dyDescent="0.3">
      <c r="A1267">
        <v>774337</v>
      </c>
      <c r="B1267" t="s">
        <v>1469</v>
      </c>
    </row>
    <row r="1268" spans="1:2" x14ac:dyDescent="0.3">
      <c r="A1268">
        <v>774341</v>
      </c>
      <c r="B1268" t="s">
        <v>1470</v>
      </c>
    </row>
    <row r="1269" spans="1:2" x14ac:dyDescent="0.3">
      <c r="A1269">
        <v>774345</v>
      </c>
      <c r="B1269" t="s">
        <v>1471</v>
      </c>
    </row>
    <row r="1270" spans="1:2" x14ac:dyDescent="0.3">
      <c r="A1270">
        <v>774349</v>
      </c>
      <c r="B1270" t="s">
        <v>1472</v>
      </c>
    </row>
    <row r="1271" spans="1:2" x14ac:dyDescent="0.3">
      <c r="A1271">
        <v>774352</v>
      </c>
      <c r="B1271" t="s">
        <v>1473</v>
      </c>
    </row>
    <row r="1272" spans="1:2" x14ac:dyDescent="0.3">
      <c r="A1272">
        <v>774366</v>
      </c>
      <c r="B1272" t="s">
        <v>1474</v>
      </c>
    </row>
    <row r="1273" spans="1:2" x14ac:dyDescent="0.3">
      <c r="A1273">
        <v>774371</v>
      </c>
      <c r="B1273" t="s">
        <v>1475</v>
      </c>
    </row>
    <row r="1274" spans="1:2" x14ac:dyDescent="0.3">
      <c r="A1274">
        <v>774380</v>
      </c>
      <c r="B1274" t="s">
        <v>1476</v>
      </c>
    </row>
    <row r="1275" spans="1:2" x14ac:dyDescent="0.3">
      <c r="A1275">
        <v>774383</v>
      </c>
      <c r="B1275" t="s">
        <v>1477</v>
      </c>
    </row>
    <row r="1276" spans="1:2" x14ac:dyDescent="0.3">
      <c r="A1276">
        <v>774395</v>
      </c>
      <c r="B1276" t="s">
        <v>1478</v>
      </c>
    </row>
    <row r="1277" spans="1:2" x14ac:dyDescent="0.3">
      <c r="A1277">
        <v>774396</v>
      </c>
      <c r="B1277" t="s">
        <v>1479</v>
      </c>
    </row>
    <row r="1278" spans="1:2" x14ac:dyDescent="0.3">
      <c r="A1278">
        <v>774398</v>
      </c>
      <c r="B1278" t="s">
        <v>1480</v>
      </c>
    </row>
    <row r="1279" spans="1:2" x14ac:dyDescent="0.3">
      <c r="A1279">
        <v>774412</v>
      </c>
      <c r="B1279" t="s">
        <v>1481</v>
      </c>
    </row>
    <row r="1280" spans="1:2" x14ac:dyDescent="0.3">
      <c r="A1280">
        <v>774415</v>
      </c>
      <c r="B1280" t="s">
        <v>1482</v>
      </c>
    </row>
    <row r="1281" spans="1:2" x14ac:dyDescent="0.3">
      <c r="A1281">
        <v>774417</v>
      </c>
      <c r="B1281" t="s">
        <v>1483</v>
      </c>
    </row>
    <row r="1282" spans="1:2" x14ac:dyDescent="0.3">
      <c r="A1282">
        <v>774422</v>
      </c>
      <c r="B1282" t="s">
        <v>1484</v>
      </c>
    </row>
    <row r="1283" spans="1:2" x14ac:dyDescent="0.3">
      <c r="A1283">
        <v>774423</v>
      </c>
      <c r="B1283" t="s">
        <v>1485</v>
      </c>
    </row>
    <row r="1284" spans="1:2" x14ac:dyDescent="0.3">
      <c r="A1284">
        <v>774425</v>
      </c>
      <c r="B1284" t="s">
        <v>1486</v>
      </c>
    </row>
    <row r="1285" spans="1:2" x14ac:dyDescent="0.3">
      <c r="A1285">
        <v>774428</v>
      </c>
      <c r="B1285" t="s">
        <v>1487</v>
      </c>
    </row>
    <row r="1286" spans="1:2" x14ac:dyDescent="0.3">
      <c r="A1286">
        <v>774431</v>
      </c>
      <c r="B1286" t="s">
        <v>1488</v>
      </c>
    </row>
    <row r="1287" spans="1:2" x14ac:dyDescent="0.3">
      <c r="A1287">
        <v>774433</v>
      </c>
      <c r="B1287" t="s">
        <v>1489</v>
      </c>
    </row>
    <row r="1288" spans="1:2" x14ac:dyDescent="0.3">
      <c r="A1288">
        <v>774434</v>
      </c>
      <c r="B1288" t="s">
        <v>1490</v>
      </c>
    </row>
    <row r="1289" spans="1:2" x14ac:dyDescent="0.3">
      <c r="A1289">
        <v>774440</v>
      </c>
      <c r="B1289" t="s">
        <v>1491</v>
      </c>
    </row>
    <row r="1290" spans="1:2" x14ac:dyDescent="0.3">
      <c r="A1290">
        <v>774450</v>
      </c>
      <c r="B1290" t="s">
        <v>1492</v>
      </c>
    </row>
    <row r="1291" spans="1:2" x14ac:dyDescent="0.3">
      <c r="A1291">
        <v>774458</v>
      </c>
      <c r="B1291" t="s">
        <v>1493</v>
      </c>
    </row>
    <row r="1292" spans="1:2" x14ac:dyDescent="0.3">
      <c r="A1292">
        <v>774461</v>
      </c>
      <c r="B1292" t="s">
        <v>1494</v>
      </c>
    </row>
    <row r="1293" spans="1:2" x14ac:dyDescent="0.3">
      <c r="A1293">
        <v>774464</v>
      </c>
      <c r="B1293" t="s">
        <v>1495</v>
      </c>
    </row>
    <row r="1294" spans="1:2" x14ac:dyDescent="0.3">
      <c r="A1294">
        <v>774468</v>
      </c>
      <c r="B1294" t="s">
        <v>1496</v>
      </c>
    </row>
    <row r="1295" spans="1:2" x14ac:dyDescent="0.3">
      <c r="A1295">
        <v>774472</v>
      </c>
      <c r="B1295" t="s">
        <v>1497</v>
      </c>
    </row>
    <row r="1296" spans="1:2" x14ac:dyDescent="0.3">
      <c r="A1296">
        <v>774481</v>
      </c>
      <c r="B1296" t="s">
        <v>1498</v>
      </c>
    </row>
    <row r="1297" spans="1:2" x14ac:dyDescent="0.3">
      <c r="A1297">
        <v>774484</v>
      </c>
      <c r="B1297" t="s">
        <v>1499</v>
      </c>
    </row>
    <row r="1298" spans="1:2" x14ac:dyDescent="0.3">
      <c r="A1298">
        <v>774492</v>
      </c>
      <c r="B1298" t="s">
        <v>1500</v>
      </c>
    </row>
    <row r="1299" spans="1:2" x14ac:dyDescent="0.3">
      <c r="A1299">
        <v>774493</v>
      </c>
      <c r="B1299" t="s">
        <v>1501</v>
      </c>
    </row>
    <row r="1300" spans="1:2" x14ac:dyDescent="0.3">
      <c r="A1300">
        <v>774495</v>
      </c>
      <c r="B1300" t="s">
        <v>1502</v>
      </c>
    </row>
    <row r="1301" spans="1:2" x14ac:dyDescent="0.3">
      <c r="A1301">
        <v>774496</v>
      </c>
      <c r="B1301" t="s">
        <v>1503</v>
      </c>
    </row>
    <row r="1302" spans="1:2" x14ac:dyDescent="0.3">
      <c r="A1302">
        <v>774499</v>
      </c>
      <c r="B1302" t="s">
        <v>1504</v>
      </c>
    </row>
    <row r="1303" spans="1:2" x14ac:dyDescent="0.3">
      <c r="A1303">
        <v>774503</v>
      </c>
      <c r="B1303" t="s">
        <v>1505</v>
      </c>
    </row>
    <row r="1304" spans="1:2" x14ac:dyDescent="0.3">
      <c r="A1304">
        <v>774512</v>
      </c>
      <c r="B1304" t="s">
        <v>1506</v>
      </c>
    </row>
    <row r="1305" spans="1:2" x14ac:dyDescent="0.3">
      <c r="A1305">
        <v>774514</v>
      </c>
      <c r="B1305" t="s">
        <v>1507</v>
      </c>
    </row>
    <row r="1306" spans="1:2" x14ac:dyDescent="0.3">
      <c r="A1306">
        <v>774515</v>
      </c>
      <c r="B1306" t="s">
        <v>1508</v>
      </c>
    </row>
    <row r="1307" spans="1:2" x14ac:dyDescent="0.3">
      <c r="A1307">
        <v>774520</v>
      </c>
      <c r="B1307" t="s">
        <v>1509</v>
      </c>
    </row>
    <row r="1308" spans="1:2" x14ac:dyDescent="0.3">
      <c r="A1308">
        <v>774521</v>
      </c>
      <c r="B1308" t="s">
        <v>1510</v>
      </c>
    </row>
    <row r="1309" spans="1:2" x14ac:dyDescent="0.3">
      <c r="A1309">
        <v>774526</v>
      </c>
      <c r="B1309" t="s">
        <v>1511</v>
      </c>
    </row>
    <row r="1310" spans="1:2" x14ac:dyDescent="0.3">
      <c r="A1310">
        <v>774528</v>
      </c>
      <c r="B1310" t="s">
        <v>1512</v>
      </c>
    </row>
    <row r="1311" spans="1:2" x14ac:dyDescent="0.3">
      <c r="A1311">
        <v>774532</v>
      </c>
      <c r="B1311" t="s">
        <v>1513</v>
      </c>
    </row>
    <row r="1312" spans="1:2" x14ac:dyDescent="0.3">
      <c r="A1312">
        <v>774535</v>
      </c>
      <c r="B1312" t="s">
        <v>1514</v>
      </c>
    </row>
    <row r="1313" spans="1:2" x14ac:dyDescent="0.3">
      <c r="A1313">
        <v>774537</v>
      </c>
      <c r="B1313" t="s">
        <v>1515</v>
      </c>
    </row>
    <row r="1314" spans="1:2" x14ac:dyDescent="0.3">
      <c r="A1314">
        <v>774545</v>
      </c>
      <c r="B1314" t="s">
        <v>1516</v>
      </c>
    </row>
    <row r="1315" spans="1:2" x14ac:dyDescent="0.3">
      <c r="A1315">
        <v>774547</v>
      </c>
      <c r="B1315" t="s">
        <v>1517</v>
      </c>
    </row>
    <row r="1316" spans="1:2" x14ac:dyDescent="0.3">
      <c r="A1316">
        <v>774549</v>
      </c>
      <c r="B1316" t="s">
        <v>1518</v>
      </c>
    </row>
    <row r="1317" spans="1:2" x14ac:dyDescent="0.3">
      <c r="A1317">
        <v>774555</v>
      </c>
      <c r="B1317" t="s">
        <v>1519</v>
      </c>
    </row>
    <row r="1318" spans="1:2" x14ac:dyDescent="0.3">
      <c r="A1318">
        <v>774560</v>
      </c>
      <c r="B1318" t="s">
        <v>1520</v>
      </c>
    </row>
    <row r="1319" spans="1:2" x14ac:dyDescent="0.3">
      <c r="A1319">
        <v>774566</v>
      </c>
      <c r="B1319" t="s">
        <v>1521</v>
      </c>
    </row>
    <row r="1320" spans="1:2" x14ac:dyDescent="0.3">
      <c r="A1320">
        <v>774567</v>
      </c>
      <c r="B1320" t="s">
        <v>1522</v>
      </c>
    </row>
    <row r="1321" spans="1:2" x14ac:dyDescent="0.3">
      <c r="A1321">
        <v>774572</v>
      </c>
      <c r="B1321" t="s">
        <v>1523</v>
      </c>
    </row>
    <row r="1322" spans="1:2" x14ac:dyDescent="0.3">
      <c r="A1322">
        <v>774574</v>
      </c>
      <c r="B1322" t="s">
        <v>1524</v>
      </c>
    </row>
    <row r="1323" spans="1:2" x14ac:dyDescent="0.3">
      <c r="A1323">
        <v>774577</v>
      </c>
      <c r="B1323" t="s">
        <v>1525</v>
      </c>
    </row>
    <row r="1324" spans="1:2" x14ac:dyDescent="0.3">
      <c r="A1324">
        <v>774581</v>
      </c>
      <c r="B1324" t="s">
        <v>1526</v>
      </c>
    </row>
    <row r="1325" spans="1:2" x14ac:dyDescent="0.3">
      <c r="A1325">
        <v>774582</v>
      </c>
      <c r="B1325" t="s">
        <v>1527</v>
      </c>
    </row>
    <row r="1326" spans="1:2" x14ac:dyDescent="0.3">
      <c r="A1326">
        <v>774583</v>
      </c>
      <c r="B1326" t="s">
        <v>1528</v>
      </c>
    </row>
    <row r="1327" spans="1:2" x14ac:dyDescent="0.3">
      <c r="A1327">
        <v>774584</v>
      </c>
      <c r="B1327" t="s">
        <v>1529</v>
      </c>
    </row>
    <row r="1328" spans="1:2" x14ac:dyDescent="0.3">
      <c r="A1328">
        <v>774585</v>
      </c>
      <c r="B1328" t="s">
        <v>1530</v>
      </c>
    </row>
    <row r="1329" spans="1:2" x14ac:dyDescent="0.3">
      <c r="A1329">
        <v>774589</v>
      </c>
      <c r="B1329" t="s">
        <v>1531</v>
      </c>
    </row>
    <row r="1330" spans="1:2" x14ac:dyDescent="0.3">
      <c r="A1330">
        <v>774590</v>
      </c>
      <c r="B1330" t="s">
        <v>1532</v>
      </c>
    </row>
    <row r="1331" spans="1:2" x14ac:dyDescent="0.3">
      <c r="A1331">
        <v>774591</v>
      </c>
      <c r="B1331" t="s">
        <v>1533</v>
      </c>
    </row>
    <row r="1332" spans="1:2" x14ac:dyDescent="0.3">
      <c r="A1332">
        <v>774592</v>
      </c>
      <c r="B1332" t="s">
        <v>1534</v>
      </c>
    </row>
    <row r="1333" spans="1:2" x14ac:dyDescent="0.3">
      <c r="A1333">
        <v>774598</v>
      </c>
      <c r="B1333" t="s">
        <v>1535</v>
      </c>
    </row>
    <row r="1334" spans="1:2" x14ac:dyDescent="0.3">
      <c r="A1334">
        <v>774601</v>
      </c>
      <c r="B1334" t="s">
        <v>1536</v>
      </c>
    </row>
    <row r="1335" spans="1:2" x14ac:dyDescent="0.3">
      <c r="A1335">
        <v>774603</v>
      </c>
      <c r="B1335" t="s">
        <v>1537</v>
      </c>
    </row>
    <row r="1336" spans="1:2" x14ac:dyDescent="0.3">
      <c r="A1336">
        <v>774605</v>
      </c>
      <c r="B1336" t="s">
        <v>1538</v>
      </c>
    </row>
    <row r="1337" spans="1:2" x14ac:dyDescent="0.3">
      <c r="A1337">
        <v>774606</v>
      </c>
      <c r="B1337" t="s">
        <v>1539</v>
      </c>
    </row>
    <row r="1338" spans="1:2" x14ac:dyDescent="0.3">
      <c r="A1338">
        <v>774607</v>
      </c>
      <c r="B1338" t="s">
        <v>1540</v>
      </c>
    </row>
    <row r="1339" spans="1:2" x14ac:dyDescent="0.3">
      <c r="A1339">
        <v>774608</v>
      </c>
      <c r="B1339" t="s">
        <v>1541</v>
      </c>
    </row>
    <row r="1340" spans="1:2" x14ac:dyDescent="0.3">
      <c r="A1340">
        <v>774610</v>
      </c>
      <c r="B1340" t="s">
        <v>1542</v>
      </c>
    </row>
    <row r="1341" spans="1:2" x14ac:dyDescent="0.3">
      <c r="A1341">
        <v>774612</v>
      </c>
      <c r="B1341" t="s">
        <v>1543</v>
      </c>
    </row>
    <row r="1342" spans="1:2" x14ac:dyDescent="0.3">
      <c r="A1342">
        <v>774619</v>
      </c>
      <c r="B1342" t="s">
        <v>1544</v>
      </c>
    </row>
    <row r="1343" spans="1:2" x14ac:dyDescent="0.3">
      <c r="A1343">
        <v>774626</v>
      </c>
      <c r="B1343" t="s">
        <v>1545</v>
      </c>
    </row>
    <row r="1344" spans="1:2" x14ac:dyDescent="0.3">
      <c r="A1344">
        <v>774630</v>
      </c>
      <c r="B1344" t="s">
        <v>1546</v>
      </c>
    </row>
    <row r="1345" spans="1:2" x14ac:dyDescent="0.3">
      <c r="A1345">
        <v>774638</v>
      </c>
      <c r="B1345" t="s">
        <v>1547</v>
      </c>
    </row>
    <row r="1346" spans="1:2" x14ac:dyDescent="0.3">
      <c r="A1346">
        <v>774642</v>
      </c>
      <c r="B1346" t="s">
        <v>1548</v>
      </c>
    </row>
    <row r="1347" spans="1:2" x14ac:dyDescent="0.3">
      <c r="A1347">
        <v>774643</v>
      </c>
      <c r="B1347" t="s">
        <v>1549</v>
      </c>
    </row>
    <row r="1348" spans="1:2" x14ac:dyDescent="0.3">
      <c r="A1348">
        <v>774644</v>
      </c>
      <c r="B1348" t="s">
        <v>1550</v>
      </c>
    </row>
    <row r="1349" spans="1:2" x14ac:dyDescent="0.3">
      <c r="A1349">
        <v>774647</v>
      </c>
      <c r="B1349" t="s">
        <v>1551</v>
      </c>
    </row>
    <row r="1350" spans="1:2" x14ac:dyDescent="0.3">
      <c r="A1350">
        <v>774648</v>
      </c>
      <c r="B1350" t="s">
        <v>1552</v>
      </c>
    </row>
    <row r="1351" spans="1:2" x14ac:dyDescent="0.3">
      <c r="A1351">
        <v>774649</v>
      </c>
      <c r="B1351" t="s">
        <v>1553</v>
      </c>
    </row>
    <row r="1352" spans="1:2" x14ac:dyDescent="0.3">
      <c r="A1352">
        <v>774658</v>
      </c>
      <c r="B1352" t="s">
        <v>1554</v>
      </c>
    </row>
    <row r="1353" spans="1:2" x14ac:dyDescent="0.3">
      <c r="A1353">
        <v>774664</v>
      </c>
      <c r="B1353" t="s">
        <v>1555</v>
      </c>
    </row>
    <row r="1354" spans="1:2" x14ac:dyDescent="0.3">
      <c r="A1354">
        <v>774667</v>
      </c>
      <c r="B1354" t="s">
        <v>1556</v>
      </c>
    </row>
    <row r="1355" spans="1:2" x14ac:dyDescent="0.3">
      <c r="A1355">
        <v>774669</v>
      </c>
      <c r="B1355" t="s">
        <v>1557</v>
      </c>
    </row>
    <row r="1356" spans="1:2" x14ac:dyDescent="0.3">
      <c r="A1356">
        <v>774684</v>
      </c>
      <c r="B1356" t="s">
        <v>1558</v>
      </c>
    </row>
    <row r="1357" spans="1:2" x14ac:dyDescent="0.3">
      <c r="A1357">
        <v>774685</v>
      </c>
      <c r="B1357" t="s">
        <v>1559</v>
      </c>
    </row>
    <row r="1358" spans="1:2" x14ac:dyDescent="0.3">
      <c r="A1358">
        <v>774687</v>
      </c>
      <c r="B1358" t="s">
        <v>1560</v>
      </c>
    </row>
    <row r="1359" spans="1:2" x14ac:dyDescent="0.3">
      <c r="A1359">
        <v>774690</v>
      </c>
      <c r="B1359" t="s">
        <v>1561</v>
      </c>
    </row>
    <row r="1360" spans="1:2" x14ac:dyDescent="0.3">
      <c r="A1360">
        <v>774694</v>
      </c>
      <c r="B1360" t="s">
        <v>1562</v>
      </c>
    </row>
    <row r="1361" spans="1:2" x14ac:dyDescent="0.3">
      <c r="A1361">
        <v>774697</v>
      </c>
      <c r="B1361" t="s">
        <v>1563</v>
      </c>
    </row>
    <row r="1362" spans="1:2" x14ac:dyDescent="0.3">
      <c r="A1362">
        <v>774701</v>
      </c>
      <c r="B1362" t="s">
        <v>1564</v>
      </c>
    </row>
    <row r="1363" spans="1:2" x14ac:dyDescent="0.3">
      <c r="A1363">
        <v>774704</v>
      </c>
      <c r="B1363" t="s">
        <v>1565</v>
      </c>
    </row>
    <row r="1364" spans="1:2" x14ac:dyDescent="0.3">
      <c r="A1364">
        <v>774705</v>
      </c>
      <c r="B1364" t="s">
        <v>1566</v>
      </c>
    </row>
    <row r="1365" spans="1:2" x14ac:dyDescent="0.3">
      <c r="A1365">
        <v>774707</v>
      </c>
      <c r="B1365" t="s">
        <v>1567</v>
      </c>
    </row>
    <row r="1366" spans="1:2" x14ac:dyDescent="0.3">
      <c r="A1366">
        <v>774708</v>
      </c>
      <c r="B1366" t="s">
        <v>1568</v>
      </c>
    </row>
    <row r="1367" spans="1:2" x14ac:dyDescent="0.3">
      <c r="A1367">
        <v>774710</v>
      </c>
      <c r="B1367" t="s">
        <v>1569</v>
      </c>
    </row>
    <row r="1368" spans="1:2" x14ac:dyDescent="0.3">
      <c r="A1368">
        <v>774711</v>
      </c>
      <c r="B1368" t="s">
        <v>1570</v>
      </c>
    </row>
    <row r="1369" spans="1:2" x14ac:dyDescent="0.3">
      <c r="A1369">
        <v>774712</v>
      </c>
      <c r="B1369" t="s">
        <v>1571</v>
      </c>
    </row>
    <row r="1370" spans="1:2" x14ac:dyDescent="0.3">
      <c r="A1370">
        <v>774714</v>
      </c>
      <c r="B1370" t="s">
        <v>1572</v>
      </c>
    </row>
    <row r="1371" spans="1:2" x14ac:dyDescent="0.3">
      <c r="A1371">
        <v>774722</v>
      </c>
      <c r="B1371" t="s">
        <v>1573</v>
      </c>
    </row>
    <row r="1372" spans="1:2" x14ac:dyDescent="0.3">
      <c r="A1372">
        <v>774724</v>
      </c>
      <c r="B1372" t="s">
        <v>1574</v>
      </c>
    </row>
    <row r="1373" spans="1:2" x14ac:dyDescent="0.3">
      <c r="A1373">
        <v>774725</v>
      </c>
      <c r="B1373" t="s">
        <v>1575</v>
      </c>
    </row>
    <row r="1374" spans="1:2" x14ac:dyDescent="0.3">
      <c r="A1374">
        <v>774727</v>
      </c>
      <c r="B1374" t="s">
        <v>1576</v>
      </c>
    </row>
    <row r="1375" spans="1:2" x14ac:dyDescent="0.3">
      <c r="A1375">
        <v>774732</v>
      </c>
      <c r="B1375" t="s">
        <v>1577</v>
      </c>
    </row>
    <row r="1376" spans="1:2" x14ac:dyDescent="0.3">
      <c r="A1376">
        <v>774734</v>
      </c>
      <c r="B1376" t="s">
        <v>1578</v>
      </c>
    </row>
    <row r="1377" spans="1:2" x14ac:dyDescent="0.3">
      <c r="A1377">
        <v>774739</v>
      </c>
      <c r="B1377" t="s">
        <v>1579</v>
      </c>
    </row>
    <row r="1378" spans="1:2" x14ac:dyDescent="0.3">
      <c r="A1378">
        <v>774740</v>
      </c>
      <c r="B1378" t="s">
        <v>1580</v>
      </c>
    </row>
    <row r="1379" spans="1:2" x14ac:dyDescent="0.3">
      <c r="A1379">
        <v>774749</v>
      </c>
      <c r="B1379" t="s">
        <v>1581</v>
      </c>
    </row>
    <row r="1380" spans="1:2" x14ac:dyDescent="0.3">
      <c r="A1380">
        <v>774750</v>
      </c>
      <c r="B1380" t="s">
        <v>1582</v>
      </c>
    </row>
    <row r="1381" spans="1:2" x14ac:dyDescent="0.3">
      <c r="A1381">
        <v>774753</v>
      </c>
      <c r="B1381" t="s">
        <v>1583</v>
      </c>
    </row>
    <row r="1382" spans="1:2" x14ac:dyDescent="0.3">
      <c r="A1382">
        <v>774754</v>
      </c>
      <c r="B1382" t="s">
        <v>1584</v>
      </c>
    </row>
    <row r="1383" spans="1:2" x14ac:dyDescent="0.3">
      <c r="A1383">
        <v>774756</v>
      </c>
      <c r="B1383" t="s">
        <v>1585</v>
      </c>
    </row>
    <row r="1384" spans="1:2" x14ac:dyDescent="0.3">
      <c r="A1384">
        <v>774758</v>
      </c>
      <c r="B1384" t="s">
        <v>1586</v>
      </c>
    </row>
    <row r="1385" spans="1:2" x14ac:dyDescent="0.3">
      <c r="A1385">
        <v>774765</v>
      </c>
      <c r="B1385" t="s">
        <v>1587</v>
      </c>
    </row>
    <row r="1386" spans="1:2" x14ac:dyDescent="0.3">
      <c r="A1386">
        <v>774770</v>
      </c>
      <c r="B1386" t="s">
        <v>1588</v>
      </c>
    </row>
    <row r="1387" spans="1:2" x14ac:dyDescent="0.3">
      <c r="A1387">
        <v>774772</v>
      </c>
      <c r="B1387" t="s">
        <v>1589</v>
      </c>
    </row>
    <row r="1388" spans="1:2" x14ac:dyDescent="0.3">
      <c r="A1388">
        <v>774778</v>
      </c>
      <c r="B1388" t="s">
        <v>1590</v>
      </c>
    </row>
    <row r="1389" spans="1:2" x14ac:dyDescent="0.3">
      <c r="A1389">
        <v>774784</v>
      </c>
      <c r="B1389" t="s">
        <v>1591</v>
      </c>
    </row>
    <row r="1390" spans="1:2" x14ac:dyDescent="0.3">
      <c r="A1390">
        <v>774785</v>
      </c>
      <c r="B1390" t="s">
        <v>1592</v>
      </c>
    </row>
    <row r="1391" spans="1:2" x14ac:dyDescent="0.3">
      <c r="A1391">
        <v>774789</v>
      </c>
      <c r="B1391" t="s">
        <v>1593</v>
      </c>
    </row>
    <row r="1392" spans="1:2" x14ac:dyDescent="0.3">
      <c r="A1392">
        <v>774793</v>
      </c>
      <c r="B1392" t="s">
        <v>1594</v>
      </c>
    </row>
    <row r="1393" spans="1:2" x14ac:dyDescent="0.3">
      <c r="A1393">
        <v>774798</v>
      </c>
      <c r="B1393" t="s">
        <v>1595</v>
      </c>
    </row>
    <row r="1394" spans="1:2" x14ac:dyDescent="0.3">
      <c r="A1394">
        <v>774802</v>
      </c>
      <c r="B1394" t="s">
        <v>1596</v>
      </c>
    </row>
    <row r="1395" spans="1:2" x14ac:dyDescent="0.3">
      <c r="A1395">
        <v>774803</v>
      </c>
      <c r="B1395" t="s">
        <v>1597</v>
      </c>
    </row>
    <row r="1396" spans="1:2" x14ac:dyDescent="0.3">
      <c r="A1396">
        <v>774804</v>
      </c>
      <c r="B1396" t="s">
        <v>1598</v>
      </c>
    </row>
    <row r="1397" spans="1:2" x14ac:dyDescent="0.3">
      <c r="A1397">
        <v>774805</v>
      </c>
      <c r="B1397" t="s">
        <v>1599</v>
      </c>
    </row>
    <row r="1398" spans="1:2" x14ac:dyDescent="0.3">
      <c r="A1398">
        <v>774808</v>
      </c>
      <c r="B1398" t="s">
        <v>1600</v>
      </c>
    </row>
    <row r="1399" spans="1:2" x14ac:dyDescent="0.3">
      <c r="A1399">
        <v>774809</v>
      </c>
      <c r="B1399" t="s">
        <v>1601</v>
      </c>
    </row>
    <row r="1400" spans="1:2" x14ac:dyDescent="0.3">
      <c r="A1400">
        <v>774810</v>
      </c>
      <c r="B1400" t="s">
        <v>1602</v>
      </c>
    </row>
    <row r="1401" spans="1:2" x14ac:dyDescent="0.3">
      <c r="A1401">
        <v>774819</v>
      </c>
      <c r="B1401" t="s">
        <v>1603</v>
      </c>
    </row>
    <row r="1402" spans="1:2" x14ac:dyDescent="0.3">
      <c r="A1402">
        <v>774820</v>
      </c>
      <c r="B1402" t="s">
        <v>1604</v>
      </c>
    </row>
    <row r="1403" spans="1:2" x14ac:dyDescent="0.3">
      <c r="A1403">
        <v>774825</v>
      </c>
      <c r="B1403" t="s">
        <v>1605</v>
      </c>
    </row>
    <row r="1404" spans="1:2" x14ac:dyDescent="0.3">
      <c r="A1404">
        <v>774828</v>
      </c>
      <c r="B1404" t="s">
        <v>1606</v>
      </c>
    </row>
    <row r="1405" spans="1:2" x14ac:dyDescent="0.3">
      <c r="A1405">
        <v>774836</v>
      </c>
      <c r="B1405" t="s">
        <v>1607</v>
      </c>
    </row>
    <row r="1406" spans="1:2" x14ac:dyDescent="0.3">
      <c r="A1406">
        <v>774839</v>
      </c>
      <c r="B1406" t="s">
        <v>1608</v>
      </c>
    </row>
    <row r="1407" spans="1:2" x14ac:dyDescent="0.3">
      <c r="A1407">
        <v>774845</v>
      </c>
      <c r="B1407" t="s">
        <v>1609</v>
      </c>
    </row>
    <row r="1408" spans="1:2" x14ac:dyDescent="0.3">
      <c r="A1408">
        <v>774849</v>
      </c>
      <c r="B1408" t="s">
        <v>1610</v>
      </c>
    </row>
    <row r="1409" spans="1:2" x14ac:dyDescent="0.3">
      <c r="A1409">
        <v>774855</v>
      </c>
      <c r="B1409" t="s">
        <v>1611</v>
      </c>
    </row>
    <row r="1410" spans="1:2" x14ac:dyDescent="0.3">
      <c r="A1410">
        <v>774856</v>
      </c>
      <c r="B1410" t="s">
        <v>1612</v>
      </c>
    </row>
    <row r="1411" spans="1:2" x14ac:dyDescent="0.3">
      <c r="A1411">
        <v>774857</v>
      </c>
      <c r="B1411" t="s">
        <v>1613</v>
      </c>
    </row>
    <row r="1412" spans="1:2" x14ac:dyDescent="0.3">
      <c r="A1412">
        <v>774859</v>
      </c>
      <c r="B1412" t="s">
        <v>1614</v>
      </c>
    </row>
    <row r="1413" spans="1:2" x14ac:dyDescent="0.3">
      <c r="A1413">
        <v>774862</v>
      </c>
      <c r="B1413" t="s">
        <v>1615</v>
      </c>
    </row>
    <row r="1414" spans="1:2" x14ac:dyDescent="0.3">
      <c r="A1414">
        <v>774869</v>
      </c>
      <c r="B1414" t="s">
        <v>1616</v>
      </c>
    </row>
    <row r="1415" spans="1:2" x14ac:dyDescent="0.3">
      <c r="A1415">
        <v>774875</v>
      </c>
      <c r="B1415" t="s">
        <v>1617</v>
      </c>
    </row>
    <row r="1416" spans="1:2" x14ac:dyDescent="0.3">
      <c r="A1416">
        <v>774879</v>
      </c>
      <c r="B1416" t="s">
        <v>1618</v>
      </c>
    </row>
    <row r="1417" spans="1:2" x14ac:dyDescent="0.3">
      <c r="A1417">
        <v>774883</v>
      </c>
      <c r="B1417" t="s">
        <v>1619</v>
      </c>
    </row>
    <row r="1418" spans="1:2" x14ac:dyDescent="0.3">
      <c r="A1418">
        <v>774884</v>
      </c>
      <c r="B1418" t="s">
        <v>1620</v>
      </c>
    </row>
    <row r="1419" spans="1:2" x14ac:dyDescent="0.3">
      <c r="A1419">
        <v>774890</v>
      </c>
      <c r="B1419" t="s">
        <v>1621</v>
      </c>
    </row>
    <row r="1420" spans="1:2" x14ac:dyDescent="0.3">
      <c r="A1420">
        <v>774893</v>
      </c>
      <c r="B1420" t="s">
        <v>1622</v>
      </c>
    </row>
    <row r="1421" spans="1:2" x14ac:dyDescent="0.3">
      <c r="A1421">
        <v>774901</v>
      </c>
      <c r="B1421" t="s">
        <v>1623</v>
      </c>
    </row>
    <row r="1422" spans="1:2" x14ac:dyDescent="0.3">
      <c r="A1422">
        <v>774903</v>
      </c>
      <c r="B1422" t="s">
        <v>1624</v>
      </c>
    </row>
    <row r="1423" spans="1:2" x14ac:dyDescent="0.3">
      <c r="A1423">
        <v>774907</v>
      </c>
      <c r="B1423" t="s">
        <v>1625</v>
      </c>
    </row>
    <row r="1424" spans="1:2" x14ac:dyDescent="0.3">
      <c r="A1424">
        <v>774909</v>
      </c>
      <c r="B1424" t="s">
        <v>1626</v>
      </c>
    </row>
    <row r="1425" spans="1:2" x14ac:dyDescent="0.3">
      <c r="A1425">
        <v>774912</v>
      </c>
      <c r="B1425" t="s">
        <v>1627</v>
      </c>
    </row>
    <row r="1426" spans="1:2" x14ac:dyDescent="0.3">
      <c r="A1426">
        <v>774913</v>
      </c>
      <c r="B1426" t="s">
        <v>1628</v>
      </c>
    </row>
    <row r="1427" spans="1:2" x14ac:dyDescent="0.3">
      <c r="A1427">
        <v>774916</v>
      </c>
      <c r="B1427" t="s">
        <v>1629</v>
      </c>
    </row>
    <row r="1428" spans="1:2" x14ac:dyDescent="0.3">
      <c r="A1428">
        <v>774917</v>
      </c>
      <c r="B1428" t="s">
        <v>1630</v>
      </c>
    </row>
    <row r="1429" spans="1:2" x14ac:dyDescent="0.3">
      <c r="A1429">
        <v>774919</v>
      </c>
      <c r="B1429" t="s">
        <v>1631</v>
      </c>
    </row>
    <row r="1430" spans="1:2" x14ac:dyDescent="0.3">
      <c r="A1430">
        <v>774920</v>
      </c>
      <c r="B1430" t="s">
        <v>1632</v>
      </c>
    </row>
    <row r="1431" spans="1:2" x14ac:dyDescent="0.3">
      <c r="A1431">
        <v>774923</v>
      </c>
      <c r="B1431" t="s">
        <v>1633</v>
      </c>
    </row>
    <row r="1432" spans="1:2" x14ac:dyDescent="0.3">
      <c r="A1432">
        <v>774926</v>
      </c>
      <c r="B1432" t="s">
        <v>1634</v>
      </c>
    </row>
    <row r="1433" spans="1:2" x14ac:dyDescent="0.3">
      <c r="A1433">
        <v>774929</v>
      </c>
      <c r="B1433" t="s">
        <v>1635</v>
      </c>
    </row>
    <row r="1434" spans="1:2" x14ac:dyDescent="0.3">
      <c r="A1434">
        <v>774933</v>
      </c>
      <c r="B1434" t="s">
        <v>1636</v>
      </c>
    </row>
    <row r="1435" spans="1:2" x14ac:dyDescent="0.3">
      <c r="A1435">
        <v>774934</v>
      </c>
      <c r="B1435" t="s">
        <v>1637</v>
      </c>
    </row>
    <row r="1436" spans="1:2" x14ac:dyDescent="0.3">
      <c r="A1436">
        <v>774936</v>
      </c>
      <c r="B1436" t="s">
        <v>1638</v>
      </c>
    </row>
    <row r="1437" spans="1:2" x14ac:dyDescent="0.3">
      <c r="A1437">
        <v>774937</v>
      </c>
      <c r="B1437" t="s">
        <v>1639</v>
      </c>
    </row>
    <row r="1438" spans="1:2" x14ac:dyDescent="0.3">
      <c r="A1438">
        <v>774940</v>
      </c>
      <c r="B1438" t="s">
        <v>1640</v>
      </c>
    </row>
    <row r="1439" spans="1:2" x14ac:dyDescent="0.3">
      <c r="A1439">
        <v>774949</v>
      </c>
      <c r="B1439" t="s">
        <v>1641</v>
      </c>
    </row>
    <row r="1440" spans="1:2" x14ac:dyDescent="0.3">
      <c r="A1440">
        <v>774950</v>
      </c>
      <c r="B1440" t="s">
        <v>1642</v>
      </c>
    </row>
    <row r="1441" spans="1:2" x14ac:dyDescent="0.3">
      <c r="A1441">
        <v>774953</v>
      </c>
      <c r="B1441" t="s">
        <v>1643</v>
      </c>
    </row>
    <row r="1442" spans="1:2" x14ac:dyDescent="0.3">
      <c r="A1442">
        <v>774954</v>
      </c>
      <c r="B1442" t="s">
        <v>1644</v>
      </c>
    </row>
    <row r="1443" spans="1:2" x14ac:dyDescent="0.3">
      <c r="A1443">
        <v>774956</v>
      </c>
      <c r="B1443" t="s">
        <v>1645</v>
      </c>
    </row>
    <row r="1444" spans="1:2" x14ac:dyDescent="0.3">
      <c r="A1444">
        <v>775173</v>
      </c>
      <c r="B1444" t="s">
        <v>1646</v>
      </c>
    </row>
    <row r="1445" spans="1:2" x14ac:dyDescent="0.3">
      <c r="A1445">
        <v>775180</v>
      </c>
      <c r="B1445" t="s">
        <v>1647</v>
      </c>
    </row>
    <row r="1446" spans="1:2" x14ac:dyDescent="0.3">
      <c r="A1446">
        <v>775181</v>
      </c>
      <c r="B1446" t="s">
        <v>1648</v>
      </c>
    </row>
    <row r="1447" spans="1:2" x14ac:dyDescent="0.3">
      <c r="A1447">
        <v>775189</v>
      </c>
      <c r="B1447" t="s">
        <v>1649</v>
      </c>
    </row>
    <row r="1448" spans="1:2" x14ac:dyDescent="0.3">
      <c r="A1448">
        <v>775190</v>
      </c>
      <c r="B1448" t="s">
        <v>1650</v>
      </c>
    </row>
    <row r="1449" spans="1:2" x14ac:dyDescent="0.3">
      <c r="A1449">
        <v>775193</v>
      </c>
      <c r="B1449" t="s">
        <v>1651</v>
      </c>
    </row>
    <row r="1450" spans="1:2" x14ac:dyDescent="0.3">
      <c r="A1450">
        <v>775201</v>
      </c>
      <c r="B1450" t="s">
        <v>1652</v>
      </c>
    </row>
    <row r="1451" spans="1:2" x14ac:dyDescent="0.3">
      <c r="A1451">
        <v>775205</v>
      </c>
      <c r="B1451" t="s">
        <v>1653</v>
      </c>
    </row>
    <row r="1452" spans="1:2" x14ac:dyDescent="0.3">
      <c r="A1452">
        <v>775206</v>
      </c>
      <c r="B1452" t="s">
        <v>1654</v>
      </c>
    </row>
    <row r="1453" spans="1:2" x14ac:dyDescent="0.3">
      <c r="A1453">
        <v>775210</v>
      </c>
      <c r="B1453" t="s">
        <v>1655</v>
      </c>
    </row>
    <row r="1454" spans="1:2" x14ac:dyDescent="0.3">
      <c r="A1454">
        <v>775220</v>
      </c>
      <c r="B1454" t="s">
        <v>1656</v>
      </c>
    </row>
    <row r="1455" spans="1:2" x14ac:dyDescent="0.3">
      <c r="A1455">
        <v>775223</v>
      </c>
      <c r="B1455" t="s">
        <v>1657</v>
      </c>
    </row>
    <row r="1456" spans="1:2" x14ac:dyDescent="0.3">
      <c r="A1456">
        <v>775225</v>
      </c>
      <c r="B1456" t="s">
        <v>1658</v>
      </c>
    </row>
    <row r="1457" spans="1:2" x14ac:dyDescent="0.3">
      <c r="A1457">
        <v>775226</v>
      </c>
      <c r="B1457" t="s">
        <v>1659</v>
      </c>
    </row>
    <row r="1458" spans="1:2" x14ac:dyDescent="0.3">
      <c r="A1458">
        <v>775227</v>
      </c>
      <c r="B1458" t="s">
        <v>1660</v>
      </c>
    </row>
    <row r="1459" spans="1:2" x14ac:dyDescent="0.3">
      <c r="A1459">
        <v>775229</v>
      </c>
      <c r="B1459" t="s">
        <v>1661</v>
      </c>
    </row>
    <row r="1460" spans="1:2" x14ac:dyDescent="0.3">
      <c r="A1460">
        <v>775230</v>
      </c>
      <c r="B1460" t="s">
        <v>1662</v>
      </c>
    </row>
    <row r="1461" spans="1:2" x14ac:dyDescent="0.3">
      <c r="A1461">
        <v>775233</v>
      </c>
      <c r="B1461" t="s">
        <v>1663</v>
      </c>
    </row>
    <row r="1462" spans="1:2" x14ac:dyDescent="0.3">
      <c r="A1462">
        <v>775235</v>
      </c>
      <c r="B1462" t="s">
        <v>1664</v>
      </c>
    </row>
    <row r="1463" spans="1:2" x14ac:dyDescent="0.3">
      <c r="A1463">
        <v>775236</v>
      </c>
      <c r="B1463" t="s">
        <v>1665</v>
      </c>
    </row>
    <row r="1464" spans="1:2" x14ac:dyDescent="0.3">
      <c r="A1464">
        <v>775239</v>
      </c>
      <c r="B1464" t="s">
        <v>1666</v>
      </c>
    </row>
    <row r="1465" spans="1:2" x14ac:dyDescent="0.3">
      <c r="A1465">
        <v>775240</v>
      </c>
      <c r="B1465" t="s">
        <v>1667</v>
      </c>
    </row>
    <row r="1466" spans="1:2" x14ac:dyDescent="0.3">
      <c r="A1466">
        <v>775242</v>
      </c>
      <c r="B1466" t="s">
        <v>1668</v>
      </c>
    </row>
    <row r="1467" spans="1:2" x14ac:dyDescent="0.3">
      <c r="A1467">
        <v>775244</v>
      </c>
      <c r="B1467" t="s">
        <v>1669</v>
      </c>
    </row>
    <row r="1468" spans="1:2" x14ac:dyDescent="0.3">
      <c r="A1468">
        <v>775249</v>
      </c>
      <c r="B1468" t="s">
        <v>1670</v>
      </c>
    </row>
    <row r="1469" spans="1:2" x14ac:dyDescent="0.3">
      <c r="A1469">
        <v>775252</v>
      </c>
      <c r="B1469" t="s">
        <v>1671</v>
      </c>
    </row>
    <row r="1470" spans="1:2" x14ac:dyDescent="0.3">
      <c r="A1470">
        <v>775257</v>
      </c>
      <c r="B1470" t="s">
        <v>1672</v>
      </c>
    </row>
    <row r="1471" spans="1:2" x14ac:dyDescent="0.3">
      <c r="A1471">
        <v>775258</v>
      </c>
      <c r="B1471" t="s">
        <v>1673</v>
      </c>
    </row>
    <row r="1472" spans="1:2" x14ac:dyDescent="0.3">
      <c r="A1472">
        <v>775260</v>
      </c>
      <c r="B1472" t="s">
        <v>1674</v>
      </c>
    </row>
    <row r="1473" spans="1:2" x14ac:dyDescent="0.3">
      <c r="A1473">
        <v>775262</v>
      </c>
      <c r="B1473" t="s">
        <v>1675</v>
      </c>
    </row>
    <row r="1474" spans="1:2" x14ac:dyDescent="0.3">
      <c r="A1474">
        <v>775263</v>
      </c>
      <c r="B1474" t="s">
        <v>1676</v>
      </c>
    </row>
    <row r="1475" spans="1:2" x14ac:dyDescent="0.3">
      <c r="A1475">
        <v>775269</v>
      </c>
      <c r="B1475" t="s">
        <v>1677</v>
      </c>
    </row>
    <row r="1476" spans="1:2" x14ac:dyDescent="0.3">
      <c r="A1476">
        <v>775270</v>
      </c>
      <c r="B1476" t="s">
        <v>1678</v>
      </c>
    </row>
    <row r="1477" spans="1:2" x14ac:dyDescent="0.3">
      <c r="A1477">
        <v>775271</v>
      </c>
      <c r="B1477" t="s">
        <v>1679</v>
      </c>
    </row>
    <row r="1478" spans="1:2" x14ac:dyDescent="0.3">
      <c r="A1478">
        <v>775275</v>
      </c>
      <c r="B1478" t="s">
        <v>1680</v>
      </c>
    </row>
    <row r="1479" spans="1:2" x14ac:dyDescent="0.3">
      <c r="A1479">
        <v>775277</v>
      </c>
      <c r="B1479" t="s">
        <v>1681</v>
      </c>
    </row>
    <row r="1480" spans="1:2" x14ac:dyDescent="0.3">
      <c r="A1480">
        <v>775280</v>
      </c>
      <c r="B1480" t="s">
        <v>1682</v>
      </c>
    </row>
    <row r="1481" spans="1:2" x14ac:dyDescent="0.3">
      <c r="A1481">
        <v>775290</v>
      </c>
      <c r="B1481" t="s">
        <v>1683</v>
      </c>
    </row>
    <row r="1482" spans="1:2" x14ac:dyDescent="0.3">
      <c r="A1482">
        <v>775294</v>
      </c>
      <c r="B1482" t="s">
        <v>1684</v>
      </c>
    </row>
    <row r="1483" spans="1:2" x14ac:dyDescent="0.3">
      <c r="A1483">
        <v>775295</v>
      </c>
      <c r="B1483" t="s">
        <v>1685</v>
      </c>
    </row>
    <row r="1484" spans="1:2" x14ac:dyDescent="0.3">
      <c r="A1484">
        <v>775296</v>
      </c>
      <c r="B1484" t="s">
        <v>1686</v>
      </c>
    </row>
    <row r="1485" spans="1:2" x14ac:dyDescent="0.3">
      <c r="A1485">
        <v>775299</v>
      </c>
      <c r="B1485" t="s">
        <v>1687</v>
      </c>
    </row>
    <row r="1486" spans="1:2" x14ac:dyDescent="0.3">
      <c r="A1486">
        <v>775300</v>
      </c>
      <c r="B1486" t="s">
        <v>1688</v>
      </c>
    </row>
    <row r="1487" spans="1:2" x14ac:dyDescent="0.3">
      <c r="A1487">
        <v>775301</v>
      </c>
      <c r="B1487" t="s">
        <v>1689</v>
      </c>
    </row>
    <row r="1488" spans="1:2" x14ac:dyDescent="0.3">
      <c r="A1488">
        <v>775307</v>
      </c>
      <c r="B1488" t="s">
        <v>1690</v>
      </c>
    </row>
    <row r="1489" spans="1:2" x14ac:dyDescent="0.3">
      <c r="A1489">
        <v>775310</v>
      </c>
      <c r="B1489" t="s">
        <v>1691</v>
      </c>
    </row>
    <row r="1490" spans="1:2" x14ac:dyDescent="0.3">
      <c r="A1490">
        <v>775314</v>
      </c>
      <c r="B1490" t="s">
        <v>1692</v>
      </c>
    </row>
    <row r="1491" spans="1:2" x14ac:dyDescent="0.3">
      <c r="A1491">
        <v>775323</v>
      </c>
      <c r="B1491" t="s">
        <v>1693</v>
      </c>
    </row>
    <row r="1492" spans="1:2" x14ac:dyDescent="0.3">
      <c r="A1492">
        <v>775325</v>
      </c>
      <c r="B1492" t="s">
        <v>1694</v>
      </c>
    </row>
    <row r="1493" spans="1:2" x14ac:dyDescent="0.3">
      <c r="A1493">
        <v>775326</v>
      </c>
      <c r="B1493" t="s">
        <v>1695</v>
      </c>
    </row>
    <row r="1494" spans="1:2" x14ac:dyDescent="0.3">
      <c r="A1494">
        <v>775329</v>
      </c>
      <c r="B1494" t="s">
        <v>1696</v>
      </c>
    </row>
    <row r="1495" spans="1:2" x14ac:dyDescent="0.3">
      <c r="A1495">
        <v>775332</v>
      </c>
      <c r="B1495" t="s">
        <v>1697</v>
      </c>
    </row>
    <row r="1496" spans="1:2" x14ac:dyDescent="0.3">
      <c r="A1496">
        <v>775334</v>
      </c>
      <c r="B1496" t="s">
        <v>1698</v>
      </c>
    </row>
    <row r="1497" spans="1:2" x14ac:dyDescent="0.3">
      <c r="A1497">
        <v>775335</v>
      </c>
      <c r="B1497" t="s">
        <v>1699</v>
      </c>
    </row>
    <row r="1498" spans="1:2" x14ac:dyDescent="0.3">
      <c r="A1498">
        <v>775336</v>
      </c>
      <c r="B1498" t="s">
        <v>1700</v>
      </c>
    </row>
    <row r="1499" spans="1:2" x14ac:dyDescent="0.3">
      <c r="A1499">
        <v>775338</v>
      </c>
      <c r="B1499" t="s">
        <v>1701</v>
      </c>
    </row>
    <row r="1500" spans="1:2" x14ac:dyDescent="0.3">
      <c r="A1500">
        <v>775339</v>
      </c>
      <c r="B1500" t="s">
        <v>1702</v>
      </c>
    </row>
    <row r="1501" spans="1:2" x14ac:dyDescent="0.3">
      <c r="A1501">
        <v>775347</v>
      </c>
      <c r="B1501" t="s">
        <v>1703</v>
      </c>
    </row>
    <row r="1502" spans="1:2" x14ac:dyDescent="0.3">
      <c r="A1502">
        <v>775348</v>
      </c>
      <c r="B1502" t="s">
        <v>1704</v>
      </c>
    </row>
    <row r="1503" spans="1:2" x14ac:dyDescent="0.3">
      <c r="A1503">
        <v>775349</v>
      </c>
      <c r="B1503" t="s">
        <v>1705</v>
      </c>
    </row>
    <row r="1504" spans="1:2" x14ac:dyDescent="0.3">
      <c r="A1504">
        <v>775350</v>
      </c>
      <c r="B1504" t="s">
        <v>1706</v>
      </c>
    </row>
    <row r="1505" spans="1:2" x14ac:dyDescent="0.3">
      <c r="A1505">
        <v>775351</v>
      </c>
      <c r="B1505" t="s">
        <v>1707</v>
      </c>
    </row>
    <row r="1506" spans="1:2" x14ac:dyDescent="0.3">
      <c r="A1506">
        <v>775353</v>
      </c>
      <c r="B1506" t="s">
        <v>1708</v>
      </c>
    </row>
    <row r="1507" spans="1:2" x14ac:dyDescent="0.3">
      <c r="A1507">
        <v>775355</v>
      </c>
      <c r="B1507" t="s">
        <v>1709</v>
      </c>
    </row>
    <row r="1508" spans="1:2" x14ac:dyDescent="0.3">
      <c r="A1508">
        <v>775358</v>
      </c>
      <c r="B1508" t="s">
        <v>1710</v>
      </c>
    </row>
    <row r="1509" spans="1:2" x14ac:dyDescent="0.3">
      <c r="A1509">
        <v>775359</v>
      </c>
      <c r="B1509" t="s">
        <v>1711</v>
      </c>
    </row>
    <row r="1510" spans="1:2" x14ac:dyDescent="0.3">
      <c r="A1510">
        <v>775364</v>
      </c>
      <c r="B1510" t="s">
        <v>1712</v>
      </c>
    </row>
    <row r="1511" spans="1:2" x14ac:dyDescent="0.3">
      <c r="A1511">
        <v>775371</v>
      </c>
      <c r="B1511" t="s">
        <v>1713</v>
      </c>
    </row>
    <row r="1512" spans="1:2" x14ac:dyDescent="0.3">
      <c r="A1512">
        <v>775376</v>
      </c>
      <c r="B1512" t="s">
        <v>1714</v>
      </c>
    </row>
    <row r="1513" spans="1:2" x14ac:dyDescent="0.3">
      <c r="A1513">
        <v>775378</v>
      </c>
      <c r="B1513" t="s">
        <v>1715</v>
      </c>
    </row>
    <row r="1514" spans="1:2" x14ac:dyDescent="0.3">
      <c r="A1514">
        <v>775382</v>
      </c>
      <c r="B1514" t="s">
        <v>1716</v>
      </c>
    </row>
    <row r="1515" spans="1:2" x14ac:dyDescent="0.3">
      <c r="A1515">
        <v>775383</v>
      </c>
      <c r="B1515" t="s">
        <v>1717</v>
      </c>
    </row>
    <row r="1516" spans="1:2" x14ac:dyDescent="0.3">
      <c r="A1516">
        <v>775384</v>
      </c>
      <c r="B1516" t="s">
        <v>1718</v>
      </c>
    </row>
    <row r="1517" spans="1:2" x14ac:dyDescent="0.3">
      <c r="A1517">
        <v>775385</v>
      </c>
      <c r="B1517" t="s">
        <v>1719</v>
      </c>
    </row>
    <row r="1518" spans="1:2" x14ac:dyDescent="0.3">
      <c r="A1518">
        <v>775386</v>
      </c>
      <c r="B1518" t="s">
        <v>1720</v>
      </c>
    </row>
    <row r="1519" spans="1:2" x14ac:dyDescent="0.3">
      <c r="A1519">
        <v>775388</v>
      </c>
      <c r="B1519" t="s">
        <v>1721</v>
      </c>
    </row>
    <row r="1520" spans="1:2" x14ac:dyDescent="0.3">
      <c r="A1520">
        <v>775393</v>
      </c>
      <c r="B1520" t="s">
        <v>1722</v>
      </c>
    </row>
    <row r="1521" spans="1:2" x14ac:dyDescent="0.3">
      <c r="A1521">
        <v>775394</v>
      </c>
      <c r="B1521" t="s">
        <v>1723</v>
      </c>
    </row>
    <row r="1522" spans="1:2" x14ac:dyDescent="0.3">
      <c r="A1522">
        <v>775397</v>
      </c>
      <c r="B1522" t="s">
        <v>1724</v>
      </c>
    </row>
    <row r="1523" spans="1:2" x14ac:dyDescent="0.3">
      <c r="A1523">
        <v>775405</v>
      </c>
      <c r="B1523" t="s">
        <v>1725</v>
      </c>
    </row>
    <row r="1524" spans="1:2" x14ac:dyDescent="0.3">
      <c r="A1524">
        <v>775407</v>
      </c>
      <c r="B1524" t="s">
        <v>1726</v>
      </c>
    </row>
    <row r="1525" spans="1:2" x14ac:dyDescent="0.3">
      <c r="A1525">
        <v>775414</v>
      </c>
      <c r="B1525" t="s">
        <v>1727</v>
      </c>
    </row>
    <row r="1526" spans="1:2" x14ac:dyDescent="0.3">
      <c r="A1526">
        <v>775416</v>
      </c>
      <c r="B1526" t="s">
        <v>1728</v>
      </c>
    </row>
    <row r="1527" spans="1:2" x14ac:dyDescent="0.3">
      <c r="A1527">
        <v>775417</v>
      </c>
      <c r="B1527" t="s">
        <v>1729</v>
      </c>
    </row>
    <row r="1528" spans="1:2" x14ac:dyDescent="0.3">
      <c r="A1528">
        <v>775418</v>
      </c>
      <c r="B1528" t="s">
        <v>1730</v>
      </c>
    </row>
    <row r="1529" spans="1:2" x14ac:dyDescent="0.3">
      <c r="A1529">
        <v>775420</v>
      </c>
      <c r="B1529" t="s">
        <v>1731</v>
      </c>
    </row>
    <row r="1530" spans="1:2" x14ac:dyDescent="0.3">
      <c r="A1530">
        <v>775423</v>
      </c>
      <c r="B1530" t="s">
        <v>1732</v>
      </c>
    </row>
    <row r="1531" spans="1:2" x14ac:dyDescent="0.3">
      <c r="A1531">
        <v>775425</v>
      </c>
      <c r="B1531" t="s">
        <v>1733</v>
      </c>
    </row>
    <row r="1532" spans="1:2" x14ac:dyDescent="0.3">
      <c r="A1532">
        <v>775427</v>
      </c>
      <c r="B1532" t="s">
        <v>1734</v>
      </c>
    </row>
    <row r="1533" spans="1:2" x14ac:dyDescent="0.3">
      <c r="A1533">
        <v>775430</v>
      </c>
      <c r="B1533" t="s">
        <v>1735</v>
      </c>
    </row>
    <row r="1534" spans="1:2" x14ac:dyDescent="0.3">
      <c r="A1534">
        <v>775431</v>
      </c>
      <c r="B1534" t="s">
        <v>1736</v>
      </c>
    </row>
    <row r="1535" spans="1:2" x14ac:dyDescent="0.3">
      <c r="A1535">
        <v>775435</v>
      </c>
      <c r="B1535" t="s">
        <v>1737</v>
      </c>
    </row>
    <row r="1536" spans="1:2" x14ac:dyDescent="0.3">
      <c r="A1536">
        <v>775437</v>
      </c>
      <c r="B1536" t="s">
        <v>1738</v>
      </c>
    </row>
    <row r="1537" spans="1:2" x14ac:dyDescent="0.3">
      <c r="A1537">
        <v>775441</v>
      </c>
      <c r="B1537" t="s">
        <v>1739</v>
      </c>
    </row>
    <row r="1538" spans="1:2" x14ac:dyDescent="0.3">
      <c r="A1538">
        <v>775444</v>
      </c>
      <c r="B1538" t="s">
        <v>1740</v>
      </c>
    </row>
    <row r="1539" spans="1:2" x14ac:dyDescent="0.3">
      <c r="A1539">
        <v>775445</v>
      </c>
      <c r="B1539" t="s">
        <v>1741</v>
      </c>
    </row>
    <row r="1540" spans="1:2" x14ac:dyDescent="0.3">
      <c r="A1540">
        <v>775448</v>
      </c>
      <c r="B1540" t="s">
        <v>1742</v>
      </c>
    </row>
    <row r="1541" spans="1:2" x14ac:dyDescent="0.3">
      <c r="A1541">
        <v>775449</v>
      </c>
      <c r="B1541" t="s">
        <v>1743</v>
      </c>
    </row>
    <row r="1542" spans="1:2" x14ac:dyDescent="0.3">
      <c r="A1542">
        <v>775451</v>
      </c>
      <c r="B1542" t="s">
        <v>1744</v>
      </c>
    </row>
    <row r="1543" spans="1:2" x14ac:dyDescent="0.3">
      <c r="A1543">
        <v>775452</v>
      </c>
      <c r="B1543" t="s">
        <v>1745</v>
      </c>
    </row>
    <row r="1544" spans="1:2" x14ac:dyDescent="0.3">
      <c r="A1544">
        <v>775454</v>
      </c>
      <c r="B1544" t="s">
        <v>1746</v>
      </c>
    </row>
    <row r="1545" spans="1:2" x14ac:dyDescent="0.3">
      <c r="A1545">
        <v>775455</v>
      </c>
      <c r="B1545" t="s">
        <v>1747</v>
      </c>
    </row>
    <row r="1546" spans="1:2" x14ac:dyDescent="0.3">
      <c r="A1546">
        <v>775456</v>
      </c>
      <c r="B1546" t="s">
        <v>1748</v>
      </c>
    </row>
    <row r="1547" spans="1:2" x14ac:dyDescent="0.3">
      <c r="A1547">
        <v>775463</v>
      </c>
      <c r="B1547" t="s">
        <v>1749</v>
      </c>
    </row>
    <row r="1548" spans="1:2" x14ac:dyDescent="0.3">
      <c r="A1548">
        <v>775467</v>
      </c>
      <c r="B1548" t="s">
        <v>1750</v>
      </c>
    </row>
    <row r="1549" spans="1:2" x14ac:dyDescent="0.3">
      <c r="A1549">
        <v>775469</v>
      </c>
      <c r="B1549" t="s">
        <v>1751</v>
      </c>
    </row>
    <row r="1550" spans="1:2" x14ac:dyDescent="0.3">
      <c r="A1550">
        <v>775471</v>
      </c>
      <c r="B1550" t="s">
        <v>1752</v>
      </c>
    </row>
    <row r="1551" spans="1:2" x14ac:dyDescent="0.3">
      <c r="A1551">
        <v>775472</v>
      </c>
      <c r="B1551" t="s">
        <v>1753</v>
      </c>
    </row>
    <row r="1552" spans="1:2" x14ac:dyDescent="0.3">
      <c r="A1552">
        <v>775478</v>
      </c>
      <c r="B1552" t="s">
        <v>1754</v>
      </c>
    </row>
    <row r="1553" spans="1:2" x14ac:dyDescent="0.3">
      <c r="A1553">
        <v>775483</v>
      </c>
      <c r="B1553" t="s">
        <v>1755</v>
      </c>
    </row>
    <row r="1554" spans="1:2" x14ac:dyDescent="0.3">
      <c r="A1554">
        <v>775484</v>
      </c>
      <c r="B1554" t="s">
        <v>1756</v>
      </c>
    </row>
    <row r="1555" spans="1:2" x14ac:dyDescent="0.3">
      <c r="A1555">
        <v>775487</v>
      </c>
      <c r="B1555" t="s">
        <v>1757</v>
      </c>
    </row>
    <row r="1556" spans="1:2" x14ac:dyDescent="0.3">
      <c r="A1556">
        <v>775488</v>
      </c>
      <c r="B1556" t="s">
        <v>1758</v>
      </c>
    </row>
    <row r="1557" spans="1:2" x14ac:dyDescent="0.3">
      <c r="A1557">
        <v>775492</v>
      </c>
      <c r="B1557" t="s">
        <v>1759</v>
      </c>
    </row>
    <row r="1558" spans="1:2" x14ac:dyDescent="0.3">
      <c r="A1558">
        <v>775494</v>
      </c>
      <c r="B1558" t="s">
        <v>1760</v>
      </c>
    </row>
    <row r="1559" spans="1:2" x14ac:dyDescent="0.3">
      <c r="A1559">
        <v>775495</v>
      </c>
      <c r="B1559" t="s">
        <v>1761</v>
      </c>
    </row>
    <row r="1560" spans="1:2" x14ac:dyDescent="0.3">
      <c r="A1560">
        <v>775502</v>
      </c>
      <c r="B1560" t="s">
        <v>1762</v>
      </c>
    </row>
    <row r="1561" spans="1:2" x14ac:dyDescent="0.3">
      <c r="A1561">
        <v>775504</v>
      </c>
      <c r="B1561" t="s">
        <v>1763</v>
      </c>
    </row>
    <row r="1562" spans="1:2" x14ac:dyDescent="0.3">
      <c r="A1562">
        <v>775508</v>
      </c>
      <c r="B1562" t="s">
        <v>1764</v>
      </c>
    </row>
    <row r="1563" spans="1:2" x14ac:dyDescent="0.3">
      <c r="A1563">
        <v>775510</v>
      </c>
      <c r="B1563" t="s">
        <v>1765</v>
      </c>
    </row>
    <row r="1564" spans="1:2" x14ac:dyDescent="0.3">
      <c r="A1564">
        <v>775511</v>
      </c>
      <c r="B1564" t="s">
        <v>1766</v>
      </c>
    </row>
    <row r="1565" spans="1:2" x14ac:dyDescent="0.3">
      <c r="A1565">
        <v>775515</v>
      </c>
      <c r="B1565" t="s">
        <v>1767</v>
      </c>
    </row>
    <row r="1566" spans="1:2" x14ac:dyDescent="0.3">
      <c r="A1566">
        <v>775516</v>
      </c>
      <c r="B1566" t="s">
        <v>1768</v>
      </c>
    </row>
    <row r="1567" spans="1:2" x14ac:dyDescent="0.3">
      <c r="A1567">
        <v>775517</v>
      </c>
      <c r="B1567" t="s">
        <v>1769</v>
      </c>
    </row>
    <row r="1568" spans="1:2" x14ac:dyDescent="0.3">
      <c r="A1568">
        <v>775521</v>
      </c>
      <c r="B1568" t="s">
        <v>1770</v>
      </c>
    </row>
    <row r="1569" spans="1:2" x14ac:dyDescent="0.3">
      <c r="A1569">
        <v>775523</v>
      </c>
      <c r="B1569" t="s">
        <v>1771</v>
      </c>
    </row>
    <row r="1570" spans="1:2" x14ac:dyDescent="0.3">
      <c r="A1570">
        <v>775525</v>
      </c>
      <c r="B1570" t="s">
        <v>1772</v>
      </c>
    </row>
    <row r="1571" spans="1:2" x14ac:dyDescent="0.3">
      <c r="A1571">
        <v>775526</v>
      </c>
      <c r="B1571" t="s">
        <v>1773</v>
      </c>
    </row>
    <row r="1572" spans="1:2" x14ac:dyDescent="0.3">
      <c r="A1572">
        <v>775529</v>
      </c>
      <c r="B1572" t="s">
        <v>1774</v>
      </c>
    </row>
    <row r="1573" spans="1:2" x14ac:dyDescent="0.3">
      <c r="A1573">
        <v>775530</v>
      </c>
      <c r="B1573" t="s">
        <v>1775</v>
      </c>
    </row>
    <row r="1574" spans="1:2" x14ac:dyDescent="0.3">
      <c r="A1574">
        <v>775531</v>
      </c>
      <c r="B1574" t="s">
        <v>1776</v>
      </c>
    </row>
    <row r="1575" spans="1:2" x14ac:dyDescent="0.3">
      <c r="A1575">
        <v>775538</v>
      </c>
      <c r="B1575" t="s">
        <v>1777</v>
      </c>
    </row>
    <row r="1576" spans="1:2" x14ac:dyDescent="0.3">
      <c r="A1576">
        <v>775542</v>
      </c>
      <c r="B1576" t="s">
        <v>1778</v>
      </c>
    </row>
    <row r="1577" spans="1:2" x14ac:dyDescent="0.3">
      <c r="A1577">
        <v>775544</v>
      </c>
      <c r="B1577" t="s">
        <v>1779</v>
      </c>
    </row>
    <row r="1578" spans="1:2" x14ac:dyDescent="0.3">
      <c r="A1578">
        <v>775545</v>
      </c>
      <c r="B1578" t="s">
        <v>1780</v>
      </c>
    </row>
    <row r="1579" spans="1:2" x14ac:dyDescent="0.3">
      <c r="A1579">
        <v>775546</v>
      </c>
      <c r="B1579" t="s">
        <v>1781</v>
      </c>
    </row>
    <row r="1580" spans="1:2" x14ac:dyDescent="0.3">
      <c r="A1580">
        <v>775564</v>
      </c>
      <c r="B1580" t="s">
        <v>1782</v>
      </c>
    </row>
    <row r="1581" spans="1:2" x14ac:dyDescent="0.3">
      <c r="A1581">
        <v>775565</v>
      </c>
      <c r="B1581" t="s">
        <v>1783</v>
      </c>
    </row>
    <row r="1582" spans="1:2" x14ac:dyDescent="0.3">
      <c r="A1582">
        <v>775568</v>
      </c>
      <c r="B1582" t="s">
        <v>1784</v>
      </c>
    </row>
    <row r="1583" spans="1:2" x14ac:dyDescent="0.3">
      <c r="A1583">
        <v>775569</v>
      </c>
      <c r="B1583" t="s">
        <v>1785</v>
      </c>
    </row>
    <row r="1584" spans="1:2" x14ac:dyDescent="0.3">
      <c r="A1584">
        <v>775570</v>
      </c>
      <c r="B1584" t="s">
        <v>1786</v>
      </c>
    </row>
    <row r="1585" spans="1:2" x14ac:dyDescent="0.3">
      <c r="A1585">
        <v>775571</v>
      </c>
      <c r="B1585" t="s">
        <v>1787</v>
      </c>
    </row>
    <row r="1586" spans="1:2" x14ac:dyDescent="0.3">
      <c r="A1586">
        <v>775572</v>
      </c>
      <c r="B1586" t="s">
        <v>1788</v>
      </c>
    </row>
    <row r="1587" spans="1:2" x14ac:dyDescent="0.3">
      <c r="A1587">
        <v>775574</v>
      </c>
      <c r="B1587" t="s">
        <v>1789</v>
      </c>
    </row>
    <row r="1588" spans="1:2" x14ac:dyDescent="0.3">
      <c r="A1588">
        <v>775585</v>
      </c>
      <c r="B1588" t="s">
        <v>1790</v>
      </c>
    </row>
    <row r="1589" spans="1:2" x14ac:dyDescent="0.3">
      <c r="A1589">
        <v>775590</v>
      </c>
      <c r="B1589" t="s">
        <v>1791</v>
      </c>
    </row>
    <row r="1590" spans="1:2" x14ac:dyDescent="0.3">
      <c r="A1590">
        <v>775592</v>
      </c>
      <c r="B1590" t="s">
        <v>1792</v>
      </c>
    </row>
    <row r="1591" spans="1:2" x14ac:dyDescent="0.3">
      <c r="A1591">
        <v>775596</v>
      </c>
      <c r="B1591" t="s">
        <v>1793</v>
      </c>
    </row>
    <row r="1592" spans="1:2" x14ac:dyDescent="0.3">
      <c r="A1592">
        <v>775597</v>
      </c>
      <c r="B1592" t="s">
        <v>1794</v>
      </c>
    </row>
    <row r="1593" spans="1:2" x14ac:dyDescent="0.3">
      <c r="A1593">
        <v>775598</v>
      </c>
      <c r="B1593" t="s">
        <v>1795</v>
      </c>
    </row>
    <row r="1594" spans="1:2" x14ac:dyDescent="0.3">
      <c r="A1594">
        <v>775601</v>
      </c>
      <c r="B1594" t="s">
        <v>1796</v>
      </c>
    </row>
    <row r="1595" spans="1:2" x14ac:dyDescent="0.3">
      <c r="A1595">
        <v>775603</v>
      </c>
      <c r="B1595" t="s">
        <v>1797</v>
      </c>
    </row>
    <row r="1596" spans="1:2" x14ac:dyDescent="0.3">
      <c r="A1596">
        <v>775605</v>
      </c>
      <c r="B1596" t="s">
        <v>1798</v>
      </c>
    </row>
    <row r="1597" spans="1:2" x14ac:dyDescent="0.3">
      <c r="A1597">
        <v>775619</v>
      </c>
      <c r="B1597" t="s">
        <v>1799</v>
      </c>
    </row>
    <row r="1598" spans="1:2" x14ac:dyDescent="0.3">
      <c r="A1598">
        <v>775626</v>
      </c>
      <c r="B1598" t="s">
        <v>1800</v>
      </c>
    </row>
    <row r="1599" spans="1:2" x14ac:dyDescent="0.3">
      <c r="A1599">
        <v>775627</v>
      </c>
      <c r="B1599" t="s">
        <v>1801</v>
      </c>
    </row>
    <row r="1600" spans="1:2" x14ac:dyDescent="0.3">
      <c r="A1600">
        <v>775628</v>
      </c>
      <c r="B1600" t="s">
        <v>1802</v>
      </c>
    </row>
    <row r="1601" spans="1:2" x14ac:dyDescent="0.3">
      <c r="A1601">
        <v>775631</v>
      </c>
      <c r="B1601" t="s">
        <v>1803</v>
      </c>
    </row>
    <row r="1602" spans="1:2" x14ac:dyDescent="0.3">
      <c r="A1602">
        <v>775633</v>
      </c>
      <c r="B1602" t="s">
        <v>1804</v>
      </c>
    </row>
    <row r="1603" spans="1:2" x14ac:dyDescent="0.3">
      <c r="A1603">
        <v>775636</v>
      </c>
      <c r="B1603" t="s">
        <v>1805</v>
      </c>
    </row>
    <row r="1604" spans="1:2" x14ac:dyDescent="0.3">
      <c r="A1604">
        <v>775638</v>
      </c>
      <c r="B1604" t="s">
        <v>1806</v>
      </c>
    </row>
    <row r="1605" spans="1:2" x14ac:dyDescent="0.3">
      <c r="A1605">
        <v>775639</v>
      </c>
      <c r="B1605" t="s">
        <v>1807</v>
      </c>
    </row>
    <row r="1606" spans="1:2" x14ac:dyDescent="0.3">
      <c r="A1606">
        <v>775643</v>
      </c>
      <c r="B1606" t="s">
        <v>1808</v>
      </c>
    </row>
    <row r="1607" spans="1:2" x14ac:dyDescent="0.3">
      <c r="A1607">
        <v>775646</v>
      </c>
      <c r="B1607" t="s">
        <v>1809</v>
      </c>
    </row>
    <row r="1608" spans="1:2" x14ac:dyDescent="0.3">
      <c r="A1608">
        <v>775647</v>
      </c>
      <c r="B1608" t="s">
        <v>1810</v>
      </c>
    </row>
    <row r="1609" spans="1:2" x14ac:dyDescent="0.3">
      <c r="A1609">
        <v>775649</v>
      </c>
      <c r="B1609" t="s">
        <v>1811</v>
      </c>
    </row>
    <row r="1610" spans="1:2" x14ac:dyDescent="0.3">
      <c r="A1610">
        <v>775656</v>
      </c>
      <c r="B1610" t="s">
        <v>1812</v>
      </c>
    </row>
    <row r="1611" spans="1:2" x14ac:dyDescent="0.3">
      <c r="A1611">
        <v>775657</v>
      </c>
      <c r="B1611" t="s">
        <v>1813</v>
      </c>
    </row>
    <row r="1612" spans="1:2" x14ac:dyDescent="0.3">
      <c r="A1612">
        <v>775659</v>
      </c>
      <c r="B1612" t="s">
        <v>1814</v>
      </c>
    </row>
    <row r="1613" spans="1:2" x14ac:dyDescent="0.3">
      <c r="A1613">
        <v>775662</v>
      </c>
      <c r="B1613" t="s">
        <v>1815</v>
      </c>
    </row>
    <row r="1614" spans="1:2" x14ac:dyDescent="0.3">
      <c r="A1614">
        <v>775669</v>
      </c>
      <c r="B1614" t="s">
        <v>1816</v>
      </c>
    </row>
    <row r="1615" spans="1:2" x14ac:dyDescent="0.3">
      <c r="A1615">
        <v>775670</v>
      </c>
      <c r="B1615" t="s">
        <v>1817</v>
      </c>
    </row>
    <row r="1616" spans="1:2" x14ac:dyDescent="0.3">
      <c r="A1616">
        <v>775675</v>
      </c>
      <c r="B1616" t="s">
        <v>1818</v>
      </c>
    </row>
    <row r="1617" spans="1:2" x14ac:dyDescent="0.3">
      <c r="A1617">
        <v>775676</v>
      </c>
      <c r="B1617" t="s">
        <v>1819</v>
      </c>
    </row>
    <row r="1618" spans="1:2" x14ac:dyDescent="0.3">
      <c r="A1618">
        <v>775677</v>
      </c>
      <c r="B1618" t="s">
        <v>1820</v>
      </c>
    </row>
    <row r="1619" spans="1:2" x14ac:dyDescent="0.3">
      <c r="A1619">
        <v>775678</v>
      </c>
      <c r="B1619" t="s">
        <v>1821</v>
      </c>
    </row>
    <row r="1620" spans="1:2" x14ac:dyDescent="0.3">
      <c r="A1620">
        <v>775679</v>
      </c>
      <c r="B1620" t="s">
        <v>1822</v>
      </c>
    </row>
    <row r="1621" spans="1:2" x14ac:dyDescent="0.3">
      <c r="A1621">
        <v>775680</v>
      </c>
      <c r="B1621" t="s">
        <v>1823</v>
      </c>
    </row>
    <row r="1622" spans="1:2" x14ac:dyDescent="0.3">
      <c r="A1622">
        <v>775681</v>
      </c>
      <c r="B1622" t="s">
        <v>1824</v>
      </c>
    </row>
    <row r="1623" spans="1:2" x14ac:dyDescent="0.3">
      <c r="A1623">
        <v>775682</v>
      </c>
      <c r="B1623" t="s">
        <v>1825</v>
      </c>
    </row>
    <row r="1624" spans="1:2" x14ac:dyDescent="0.3">
      <c r="A1624">
        <v>775684</v>
      </c>
      <c r="B1624" t="s">
        <v>1826</v>
      </c>
    </row>
    <row r="1625" spans="1:2" x14ac:dyDescent="0.3">
      <c r="A1625">
        <v>775686</v>
      </c>
      <c r="B1625" t="s">
        <v>1827</v>
      </c>
    </row>
    <row r="1626" spans="1:2" x14ac:dyDescent="0.3">
      <c r="A1626">
        <v>775690</v>
      </c>
      <c r="B1626" t="s">
        <v>1828</v>
      </c>
    </row>
    <row r="1627" spans="1:2" x14ac:dyDescent="0.3">
      <c r="A1627">
        <v>775695</v>
      </c>
      <c r="B1627" t="s">
        <v>1829</v>
      </c>
    </row>
    <row r="1628" spans="1:2" x14ac:dyDescent="0.3">
      <c r="A1628">
        <v>775698</v>
      </c>
      <c r="B1628" t="s">
        <v>1830</v>
      </c>
    </row>
    <row r="1629" spans="1:2" x14ac:dyDescent="0.3">
      <c r="A1629">
        <v>775699</v>
      </c>
      <c r="B1629" t="s">
        <v>1831</v>
      </c>
    </row>
    <row r="1630" spans="1:2" x14ac:dyDescent="0.3">
      <c r="A1630">
        <v>775701</v>
      </c>
      <c r="B1630" t="s">
        <v>1832</v>
      </c>
    </row>
    <row r="1631" spans="1:2" x14ac:dyDescent="0.3">
      <c r="A1631">
        <v>775702</v>
      </c>
      <c r="B1631" t="s">
        <v>1833</v>
      </c>
    </row>
    <row r="1632" spans="1:2" x14ac:dyDescent="0.3">
      <c r="A1632">
        <v>775704</v>
      </c>
      <c r="B1632" t="s">
        <v>1834</v>
      </c>
    </row>
    <row r="1633" spans="1:2" x14ac:dyDescent="0.3">
      <c r="A1633">
        <v>775707</v>
      </c>
      <c r="B1633" t="s">
        <v>1835</v>
      </c>
    </row>
    <row r="1634" spans="1:2" x14ac:dyDescent="0.3">
      <c r="A1634">
        <v>775710</v>
      </c>
      <c r="B1634" t="s">
        <v>1836</v>
      </c>
    </row>
    <row r="1635" spans="1:2" x14ac:dyDescent="0.3">
      <c r="A1635">
        <v>775714</v>
      </c>
      <c r="B1635" t="s">
        <v>1837</v>
      </c>
    </row>
    <row r="1636" spans="1:2" x14ac:dyDescent="0.3">
      <c r="A1636">
        <v>775716</v>
      </c>
      <c r="B1636" t="s">
        <v>1838</v>
      </c>
    </row>
    <row r="1637" spans="1:2" x14ac:dyDescent="0.3">
      <c r="A1637">
        <v>775726</v>
      </c>
      <c r="B1637" t="s">
        <v>1839</v>
      </c>
    </row>
    <row r="1638" spans="1:2" x14ac:dyDescent="0.3">
      <c r="A1638">
        <v>775729</v>
      </c>
      <c r="B1638" t="s">
        <v>1840</v>
      </c>
    </row>
    <row r="1639" spans="1:2" x14ac:dyDescent="0.3">
      <c r="A1639">
        <v>775731</v>
      </c>
      <c r="B1639" t="s">
        <v>1841</v>
      </c>
    </row>
    <row r="1640" spans="1:2" x14ac:dyDescent="0.3">
      <c r="A1640">
        <v>775732</v>
      </c>
      <c r="B1640" t="s">
        <v>1842</v>
      </c>
    </row>
    <row r="1641" spans="1:2" x14ac:dyDescent="0.3">
      <c r="A1641">
        <v>775734</v>
      </c>
      <c r="B1641" t="s">
        <v>1843</v>
      </c>
    </row>
    <row r="1642" spans="1:2" x14ac:dyDescent="0.3">
      <c r="A1642">
        <v>775737</v>
      </c>
      <c r="B1642" t="s">
        <v>1844</v>
      </c>
    </row>
    <row r="1643" spans="1:2" x14ac:dyDescent="0.3">
      <c r="A1643">
        <v>775739</v>
      </c>
      <c r="B1643" t="s">
        <v>1845</v>
      </c>
    </row>
    <row r="1644" spans="1:2" x14ac:dyDescent="0.3">
      <c r="A1644">
        <v>775743</v>
      </c>
      <c r="B1644" t="s">
        <v>1846</v>
      </c>
    </row>
    <row r="1645" spans="1:2" x14ac:dyDescent="0.3">
      <c r="A1645">
        <v>775748</v>
      </c>
      <c r="B1645" t="s">
        <v>1847</v>
      </c>
    </row>
    <row r="1646" spans="1:2" x14ac:dyDescent="0.3">
      <c r="A1646">
        <v>775750</v>
      </c>
      <c r="B1646" t="s">
        <v>1848</v>
      </c>
    </row>
    <row r="1647" spans="1:2" x14ac:dyDescent="0.3">
      <c r="A1647">
        <v>775751</v>
      </c>
      <c r="B1647" t="s">
        <v>1849</v>
      </c>
    </row>
    <row r="1648" spans="1:2" x14ac:dyDescent="0.3">
      <c r="A1648">
        <v>775758</v>
      </c>
      <c r="B1648" t="s">
        <v>1850</v>
      </c>
    </row>
    <row r="1649" spans="1:2" x14ac:dyDescent="0.3">
      <c r="A1649">
        <v>775759</v>
      </c>
      <c r="B1649" t="s">
        <v>1851</v>
      </c>
    </row>
    <row r="1650" spans="1:2" x14ac:dyDescent="0.3">
      <c r="A1650">
        <v>775760</v>
      </c>
      <c r="B1650" t="s">
        <v>1852</v>
      </c>
    </row>
    <row r="1651" spans="1:2" x14ac:dyDescent="0.3">
      <c r="A1651">
        <v>775761</v>
      </c>
      <c r="B1651" t="s">
        <v>1853</v>
      </c>
    </row>
    <row r="1652" spans="1:2" x14ac:dyDescent="0.3">
      <c r="A1652">
        <v>775762</v>
      </c>
      <c r="B1652" t="s">
        <v>1854</v>
      </c>
    </row>
    <row r="1653" spans="1:2" x14ac:dyDescent="0.3">
      <c r="A1653">
        <v>775768</v>
      </c>
      <c r="B1653" t="s">
        <v>1855</v>
      </c>
    </row>
    <row r="1654" spans="1:2" x14ac:dyDescent="0.3">
      <c r="A1654">
        <v>775782</v>
      </c>
      <c r="B1654" t="s">
        <v>1856</v>
      </c>
    </row>
    <row r="1655" spans="1:2" x14ac:dyDescent="0.3">
      <c r="A1655">
        <v>775784</v>
      </c>
      <c r="B1655" t="s">
        <v>1857</v>
      </c>
    </row>
    <row r="1656" spans="1:2" x14ac:dyDescent="0.3">
      <c r="A1656">
        <v>775786</v>
      </c>
      <c r="B1656" t="s">
        <v>1858</v>
      </c>
    </row>
    <row r="1657" spans="1:2" x14ac:dyDescent="0.3">
      <c r="A1657">
        <v>775787</v>
      </c>
      <c r="B1657" t="s">
        <v>1859</v>
      </c>
    </row>
    <row r="1658" spans="1:2" x14ac:dyDescent="0.3">
      <c r="A1658">
        <v>775788</v>
      </c>
      <c r="B1658" t="s">
        <v>1860</v>
      </c>
    </row>
    <row r="1659" spans="1:2" x14ac:dyDescent="0.3">
      <c r="A1659">
        <v>775790</v>
      </c>
      <c r="B1659" t="s">
        <v>1861</v>
      </c>
    </row>
    <row r="1660" spans="1:2" x14ac:dyDescent="0.3">
      <c r="A1660">
        <v>775794</v>
      </c>
      <c r="B1660" t="s">
        <v>1862</v>
      </c>
    </row>
    <row r="1661" spans="1:2" x14ac:dyDescent="0.3">
      <c r="A1661">
        <v>775797</v>
      </c>
      <c r="B1661" t="s">
        <v>1863</v>
      </c>
    </row>
    <row r="1662" spans="1:2" x14ac:dyDescent="0.3">
      <c r="A1662">
        <v>775801</v>
      </c>
      <c r="B1662" t="s">
        <v>1864</v>
      </c>
    </row>
    <row r="1663" spans="1:2" x14ac:dyDescent="0.3">
      <c r="A1663">
        <v>775804</v>
      </c>
      <c r="B1663" t="s">
        <v>1865</v>
      </c>
    </row>
    <row r="1664" spans="1:2" x14ac:dyDescent="0.3">
      <c r="A1664">
        <v>775807</v>
      </c>
      <c r="B1664" t="s">
        <v>1866</v>
      </c>
    </row>
    <row r="1665" spans="1:2" x14ac:dyDescent="0.3">
      <c r="A1665">
        <v>775812</v>
      </c>
      <c r="B1665" t="s">
        <v>1867</v>
      </c>
    </row>
    <row r="1666" spans="1:2" x14ac:dyDescent="0.3">
      <c r="A1666">
        <v>775814</v>
      </c>
      <c r="B1666" t="s">
        <v>1868</v>
      </c>
    </row>
    <row r="1667" spans="1:2" x14ac:dyDescent="0.3">
      <c r="A1667">
        <v>775819</v>
      </c>
      <c r="B1667" t="s">
        <v>1869</v>
      </c>
    </row>
    <row r="1668" spans="1:2" x14ac:dyDescent="0.3">
      <c r="A1668">
        <v>775822</v>
      </c>
      <c r="B1668" t="s">
        <v>1870</v>
      </c>
    </row>
    <row r="1669" spans="1:2" x14ac:dyDescent="0.3">
      <c r="A1669">
        <v>775829</v>
      </c>
      <c r="B1669" t="s">
        <v>1871</v>
      </c>
    </row>
    <row r="1670" spans="1:2" x14ac:dyDescent="0.3">
      <c r="A1670">
        <v>775831</v>
      </c>
      <c r="B1670" t="s">
        <v>1872</v>
      </c>
    </row>
    <row r="1671" spans="1:2" x14ac:dyDescent="0.3">
      <c r="A1671">
        <v>775848</v>
      </c>
      <c r="B1671" t="s">
        <v>1873</v>
      </c>
    </row>
    <row r="1672" spans="1:2" x14ac:dyDescent="0.3">
      <c r="A1672">
        <v>775849</v>
      </c>
      <c r="B1672" t="s">
        <v>1874</v>
      </c>
    </row>
    <row r="1673" spans="1:2" x14ac:dyDescent="0.3">
      <c r="A1673">
        <v>775852</v>
      </c>
      <c r="B1673" t="s">
        <v>1875</v>
      </c>
    </row>
    <row r="1674" spans="1:2" x14ac:dyDescent="0.3">
      <c r="A1674">
        <v>775854</v>
      </c>
      <c r="B1674" t="s">
        <v>1876</v>
      </c>
    </row>
    <row r="1675" spans="1:2" x14ac:dyDescent="0.3">
      <c r="A1675">
        <v>775856</v>
      </c>
      <c r="B1675" t="s">
        <v>1877</v>
      </c>
    </row>
    <row r="1676" spans="1:2" x14ac:dyDescent="0.3">
      <c r="A1676">
        <v>775860</v>
      </c>
      <c r="B1676" t="s">
        <v>1878</v>
      </c>
    </row>
    <row r="1677" spans="1:2" x14ac:dyDescent="0.3">
      <c r="A1677">
        <v>775861</v>
      </c>
      <c r="B1677" t="s">
        <v>1879</v>
      </c>
    </row>
    <row r="1678" spans="1:2" x14ac:dyDescent="0.3">
      <c r="A1678">
        <v>775862</v>
      </c>
      <c r="B1678" t="s">
        <v>1880</v>
      </c>
    </row>
    <row r="1679" spans="1:2" x14ac:dyDescent="0.3">
      <c r="A1679">
        <v>775863</v>
      </c>
      <c r="B1679" t="s">
        <v>1881</v>
      </c>
    </row>
    <row r="1680" spans="1:2" x14ac:dyDescent="0.3">
      <c r="A1680">
        <v>775865</v>
      </c>
      <c r="B1680" t="s">
        <v>1882</v>
      </c>
    </row>
    <row r="1681" spans="1:2" x14ac:dyDescent="0.3">
      <c r="A1681">
        <v>775867</v>
      </c>
      <c r="B1681" t="s">
        <v>1883</v>
      </c>
    </row>
    <row r="1682" spans="1:2" x14ac:dyDescent="0.3">
      <c r="A1682">
        <v>775868</v>
      </c>
      <c r="B1682" t="s">
        <v>1884</v>
      </c>
    </row>
    <row r="1683" spans="1:2" x14ac:dyDescent="0.3">
      <c r="A1683">
        <v>775871</v>
      </c>
      <c r="B1683" t="s">
        <v>1885</v>
      </c>
    </row>
    <row r="1684" spans="1:2" x14ac:dyDescent="0.3">
      <c r="A1684">
        <v>775872</v>
      </c>
      <c r="B1684" t="s">
        <v>1886</v>
      </c>
    </row>
    <row r="1685" spans="1:2" x14ac:dyDescent="0.3">
      <c r="A1685">
        <v>775874</v>
      </c>
      <c r="B1685" t="s">
        <v>1887</v>
      </c>
    </row>
    <row r="1686" spans="1:2" x14ac:dyDescent="0.3">
      <c r="A1686">
        <v>775880</v>
      </c>
      <c r="B1686" t="s">
        <v>1888</v>
      </c>
    </row>
    <row r="1687" spans="1:2" x14ac:dyDescent="0.3">
      <c r="A1687">
        <v>775881</v>
      </c>
      <c r="B1687" t="s">
        <v>1889</v>
      </c>
    </row>
    <row r="1688" spans="1:2" x14ac:dyDescent="0.3">
      <c r="A1688">
        <v>775883</v>
      </c>
      <c r="B1688" t="s">
        <v>1890</v>
      </c>
    </row>
    <row r="1689" spans="1:2" x14ac:dyDescent="0.3">
      <c r="A1689">
        <v>775884</v>
      </c>
      <c r="B1689" t="s">
        <v>1891</v>
      </c>
    </row>
    <row r="1690" spans="1:2" x14ac:dyDescent="0.3">
      <c r="A1690">
        <v>775885</v>
      </c>
      <c r="B1690" t="s">
        <v>1892</v>
      </c>
    </row>
    <row r="1691" spans="1:2" x14ac:dyDescent="0.3">
      <c r="A1691">
        <v>775888</v>
      </c>
      <c r="B1691" t="s">
        <v>1893</v>
      </c>
    </row>
    <row r="1692" spans="1:2" x14ac:dyDescent="0.3">
      <c r="A1692">
        <v>775890</v>
      </c>
      <c r="B1692" t="s">
        <v>1894</v>
      </c>
    </row>
    <row r="1693" spans="1:2" x14ac:dyDescent="0.3">
      <c r="A1693">
        <v>775891</v>
      </c>
      <c r="B1693" t="s">
        <v>1895</v>
      </c>
    </row>
    <row r="1694" spans="1:2" x14ac:dyDescent="0.3">
      <c r="A1694">
        <v>775903</v>
      </c>
      <c r="B1694" t="s">
        <v>1896</v>
      </c>
    </row>
    <row r="1695" spans="1:2" x14ac:dyDescent="0.3">
      <c r="A1695">
        <v>775906</v>
      </c>
      <c r="B1695" t="s">
        <v>1897</v>
      </c>
    </row>
    <row r="1696" spans="1:2" x14ac:dyDescent="0.3">
      <c r="A1696">
        <v>775910</v>
      </c>
      <c r="B1696" t="s">
        <v>1898</v>
      </c>
    </row>
    <row r="1697" spans="1:2" x14ac:dyDescent="0.3">
      <c r="A1697">
        <v>775911</v>
      </c>
      <c r="B1697" t="s">
        <v>1899</v>
      </c>
    </row>
    <row r="1698" spans="1:2" x14ac:dyDescent="0.3">
      <c r="A1698">
        <v>775912</v>
      </c>
      <c r="B1698" t="s">
        <v>1900</v>
      </c>
    </row>
    <row r="1699" spans="1:2" x14ac:dyDescent="0.3">
      <c r="A1699">
        <v>775919</v>
      </c>
      <c r="B1699" t="s">
        <v>1901</v>
      </c>
    </row>
    <row r="1700" spans="1:2" x14ac:dyDescent="0.3">
      <c r="A1700">
        <v>775923</v>
      </c>
      <c r="B1700" t="s">
        <v>1902</v>
      </c>
    </row>
    <row r="1701" spans="1:2" x14ac:dyDescent="0.3">
      <c r="A1701">
        <v>775925</v>
      </c>
      <c r="B1701" t="s">
        <v>1903</v>
      </c>
    </row>
    <row r="1702" spans="1:2" x14ac:dyDescent="0.3">
      <c r="A1702">
        <v>775926</v>
      </c>
      <c r="B1702" t="s">
        <v>1904</v>
      </c>
    </row>
    <row r="1703" spans="1:2" x14ac:dyDescent="0.3">
      <c r="A1703">
        <v>775929</v>
      </c>
      <c r="B1703" t="s">
        <v>1905</v>
      </c>
    </row>
    <row r="1704" spans="1:2" x14ac:dyDescent="0.3">
      <c r="A1704">
        <v>775932</v>
      </c>
      <c r="B1704" t="s">
        <v>1906</v>
      </c>
    </row>
    <row r="1705" spans="1:2" x14ac:dyDescent="0.3">
      <c r="A1705">
        <v>775933</v>
      </c>
      <c r="B1705" t="s">
        <v>1907</v>
      </c>
    </row>
    <row r="1706" spans="1:2" x14ac:dyDescent="0.3">
      <c r="A1706">
        <v>775935</v>
      </c>
      <c r="B1706" t="s">
        <v>1908</v>
      </c>
    </row>
    <row r="1707" spans="1:2" x14ac:dyDescent="0.3">
      <c r="A1707">
        <v>775936</v>
      </c>
      <c r="B1707" t="s">
        <v>1909</v>
      </c>
    </row>
    <row r="1708" spans="1:2" x14ac:dyDescent="0.3">
      <c r="A1708">
        <v>775937</v>
      </c>
      <c r="B1708" t="s">
        <v>1910</v>
      </c>
    </row>
    <row r="1709" spans="1:2" x14ac:dyDescent="0.3">
      <c r="A1709">
        <v>775939</v>
      </c>
      <c r="B1709" t="s">
        <v>1911</v>
      </c>
    </row>
    <row r="1710" spans="1:2" x14ac:dyDescent="0.3">
      <c r="A1710">
        <v>775943</v>
      </c>
      <c r="B1710" t="s">
        <v>1912</v>
      </c>
    </row>
    <row r="1711" spans="1:2" x14ac:dyDescent="0.3">
      <c r="A1711">
        <v>775946</v>
      </c>
      <c r="B1711" t="s">
        <v>1913</v>
      </c>
    </row>
    <row r="1712" spans="1:2" x14ac:dyDescent="0.3">
      <c r="A1712">
        <v>775950</v>
      </c>
      <c r="B1712" t="s">
        <v>1914</v>
      </c>
    </row>
    <row r="1713" spans="1:2" x14ac:dyDescent="0.3">
      <c r="A1713">
        <v>775953</v>
      </c>
      <c r="B1713" t="s">
        <v>1915</v>
      </c>
    </row>
    <row r="1714" spans="1:2" x14ac:dyDescent="0.3">
      <c r="A1714">
        <v>775957</v>
      </c>
      <c r="B1714" t="s">
        <v>1916</v>
      </c>
    </row>
    <row r="1715" spans="1:2" x14ac:dyDescent="0.3">
      <c r="A1715">
        <v>775965</v>
      </c>
      <c r="B1715" t="s">
        <v>1917</v>
      </c>
    </row>
    <row r="1716" spans="1:2" x14ac:dyDescent="0.3">
      <c r="A1716">
        <v>775967</v>
      </c>
      <c r="B1716" t="s">
        <v>1918</v>
      </c>
    </row>
    <row r="1717" spans="1:2" x14ac:dyDescent="0.3">
      <c r="A1717">
        <v>775980</v>
      </c>
      <c r="B1717" t="s">
        <v>1919</v>
      </c>
    </row>
    <row r="1718" spans="1:2" x14ac:dyDescent="0.3">
      <c r="A1718">
        <v>775981</v>
      </c>
      <c r="B1718" t="s">
        <v>1920</v>
      </c>
    </row>
    <row r="1719" spans="1:2" x14ac:dyDescent="0.3">
      <c r="A1719">
        <v>775982</v>
      </c>
      <c r="B1719" t="s">
        <v>1921</v>
      </c>
    </row>
    <row r="1720" spans="1:2" x14ac:dyDescent="0.3">
      <c r="A1720">
        <v>775983</v>
      </c>
      <c r="B1720" t="s">
        <v>1922</v>
      </c>
    </row>
    <row r="1721" spans="1:2" x14ac:dyDescent="0.3">
      <c r="A1721">
        <v>775984</v>
      </c>
      <c r="B1721" t="s">
        <v>1923</v>
      </c>
    </row>
    <row r="1722" spans="1:2" x14ac:dyDescent="0.3">
      <c r="A1722">
        <v>775986</v>
      </c>
      <c r="B1722" t="s">
        <v>1924</v>
      </c>
    </row>
    <row r="1723" spans="1:2" x14ac:dyDescent="0.3">
      <c r="A1723">
        <v>775987</v>
      </c>
      <c r="B1723" t="s">
        <v>1925</v>
      </c>
    </row>
    <row r="1724" spans="1:2" x14ac:dyDescent="0.3">
      <c r="A1724">
        <v>775991</v>
      </c>
      <c r="B1724" t="s">
        <v>1926</v>
      </c>
    </row>
    <row r="1725" spans="1:2" x14ac:dyDescent="0.3">
      <c r="A1725">
        <v>775993</v>
      </c>
      <c r="B1725" t="s">
        <v>1927</v>
      </c>
    </row>
    <row r="1726" spans="1:2" x14ac:dyDescent="0.3">
      <c r="A1726">
        <v>775994</v>
      </c>
      <c r="B1726" t="s">
        <v>1928</v>
      </c>
    </row>
    <row r="1727" spans="1:2" x14ac:dyDescent="0.3">
      <c r="A1727">
        <v>775995</v>
      </c>
      <c r="B1727" t="s">
        <v>1929</v>
      </c>
    </row>
    <row r="1728" spans="1:2" x14ac:dyDescent="0.3">
      <c r="A1728">
        <v>775997</v>
      </c>
      <c r="B1728" t="s">
        <v>1930</v>
      </c>
    </row>
    <row r="1729" spans="1:2" x14ac:dyDescent="0.3">
      <c r="A1729">
        <v>775999</v>
      </c>
      <c r="B1729" t="s">
        <v>1931</v>
      </c>
    </row>
    <row r="1730" spans="1:2" x14ac:dyDescent="0.3">
      <c r="A1730">
        <v>776003</v>
      </c>
      <c r="B1730" t="s">
        <v>1932</v>
      </c>
    </row>
    <row r="1731" spans="1:2" x14ac:dyDescent="0.3">
      <c r="A1731">
        <v>776008</v>
      </c>
      <c r="B1731" t="s">
        <v>1933</v>
      </c>
    </row>
    <row r="1732" spans="1:2" x14ac:dyDescent="0.3">
      <c r="A1732">
        <v>776016</v>
      </c>
      <c r="B1732" t="s">
        <v>1934</v>
      </c>
    </row>
    <row r="1733" spans="1:2" x14ac:dyDescent="0.3">
      <c r="A1733">
        <v>776018</v>
      </c>
      <c r="B1733" t="s">
        <v>1935</v>
      </c>
    </row>
    <row r="1734" spans="1:2" x14ac:dyDescent="0.3">
      <c r="A1734">
        <v>776020</v>
      </c>
      <c r="B1734" t="s">
        <v>1936</v>
      </c>
    </row>
    <row r="1735" spans="1:2" x14ac:dyDescent="0.3">
      <c r="A1735">
        <v>776022</v>
      </c>
      <c r="B1735" t="s">
        <v>1937</v>
      </c>
    </row>
    <row r="1736" spans="1:2" x14ac:dyDescent="0.3">
      <c r="A1736">
        <v>776023</v>
      </c>
      <c r="B1736" t="s">
        <v>1938</v>
      </c>
    </row>
    <row r="1737" spans="1:2" x14ac:dyDescent="0.3">
      <c r="A1737">
        <v>776025</v>
      </c>
      <c r="B1737" t="s">
        <v>1939</v>
      </c>
    </row>
    <row r="1738" spans="1:2" x14ac:dyDescent="0.3">
      <c r="A1738">
        <v>776027</v>
      </c>
      <c r="B1738" t="s">
        <v>1940</v>
      </c>
    </row>
    <row r="1739" spans="1:2" x14ac:dyDescent="0.3">
      <c r="A1739">
        <v>776028</v>
      </c>
      <c r="B1739" t="s">
        <v>1941</v>
      </c>
    </row>
    <row r="1740" spans="1:2" x14ac:dyDescent="0.3">
      <c r="A1740">
        <v>776030</v>
      </c>
      <c r="B1740" t="s">
        <v>1942</v>
      </c>
    </row>
    <row r="1741" spans="1:2" x14ac:dyDescent="0.3">
      <c r="A1741">
        <v>776032</v>
      </c>
      <c r="B1741" t="s">
        <v>1943</v>
      </c>
    </row>
    <row r="1742" spans="1:2" x14ac:dyDescent="0.3">
      <c r="A1742">
        <v>776034</v>
      </c>
      <c r="B1742" t="s">
        <v>1944</v>
      </c>
    </row>
    <row r="1743" spans="1:2" x14ac:dyDescent="0.3">
      <c r="A1743">
        <v>776039</v>
      </c>
      <c r="B1743" t="s">
        <v>1945</v>
      </c>
    </row>
    <row r="1744" spans="1:2" x14ac:dyDescent="0.3">
      <c r="A1744">
        <v>776043</v>
      </c>
      <c r="B1744" t="s">
        <v>1946</v>
      </c>
    </row>
    <row r="1745" spans="1:2" x14ac:dyDescent="0.3">
      <c r="A1745">
        <v>776044</v>
      </c>
      <c r="B1745" t="s">
        <v>1947</v>
      </c>
    </row>
    <row r="1746" spans="1:2" x14ac:dyDescent="0.3">
      <c r="A1746">
        <v>776046</v>
      </c>
      <c r="B1746" t="s">
        <v>1948</v>
      </c>
    </row>
    <row r="1747" spans="1:2" x14ac:dyDescent="0.3">
      <c r="A1747">
        <v>776049</v>
      </c>
      <c r="B1747" t="s">
        <v>1949</v>
      </c>
    </row>
    <row r="1748" spans="1:2" x14ac:dyDescent="0.3">
      <c r="A1748">
        <v>776053</v>
      </c>
      <c r="B1748" t="s">
        <v>1950</v>
      </c>
    </row>
    <row r="1749" spans="1:2" x14ac:dyDescent="0.3">
      <c r="A1749">
        <v>776055</v>
      </c>
      <c r="B1749" t="s">
        <v>1951</v>
      </c>
    </row>
    <row r="1750" spans="1:2" x14ac:dyDescent="0.3">
      <c r="A1750">
        <v>776056</v>
      </c>
      <c r="B1750" t="s">
        <v>1952</v>
      </c>
    </row>
    <row r="1751" spans="1:2" x14ac:dyDescent="0.3">
      <c r="A1751">
        <v>776058</v>
      </c>
      <c r="B1751" t="s">
        <v>1953</v>
      </c>
    </row>
    <row r="1752" spans="1:2" x14ac:dyDescent="0.3">
      <c r="A1752">
        <v>776059</v>
      </c>
      <c r="B1752" t="s">
        <v>1954</v>
      </c>
    </row>
    <row r="1753" spans="1:2" x14ac:dyDescent="0.3">
      <c r="A1753">
        <v>776060</v>
      </c>
      <c r="B1753" t="s">
        <v>1955</v>
      </c>
    </row>
    <row r="1754" spans="1:2" x14ac:dyDescent="0.3">
      <c r="A1754">
        <v>776061</v>
      </c>
      <c r="B1754" t="s">
        <v>1956</v>
      </c>
    </row>
    <row r="1755" spans="1:2" x14ac:dyDescent="0.3">
      <c r="A1755">
        <v>776067</v>
      </c>
      <c r="B1755" t="s">
        <v>1957</v>
      </c>
    </row>
    <row r="1756" spans="1:2" x14ac:dyDescent="0.3">
      <c r="A1756">
        <v>776069</v>
      </c>
      <c r="B1756" t="s">
        <v>1958</v>
      </c>
    </row>
    <row r="1757" spans="1:2" x14ac:dyDescent="0.3">
      <c r="A1757">
        <v>776070</v>
      </c>
      <c r="B1757" t="s">
        <v>1959</v>
      </c>
    </row>
    <row r="1758" spans="1:2" x14ac:dyDescent="0.3">
      <c r="A1758">
        <v>776071</v>
      </c>
      <c r="B1758" t="s">
        <v>1960</v>
      </c>
    </row>
    <row r="1759" spans="1:2" x14ac:dyDescent="0.3">
      <c r="A1759">
        <v>776072</v>
      </c>
      <c r="B1759" t="s">
        <v>1961</v>
      </c>
    </row>
    <row r="1760" spans="1:2" x14ac:dyDescent="0.3">
      <c r="A1760">
        <v>776078</v>
      </c>
      <c r="B1760" t="s">
        <v>1962</v>
      </c>
    </row>
    <row r="1761" spans="1:2" x14ac:dyDescent="0.3">
      <c r="A1761">
        <v>776079</v>
      </c>
      <c r="B1761" t="s">
        <v>1963</v>
      </c>
    </row>
    <row r="1762" spans="1:2" x14ac:dyDescent="0.3">
      <c r="A1762">
        <v>776081</v>
      </c>
      <c r="B1762" t="s">
        <v>1964</v>
      </c>
    </row>
    <row r="1763" spans="1:2" x14ac:dyDescent="0.3">
      <c r="A1763">
        <v>776082</v>
      </c>
      <c r="B1763" t="s">
        <v>1965</v>
      </c>
    </row>
    <row r="1764" spans="1:2" x14ac:dyDescent="0.3">
      <c r="A1764">
        <v>776083</v>
      </c>
      <c r="B1764" t="s">
        <v>1966</v>
      </c>
    </row>
    <row r="1765" spans="1:2" x14ac:dyDescent="0.3">
      <c r="A1765">
        <v>776084</v>
      </c>
      <c r="B1765" t="s">
        <v>1967</v>
      </c>
    </row>
    <row r="1766" spans="1:2" x14ac:dyDescent="0.3">
      <c r="A1766">
        <v>776086</v>
      </c>
      <c r="B1766" t="s">
        <v>1968</v>
      </c>
    </row>
    <row r="1767" spans="1:2" x14ac:dyDescent="0.3">
      <c r="A1767">
        <v>776088</v>
      </c>
      <c r="B1767" t="s">
        <v>1969</v>
      </c>
    </row>
    <row r="1768" spans="1:2" x14ac:dyDescent="0.3">
      <c r="A1768">
        <v>776091</v>
      </c>
      <c r="B1768" t="s">
        <v>1970</v>
      </c>
    </row>
    <row r="1769" spans="1:2" x14ac:dyDescent="0.3">
      <c r="A1769">
        <v>776093</v>
      </c>
      <c r="B1769" t="s">
        <v>1971</v>
      </c>
    </row>
    <row r="1770" spans="1:2" x14ac:dyDescent="0.3">
      <c r="A1770">
        <v>776095</v>
      </c>
      <c r="B1770" t="s">
        <v>1972</v>
      </c>
    </row>
    <row r="1771" spans="1:2" x14ac:dyDescent="0.3">
      <c r="A1771">
        <v>776096</v>
      </c>
      <c r="B1771" t="s">
        <v>1973</v>
      </c>
    </row>
    <row r="1772" spans="1:2" x14ac:dyDescent="0.3">
      <c r="A1772">
        <v>776097</v>
      </c>
      <c r="B1772" t="s">
        <v>1974</v>
      </c>
    </row>
    <row r="1773" spans="1:2" x14ac:dyDescent="0.3">
      <c r="A1773">
        <v>776098</v>
      </c>
      <c r="B1773" t="s">
        <v>1975</v>
      </c>
    </row>
    <row r="1774" spans="1:2" x14ac:dyDescent="0.3">
      <c r="A1774">
        <v>776099</v>
      </c>
      <c r="B1774" t="s">
        <v>1976</v>
      </c>
    </row>
    <row r="1775" spans="1:2" x14ac:dyDescent="0.3">
      <c r="A1775">
        <v>776100</v>
      </c>
      <c r="B1775" t="s">
        <v>1977</v>
      </c>
    </row>
    <row r="1776" spans="1:2" x14ac:dyDescent="0.3">
      <c r="A1776">
        <v>776101</v>
      </c>
      <c r="B1776" t="s">
        <v>1978</v>
      </c>
    </row>
    <row r="1777" spans="1:2" x14ac:dyDescent="0.3">
      <c r="A1777">
        <v>776104</v>
      </c>
      <c r="B1777" t="s">
        <v>1979</v>
      </c>
    </row>
    <row r="1778" spans="1:2" x14ac:dyDescent="0.3">
      <c r="A1778">
        <v>776108</v>
      </c>
      <c r="B1778" t="s">
        <v>1980</v>
      </c>
    </row>
    <row r="1779" spans="1:2" x14ac:dyDescent="0.3">
      <c r="A1779">
        <v>776109</v>
      </c>
      <c r="B1779" t="s">
        <v>1981</v>
      </c>
    </row>
    <row r="1780" spans="1:2" x14ac:dyDescent="0.3">
      <c r="A1780">
        <v>776114</v>
      </c>
      <c r="B1780" t="s">
        <v>1982</v>
      </c>
    </row>
    <row r="1781" spans="1:2" x14ac:dyDescent="0.3">
      <c r="A1781">
        <v>776115</v>
      </c>
      <c r="B1781" t="s">
        <v>1983</v>
      </c>
    </row>
    <row r="1782" spans="1:2" x14ac:dyDescent="0.3">
      <c r="A1782">
        <v>776119</v>
      </c>
      <c r="B1782" t="s">
        <v>1984</v>
      </c>
    </row>
    <row r="1783" spans="1:2" x14ac:dyDescent="0.3">
      <c r="A1783">
        <v>776125</v>
      </c>
      <c r="B1783" t="s">
        <v>1985</v>
      </c>
    </row>
    <row r="1784" spans="1:2" x14ac:dyDescent="0.3">
      <c r="A1784">
        <v>776128</v>
      </c>
      <c r="B1784" t="s">
        <v>1986</v>
      </c>
    </row>
    <row r="1785" spans="1:2" x14ac:dyDescent="0.3">
      <c r="A1785">
        <v>776129</v>
      </c>
      <c r="B1785" t="s">
        <v>1987</v>
      </c>
    </row>
    <row r="1786" spans="1:2" x14ac:dyDescent="0.3">
      <c r="A1786">
        <v>776131</v>
      </c>
      <c r="B1786" t="s">
        <v>1988</v>
      </c>
    </row>
    <row r="1787" spans="1:2" x14ac:dyDescent="0.3">
      <c r="A1787">
        <v>776136</v>
      </c>
      <c r="B1787" t="s">
        <v>1989</v>
      </c>
    </row>
    <row r="1788" spans="1:2" x14ac:dyDescent="0.3">
      <c r="A1788">
        <v>776137</v>
      </c>
      <c r="B1788" t="s">
        <v>1990</v>
      </c>
    </row>
    <row r="1789" spans="1:2" x14ac:dyDescent="0.3">
      <c r="A1789">
        <v>776141</v>
      </c>
      <c r="B1789" t="s">
        <v>1991</v>
      </c>
    </row>
    <row r="1790" spans="1:2" x14ac:dyDescent="0.3">
      <c r="A1790">
        <v>776147</v>
      </c>
      <c r="B1790" t="s">
        <v>1992</v>
      </c>
    </row>
    <row r="1791" spans="1:2" x14ac:dyDescent="0.3">
      <c r="A1791">
        <v>776148</v>
      </c>
      <c r="B1791" t="s">
        <v>1993</v>
      </c>
    </row>
    <row r="1792" spans="1:2" x14ac:dyDescent="0.3">
      <c r="A1792">
        <v>776150</v>
      </c>
      <c r="B1792" t="s">
        <v>1994</v>
      </c>
    </row>
    <row r="1793" spans="1:2" x14ac:dyDescent="0.3">
      <c r="A1793">
        <v>776151</v>
      </c>
      <c r="B1793" t="s">
        <v>1995</v>
      </c>
    </row>
    <row r="1794" spans="1:2" x14ac:dyDescent="0.3">
      <c r="A1794">
        <v>776152</v>
      </c>
      <c r="B1794" t="s">
        <v>1996</v>
      </c>
    </row>
    <row r="1795" spans="1:2" x14ac:dyDescent="0.3">
      <c r="A1795">
        <v>776156</v>
      </c>
      <c r="B1795" t="s">
        <v>1997</v>
      </c>
    </row>
    <row r="1796" spans="1:2" x14ac:dyDescent="0.3">
      <c r="A1796">
        <v>776157</v>
      </c>
      <c r="B1796" t="s">
        <v>1998</v>
      </c>
    </row>
    <row r="1797" spans="1:2" x14ac:dyDescent="0.3">
      <c r="A1797">
        <v>776158</v>
      </c>
      <c r="B1797" t="s">
        <v>1999</v>
      </c>
    </row>
    <row r="1798" spans="1:2" x14ac:dyDescent="0.3">
      <c r="A1798">
        <v>776160</v>
      </c>
      <c r="B1798" t="s">
        <v>2000</v>
      </c>
    </row>
    <row r="1799" spans="1:2" x14ac:dyDescent="0.3">
      <c r="A1799">
        <v>776163</v>
      </c>
      <c r="B1799" t="s">
        <v>2001</v>
      </c>
    </row>
    <row r="1800" spans="1:2" x14ac:dyDescent="0.3">
      <c r="A1800">
        <v>776164</v>
      </c>
      <c r="B1800" t="s">
        <v>2002</v>
      </c>
    </row>
    <row r="1801" spans="1:2" x14ac:dyDescent="0.3">
      <c r="A1801">
        <v>776165</v>
      </c>
      <c r="B1801" t="s">
        <v>2003</v>
      </c>
    </row>
    <row r="1802" spans="1:2" x14ac:dyDescent="0.3">
      <c r="A1802">
        <v>776166</v>
      </c>
      <c r="B1802" t="s">
        <v>2004</v>
      </c>
    </row>
    <row r="1803" spans="1:2" x14ac:dyDescent="0.3">
      <c r="A1803">
        <v>776167</v>
      </c>
      <c r="B1803" t="s">
        <v>2005</v>
      </c>
    </row>
    <row r="1804" spans="1:2" x14ac:dyDescent="0.3">
      <c r="A1804">
        <v>776169</v>
      </c>
      <c r="B1804" t="s">
        <v>2006</v>
      </c>
    </row>
    <row r="1805" spans="1:2" x14ac:dyDescent="0.3">
      <c r="A1805">
        <v>776171</v>
      </c>
      <c r="B1805" t="s">
        <v>2007</v>
      </c>
    </row>
    <row r="1806" spans="1:2" x14ac:dyDescent="0.3">
      <c r="A1806">
        <v>776173</v>
      </c>
      <c r="B1806" t="s">
        <v>2008</v>
      </c>
    </row>
    <row r="1807" spans="1:2" x14ac:dyDescent="0.3">
      <c r="A1807">
        <v>776174</v>
      </c>
      <c r="B1807" t="s">
        <v>2009</v>
      </c>
    </row>
    <row r="1808" spans="1:2" x14ac:dyDescent="0.3">
      <c r="A1808">
        <v>776175</v>
      </c>
      <c r="B1808" t="s">
        <v>2010</v>
      </c>
    </row>
    <row r="1809" spans="1:2" x14ac:dyDescent="0.3">
      <c r="A1809">
        <v>776177</v>
      </c>
      <c r="B1809" t="s">
        <v>2011</v>
      </c>
    </row>
    <row r="1810" spans="1:2" x14ac:dyDescent="0.3">
      <c r="A1810">
        <v>776178</v>
      </c>
      <c r="B1810" t="s">
        <v>2012</v>
      </c>
    </row>
    <row r="1811" spans="1:2" x14ac:dyDescent="0.3">
      <c r="A1811">
        <v>776183</v>
      </c>
      <c r="B1811" t="s">
        <v>2013</v>
      </c>
    </row>
    <row r="1812" spans="1:2" x14ac:dyDescent="0.3">
      <c r="A1812">
        <v>776184</v>
      </c>
      <c r="B1812" t="s">
        <v>2014</v>
      </c>
    </row>
    <row r="1813" spans="1:2" x14ac:dyDescent="0.3">
      <c r="A1813">
        <v>776185</v>
      </c>
      <c r="B1813" t="s">
        <v>2015</v>
      </c>
    </row>
    <row r="1814" spans="1:2" x14ac:dyDescent="0.3">
      <c r="A1814">
        <v>776189</v>
      </c>
      <c r="B1814" t="s">
        <v>2016</v>
      </c>
    </row>
    <row r="1815" spans="1:2" x14ac:dyDescent="0.3">
      <c r="A1815">
        <v>776192</v>
      </c>
      <c r="B1815" t="s">
        <v>2017</v>
      </c>
    </row>
    <row r="1816" spans="1:2" x14ac:dyDescent="0.3">
      <c r="A1816">
        <v>776193</v>
      </c>
      <c r="B1816" t="s">
        <v>2018</v>
      </c>
    </row>
    <row r="1817" spans="1:2" x14ac:dyDescent="0.3">
      <c r="A1817">
        <v>776199</v>
      </c>
      <c r="B1817" t="s">
        <v>2019</v>
      </c>
    </row>
    <row r="1818" spans="1:2" x14ac:dyDescent="0.3">
      <c r="A1818">
        <v>776200</v>
      </c>
      <c r="B1818" t="s">
        <v>2020</v>
      </c>
    </row>
    <row r="1819" spans="1:2" x14ac:dyDescent="0.3">
      <c r="A1819">
        <v>776201</v>
      </c>
      <c r="B1819" t="s">
        <v>2021</v>
      </c>
    </row>
    <row r="1820" spans="1:2" x14ac:dyDescent="0.3">
      <c r="A1820">
        <v>776202</v>
      </c>
      <c r="B1820" t="s">
        <v>2022</v>
      </c>
    </row>
    <row r="1821" spans="1:2" x14ac:dyDescent="0.3">
      <c r="A1821">
        <v>776203</v>
      </c>
      <c r="B1821" t="s">
        <v>2023</v>
      </c>
    </row>
    <row r="1822" spans="1:2" x14ac:dyDescent="0.3">
      <c r="A1822">
        <v>776205</v>
      </c>
      <c r="B1822" t="s">
        <v>2024</v>
      </c>
    </row>
    <row r="1823" spans="1:2" x14ac:dyDescent="0.3">
      <c r="A1823">
        <v>776207</v>
      </c>
      <c r="B1823" t="s">
        <v>2025</v>
      </c>
    </row>
    <row r="1824" spans="1:2" x14ac:dyDescent="0.3">
      <c r="A1824">
        <v>776208</v>
      </c>
      <c r="B1824" t="s">
        <v>2026</v>
      </c>
    </row>
    <row r="1825" spans="1:2" x14ac:dyDescent="0.3">
      <c r="A1825">
        <v>776209</v>
      </c>
      <c r="B1825" t="s">
        <v>2027</v>
      </c>
    </row>
    <row r="1826" spans="1:2" x14ac:dyDescent="0.3">
      <c r="A1826">
        <v>776211</v>
      </c>
      <c r="B1826" t="s">
        <v>2028</v>
      </c>
    </row>
    <row r="1827" spans="1:2" x14ac:dyDescent="0.3">
      <c r="A1827">
        <v>776212</v>
      </c>
      <c r="B1827" t="s">
        <v>2029</v>
      </c>
    </row>
    <row r="1828" spans="1:2" x14ac:dyDescent="0.3">
      <c r="A1828">
        <v>776221</v>
      </c>
      <c r="B1828" t="s">
        <v>2030</v>
      </c>
    </row>
    <row r="1829" spans="1:2" x14ac:dyDescent="0.3">
      <c r="A1829">
        <v>776222</v>
      </c>
      <c r="B1829" t="s">
        <v>2031</v>
      </c>
    </row>
    <row r="1830" spans="1:2" x14ac:dyDescent="0.3">
      <c r="A1830">
        <v>776223</v>
      </c>
      <c r="B1830" t="s">
        <v>2032</v>
      </c>
    </row>
    <row r="1831" spans="1:2" x14ac:dyDescent="0.3">
      <c r="A1831">
        <v>776224</v>
      </c>
      <c r="B1831" t="s">
        <v>2033</v>
      </c>
    </row>
    <row r="1832" spans="1:2" x14ac:dyDescent="0.3">
      <c r="A1832">
        <v>776225</v>
      </c>
      <c r="B1832" t="s">
        <v>2034</v>
      </c>
    </row>
    <row r="1833" spans="1:2" x14ac:dyDescent="0.3">
      <c r="A1833">
        <v>776226</v>
      </c>
      <c r="B1833" t="s">
        <v>2035</v>
      </c>
    </row>
    <row r="1834" spans="1:2" x14ac:dyDescent="0.3">
      <c r="A1834">
        <v>776229</v>
      </c>
      <c r="B1834" t="s">
        <v>2036</v>
      </c>
    </row>
    <row r="1835" spans="1:2" x14ac:dyDescent="0.3">
      <c r="A1835">
        <v>776232</v>
      </c>
      <c r="B1835" t="s">
        <v>2037</v>
      </c>
    </row>
    <row r="1836" spans="1:2" x14ac:dyDescent="0.3">
      <c r="A1836">
        <v>776233</v>
      </c>
      <c r="B1836" t="s">
        <v>2038</v>
      </c>
    </row>
    <row r="1837" spans="1:2" x14ac:dyDescent="0.3">
      <c r="A1837">
        <v>776234</v>
      </c>
      <c r="B1837" t="s">
        <v>2039</v>
      </c>
    </row>
    <row r="1838" spans="1:2" x14ac:dyDescent="0.3">
      <c r="A1838">
        <v>776235</v>
      </c>
      <c r="B1838" t="s">
        <v>2040</v>
      </c>
    </row>
    <row r="1839" spans="1:2" x14ac:dyDescent="0.3">
      <c r="A1839">
        <v>776238</v>
      </c>
      <c r="B1839" t="s">
        <v>2041</v>
      </c>
    </row>
    <row r="1840" spans="1:2" x14ac:dyDescent="0.3">
      <c r="A1840">
        <v>776239</v>
      </c>
      <c r="B1840" t="s">
        <v>2042</v>
      </c>
    </row>
    <row r="1841" spans="1:2" x14ac:dyDescent="0.3">
      <c r="A1841">
        <v>776240</v>
      </c>
      <c r="B1841" t="s">
        <v>2043</v>
      </c>
    </row>
    <row r="1842" spans="1:2" x14ac:dyDescent="0.3">
      <c r="A1842">
        <v>776242</v>
      </c>
      <c r="B1842" t="s">
        <v>2044</v>
      </c>
    </row>
    <row r="1843" spans="1:2" x14ac:dyDescent="0.3">
      <c r="A1843">
        <v>776255</v>
      </c>
      <c r="B1843" t="s">
        <v>2045</v>
      </c>
    </row>
    <row r="1844" spans="1:2" x14ac:dyDescent="0.3">
      <c r="A1844">
        <v>776256</v>
      </c>
      <c r="B1844" t="s">
        <v>2046</v>
      </c>
    </row>
    <row r="1845" spans="1:2" x14ac:dyDescent="0.3">
      <c r="A1845">
        <v>776258</v>
      </c>
      <c r="B1845" t="s">
        <v>2047</v>
      </c>
    </row>
    <row r="1846" spans="1:2" x14ac:dyDescent="0.3">
      <c r="A1846">
        <v>776262</v>
      </c>
      <c r="B1846" t="s">
        <v>2048</v>
      </c>
    </row>
    <row r="1847" spans="1:2" x14ac:dyDescent="0.3">
      <c r="A1847">
        <v>776263</v>
      </c>
      <c r="B1847" t="s">
        <v>2049</v>
      </c>
    </row>
    <row r="1848" spans="1:2" x14ac:dyDescent="0.3">
      <c r="A1848">
        <v>776264</v>
      </c>
      <c r="B1848" t="s">
        <v>2050</v>
      </c>
    </row>
    <row r="1849" spans="1:2" x14ac:dyDescent="0.3">
      <c r="A1849">
        <v>776266</v>
      </c>
      <c r="B1849" t="s">
        <v>2051</v>
      </c>
    </row>
    <row r="1850" spans="1:2" x14ac:dyDescent="0.3">
      <c r="A1850">
        <v>776267</v>
      </c>
      <c r="B1850" t="s">
        <v>2052</v>
      </c>
    </row>
    <row r="1851" spans="1:2" x14ac:dyDescent="0.3">
      <c r="A1851">
        <v>776268</v>
      </c>
      <c r="B1851" t="s">
        <v>2053</v>
      </c>
    </row>
    <row r="1852" spans="1:2" x14ac:dyDescent="0.3">
      <c r="A1852">
        <v>776269</v>
      </c>
      <c r="B1852" t="s">
        <v>2054</v>
      </c>
    </row>
    <row r="1853" spans="1:2" x14ac:dyDescent="0.3">
      <c r="A1853">
        <v>776270</v>
      </c>
      <c r="B1853" t="s">
        <v>2055</v>
      </c>
    </row>
    <row r="1854" spans="1:2" x14ac:dyDescent="0.3">
      <c r="A1854">
        <v>776271</v>
      </c>
      <c r="B1854" t="s">
        <v>2056</v>
      </c>
    </row>
    <row r="1855" spans="1:2" x14ac:dyDescent="0.3">
      <c r="A1855">
        <v>776272</v>
      </c>
      <c r="B1855" t="s">
        <v>2057</v>
      </c>
    </row>
    <row r="1856" spans="1:2" x14ac:dyDescent="0.3">
      <c r="A1856">
        <v>776274</v>
      </c>
      <c r="B1856" t="s">
        <v>2058</v>
      </c>
    </row>
    <row r="1857" spans="1:2" x14ac:dyDescent="0.3">
      <c r="A1857">
        <v>776275</v>
      </c>
      <c r="B1857" t="s">
        <v>2059</v>
      </c>
    </row>
    <row r="1858" spans="1:2" x14ac:dyDescent="0.3">
      <c r="A1858">
        <v>776276</v>
      </c>
      <c r="B1858" t="s">
        <v>2060</v>
      </c>
    </row>
    <row r="1859" spans="1:2" x14ac:dyDescent="0.3">
      <c r="A1859">
        <v>776277</v>
      </c>
      <c r="B1859" t="s">
        <v>2061</v>
      </c>
    </row>
    <row r="1860" spans="1:2" x14ac:dyDescent="0.3">
      <c r="A1860">
        <v>776278</v>
      </c>
      <c r="B1860" t="s">
        <v>2062</v>
      </c>
    </row>
    <row r="1861" spans="1:2" x14ac:dyDescent="0.3">
      <c r="A1861">
        <v>776279</v>
      </c>
      <c r="B1861" t="s">
        <v>2063</v>
      </c>
    </row>
    <row r="1862" spans="1:2" x14ac:dyDescent="0.3">
      <c r="A1862">
        <v>776281</v>
      </c>
      <c r="B1862" t="s">
        <v>2064</v>
      </c>
    </row>
    <row r="1863" spans="1:2" x14ac:dyDescent="0.3">
      <c r="A1863">
        <v>776283</v>
      </c>
      <c r="B1863" t="s">
        <v>2065</v>
      </c>
    </row>
    <row r="1864" spans="1:2" x14ac:dyDescent="0.3">
      <c r="A1864">
        <v>776284</v>
      </c>
      <c r="B1864" t="s">
        <v>2066</v>
      </c>
    </row>
    <row r="1865" spans="1:2" x14ac:dyDescent="0.3">
      <c r="A1865">
        <v>776285</v>
      </c>
      <c r="B1865" t="s">
        <v>2067</v>
      </c>
    </row>
    <row r="1866" spans="1:2" x14ac:dyDescent="0.3">
      <c r="A1866">
        <v>776287</v>
      </c>
      <c r="B1866" t="s">
        <v>2068</v>
      </c>
    </row>
    <row r="1867" spans="1:2" x14ac:dyDescent="0.3">
      <c r="A1867">
        <v>776288</v>
      </c>
      <c r="B1867" t="s">
        <v>2069</v>
      </c>
    </row>
    <row r="1868" spans="1:2" x14ac:dyDescent="0.3">
      <c r="A1868">
        <v>776289</v>
      </c>
      <c r="B1868" t="s">
        <v>2070</v>
      </c>
    </row>
    <row r="1869" spans="1:2" x14ac:dyDescent="0.3">
      <c r="A1869">
        <v>776294</v>
      </c>
      <c r="B1869" t="s">
        <v>2071</v>
      </c>
    </row>
    <row r="1870" spans="1:2" x14ac:dyDescent="0.3">
      <c r="A1870">
        <v>776295</v>
      </c>
      <c r="B1870" t="s">
        <v>2072</v>
      </c>
    </row>
    <row r="1871" spans="1:2" x14ac:dyDescent="0.3">
      <c r="A1871">
        <v>776296</v>
      </c>
      <c r="B1871" t="s">
        <v>2073</v>
      </c>
    </row>
    <row r="1872" spans="1:2" x14ac:dyDescent="0.3">
      <c r="A1872">
        <v>776297</v>
      </c>
      <c r="B1872" t="s">
        <v>2074</v>
      </c>
    </row>
    <row r="1873" spans="1:2" x14ac:dyDescent="0.3">
      <c r="A1873">
        <v>776298</v>
      </c>
      <c r="B1873" t="s">
        <v>2075</v>
      </c>
    </row>
    <row r="1874" spans="1:2" x14ac:dyDescent="0.3">
      <c r="A1874">
        <v>776301</v>
      </c>
      <c r="B1874" t="s">
        <v>2076</v>
      </c>
    </row>
    <row r="1875" spans="1:2" x14ac:dyDescent="0.3">
      <c r="A1875">
        <v>776308</v>
      </c>
      <c r="B1875" t="s">
        <v>2077</v>
      </c>
    </row>
    <row r="1876" spans="1:2" x14ac:dyDescent="0.3">
      <c r="A1876">
        <v>776310</v>
      </c>
      <c r="B1876" t="s">
        <v>2078</v>
      </c>
    </row>
    <row r="1877" spans="1:2" x14ac:dyDescent="0.3">
      <c r="A1877">
        <v>776315</v>
      </c>
      <c r="B1877" t="s">
        <v>2079</v>
      </c>
    </row>
    <row r="1878" spans="1:2" x14ac:dyDescent="0.3">
      <c r="A1878">
        <v>776317</v>
      </c>
      <c r="B1878" t="s">
        <v>2080</v>
      </c>
    </row>
    <row r="1879" spans="1:2" x14ac:dyDescent="0.3">
      <c r="A1879">
        <v>776318</v>
      </c>
      <c r="B1879" t="s">
        <v>2081</v>
      </c>
    </row>
    <row r="1880" spans="1:2" x14ac:dyDescent="0.3">
      <c r="A1880">
        <v>776319</v>
      </c>
      <c r="B1880" t="s">
        <v>2082</v>
      </c>
    </row>
    <row r="1881" spans="1:2" x14ac:dyDescent="0.3">
      <c r="A1881">
        <v>776320</v>
      </c>
      <c r="B1881" t="s">
        <v>2083</v>
      </c>
    </row>
    <row r="1882" spans="1:2" x14ac:dyDescent="0.3">
      <c r="A1882">
        <v>776321</v>
      </c>
      <c r="B1882" t="s">
        <v>2084</v>
      </c>
    </row>
    <row r="1883" spans="1:2" x14ac:dyDescent="0.3">
      <c r="A1883">
        <v>776323</v>
      </c>
      <c r="B1883" t="s">
        <v>2085</v>
      </c>
    </row>
    <row r="1884" spans="1:2" x14ac:dyDescent="0.3">
      <c r="A1884">
        <v>776324</v>
      </c>
      <c r="B1884" t="s">
        <v>2086</v>
      </c>
    </row>
    <row r="1885" spans="1:2" x14ac:dyDescent="0.3">
      <c r="A1885">
        <v>776325</v>
      </c>
      <c r="B1885" t="s">
        <v>2087</v>
      </c>
    </row>
    <row r="1886" spans="1:2" x14ac:dyDescent="0.3">
      <c r="A1886">
        <v>776328</v>
      </c>
      <c r="B1886" t="s">
        <v>2088</v>
      </c>
    </row>
    <row r="1887" spans="1:2" x14ac:dyDescent="0.3">
      <c r="A1887">
        <v>776330</v>
      </c>
      <c r="B1887" t="s">
        <v>2089</v>
      </c>
    </row>
    <row r="1888" spans="1:2" x14ac:dyDescent="0.3">
      <c r="A1888">
        <v>776332</v>
      </c>
      <c r="B1888" t="s">
        <v>2090</v>
      </c>
    </row>
    <row r="1889" spans="1:2" x14ac:dyDescent="0.3">
      <c r="A1889">
        <v>776333</v>
      </c>
      <c r="B1889" t="s">
        <v>2091</v>
      </c>
    </row>
    <row r="1890" spans="1:2" x14ac:dyDescent="0.3">
      <c r="A1890">
        <v>776334</v>
      </c>
      <c r="B1890" t="s">
        <v>2092</v>
      </c>
    </row>
    <row r="1891" spans="1:2" x14ac:dyDescent="0.3">
      <c r="A1891">
        <v>776336</v>
      </c>
      <c r="B1891" t="s">
        <v>2093</v>
      </c>
    </row>
    <row r="1892" spans="1:2" x14ac:dyDescent="0.3">
      <c r="A1892">
        <v>776337</v>
      </c>
      <c r="B1892" t="s">
        <v>2094</v>
      </c>
    </row>
    <row r="1893" spans="1:2" x14ac:dyDescent="0.3">
      <c r="A1893">
        <v>776338</v>
      </c>
      <c r="B1893" t="s">
        <v>2095</v>
      </c>
    </row>
    <row r="1894" spans="1:2" x14ac:dyDescent="0.3">
      <c r="A1894">
        <v>776339</v>
      </c>
      <c r="B1894" t="s">
        <v>2096</v>
      </c>
    </row>
    <row r="1895" spans="1:2" x14ac:dyDescent="0.3">
      <c r="A1895">
        <v>776341</v>
      </c>
      <c r="B1895" t="s">
        <v>2097</v>
      </c>
    </row>
    <row r="1896" spans="1:2" x14ac:dyDescent="0.3">
      <c r="A1896">
        <v>776342</v>
      </c>
      <c r="B1896" t="s">
        <v>2098</v>
      </c>
    </row>
    <row r="1897" spans="1:2" x14ac:dyDescent="0.3">
      <c r="A1897">
        <v>776343</v>
      </c>
      <c r="B1897" t="s">
        <v>2099</v>
      </c>
    </row>
    <row r="1898" spans="1:2" x14ac:dyDescent="0.3">
      <c r="A1898">
        <v>776344</v>
      </c>
      <c r="B1898" t="s">
        <v>2100</v>
      </c>
    </row>
    <row r="1899" spans="1:2" x14ac:dyDescent="0.3">
      <c r="A1899">
        <v>776347</v>
      </c>
      <c r="B1899" t="s">
        <v>2101</v>
      </c>
    </row>
    <row r="1900" spans="1:2" x14ac:dyDescent="0.3">
      <c r="A1900">
        <v>776350</v>
      </c>
      <c r="B1900" t="s">
        <v>2102</v>
      </c>
    </row>
    <row r="1901" spans="1:2" x14ac:dyDescent="0.3">
      <c r="A1901">
        <v>776354</v>
      </c>
      <c r="B1901" t="s">
        <v>2103</v>
      </c>
    </row>
    <row r="1902" spans="1:2" x14ac:dyDescent="0.3">
      <c r="A1902">
        <v>776355</v>
      </c>
      <c r="B1902" t="s">
        <v>2104</v>
      </c>
    </row>
    <row r="1903" spans="1:2" x14ac:dyDescent="0.3">
      <c r="A1903">
        <v>776358</v>
      </c>
      <c r="B1903" t="s">
        <v>2105</v>
      </c>
    </row>
    <row r="1904" spans="1:2" x14ac:dyDescent="0.3">
      <c r="A1904">
        <v>776360</v>
      </c>
      <c r="B1904" t="s">
        <v>2106</v>
      </c>
    </row>
    <row r="1905" spans="1:2" x14ac:dyDescent="0.3">
      <c r="A1905">
        <v>776361</v>
      </c>
      <c r="B1905" t="s">
        <v>2107</v>
      </c>
    </row>
    <row r="1906" spans="1:2" x14ac:dyDescent="0.3">
      <c r="A1906">
        <v>776363</v>
      </c>
      <c r="B1906" t="s">
        <v>2108</v>
      </c>
    </row>
    <row r="1907" spans="1:2" x14ac:dyDescent="0.3">
      <c r="A1907">
        <v>776366</v>
      </c>
      <c r="B1907" t="s">
        <v>2109</v>
      </c>
    </row>
    <row r="1908" spans="1:2" x14ac:dyDescent="0.3">
      <c r="A1908">
        <v>776368</v>
      </c>
      <c r="B1908" t="s">
        <v>2110</v>
      </c>
    </row>
    <row r="1909" spans="1:2" x14ac:dyDescent="0.3">
      <c r="A1909">
        <v>776369</v>
      </c>
      <c r="B1909" t="s">
        <v>2111</v>
      </c>
    </row>
    <row r="1910" spans="1:2" x14ac:dyDescent="0.3">
      <c r="A1910">
        <v>776372</v>
      </c>
      <c r="B1910" t="s">
        <v>2112</v>
      </c>
    </row>
    <row r="1911" spans="1:2" x14ac:dyDescent="0.3">
      <c r="A1911">
        <v>776373</v>
      </c>
      <c r="B1911" t="s">
        <v>2113</v>
      </c>
    </row>
    <row r="1912" spans="1:2" x14ac:dyDescent="0.3">
      <c r="A1912">
        <v>776375</v>
      </c>
      <c r="B1912" t="s">
        <v>2114</v>
      </c>
    </row>
    <row r="1913" spans="1:2" x14ac:dyDescent="0.3">
      <c r="A1913">
        <v>776377</v>
      </c>
      <c r="B1913" t="s">
        <v>2115</v>
      </c>
    </row>
    <row r="1914" spans="1:2" x14ac:dyDescent="0.3">
      <c r="A1914">
        <v>776378</v>
      </c>
      <c r="B1914" t="s">
        <v>2116</v>
      </c>
    </row>
    <row r="1915" spans="1:2" x14ac:dyDescent="0.3">
      <c r="A1915">
        <v>776381</v>
      </c>
      <c r="B1915" t="s">
        <v>2117</v>
      </c>
    </row>
    <row r="1916" spans="1:2" x14ac:dyDescent="0.3">
      <c r="A1916">
        <v>776383</v>
      </c>
      <c r="B1916" t="s">
        <v>2118</v>
      </c>
    </row>
    <row r="1917" spans="1:2" x14ac:dyDescent="0.3">
      <c r="A1917">
        <v>776385</v>
      </c>
      <c r="B1917" t="s">
        <v>2119</v>
      </c>
    </row>
    <row r="1918" spans="1:2" x14ac:dyDescent="0.3">
      <c r="A1918">
        <v>776389</v>
      </c>
      <c r="B1918" t="s">
        <v>2120</v>
      </c>
    </row>
    <row r="1919" spans="1:2" x14ac:dyDescent="0.3">
      <c r="A1919">
        <v>776390</v>
      </c>
      <c r="B1919" t="s">
        <v>2121</v>
      </c>
    </row>
    <row r="1920" spans="1:2" x14ac:dyDescent="0.3">
      <c r="A1920">
        <v>776394</v>
      </c>
      <c r="B1920" t="s">
        <v>2122</v>
      </c>
    </row>
    <row r="1921" spans="1:2" x14ac:dyDescent="0.3">
      <c r="A1921">
        <v>776400</v>
      </c>
      <c r="B1921" t="s">
        <v>2123</v>
      </c>
    </row>
    <row r="1922" spans="1:2" x14ac:dyDescent="0.3">
      <c r="A1922">
        <v>776401</v>
      </c>
      <c r="B1922" t="s">
        <v>2124</v>
      </c>
    </row>
    <row r="1923" spans="1:2" x14ac:dyDescent="0.3">
      <c r="A1923">
        <v>776402</v>
      </c>
      <c r="B1923" t="s">
        <v>2125</v>
      </c>
    </row>
    <row r="1924" spans="1:2" x14ac:dyDescent="0.3">
      <c r="A1924">
        <v>776403</v>
      </c>
      <c r="B1924" t="s">
        <v>2126</v>
      </c>
    </row>
    <row r="1925" spans="1:2" x14ac:dyDescent="0.3">
      <c r="A1925">
        <v>776405</v>
      </c>
      <c r="B1925" t="s">
        <v>2127</v>
      </c>
    </row>
    <row r="1926" spans="1:2" x14ac:dyDescent="0.3">
      <c r="A1926">
        <v>776406</v>
      </c>
      <c r="B1926" t="s">
        <v>2128</v>
      </c>
    </row>
    <row r="1927" spans="1:2" x14ac:dyDescent="0.3">
      <c r="A1927">
        <v>776407</v>
      </c>
      <c r="B1927" t="s">
        <v>2129</v>
      </c>
    </row>
    <row r="1928" spans="1:2" x14ac:dyDescent="0.3">
      <c r="A1928">
        <v>776408</v>
      </c>
      <c r="B1928" t="s">
        <v>2130</v>
      </c>
    </row>
    <row r="1929" spans="1:2" x14ac:dyDescent="0.3">
      <c r="A1929">
        <v>776409</v>
      </c>
      <c r="B1929" t="s">
        <v>2131</v>
      </c>
    </row>
    <row r="1930" spans="1:2" x14ac:dyDescent="0.3">
      <c r="A1930">
        <v>776411</v>
      </c>
      <c r="B1930" t="s">
        <v>2132</v>
      </c>
    </row>
    <row r="1931" spans="1:2" x14ac:dyDescent="0.3">
      <c r="A1931">
        <v>776412</v>
      </c>
      <c r="B1931" t="s">
        <v>2133</v>
      </c>
    </row>
    <row r="1932" spans="1:2" x14ac:dyDescent="0.3">
      <c r="A1932">
        <v>776414</v>
      </c>
      <c r="B1932" t="s">
        <v>2134</v>
      </c>
    </row>
    <row r="1933" spans="1:2" x14ac:dyDescent="0.3">
      <c r="A1933">
        <v>776415</v>
      </c>
      <c r="B1933" t="s">
        <v>2135</v>
      </c>
    </row>
    <row r="1934" spans="1:2" x14ac:dyDescent="0.3">
      <c r="A1934">
        <v>776418</v>
      </c>
      <c r="B1934" t="s">
        <v>2136</v>
      </c>
    </row>
    <row r="1935" spans="1:2" x14ac:dyDescent="0.3">
      <c r="A1935">
        <v>776423</v>
      </c>
      <c r="B1935" t="s">
        <v>2137</v>
      </c>
    </row>
    <row r="1936" spans="1:2" x14ac:dyDescent="0.3">
      <c r="A1936">
        <v>776424</v>
      </c>
      <c r="B1936" t="s">
        <v>2138</v>
      </c>
    </row>
    <row r="1937" spans="1:2" x14ac:dyDescent="0.3">
      <c r="A1937">
        <v>776426</v>
      </c>
      <c r="B1937" t="s">
        <v>2139</v>
      </c>
    </row>
    <row r="1938" spans="1:2" x14ac:dyDescent="0.3">
      <c r="A1938">
        <v>776428</v>
      </c>
      <c r="B1938" t="s">
        <v>2140</v>
      </c>
    </row>
    <row r="1939" spans="1:2" x14ac:dyDescent="0.3">
      <c r="A1939">
        <v>776430</v>
      </c>
      <c r="B1939" t="s">
        <v>2141</v>
      </c>
    </row>
    <row r="1940" spans="1:2" x14ac:dyDescent="0.3">
      <c r="A1940">
        <v>776431</v>
      </c>
      <c r="B1940" t="s">
        <v>2142</v>
      </c>
    </row>
    <row r="1941" spans="1:2" x14ac:dyDescent="0.3">
      <c r="A1941">
        <v>776434</v>
      </c>
      <c r="B1941" t="s">
        <v>2143</v>
      </c>
    </row>
    <row r="1942" spans="1:2" x14ac:dyDescent="0.3">
      <c r="A1942">
        <v>776435</v>
      </c>
      <c r="B1942" t="s">
        <v>2144</v>
      </c>
    </row>
    <row r="1943" spans="1:2" x14ac:dyDescent="0.3">
      <c r="A1943">
        <v>776436</v>
      </c>
      <c r="B1943" t="s">
        <v>2145</v>
      </c>
    </row>
    <row r="1944" spans="1:2" x14ac:dyDescent="0.3">
      <c r="A1944">
        <v>776437</v>
      </c>
      <c r="B1944" t="s">
        <v>2146</v>
      </c>
    </row>
    <row r="1945" spans="1:2" x14ac:dyDescent="0.3">
      <c r="A1945">
        <v>776440</v>
      </c>
      <c r="B1945" t="s">
        <v>2147</v>
      </c>
    </row>
    <row r="1946" spans="1:2" x14ac:dyDescent="0.3">
      <c r="A1946">
        <v>776441</v>
      </c>
      <c r="B1946" t="s">
        <v>2148</v>
      </c>
    </row>
    <row r="1947" spans="1:2" x14ac:dyDescent="0.3">
      <c r="A1947">
        <v>776442</v>
      </c>
      <c r="B1947" t="s">
        <v>2149</v>
      </c>
    </row>
    <row r="1948" spans="1:2" x14ac:dyDescent="0.3">
      <c r="A1948">
        <v>776443</v>
      </c>
      <c r="B1948" t="s">
        <v>2150</v>
      </c>
    </row>
    <row r="1949" spans="1:2" x14ac:dyDescent="0.3">
      <c r="A1949">
        <v>776444</v>
      </c>
      <c r="B1949" t="s">
        <v>2151</v>
      </c>
    </row>
    <row r="1950" spans="1:2" x14ac:dyDescent="0.3">
      <c r="A1950">
        <v>776445</v>
      </c>
      <c r="B1950" t="s">
        <v>2152</v>
      </c>
    </row>
    <row r="1951" spans="1:2" x14ac:dyDescent="0.3">
      <c r="A1951">
        <v>776447</v>
      </c>
      <c r="B1951" t="s">
        <v>2153</v>
      </c>
    </row>
    <row r="1952" spans="1:2" x14ac:dyDescent="0.3">
      <c r="A1952">
        <v>776448</v>
      </c>
      <c r="B1952" t="s">
        <v>2154</v>
      </c>
    </row>
    <row r="1953" spans="1:2" x14ac:dyDescent="0.3">
      <c r="A1953">
        <v>776449</v>
      </c>
      <c r="B1953" t="s">
        <v>2155</v>
      </c>
    </row>
    <row r="1954" spans="1:2" x14ac:dyDescent="0.3">
      <c r="A1954">
        <v>776450</v>
      </c>
      <c r="B1954" t="s">
        <v>2156</v>
      </c>
    </row>
    <row r="1955" spans="1:2" x14ac:dyDescent="0.3">
      <c r="A1955">
        <v>776451</v>
      </c>
      <c r="B1955" t="s">
        <v>2157</v>
      </c>
    </row>
    <row r="1956" spans="1:2" x14ac:dyDescent="0.3">
      <c r="A1956">
        <v>776457</v>
      </c>
      <c r="B1956" t="s">
        <v>2158</v>
      </c>
    </row>
    <row r="1957" spans="1:2" x14ac:dyDescent="0.3">
      <c r="A1957">
        <v>776458</v>
      </c>
      <c r="B1957" t="s">
        <v>2159</v>
      </c>
    </row>
    <row r="1958" spans="1:2" x14ac:dyDescent="0.3">
      <c r="A1958">
        <v>776459</v>
      </c>
      <c r="B1958" t="s">
        <v>2160</v>
      </c>
    </row>
    <row r="1959" spans="1:2" x14ac:dyDescent="0.3">
      <c r="A1959">
        <v>776460</v>
      </c>
      <c r="B1959" t="s">
        <v>2161</v>
      </c>
    </row>
    <row r="1960" spans="1:2" x14ac:dyDescent="0.3">
      <c r="A1960">
        <v>776461</v>
      </c>
      <c r="B1960" t="s">
        <v>2162</v>
      </c>
    </row>
    <row r="1961" spans="1:2" x14ac:dyDescent="0.3">
      <c r="A1961">
        <v>776463</v>
      </c>
      <c r="B1961" t="s">
        <v>2163</v>
      </c>
    </row>
    <row r="1962" spans="1:2" x14ac:dyDescent="0.3">
      <c r="A1962">
        <v>776464</v>
      </c>
      <c r="B1962" t="s">
        <v>2164</v>
      </c>
    </row>
    <row r="1963" spans="1:2" x14ac:dyDescent="0.3">
      <c r="A1963">
        <v>776465</v>
      </c>
      <c r="B1963" t="s">
        <v>2165</v>
      </c>
    </row>
    <row r="1964" spans="1:2" x14ac:dyDescent="0.3">
      <c r="A1964">
        <v>776470</v>
      </c>
      <c r="B1964" t="s">
        <v>2166</v>
      </c>
    </row>
    <row r="1965" spans="1:2" x14ac:dyDescent="0.3">
      <c r="A1965">
        <v>776471</v>
      </c>
      <c r="B1965" t="s">
        <v>2167</v>
      </c>
    </row>
    <row r="1966" spans="1:2" x14ac:dyDescent="0.3">
      <c r="A1966">
        <v>776473</v>
      </c>
      <c r="B1966" t="s">
        <v>2168</v>
      </c>
    </row>
    <row r="1967" spans="1:2" x14ac:dyDescent="0.3">
      <c r="A1967">
        <v>776474</v>
      </c>
      <c r="B1967" t="s">
        <v>2169</v>
      </c>
    </row>
    <row r="1968" spans="1:2" x14ac:dyDescent="0.3">
      <c r="A1968">
        <v>776476</v>
      </c>
      <c r="B1968" t="s">
        <v>2170</v>
      </c>
    </row>
    <row r="1969" spans="1:2" x14ac:dyDescent="0.3">
      <c r="A1969">
        <v>776477</v>
      </c>
      <c r="B1969" t="s">
        <v>2171</v>
      </c>
    </row>
    <row r="1970" spans="1:2" x14ac:dyDescent="0.3">
      <c r="A1970">
        <v>776478</v>
      </c>
      <c r="B1970" t="s">
        <v>2172</v>
      </c>
    </row>
    <row r="1971" spans="1:2" x14ac:dyDescent="0.3">
      <c r="A1971">
        <v>776479</v>
      </c>
      <c r="B1971" t="s">
        <v>2173</v>
      </c>
    </row>
    <row r="1972" spans="1:2" x14ac:dyDescent="0.3">
      <c r="A1972">
        <v>776481</v>
      </c>
      <c r="B1972" t="s">
        <v>2174</v>
      </c>
    </row>
    <row r="1973" spans="1:2" x14ac:dyDescent="0.3">
      <c r="A1973">
        <v>776482</v>
      </c>
      <c r="B1973" t="s">
        <v>2175</v>
      </c>
    </row>
    <row r="1974" spans="1:2" x14ac:dyDescent="0.3">
      <c r="A1974">
        <v>776483</v>
      </c>
      <c r="B1974" t="s">
        <v>2176</v>
      </c>
    </row>
    <row r="1975" spans="1:2" x14ac:dyDescent="0.3">
      <c r="A1975">
        <v>776484</v>
      </c>
      <c r="B1975" t="s">
        <v>2177</v>
      </c>
    </row>
    <row r="1976" spans="1:2" x14ac:dyDescent="0.3">
      <c r="A1976">
        <v>776485</v>
      </c>
      <c r="B1976" t="s">
        <v>2178</v>
      </c>
    </row>
    <row r="1977" spans="1:2" x14ac:dyDescent="0.3">
      <c r="A1977">
        <v>776486</v>
      </c>
      <c r="B1977" t="s">
        <v>2179</v>
      </c>
    </row>
    <row r="1978" spans="1:2" x14ac:dyDescent="0.3">
      <c r="A1978">
        <v>776488</v>
      </c>
      <c r="B1978" t="s">
        <v>2180</v>
      </c>
    </row>
    <row r="1979" spans="1:2" x14ac:dyDescent="0.3">
      <c r="A1979">
        <v>776489</v>
      </c>
      <c r="B1979" t="s">
        <v>2181</v>
      </c>
    </row>
    <row r="1980" spans="1:2" x14ac:dyDescent="0.3">
      <c r="A1980">
        <v>776491</v>
      </c>
      <c r="B1980" t="s">
        <v>2182</v>
      </c>
    </row>
    <row r="1981" spans="1:2" x14ac:dyDescent="0.3">
      <c r="A1981">
        <v>776492</v>
      </c>
      <c r="B1981" t="s">
        <v>2183</v>
      </c>
    </row>
    <row r="1982" spans="1:2" x14ac:dyDescent="0.3">
      <c r="A1982">
        <v>776494</v>
      </c>
      <c r="B1982" t="s">
        <v>2184</v>
      </c>
    </row>
    <row r="1983" spans="1:2" x14ac:dyDescent="0.3">
      <c r="A1983">
        <v>776496</v>
      </c>
      <c r="B1983" t="s">
        <v>2185</v>
      </c>
    </row>
    <row r="1984" spans="1:2" x14ac:dyDescent="0.3">
      <c r="A1984">
        <v>776497</v>
      </c>
      <c r="B1984" t="s">
        <v>2186</v>
      </c>
    </row>
    <row r="1985" spans="1:2" x14ac:dyDescent="0.3">
      <c r="A1985">
        <v>776498</v>
      </c>
      <c r="B1985" t="s">
        <v>2187</v>
      </c>
    </row>
    <row r="1986" spans="1:2" x14ac:dyDescent="0.3">
      <c r="A1986">
        <v>776500</v>
      </c>
      <c r="B1986" t="s">
        <v>2188</v>
      </c>
    </row>
    <row r="1987" spans="1:2" x14ac:dyDescent="0.3">
      <c r="A1987">
        <v>776501</v>
      </c>
      <c r="B1987" t="s">
        <v>2189</v>
      </c>
    </row>
    <row r="1988" spans="1:2" x14ac:dyDescent="0.3">
      <c r="A1988">
        <v>776502</v>
      </c>
      <c r="B1988" t="s">
        <v>2190</v>
      </c>
    </row>
    <row r="1989" spans="1:2" x14ac:dyDescent="0.3">
      <c r="A1989">
        <v>776503</v>
      </c>
      <c r="B1989" t="s">
        <v>2191</v>
      </c>
    </row>
    <row r="1990" spans="1:2" x14ac:dyDescent="0.3">
      <c r="A1990">
        <v>776505</v>
      </c>
      <c r="B1990" t="s">
        <v>2192</v>
      </c>
    </row>
    <row r="1991" spans="1:2" x14ac:dyDescent="0.3">
      <c r="A1991">
        <v>776506</v>
      </c>
      <c r="B1991" t="s">
        <v>2193</v>
      </c>
    </row>
    <row r="1992" spans="1:2" x14ac:dyDescent="0.3">
      <c r="A1992">
        <v>776507</v>
      </c>
      <c r="B1992" t="s">
        <v>2194</v>
      </c>
    </row>
    <row r="1993" spans="1:2" x14ac:dyDescent="0.3">
      <c r="A1993">
        <v>776510</v>
      </c>
      <c r="B1993" t="s">
        <v>2195</v>
      </c>
    </row>
    <row r="1994" spans="1:2" x14ac:dyDescent="0.3">
      <c r="A1994">
        <v>776511</v>
      </c>
      <c r="B1994" t="s">
        <v>2196</v>
      </c>
    </row>
    <row r="1995" spans="1:2" x14ac:dyDescent="0.3">
      <c r="A1995">
        <v>776512</v>
      </c>
      <c r="B1995" t="s">
        <v>2197</v>
      </c>
    </row>
    <row r="1996" spans="1:2" x14ac:dyDescent="0.3">
      <c r="A1996">
        <v>776513</v>
      </c>
      <c r="B1996" t="s">
        <v>2198</v>
      </c>
    </row>
    <row r="1997" spans="1:2" x14ac:dyDescent="0.3">
      <c r="A1997">
        <v>776517</v>
      </c>
      <c r="B1997" t="s">
        <v>2199</v>
      </c>
    </row>
    <row r="1998" spans="1:2" x14ac:dyDescent="0.3">
      <c r="A1998">
        <v>776518</v>
      </c>
      <c r="B1998" t="s">
        <v>2200</v>
      </c>
    </row>
    <row r="1999" spans="1:2" x14ac:dyDescent="0.3">
      <c r="A1999">
        <v>776519</v>
      </c>
      <c r="B1999" t="s">
        <v>2201</v>
      </c>
    </row>
    <row r="2000" spans="1:2" x14ac:dyDescent="0.3">
      <c r="A2000">
        <v>776520</v>
      </c>
      <c r="B2000" t="s">
        <v>2202</v>
      </c>
    </row>
    <row r="2001" spans="1:2" x14ac:dyDescent="0.3">
      <c r="A2001">
        <v>776521</v>
      </c>
      <c r="B2001" t="s">
        <v>2203</v>
      </c>
    </row>
    <row r="2002" spans="1:2" x14ac:dyDescent="0.3">
      <c r="A2002">
        <v>776522</v>
      </c>
      <c r="B2002" t="s">
        <v>2204</v>
      </c>
    </row>
    <row r="2003" spans="1:2" x14ac:dyDescent="0.3">
      <c r="A2003">
        <v>776523</v>
      </c>
      <c r="B2003" t="s">
        <v>2205</v>
      </c>
    </row>
    <row r="2004" spans="1:2" x14ac:dyDescent="0.3">
      <c r="A2004">
        <v>776524</v>
      </c>
      <c r="B2004" t="s">
        <v>2206</v>
      </c>
    </row>
    <row r="2005" spans="1:2" x14ac:dyDescent="0.3">
      <c r="A2005">
        <v>776525</v>
      </c>
      <c r="B2005" t="s">
        <v>2207</v>
      </c>
    </row>
    <row r="2006" spans="1:2" x14ac:dyDescent="0.3">
      <c r="A2006">
        <v>776526</v>
      </c>
      <c r="B2006" t="s">
        <v>2208</v>
      </c>
    </row>
    <row r="2007" spans="1:2" x14ac:dyDescent="0.3">
      <c r="A2007">
        <v>776527</v>
      </c>
      <c r="B2007" t="s">
        <v>2209</v>
      </c>
    </row>
    <row r="2008" spans="1:2" x14ac:dyDescent="0.3">
      <c r="A2008">
        <v>776529</v>
      </c>
      <c r="B2008" t="s">
        <v>2210</v>
      </c>
    </row>
    <row r="2009" spans="1:2" x14ac:dyDescent="0.3">
      <c r="A2009">
        <v>776530</v>
      </c>
      <c r="B2009" t="s">
        <v>2211</v>
      </c>
    </row>
    <row r="2010" spans="1:2" x14ac:dyDescent="0.3">
      <c r="A2010">
        <v>776532</v>
      </c>
      <c r="B2010" t="s">
        <v>2212</v>
      </c>
    </row>
    <row r="2011" spans="1:2" x14ac:dyDescent="0.3">
      <c r="A2011">
        <v>776533</v>
      </c>
      <c r="B2011" t="s">
        <v>2213</v>
      </c>
    </row>
    <row r="2012" spans="1:2" x14ac:dyDescent="0.3">
      <c r="A2012">
        <v>776544</v>
      </c>
      <c r="B2012" t="s">
        <v>2214</v>
      </c>
    </row>
    <row r="2013" spans="1:2" x14ac:dyDescent="0.3">
      <c r="A2013">
        <v>776546</v>
      </c>
      <c r="B2013" t="s">
        <v>2215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35EA-7FC2-4AD5-9B91-B15ADFC1FAF5}">
  <sheetPr codeName="Sheet7"/>
  <dimension ref="A1:D150"/>
  <sheetViews>
    <sheetView topLeftCell="A10" zoomScale="74" workbookViewId="0">
      <selection activeCell="D21" sqref="D21"/>
    </sheetView>
  </sheetViews>
  <sheetFormatPr baseColWidth="10" defaultColWidth="8.88671875" defaultRowHeight="14.4" x14ac:dyDescent="0.3"/>
  <cols>
    <col min="1" max="1" width="57" style="63" bestFit="1" customWidth="1"/>
    <col min="2" max="3" width="15.6640625" customWidth="1"/>
    <col min="4" max="4" width="15.6640625" style="86" customWidth="1"/>
  </cols>
  <sheetData>
    <row r="1" spans="1:4" ht="62.25" customHeight="1" thickBot="1" x14ac:dyDescent="0.35">
      <c r="A1" s="84" t="s">
        <v>198</v>
      </c>
      <c r="B1" s="83" t="s">
        <v>199</v>
      </c>
      <c r="C1" s="83" t="s">
        <v>200</v>
      </c>
      <c r="D1" s="85" t="s">
        <v>201</v>
      </c>
    </row>
    <row r="2" spans="1:4" ht="15" thickBot="1" x14ac:dyDescent="0.35">
      <c r="A2" s="60" t="s">
        <v>5</v>
      </c>
      <c r="B2">
        <f>COUNTA(Table22[Core Tools])</f>
        <v>64</v>
      </c>
      <c r="C2" s="88">
        <f>COUNTIF(Table22[Core Tools],"OK")</f>
        <v>0</v>
      </c>
      <c r="D2" s="86">
        <f>C2/B2</f>
        <v>0</v>
      </c>
    </row>
    <row r="3" spans="1:4" ht="15" thickBot="1" x14ac:dyDescent="0.35">
      <c r="A3" s="60" t="s">
        <v>6</v>
      </c>
      <c r="B3">
        <f>COUNTA(Table22[Core Tools - APQP 3ra Edición])</f>
        <v>9</v>
      </c>
      <c r="C3" s="88">
        <f>COUNTIF(Table22[Core Tools - APQP 3ra Edición],"OK")</f>
        <v>0</v>
      </c>
      <c r="D3" s="86">
        <f t="shared" ref="D3:D66" si="0">C3/B3</f>
        <v>0</v>
      </c>
    </row>
    <row r="4" spans="1:4" ht="15" thickBot="1" x14ac:dyDescent="0.35">
      <c r="A4" s="60" t="s">
        <v>7</v>
      </c>
      <c r="B4">
        <f>COUNTA(Table22[Core Tools - PPAP 4ta Edición])</f>
        <v>9</v>
      </c>
      <c r="C4" s="88">
        <f>COUNTIF(Table22[Core Tools - PPAP 4ta Edición],"OK")</f>
        <v>0</v>
      </c>
      <c r="D4" s="86">
        <f t="shared" si="0"/>
        <v>0</v>
      </c>
    </row>
    <row r="5" spans="1:4" ht="15" thickBot="1" x14ac:dyDescent="0.35">
      <c r="A5" s="60" t="s">
        <v>8</v>
      </c>
      <c r="B5">
        <f>COUNTA(Table22[Manejo de software PLC / HMI ])</f>
        <v>34</v>
      </c>
      <c r="C5" s="88">
        <f>COUNTIF(Table22[Manejo de software PLC / HMI ],"OK")</f>
        <v>0</v>
      </c>
      <c r="D5" s="86">
        <f t="shared" si="0"/>
        <v>0</v>
      </c>
    </row>
    <row r="6" spans="1:4" ht="15" thickBot="1" x14ac:dyDescent="0.35">
      <c r="A6" s="60" t="s">
        <v>9</v>
      </c>
      <c r="B6">
        <f>COUNTA(Table22[IATF])</f>
        <v>104</v>
      </c>
      <c r="C6" s="88">
        <f>COUNTIF(Table22[IATF],"OK")</f>
        <v>0</v>
      </c>
      <c r="D6" s="86">
        <f t="shared" si="0"/>
        <v>0</v>
      </c>
    </row>
    <row r="7" spans="1:4" ht="15" thickBot="1" x14ac:dyDescent="0.35">
      <c r="A7" s="60" t="s">
        <v>10</v>
      </c>
      <c r="B7">
        <f>COUNTA(Table22[AMEF VDA 6.3])</f>
        <v>57</v>
      </c>
      <c r="C7" s="88">
        <f>COUNTIF(Table22[AMEF VDA 6.3],"OK")</f>
        <v>0</v>
      </c>
      <c r="D7" s="86">
        <f t="shared" si="0"/>
        <v>0</v>
      </c>
    </row>
    <row r="8" spans="1:4" ht="15" thickBot="1" x14ac:dyDescent="0.35">
      <c r="A8" s="60" t="s">
        <v>11</v>
      </c>
      <c r="B8">
        <f>COUNTA(Table22[VDA 6.3])</f>
        <v>66</v>
      </c>
      <c r="C8" s="88">
        <f>COUNTIF(Table22[VDA 6.3],"OK")</f>
        <v>0</v>
      </c>
      <c r="D8" s="86">
        <f t="shared" si="0"/>
        <v>0</v>
      </c>
    </row>
    <row r="9" spans="1:4" ht="15" thickBot="1" x14ac:dyDescent="0.35">
      <c r="A9" s="60" t="s">
        <v>12</v>
      </c>
      <c r="B9">
        <f>COUNTA(Table22[SPC])</f>
        <v>102</v>
      </c>
      <c r="C9" s="88">
        <f>COUNTIF(Table22[SPC],"OK")</f>
        <v>0</v>
      </c>
      <c r="D9" s="86">
        <f t="shared" si="0"/>
        <v>0</v>
      </c>
    </row>
    <row r="10" spans="1:4" ht="15" thickBot="1" x14ac:dyDescent="0.35">
      <c r="A10" s="60" t="s">
        <v>13</v>
      </c>
      <c r="B10">
        <f>COUNTA(Table22[Estadística descriptiva e inferencial])</f>
        <v>13</v>
      </c>
      <c r="C10" s="88">
        <f>COUNTIF(Table22[Estadística descriptiva e inferencial],"OK")</f>
        <v>0</v>
      </c>
      <c r="D10" s="86">
        <f t="shared" si="0"/>
        <v>0</v>
      </c>
    </row>
    <row r="11" spans="1:4" ht="15" thickBot="1" x14ac:dyDescent="0.35">
      <c r="A11" s="60" t="s">
        <v>14</v>
      </c>
      <c r="B11">
        <f>COUNTA(Table22[NOM-009 Trabajo en alturas.])</f>
        <v>17</v>
      </c>
      <c r="C11" s="88">
        <f>COUNTIF(Table22[NOM-009 Trabajo en alturas.],"OK")</f>
        <v>0</v>
      </c>
      <c r="D11" s="86">
        <f t="shared" si="0"/>
        <v>0</v>
      </c>
    </row>
    <row r="12" spans="1:4" ht="15" thickBot="1" x14ac:dyDescent="0.35">
      <c r="A12" s="60" t="s">
        <v>15</v>
      </c>
      <c r="B12">
        <f>COUNTA(Table22[Manejo y operación de montacargas.])</f>
        <v>28</v>
      </c>
      <c r="C12" s="88">
        <f>COUNTIF(Table22[Manejo y operación de montacargas.],"OK")</f>
        <v>0</v>
      </c>
      <c r="D12" s="86">
        <f t="shared" si="0"/>
        <v>0</v>
      </c>
    </row>
    <row r="13" spans="1:4" ht="15" thickBot="1" x14ac:dyDescent="0.35">
      <c r="A13" s="60" t="s">
        <v>16</v>
      </c>
      <c r="B13">
        <f>COUNTA(Table22[Conocimientos de Electricidad industrial (control)])</f>
        <v>32</v>
      </c>
      <c r="C13" s="88">
        <f>COUNTIF(Table22[Conocimientos de Electricidad industrial (control)],"OK")</f>
        <v>0</v>
      </c>
      <c r="D13" s="86">
        <f t="shared" si="0"/>
        <v>0</v>
      </c>
    </row>
    <row r="14" spans="1:4" ht="15" thickBot="1" x14ac:dyDescent="0.35">
      <c r="A14" s="60" t="s">
        <v>17</v>
      </c>
      <c r="B14">
        <f>COUNTA(Table22[Conocimientos en electrónica de control])</f>
        <v>17</v>
      </c>
      <c r="C14" s="88">
        <f>COUNTIF(Table22[Conocimientos en electrónica de control],"OK")</f>
        <v>0</v>
      </c>
      <c r="D14" s="86">
        <f t="shared" si="0"/>
        <v>0</v>
      </c>
    </row>
    <row r="15" spans="1:4" ht="15" thickBot="1" x14ac:dyDescent="0.35">
      <c r="A15" s="60" t="s">
        <v>18</v>
      </c>
      <c r="B15">
        <f>COUNTA(Table22[Trabajos de corte y soldadura])</f>
        <v>11</v>
      </c>
      <c r="C15" s="88">
        <f>COUNTIF(Table22[Trabajos de corte y soldadura],"OK")</f>
        <v>0</v>
      </c>
      <c r="D15" s="86">
        <f t="shared" si="0"/>
        <v>0</v>
      </c>
    </row>
    <row r="16" spans="1:4" ht="15" thickBot="1" x14ac:dyDescent="0.35">
      <c r="A16" s="60" t="s">
        <v>19</v>
      </c>
      <c r="B16">
        <f>COUNTA(Table22[NOM-002 SEMARNAT limites maximos permisibles en descargas de aguas.])</f>
        <v>2</v>
      </c>
      <c r="C16" s="88">
        <f>COUNTIF(Table22[NOM-002 SEMARNAT limites maximos permisibles en descargas de aguas.],"OK")</f>
        <v>0</v>
      </c>
      <c r="D16" s="86">
        <f t="shared" si="0"/>
        <v>0</v>
      </c>
    </row>
    <row r="17" spans="1:4" ht="21" thickBot="1" x14ac:dyDescent="0.35">
      <c r="A17" s="60" t="s">
        <v>20</v>
      </c>
      <c r="B17">
        <f>COUNTA(Table22[Requerimientos STPS(NOM01, NOM02, NOM05,NOM09, NOM17, NOM20,NOM25 NOM26, NOM27, NOM29, NOM33)])</f>
        <v>9</v>
      </c>
      <c r="C17" s="88">
        <f>COUNTIF(Table22[Requerimientos STPS(NOM01, NOM02, NOM05,NOM09, NOM17, NOM20,NOM25 NOM26, NOM27, NOM29, NOM33)],"OK")</f>
        <v>0</v>
      </c>
      <c r="D17" s="86">
        <f t="shared" si="0"/>
        <v>0</v>
      </c>
    </row>
    <row r="18" spans="1:4" ht="31.2" thickBot="1" x14ac:dyDescent="0.35">
      <c r="A18" s="60" t="s">
        <v>21</v>
      </c>
      <c r="B18">
        <f>COUNTA(Table22[Conocimientos en el uso de maquinas y herramientas convencionales(torno,fresadora,rectificadora,etc)para elaboración de piezas mecanicas])</f>
        <v>2</v>
      </c>
      <c r="C18" s="88">
        <f>COUNTIF(Table22[Conocimientos en el uso de maquinas y herramientas convencionales(torno,fresadora,rectificadora,etc)para elaboración de piezas mecanicas],"OK")</f>
        <v>0</v>
      </c>
      <c r="D18" s="86">
        <f t="shared" si="0"/>
        <v>0</v>
      </c>
    </row>
    <row r="19" spans="1:4" ht="21" thickBot="1" x14ac:dyDescent="0.35">
      <c r="A19" s="60" t="s">
        <v>22</v>
      </c>
      <c r="B19">
        <f>COUNTA(Table22[Conocimientos basicos de tratamientos termicos  y materiales para elaboracion de piezas mecanicas. ])</f>
        <v>20</v>
      </c>
      <c r="C19" s="88">
        <f>COUNTIF(Table22[Conocimientos basicos de tratamientos termicos  y materiales para elaboracion de piezas mecanicas. ],"OK")</f>
        <v>0</v>
      </c>
      <c r="D19" s="86">
        <f t="shared" si="0"/>
        <v>0</v>
      </c>
    </row>
    <row r="20" spans="1:4" ht="15" thickBot="1" x14ac:dyDescent="0.35">
      <c r="A20" s="60" t="s">
        <v>23</v>
      </c>
      <c r="B20">
        <f>COUNTA(Table22[Conocimiento en sistemas de calidad				])</f>
        <v>22</v>
      </c>
      <c r="C20" s="88">
        <f>COUNTIF(Table22[Conocimiento en sistemas de calidad				],"OK")</f>
        <v>0</v>
      </c>
      <c r="D20" s="86">
        <f t="shared" si="0"/>
        <v>0</v>
      </c>
    </row>
    <row r="21" spans="1:4" ht="15" thickBot="1" x14ac:dyDescent="0.35">
      <c r="A21" s="60" t="s">
        <v>24</v>
      </c>
      <c r="B21">
        <f>COUNTA(Table22[Uso de las hojas de liberación y registros de calidad.])</f>
        <v>0</v>
      </c>
      <c r="C21" s="88">
        <f>COUNTIF(Table22[Uso de las hojas de liberación y registros de calidad.],"OK")</f>
        <v>0</v>
      </c>
      <c r="D21" s="86" t="e">
        <f t="shared" si="0"/>
        <v>#DIV/0!</v>
      </c>
    </row>
    <row r="22" spans="1:4" ht="15" thickBot="1" x14ac:dyDescent="0.35">
      <c r="A22" s="60" t="s">
        <v>25</v>
      </c>
      <c r="B22">
        <f>COUNTA(Table22[APQP (Planificación avanzada de la calidad del producto)])</f>
        <v>40</v>
      </c>
      <c r="C22" s="88">
        <f>COUNTIF(Table22[APQP (Planificación avanzada de la calidad del producto)],"OK")</f>
        <v>0</v>
      </c>
      <c r="D22" s="86">
        <f t="shared" si="0"/>
        <v>0</v>
      </c>
    </row>
    <row r="23" spans="1:4" ht="15" thickBot="1" x14ac:dyDescent="0.35">
      <c r="A23" s="60" t="s">
        <v>26</v>
      </c>
      <c r="B23">
        <f>COUNTA(Table22[Programacion y operación de actuadores ABSODEX CKD])</f>
        <v>6</v>
      </c>
      <c r="C23" s="88">
        <f>COUNTIF(Table22[Programacion y operación de actuadores ABSODEX CKD],"OK")</f>
        <v>0</v>
      </c>
      <c r="D23" s="86">
        <f t="shared" si="0"/>
        <v>0</v>
      </c>
    </row>
    <row r="24" spans="1:4" ht="15" thickBot="1" x14ac:dyDescent="0.35">
      <c r="A24" s="60" t="s">
        <v>27</v>
      </c>
      <c r="B24">
        <f>COUNTA(Table22[Trabajos en espacios confinados])</f>
        <v>5</v>
      </c>
      <c r="C24" s="88">
        <f>COUNTIF(Table22[Trabajos en espacios confinados],"OK")</f>
        <v>0</v>
      </c>
      <c r="D24" s="86">
        <f t="shared" si="0"/>
        <v>0</v>
      </c>
    </row>
    <row r="25" spans="1:4" ht="15" thickBot="1" x14ac:dyDescent="0.35">
      <c r="A25" s="60" t="s">
        <v>28</v>
      </c>
      <c r="B25">
        <f>COUNTA(Table22[Interpretacion de Celda Hull])</f>
        <v>6</v>
      </c>
      <c r="C25" s="88">
        <f>COUNTIF(Table22[Interpretacion de Celda Hull],"OK")</f>
        <v>0</v>
      </c>
      <c r="D25" s="86">
        <f t="shared" si="0"/>
        <v>0</v>
      </c>
    </row>
    <row r="26" spans="1:4" ht="15" thickBot="1" x14ac:dyDescent="0.35">
      <c r="A26" s="60" t="s">
        <v>29</v>
      </c>
      <c r="B26">
        <f>COUNTA(Table22[Manejo de sistemas de filtarción])</f>
        <v>6</v>
      </c>
      <c r="C26" s="88">
        <f>COUNTIF(Table22[Manejo de sistemas de filtarción],"OK")</f>
        <v>0</v>
      </c>
      <c r="D26" s="86">
        <f t="shared" si="0"/>
        <v>0</v>
      </c>
    </row>
    <row r="27" spans="1:4" ht="15" thickBot="1" x14ac:dyDescent="0.35">
      <c r="A27" s="60" t="s">
        <v>30</v>
      </c>
      <c r="B27">
        <f>COUNTA(Table22[Fundamentos de corrosión])</f>
        <v>6</v>
      </c>
      <c r="C27" s="88">
        <f>COUNTIF(Table22[Fundamentos de corrosión],"OK")</f>
        <v>0</v>
      </c>
      <c r="D27" s="86">
        <f t="shared" si="0"/>
        <v>0</v>
      </c>
    </row>
    <row r="28" spans="1:4" ht="15" thickBot="1" x14ac:dyDescent="0.35">
      <c r="A28" s="60" t="s">
        <v>31</v>
      </c>
      <c r="B28">
        <f>COUNTA(Table22[AIAG 16949])</f>
        <v>6</v>
      </c>
      <c r="C28" s="88">
        <f>COUNTIF(Table22[AIAG 16949],"OK")</f>
        <v>0</v>
      </c>
      <c r="D28" s="86">
        <f t="shared" si="0"/>
        <v>0</v>
      </c>
    </row>
    <row r="29" spans="1:4" ht="15" thickBot="1" x14ac:dyDescent="0.35">
      <c r="A29" s="60" t="s">
        <v>32</v>
      </c>
      <c r="B29">
        <f>COUNTA(Table22[ISO 14000])</f>
        <v>8</v>
      </c>
      <c r="C29" s="88">
        <f>COUNTIF(Table22[ISO 14000],"OK")</f>
        <v>0</v>
      </c>
      <c r="D29" s="86">
        <f t="shared" si="0"/>
        <v>0</v>
      </c>
    </row>
    <row r="30" spans="1:4" ht="15" thickBot="1" x14ac:dyDescent="0.35">
      <c r="A30" s="60" t="s">
        <v>33</v>
      </c>
      <c r="B30">
        <f>COUNTA(Table22[Control de inventarios])</f>
        <v>7</v>
      </c>
      <c r="C30" s="88">
        <f>COUNTIF(Table22[Control de inventarios],"OK")</f>
        <v>0</v>
      </c>
      <c r="D30" s="86">
        <f t="shared" si="0"/>
        <v>0</v>
      </c>
    </row>
    <row r="31" spans="1:4" ht="15" thickBot="1" x14ac:dyDescent="0.35">
      <c r="A31" s="60" t="s">
        <v>34</v>
      </c>
      <c r="B31">
        <f>COUNTA(Table22[Lean Manufacturing])</f>
        <v>29</v>
      </c>
      <c r="C31" s="88">
        <f>COUNTIF(Table22[Lean Manufacturing],"OK")</f>
        <v>0</v>
      </c>
      <c r="D31" s="86">
        <f t="shared" si="0"/>
        <v>0</v>
      </c>
    </row>
    <row r="32" spans="1:4" ht="15" thickBot="1" x14ac:dyDescent="0.35">
      <c r="A32" s="61" t="s">
        <v>35</v>
      </c>
      <c r="B32">
        <f>COUNTA(Table22[Gestion de Almacenes/ Estrategias de Almacenaje])</f>
        <v>5</v>
      </c>
      <c r="C32" s="88">
        <f>COUNTIF(Table22[Gestion de Almacenes/ Estrategias de Almacenaje],"OK")</f>
        <v>0</v>
      </c>
      <c r="D32" s="86">
        <f t="shared" si="0"/>
        <v>0</v>
      </c>
    </row>
    <row r="33" spans="1:4" ht="15" thickBot="1" x14ac:dyDescent="0.35">
      <c r="A33" s="61" t="s">
        <v>36</v>
      </c>
      <c r="B33">
        <f>COUNTA(Table22[Manejo de Control Sinumerik 840d])</f>
        <v>6</v>
      </c>
      <c r="C33" s="88">
        <f>COUNTIF(Table22[Manejo de Control Sinumerik 840d],"OK")</f>
        <v>0</v>
      </c>
      <c r="D33" s="86">
        <f t="shared" si="0"/>
        <v>0</v>
      </c>
    </row>
    <row r="34" spans="1:4" ht="15" thickBot="1" x14ac:dyDescent="0.35">
      <c r="A34" s="61" t="s">
        <v>37</v>
      </c>
      <c r="B34">
        <f>COUNTA(Table22[Conocimiento de tipos de sensores])</f>
        <v>8</v>
      </c>
      <c r="C34" s="88">
        <f>COUNTIF(Table22[Conocimiento de tipos de sensores],"OK")</f>
        <v>0</v>
      </c>
      <c r="D34" s="86">
        <f t="shared" si="0"/>
        <v>0</v>
      </c>
    </row>
    <row r="35" spans="1:4" ht="15" thickBot="1" x14ac:dyDescent="0.35">
      <c r="A35" s="61" t="s">
        <v>38</v>
      </c>
      <c r="B35">
        <f>COUNTA(Table22[Uso y manejo de Software Easy Maint/L2L])</f>
        <v>9</v>
      </c>
      <c r="C35" s="88">
        <f>COUNTIF(Table22[Uso y manejo de Software Easy Maint/L2L],"OK")</f>
        <v>0</v>
      </c>
      <c r="D35" s="86">
        <f t="shared" si="0"/>
        <v>0</v>
      </c>
    </row>
    <row r="36" spans="1:4" ht="15" thickBot="1" x14ac:dyDescent="0.35">
      <c r="A36" s="61" t="s">
        <v>39</v>
      </c>
      <c r="B36">
        <f>COUNTA(Table22[Logística y Cadena de Suministros])</f>
        <v>6</v>
      </c>
      <c r="C36" s="88">
        <f>COUNTIF(Table22[Logística y Cadena de Suministros],"OK")</f>
        <v>0</v>
      </c>
      <c r="D36" s="86">
        <f t="shared" si="0"/>
        <v>0</v>
      </c>
    </row>
    <row r="37" spans="1:4" ht="15" thickBot="1" x14ac:dyDescent="0.35">
      <c r="A37" s="61" t="s">
        <v>40</v>
      </c>
      <c r="B37">
        <f>COUNTA(Table22[Carta Porte])</f>
        <v>6</v>
      </c>
      <c r="C37" s="88">
        <f>COUNTIF(Table22[Carta Porte],"OK")</f>
        <v>0</v>
      </c>
      <c r="D37" s="86">
        <f t="shared" si="0"/>
        <v>0</v>
      </c>
    </row>
    <row r="38" spans="1:4" ht="15" thickBot="1" x14ac:dyDescent="0.35">
      <c r="A38" s="61" t="s">
        <v>41</v>
      </c>
      <c r="B38">
        <f>COUNTA(Table22[CTPAT &amp; OEA])</f>
        <v>12</v>
      </c>
      <c r="C38" s="88">
        <f>COUNTIF(Table22[CTPAT &amp; OEA],"OK")</f>
        <v>0</v>
      </c>
      <c r="D38" s="86">
        <f t="shared" si="0"/>
        <v>0</v>
      </c>
    </row>
    <row r="39" spans="1:4" ht="15" thickBot="1" x14ac:dyDescent="0.35">
      <c r="A39" s="61" t="s">
        <v>42</v>
      </c>
      <c r="B39">
        <f>COUNTA(Table22[Conocimiento en sistemas de lubricación])</f>
        <v>16</v>
      </c>
      <c r="C39" s="88">
        <f>COUNTIF(Table22[Conocimiento en sistemas de lubricación],"OK")</f>
        <v>0</v>
      </c>
      <c r="D39" s="86">
        <f t="shared" si="0"/>
        <v>0</v>
      </c>
    </row>
    <row r="40" spans="1:4" ht="15" thickBot="1" x14ac:dyDescent="0.35">
      <c r="A40" s="61" t="s">
        <v>43</v>
      </c>
      <c r="B40">
        <f>COUNTA(Table22[Contrabando, infracciones y sanciones al Comercio Exterior.])</f>
        <v>6</v>
      </c>
      <c r="C40" s="88">
        <f>COUNTIF(Table22[Contrabando, infracciones y sanciones al Comercio Exterior.],"OK")</f>
        <v>0</v>
      </c>
      <c r="D40" s="86">
        <f t="shared" si="0"/>
        <v>0</v>
      </c>
    </row>
    <row r="41" spans="1:4" ht="15" thickBot="1" x14ac:dyDescent="0.35">
      <c r="A41" s="61" t="s">
        <v>44</v>
      </c>
      <c r="B41">
        <f>COUNTA(Table22[Reglas Generales de Comercio Exterior])</f>
        <v>8</v>
      </c>
      <c r="C41" s="88">
        <f>COUNTIF(Table22[Reglas Generales de Comercio Exterior],"OK")</f>
        <v>0</v>
      </c>
      <c r="D41" s="86">
        <f t="shared" si="0"/>
        <v>0</v>
      </c>
    </row>
    <row r="42" spans="1:4" ht="15" thickBot="1" x14ac:dyDescent="0.35">
      <c r="A42" s="61" t="s">
        <v>45</v>
      </c>
      <c r="B42">
        <f>COUNTA(Table22[Despacho de importación y exportación])</f>
        <v>4</v>
      </c>
      <c r="C42" s="88">
        <f>COUNTIF(Table22[Despacho de importación y exportación],"OK")</f>
        <v>0</v>
      </c>
      <c r="D42" s="86">
        <f t="shared" si="0"/>
        <v>0</v>
      </c>
    </row>
    <row r="43" spans="1:4" ht="15" thickBot="1" x14ac:dyDescent="0.35">
      <c r="A43" s="61" t="s">
        <v>46</v>
      </c>
      <c r="B43">
        <f>COUNTA(Table22[INCOTERMS])</f>
        <v>4</v>
      </c>
      <c r="C43" s="88">
        <f>COUNTIF(Table22[INCOTERMS],"OK")</f>
        <v>0</v>
      </c>
      <c r="D43" s="86">
        <f t="shared" si="0"/>
        <v>0</v>
      </c>
    </row>
    <row r="44" spans="1:4" ht="15" thickBot="1" x14ac:dyDescent="0.35">
      <c r="A44" s="61" t="s">
        <v>47</v>
      </c>
      <c r="B44">
        <f>COUNTA(Table22[Cálculo de contribuciones al Comercio Exterior])</f>
        <v>4</v>
      </c>
      <c r="C44" s="88">
        <f>COUNTIF(Table22[Cálculo de contribuciones al Comercio Exterior],"OK")</f>
        <v>0</v>
      </c>
      <c r="D44" s="86">
        <f t="shared" si="0"/>
        <v>0</v>
      </c>
    </row>
    <row r="45" spans="1:4" ht="15" thickBot="1" x14ac:dyDescent="0.35">
      <c r="A45" s="61" t="s">
        <v>48</v>
      </c>
      <c r="B45">
        <f>COUNTA(Table22[Termografia Nivel 1])</f>
        <v>8</v>
      </c>
      <c r="C45" s="88">
        <f>COUNTIF(Table22[Termografia Nivel 1],"OK")</f>
        <v>0</v>
      </c>
      <c r="D45" s="86">
        <f t="shared" si="0"/>
        <v>0</v>
      </c>
    </row>
    <row r="46" spans="1:4" ht="15" thickBot="1" x14ac:dyDescent="0.35">
      <c r="A46" s="61" t="s">
        <v>49</v>
      </c>
      <c r="B46">
        <f>COUNTA(Table22[Interpretación de planos mecánicos])</f>
        <v>35</v>
      </c>
      <c r="C46" s="88">
        <f>COUNTIF(Table22[Interpretación de planos mecánicos],"OK")</f>
        <v>0</v>
      </c>
      <c r="D46" s="86">
        <f t="shared" si="0"/>
        <v>0</v>
      </c>
    </row>
    <row r="47" spans="1:4" ht="15" thickBot="1" x14ac:dyDescent="0.35">
      <c r="A47" s="61" t="s">
        <v>50</v>
      </c>
      <c r="B47">
        <f>COUNTA(Table22[Conocimiento del producto])</f>
        <v>6</v>
      </c>
      <c r="C47" s="88">
        <f>COUNTIF(Table22[Conocimiento del producto],"OK")</f>
        <v>0</v>
      </c>
      <c r="D47" s="86">
        <f t="shared" si="0"/>
        <v>0</v>
      </c>
    </row>
    <row r="48" spans="1:4" ht="15" thickBot="1" x14ac:dyDescent="0.35">
      <c r="A48" s="61" t="s">
        <v>51</v>
      </c>
      <c r="B48">
        <f>COUNTA(Table22[Conocimiento e interpretación de diseños mecánicos(dibujo tecnico)])</f>
        <v>5</v>
      </c>
      <c r="C48" s="88">
        <f>COUNTIF(Table22[Conocimiento e interpretación de diseños mecánicos(dibujo tecnico)],"OK")</f>
        <v>0</v>
      </c>
      <c r="D48" s="86">
        <f t="shared" si="0"/>
        <v>0</v>
      </c>
    </row>
    <row r="49" spans="1:4" ht="15" thickBot="1" x14ac:dyDescent="0.35">
      <c r="A49" s="61" t="s">
        <v>52</v>
      </c>
      <c r="B49">
        <f>COUNTA(Table22[[Conocimientos basicos en software de diseño solid Works ]])</f>
        <v>6</v>
      </c>
      <c r="C49" s="88">
        <f>COUNTIF(Table22[[Conocimientos basicos en software de diseño solid Works ]],"OK")</f>
        <v>0</v>
      </c>
      <c r="D49" s="86">
        <f t="shared" si="0"/>
        <v>0</v>
      </c>
    </row>
    <row r="50" spans="1:4" ht="15" thickBot="1" x14ac:dyDescent="0.35">
      <c r="A50" s="61" t="s">
        <v>53</v>
      </c>
      <c r="B50">
        <f>COUNTA(Table22[Manejo de equipos de medición])</f>
        <v>67</v>
      </c>
      <c r="C50" s="88">
        <f>COUNTIF(Table22[Manejo de equipos de medición],"OK")</f>
        <v>0</v>
      </c>
      <c r="D50" s="86">
        <f t="shared" si="0"/>
        <v>0</v>
      </c>
    </row>
    <row r="51" spans="1:4" ht="15" thickBot="1" x14ac:dyDescent="0.35">
      <c r="A51" s="61" t="s">
        <v>54</v>
      </c>
      <c r="B51">
        <f>COUNTA(Table22[Glosa e identificadores del pedimento aduanal])</f>
        <v>9</v>
      </c>
      <c r="C51" s="88">
        <f>COUNTIF(Table22[Glosa e identificadores del pedimento aduanal],"OK")</f>
        <v>0</v>
      </c>
      <c r="D51" s="86">
        <f t="shared" si="0"/>
        <v>0</v>
      </c>
    </row>
    <row r="52" spans="1:4" ht="15" thickBot="1" x14ac:dyDescent="0.35">
      <c r="A52" s="61" t="s">
        <v>55</v>
      </c>
      <c r="B52">
        <f>COUNTA(Table22[Gestion de riesgos y cumplimientos])</f>
        <v>2</v>
      </c>
      <c r="C52" s="88">
        <f>COUNTIF(Table22[Gestion de riesgos y cumplimientos],"OK")</f>
        <v>0</v>
      </c>
      <c r="D52" s="86">
        <f t="shared" si="0"/>
        <v>0</v>
      </c>
    </row>
    <row r="53" spans="1:4" ht="15" thickBot="1" x14ac:dyDescent="0.35">
      <c r="A53" s="61" t="s">
        <v>56</v>
      </c>
      <c r="B53">
        <f>COUNTA(Table22[Planificación estrategica y toma de decisiones])</f>
        <v>2</v>
      </c>
      <c r="C53" s="88">
        <f>COUNTIF(Table22[Planificación estrategica y toma de decisiones],"OK")</f>
        <v>0</v>
      </c>
      <c r="D53" s="86">
        <f t="shared" si="0"/>
        <v>0</v>
      </c>
    </row>
    <row r="54" spans="1:4" ht="15" thickBot="1" x14ac:dyDescent="0.35">
      <c r="A54" s="61" t="s">
        <v>57</v>
      </c>
      <c r="B54">
        <f>COUNTA(Table22[Presupuestación y Control de Costos])</f>
        <v>8</v>
      </c>
      <c r="C54" s="88">
        <f>COUNTIF(Table22[Presupuestación y Control de Costos],"OK")</f>
        <v>0</v>
      </c>
      <c r="D54" s="86">
        <f t="shared" si="0"/>
        <v>0</v>
      </c>
    </row>
    <row r="55" spans="1:4" ht="15" thickBot="1" x14ac:dyDescent="0.35">
      <c r="A55" s="61" t="s">
        <v>58</v>
      </c>
      <c r="B55">
        <f>COUNTA(Table22[MSA (Analisis de sistemas de medición)])</f>
        <v>46</v>
      </c>
      <c r="C55" s="88">
        <f>COUNTIF(Table22[MSA (Analisis de sistemas de medición)],"OK")</f>
        <v>0</v>
      </c>
      <c r="D55" s="86">
        <f t="shared" si="0"/>
        <v>0</v>
      </c>
    </row>
    <row r="56" spans="1:4" ht="15" thickBot="1" x14ac:dyDescent="0.35">
      <c r="A56" s="61" t="s">
        <v>59</v>
      </c>
      <c r="B56">
        <f>COUNTA(Table22[PPAP (Proceso de Aprobación de Piezas de Producción)])</f>
        <v>43</v>
      </c>
      <c r="C56" s="88">
        <f>COUNTIF(Table22[PPAP (Proceso de Aprobación de Piezas de Producción)],"OK")</f>
        <v>0</v>
      </c>
      <c r="D56" s="86">
        <f t="shared" si="0"/>
        <v>0</v>
      </c>
    </row>
    <row r="57" spans="1:4" ht="15" thickBot="1" x14ac:dyDescent="0.35">
      <c r="A57" s="61" t="s">
        <v>60</v>
      </c>
      <c r="B57">
        <f>COUNTA(Table22[Interpretacion de planos (GD&amp;T Tolerancias Geometricas y Dimensionales)])</f>
        <v>38</v>
      </c>
      <c r="C57" s="88">
        <f>COUNTIF(Table22[Interpretacion de planos (GD&amp;T Tolerancias Geometricas y Dimensionales)],"OK")</f>
        <v>0</v>
      </c>
      <c r="D57" s="86">
        <f t="shared" si="0"/>
        <v>0</v>
      </c>
    </row>
    <row r="58" spans="1:4" ht="15" thickBot="1" x14ac:dyDescent="0.35">
      <c r="A58" s="61" t="s">
        <v>61</v>
      </c>
      <c r="B58">
        <f>COUNTA(Table22[CQI-8])</f>
        <v>2</v>
      </c>
      <c r="C58" s="88">
        <f>COUNTIF(Table22[CQI-8],"OK")</f>
        <v>0</v>
      </c>
      <c r="D58" s="86">
        <f t="shared" si="0"/>
        <v>0</v>
      </c>
    </row>
    <row r="59" spans="1:4" ht="15" thickBot="1" x14ac:dyDescent="0.35">
      <c r="A59" s="61" t="s">
        <v>62</v>
      </c>
      <c r="B59">
        <f>COUNTA(Table22[CQI-9])</f>
        <v>39</v>
      </c>
      <c r="C59" s="88">
        <f>COUNTIF(Table22[CQI-9],"OK")</f>
        <v>0</v>
      </c>
      <c r="D59" s="86">
        <f t="shared" si="0"/>
        <v>0</v>
      </c>
    </row>
    <row r="60" spans="1:4" ht="15" thickBot="1" x14ac:dyDescent="0.35">
      <c r="A60" s="61" t="s">
        <v>63</v>
      </c>
      <c r="B60">
        <f>COUNTA(Table22[CQI-11])</f>
        <v>52</v>
      </c>
      <c r="C60" s="88">
        <f>COUNTIF(Table22[CQI-11],"OK")</f>
        <v>0</v>
      </c>
      <c r="D60" s="86">
        <f t="shared" si="0"/>
        <v>0</v>
      </c>
    </row>
    <row r="61" spans="1:4" ht="15" thickBot="1" x14ac:dyDescent="0.35">
      <c r="A61" s="61" t="s">
        <v>64</v>
      </c>
      <c r="B61">
        <f>COUNTA(Table22[CQI-12])</f>
        <v>49</v>
      </c>
      <c r="C61" s="88">
        <f>COUNTIF(Table22[CQI-12],"OK")</f>
        <v>0</v>
      </c>
      <c r="D61" s="86">
        <f t="shared" si="0"/>
        <v>0</v>
      </c>
    </row>
    <row r="62" spans="1:4" ht="15" thickBot="1" x14ac:dyDescent="0.35">
      <c r="A62" s="61" t="s">
        <v>65</v>
      </c>
      <c r="B62">
        <f>COUNTA(Table22[CQI-14])</f>
        <v>31</v>
      </c>
      <c r="C62" s="88">
        <f>COUNTIF(Table22[CQI-14],"OK")</f>
        <v>0</v>
      </c>
      <c r="D62" s="86">
        <f t="shared" si="0"/>
        <v>0</v>
      </c>
    </row>
    <row r="63" spans="1:4" ht="15" thickBot="1" x14ac:dyDescent="0.35">
      <c r="A63" s="61" t="s">
        <v>66</v>
      </c>
      <c r="B63">
        <f>COUNTA(Table22[CQI-15])</f>
        <v>46</v>
      </c>
      <c r="C63" s="88">
        <f>COUNTIF(Table22[CQI-15],"OK")</f>
        <v>0</v>
      </c>
      <c r="D63" s="86">
        <f t="shared" si="0"/>
        <v>0</v>
      </c>
    </row>
    <row r="64" spans="1:4" ht="15" thickBot="1" x14ac:dyDescent="0.35">
      <c r="A64" s="61" t="s">
        <v>67</v>
      </c>
      <c r="B64">
        <f>COUNTA(Table22[CQI-20])</f>
        <v>37</v>
      </c>
      <c r="C64" s="88">
        <f>COUNTIF(Table22[CQI-20],"OK")</f>
        <v>0</v>
      </c>
      <c r="D64" s="86">
        <f t="shared" si="0"/>
        <v>0</v>
      </c>
    </row>
    <row r="65" spans="1:4" ht="15" thickBot="1" x14ac:dyDescent="0.35">
      <c r="A65" s="61" t="s">
        <v>68</v>
      </c>
      <c r="B65">
        <f>COUNTA(Table22[Instructor interno])</f>
        <v>11</v>
      </c>
      <c r="C65" s="88">
        <f>COUNTIF(Table22[Instructor interno],"OK")</f>
        <v>0</v>
      </c>
      <c r="D65" s="86">
        <f t="shared" si="0"/>
        <v>0</v>
      </c>
    </row>
    <row r="66" spans="1:4" ht="21" thickBot="1" x14ac:dyDescent="0.35">
      <c r="A66" s="61" t="s">
        <v>69</v>
      </c>
      <c r="B66">
        <f>COUNTA(Table22[Manejo de Software  Measure Link. ( Creacion de plantillas para resguardo de datos)])</f>
        <v>25</v>
      </c>
      <c r="C66" s="88">
        <f>COUNTIF(Table22[Manejo de Software  Measure Link. ( Creacion de plantillas para resguardo de datos)],"OK")</f>
        <v>0</v>
      </c>
      <c r="D66" s="86">
        <f t="shared" si="0"/>
        <v>0</v>
      </c>
    </row>
    <row r="67" spans="1:4" ht="15" thickBot="1" x14ac:dyDescent="0.35">
      <c r="A67" s="61" t="s">
        <v>70</v>
      </c>
      <c r="B67">
        <f>COUNTA(Table22[Entendimiento de Plan de Control])</f>
        <v>77</v>
      </c>
      <c r="C67" s="88">
        <f>COUNTIF(Table22[Entendimiento de Plan de Control],"OK")</f>
        <v>0</v>
      </c>
      <c r="D67" s="86">
        <f t="shared" ref="D67:D130" si="1">C67/B67</f>
        <v>0</v>
      </c>
    </row>
    <row r="68" spans="1:4" ht="15" thickBot="1" x14ac:dyDescent="0.35">
      <c r="A68" s="61" t="s">
        <v>71</v>
      </c>
      <c r="B68">
        <f>COUNTA(Table22[Uso de software gagetrak (Alta, modificacion y baja de equipos).])</f>
        <v>14</v>
      </c>
      <c r="C68" s="88">
        <f>COUNTIF(Table22[Uso de software gagetrak (Alta, modificacion y baja de equipos).],"OK")</f>
        <v>0</v>
      </c>
      <c r="D68" s="86">
        <f t="shared" si="1"/>
        <v>0</v>
      </c>
    </row>
    <row r="69" spans="1:4" ht="15" thickBot="1" x14ac:dyDescent="0.35">
      <c r="A69" s="61" t="s">
        <v>72</v>
      </c>
      <c r="B69">
        <f>COUNTA(Table22[Conocimiento y Aplicación del Sistema ILUO])</f>
        <v>27</v>
      </c>
      <c r="C69" s="88">
        <f>COUNTIF(Table22[Conocimiento y Aplicación del Sistema ILUO],"OK")</f>
        <v>0</v>
      </c>
      <c r="D69" s="86">
        <f t="shared" si="1"/>
        <v>0</v>
      </c>
    </row>
    <row r="70" spans="1:4" ht="15" thickBot="1" x14ac:dyDescent="0.35">
      <c r="A70" s="61" t="s">
        <v>73</v>
      </c>
      <c r="B70">
        <f>COUNTA(Table22[Administracion de recursos])</f>
        <v>15</v>
      </c>
      <c r="C70" s="88">
        <f>COUNTIF(Table22[Administracion de recursos],"OK")</f>
        <v>0</v>
      </c>
      <c r="D70" s="86">
        <f t="shared" si="1"/>
        <v>0</v>
      </c>
    </row>
    <row r="71" spans="1:4" ht="15" thickBot="1" x14ac:dyDescent="0.35">
      <c r="A71" s="61" t="s">
        <v>74</v>
      </c>
      <c r="B71">
        <f>COUNTA(Table22[Uso de Portales de Clientes])</f>
        <v>9</v>
      </c>
      <c r="C71" s="88">
        <f>COUNTIF(Table22[Uso de Portales de Clientes],"OK")</f>
        <v>0</v>
      </c>
      <c r="D71" s="86">
        <f t="shared" si="1"/>
        <v>0</v>
      </c>
    </row>
    <row r="72" spans="1:4" ht="15" thickBot="1" x14ac:dyDescent="0.35">
      <c r="A72" s="61" t="s">
        <v>75</v>
      </c>
      <c r="B72">
        <f>COUNTA(Table22[Conocimiento y aplicación de ISO 14001])</f>
        <v>29</v>
      </c>
      <c r="C72" s="88">
        <f>COUNTIF(Table22[Conocimiento y aplicación de ISO 14001],"OK")</f>
        <v>0</v>
      </c>
      <c r="D72" s="86">
        <f t="shared" si="1"/>
        <v>0</v>
      </c>
    </row>
    <row r="73" spans="1:4" ht="15" thickBot="1" x14ac:dyDescent="0.35">
      <c r="A73" s="61" t="s">
        <v>76</v>
      </c>
      <c r="B73">
        <f>COUNTA(Table22[DMAIC - Six Sigma])</f>
        <v>15</v>
      </c>
      <c r="C73" s="88">
        <f>COUNTIF(Table22[DMAIC - Six Sigma],"OK")</f>
        <v>0</v>
      </c>
      <c r="D73" s="86">
        <f t="shared" si="1"/>
        <v>0</v>
      </c>
    </row>
    <row r="74" spans="1:4" ht="15" thickBot="1" x14ac:dyDescent="0.35">
      <c r="A74" s="61" t="s">
        <v>77</v>
      </c>
      <c r="B74">
        <f>COUNTA(Table22[SGC])</f>
        <v>8</v>
      </c>
      <c r="C74" s="88">
        <f>COUNTIF(Table22[SGC],"OK")</f>
        <v>0</v>
      </c>
      <c r="D74" s="86">
        <f t="shared" si="1"/>
        <v>0</v>
      </c>
    </row>
    <row r="75" spans="1:4" ht="15" thickBot="1" x14ac:dyDescent="0.35">
      <c r="A75" s="61" t="s">
        <v>78</v>
      </c>
      <c r="B75">
        <f>COUNTA(Table22[Inglés])</f>
        <v>29</v>
      </c>
      <c r="C75" s="88">
        <f>COUNTIF(Table22[Inglés],"OK")</f>
        <v>0</v>
      </c>
      <c r="D75" s="86">
        <f t="shared" si="1"/>
        <v>0</v>
      </c>
    </row>
    <row r="76" spans="1:4" ht="15" thickBot="1" x14ac:dyDescent="0.35">
      <c r="A76" s="61" t="s">
        <v>79</v>
      </c>
      <c r="B76">
        <f>COUNTA(Table22[Aston-G])</f>
        <v>3</v>
      </c>
      <c r="C76" s="88">
        <f>COUNTIF(Table22[Aston-G],"OK")</f>
        <v>0</v>
      </c>
      <c r="D76" s="86">
        <f t="shared" si="1"/>
        <v>0</v>
      </c>
    </row>
    <row r="77" spans="1:4" ht="15" thickBot="1" x14ac:dyDescent="0.35">
      <c r="A77" s="61" t="s">
        <v>80</v>
      </c>
      <c r="B77">
        <f>COUNTA(Table22[GQUICS])</f>
        <v>4</v>
      </c>
      <c r="C77" s="88">
        <f>COUNTIF(Table22[GQUICS],"OK")</f>
        <v>0</v>
      </c>
      <c r="D77" s="86">
        <f t="shared" si="1"/>
        <v>0</v>
      </c>
    </row>
    <row r="78" spans="1:4" ht="15" thickBot="1" x14ac:dyDescent="0.35">
      <c r="A78" s="61" t="s">
        <v>81</v>
      </c>
      <c r="B78">
        <f>COUNTA(Table22[CSF Stellantis])</f>
        <v>10</v>
      </c>
      <c r="C78" s="88">
        <f>COUNTIF(Table22[CSF Stellantis],"OK")</f>
        <v>0</v>
      </c>
      <c r="D78" s="86">
        <f t="shared" si="1"/>
        <v>0</v>
      </c>
    </row>
    <row r="79" spans="1:4" ht="15" thickBot="1" x14ac:dyDescent="0.35">
      <c r="A79" s="61" t="s">
        <v>82</v>
      </c>
      <c r="B79">
        <f>COUNTA(Table22[CSF Nissan])</f>
        <v>28</v>
      </c>
      <c r="C79" s="88">
        <f>COUNTIF(Table22[CSF Nissan],"OK")</f>
        <v>0</v>
      </c>
      <c r="D79" s="86">
        <f t="shared" si="1"/>
        <v>0</v>
      </c>
    </row>
    <row r="80" spans="1:4" ht="15" thickBot="1" x14ac:dyDescent="0.35">
      <c r="A80" s="61" t="s">
        <v>83</v>
      </c>
      <c r="B80">
        <f>COUNTA(Table22[CSR Mazda])</f>
        <v>18</v>
      </c>
      <c r="C80" s="88">
        <f>COUNTIF(Table22[CSR Mazda],"OK")</f>
        <v>0</v>
      </c>
      <c r="D80" s="86">
        <f t="shared" si="1"/>
        <v>0</v>
      </c>
    </row>
    <row r="81" spans="1:4" ht="15" thickBot="1" x14ac:dyDescent="0.35">
      <c r="A81" s="61" t="s">
        <v>84</v>
      </c>
      <c r="B81">
        <f>COUNTA(Table22[CSR Ford])</f>
        <v>18</v>
      </c>
      <c r="C81" s="88">
        <f>COUNTIF(Table22[CSR Ford],"OK")</f>
        <v>0</v>
      </c>
      <c r="D81" s="86">
        <f t="shared" si="1"/>
        <v>0</v>
      </c>
    </row>
    <row r="82" spans="1:4" ht="15" thickBot="1" x14ac:dyDescent="0.35">
      <c r="A82" s="61" t="s">
        <v>85</v>
      </c>
      <c r="B82">
        <f>COUNTA(Table22[CSF Toyota])</f>
        <v>10</v>
      </c>
      <c r="C82" s="88">
        <f>COUNTIF(Table22[CSF Toyota],"OK")</f>
        <v>0</v>
      </c>
      <c r="D82" s="86">
        <f t="shared" si="1"/>
        <v>0</v>
      </c>
    </row>
    <row r="83" spans="1:4" ht="15" thickBot="1" x14ac:dyDescent="0.35">
      <c r="A83" s="61" t="s">
        <v>86</v>
      </c>
      <c r="B83">
        <f>COUNTA(Table22[Conocimientos de herramientas de analisis y solución de problemas (8DS)])</f>
        <v>134</v>
      </c>
      <c r="C83" s="88">
        <f>COUNTIF(Table22[Conocimientos de herramientas de analisis y solución de problemas (8DS)],"OK")</f>
        <v>0</v>
      </c>
      <c r="D83" s="86">
        <f t="shared" si="1"/>
        <v>0</v>
      </c>
    </row>
    <row r="84" spans="1:4" ht="15" thickBot="1" x14ac:dyDescent="0.35">
      <c r="A84" s="61" t="s">
        <v>87</v>
      </c>
      <c r="B84">
        <f>COUNTA(Table22[Normas aplicables para laboratorios de metrologia.])</f>
        <v>25</v>
      </c>
      <c r="C84" s="88">
        <f>COUNTIF(Table22[Normas aplicables para laboratorios de metrologia.],"OK")</f>
        <v>0</v>
      </c>
      <c r="D84" s="86">
        <f t="shared" si="1"/>
        <v>0</v>
      </c>
    </row>
    <row r="85" spans="1:4" ht="15" thickBot="1" x14ac:dyDescent="0.35">
      <c r="A85" s="61" t="s">
        <v>88</v>
      </c>
      <c r="B85">
        <f>COUNTA(Table22[CRS (Requerimientos Especificos del Cliente)])</f>
        <v>70</v>
      </c>
      <c r="C85" s="88">
        <f>COUNTIF(Table22[CRS (Requerimientos Especificos del Cliente)],"OK")</f>
        <v>0</v>
      </c>
      <c r="D85" s="86">
        <f t="shared" si="1"/>
        <v>0</v>
      </c>
    </row>
    <row r="86" spans="1:4" ht="31.2" thickBot="1" x14ac:dyDescent="0.35">
      <c r="A86" s="61" t="s">
        <v>89</v>
      </c>
      <c r="B86">
        <f>COUNTA(Table22[PFMEA: Análisis que permite identificar posibles modos de falla en un producto o proceso y evaluar su impacto en la calidad, con el fin de desarrollar acciones preventivas.])</f>
        <v>1</v>
      </c>
      <c r="C86" s="88">
        <f>COUNTIF(Table22[PFMEA: Análisis que permite identificar posibles modos de falla en un producto o proceso y evaluar su impacto en la calidad, con el fin de desarrollar acciones preventivas.],"OK")</f>
        <v>0</v>
      </c>
      <c r="D86" s="86">
        <f t="shared" si="1"/>
        <v>0</v>
      </c>
    </row>
    <row r="87" spans="1:4" ht="15" thickBot="1" x14ac:dyDescent="0.35">
      <c r="A87" s="61" t="s">
        <v>90</v>
      </c>
      <c r="B87">
        <f>COUNTA(Table22[Habilidades de negociacion])</f>
        <v>5</v>
      </c>
      <c r="C87" s="88">
        <f>COUNTIF(Table22[Habilidades de negociacion],"OK")</f>
        <v>0</v>
      </c>
      <c r="D87" s="86">
        <f t="shared" si="1"/>
        <v>0</v>
      </c>
    </row>
    <row r="88" spans="1:4" ht="15" thickBot="1" x14ac:dyDescent="0.35">
      <c r="A88" s="61" t="s">
        <v>91</v>
      </c>
      <c r="B88">
        <f>COUNTA(Table22[Seguridad Industrial y sistema LOTO])</f>
        <v>34</v>
      </c>
      <c r="C88" s="88">
        <f>COUNTIF(Table22[Seguridad Industrial y sistema LOTO],"OK")</f>
        <v>0</v>
      </c>
      <c r="D88" s="86">
        <f t="shared" si="1"/>
        <v>0</v>
      </c>
    </row>
    <row r="89" spans="1:4" ht="21" thickBot="1" x14ac:dyDescent="0.35">
      <c r="A89" s="61" t="s">
        <v>92</v>
      </c>
      <c r="B89">
        <f>COUNTA(Table22[Conocimiento ajuste y modificacion sistemas de vision "Camaras" (KEYENCE Y COGNEX)])</f>
        <v>16</v>
      </c>
      <c r="C89" s="88">
        <f>COUNTIF(Table22[Conocimiento ajuste y modificacion sistemas de vision "Camaras" (KEYENCE Y COGNEX)],"OK")</f>
        <v>0</v>
      </c>
      <c r="D89" s="86">
        <f t="shared" si="1"/>
        <v>0</v>
      </c>
    </row>
    <row r="90" spans="1:4" ht="15" thickBot="1" x14ac:dyDescent="0.35">
      <c r="A90" s="61" t="s">
        <v>93</v>
      </c>
      <c r="B90">
        <f>COUNTA(Table22[Manejo de quimicos])</f>
        <v>23</v>
      </c>
      <c r="C90" s="88">
        <f>COUNTIF(Table22[Manejo de quimicos],"OK")</f>
        <v>0</v>
      </c>
      <c r="D90" s="86">
        <f t="shared" si="1"/>
        <v>0</v>
      </c>
    </row>
    <row r="91" spans="1:4" ht="15" thickBot="1" x14ac:dyDescent="0.35">
      <c r="A91" s="61" t="s">
        <v>94</v>
      </c>
      <c r="B91">
        <f>COUNTA(Table22[Atencion a brigadas de emergencia (derrames y vs incendio)])</f>
        <v>12</v>
      </c>
      <c r="C91" s="88">
        <f>COUNTIF(Table22[Atencion a brigadas de emergencia (derrames y vs incendio)],"OK")</f>
        <v>0</v>
      </c>
      <c r="D91" s="86">
        <f t="shared" si="1"/>
        <v>0</v>
      </c>
    </row>
    <row r="92" spans="1:4" ht="15" thickBot="1" x14ac:dyDescent="0.35">
      <c r="A92" s="61" t="s">
        <v>95</v>
      </c>
      <c r="B92">
        <f>COUNTA(Table22[Conocimientos basicos de mecanica,hidraulica,neumatica])</f>
        <v>44</v>
      </c>
      <c r="C92" s="88">
        <f>COUNTIF(Table22[Conocimientos basicos de mecanica,hidraulica,neumatica],"OK")</f>
        <v>0</v>
      </c>
      <c r="D92" s="86">
        <f t="shared" si="1"/>
        <v>0</v>
      </c>
    </row>
    <row r="93" spans="1:4" ht="15" thickBot="1" x14ac:dyDescent="0.35">
      <c r="A93" s="61" t="s">
        <v>96</v>
      </c>
      <c r="B93">
        <f>COUNTA(Table22[Floor Managment])</f>
        <v>19</v>
      </c>
      <c r="C93" s="88">
        <f>COUNTIF(Table22[Floor Managment],"OK")</f>
        <v>0</v>
      </c>
      <c r="D93" s="86">
        <f t="shared" si="1"/>
        <v>0</v>
      </c>
    </row>
    <row r="94" spans="1:4" ht="15" thickBot="1" x14ac:dyDescent="0.35">
      <c r="A94" s="61" t="s">
        <v>97</v>
      </c>
      <c r="B94">
        <f>COUNTA(Table22[Manejo de personal])</f>
        <v>25</v>
      </c>
      <c r="C94" s="88">
        <f>COUNTIF(Table22[Manejo de personal],"OK")</f>
        <v>0</v>
      </c>
      <c r="D94" s="86">
        <f t="shared" si="1"/>
        <v>0</v>
      </c>
    </row>
    <row r="95" spans="1:4" ht="15" thickBot="1" x14ac:dyDescent="0.35">
      <c r="A95" s="61" t="s">
        <v>98</v>
      </c>
      <c r="B95">
        <f>COUNTA(Table22[Conocimiento en sistemas de produccion])</f>
        <v>19</v>
      </c>
      <c r="C95" s="88">
        <f>COUNTIF(Table22[Conocimiento en sistemas de produccion],"OK")</f>
        <v>0</v>
      </c>
      <c r="D95" s="86">
        <f t="shared" si="1"/>
        <v>0</v>
      </c>
    </row>
    <row r="96" spans="1:4" ht="15" thickBot="1" x14ac:dyDescent="0.35">
      <c r="A96" s="61" t="s">
        <v>99</v>
      </c>
      <c r="B96">
        <f>COUNTA(Table22[Análisis instrumental (AA, ICP, HPLC, FTIR, etc.)])</f>
        <v>6</v>
      </c>
      <c r="C96" s="88">
        <f>COUNTIF(Table22[Análisis instrumental (AA, ICP, HPLC, FTIR, etc.)],"OK")</f>
        <v>0</v>
      </c>
      <c r="D96" s="86">
        <f t="shared" si="1"/>
        <v>0</v>
      </c>
    </row>
    <row r="97" spans="1:4" ht="15" thickBot="1" x14ac:dyDescent="0.35">
      <c r="A97" s="61" t="s">
        <v>100</v>
      </c>
      <c r="B97">
        <f>COUNTA(Table22[Conocimientos manejo Robots Panasonic])</f>
        <v>16</v>
      </c>
      <c r="C97" s="88">
        <f>COUNTIF(Table22[Conocimientos manejo Robots Panasonic],"OK")</f>
        <v>0</v>
      </c>
      <c r="D97" s="86">
        <f t="shared" si="1"/>
        <v>0</v>
      </c>
    </row>
    <row r="98" spans="1:4" ht="15" thickBot="1" x14ac:dyDescent="0.35">
      <c r="A98" s="61" t="s">
        <v>101</v>
      </c>
      <c r="B98">
        <f>COUNTA(Table22[[Conocimientos manejo Robots Denso  ]])</f>
        <v>11</v>
      </c>
      <c r="C98" s="88">
        <f>COUNTIF(Table22[[Conocimientos manejo Robots Denso  ]],"OK")</f>
        <v>0</v>
      </c>
      <c r="D98" s="86">
        <f t="shared" si="1"/>
        <v>0</v>
      </c>
    </row>
    <row r="99" spans="1:4" ht="15" thickBot="1" x14ac:dyDescent="0.35">
      <c r="A99" s="61" t="s">
        <v>102</v>
      </c>
      <c r="B99">
        <f>COUNTA(Table22[Programación basica de CNC control FANUC])</f>
        <v>17</v>
      </c>
      <c r="C99" s="88">
        <f>COUNTIF(Table22[Programación basica de CNC control FANUC],"OK")</f>
        <v>0</v>
      </c>
      <c r="D99" s="86">
        <f t="shared" si="1"/>
        <v>0</v>
      </c>
    </row>
    <row r="100" spans="1:4" ht="15" thickBot="1" x14ac:dyDescent="0.35">
      <c r="A100" s="61" t="s">
        <v>103</v>
      </c>
      <c r="B100">
        <f>COUNTA(Table22[Programación y operación de robot KUKA.])</f>
        <v>3</v>
      </c>
      <c r="C100" s="88">
        <f>COUNTIF(Table22[Programación y operación de robot KUKA.],"OK")</f>
        <v>0</v>
      </c>
      <c r="D100" s="86">
        <f t="shared" si="1"/>
        <v>0</v>
      </c>
    </row>
    <row r="101" spans="1:4" ht="15" thickBot="1" x14ac:dyDescent="0.35">
      <c r="A101" s="61" t="s">
        <v>104</v>
      </c>
      <c r="B101">
        <f>COUNTA(Table22[Programacion y operación de robocilindros IAI y YAMAHA.])</f>
        <v>14</v>
      </c>
      <c r="C101" s="88">
        <f>COUNTIF(Table22[Programacion y operación de robocilindros IAI y YAMAHA.],"OK")</f>
        <v>0</v>
      </c>
      <c r="D101" s="86">
        <f t="shared" si="1"/>
        <v>0</v>
      </c>
    </row>
    <row r="102" spans="1:4" ht="21" thickBot="1" x14ac:dyDescent="0.35">
      <c r="A102" s="61" t="s">
        <v>105</v>
      </c>
      <c r="B102">
        <f>COUNTA(Table22[Correcto análisis, auditoría y correcciones del Sistema de Control de
Cuentas de Crédito y Garantías (Anexo 30).])</f>
        <v>3</v>
      </c>
      <c r="C102" s="88">
        <f>COUNTIF(Table22[Correcto análisis, auditoría y correcciones del Sistema de Control de
Cuentas de Crédito y Garantías (Anexo 30).],"OK")</f>
        <v>0</v>
      </c>
      <c r="D102" s="86">
        <f t="shared" si="1"/>
        <v>0</v>
      </c>
    </row>
    <row r="103" spans="1:4" ht="15" thickBot="1" x14ac:dyDescent="0.35">
      <c r="A103" s="62" t="s">
        <v>106</v>
      </c>
      <c r="B103">
        <f>COUNTA(Table22[Actualizaciones y mejores practicas de sistema CAMPA])</f>
        <v>3</v>
      </c>
      <c r="C103" s="88">
        <f>COUNTIF(Table22[Actualizaciones y mejores practicas de sistema CAMPA],"OK")</f>
        <v>0</v>
      </c>
      <c r="D103" s="86">
        <f t="shared" si="1"/>
        <v>0</v>
      </c>
    </row>
    <row r="104" spans="1:4" ht="15" thickBot="1" x14ac:dyDescent="0.35">
      <c r="A104" s="62" t="s">
        <v>107</v>
      </c>
      <c r="B104">
        <f>COUNTA(Table22[ISO 31000])</f>
        <v>37</v>
      </c>
      <c r="C104" s="88">
        <f>COUNTIF(Table22[ISO 31000],"OK")</f>
        <v>0</v>
      </c>
      <c r="D104" s="86">
        <f t="shared" si="1"/>
        <v>0</v>
      </c>
    </row>
    <row r="105" spans="1:4" ht="15" thickBot="1" x14ac:dyDescent="0.35">
      <c r="A105" s="62" t="s">
        <v>108</v>
      </c>
      <c r="B105">
        <f>COUNTA(Table22[ISO 9000])</f>
        <v>36</v>
      </c>
      <c r="C105" s="88">
        <f>COUNTIF(Table22[ISO 9000],"OK")</f>
        <v>0</v>
      </c>
      <c r="D105" s="86">
        <f t="shared" si="1"/>
        <v>0</v>
      </c>
    </row>
    <row r="106" spans="1:4" ht="15" thickBot="1" x14ac:dyDescent="0.35">
      <c r="A106" s="62" t="s">
        <v>109</v>
      </c>
      <c r="B106">
        <f>COUNTA(Table22[ISO 19011])</f>
        <v>29</v>
      </c>
      <c r="C106" s="88">
        <f>COUNTIF(Table22[ISO 19011],"OK")</f>
        <v>0</v>
      </c>
      <c r="D106" s="86">
        <f t="shared" si="1"/>
        <v>0</v>
      </c>
    </row>
    <row r="107" spans="1:4" ht="15" thickBot="1" x14ac:dyDescent="0.35">
      <c r="A107" s="62" t="s">
        <v>110</v>
      </c>
      <c r="B107">
        <f>COUNTA(Table22[ISO 9001])</f>
        <v>29</v>
      </c>
      <c r="C107" s="88">
        <f>COUNTIF(Table22[ISO 9001],"OK")</f>
        <v>0</v>
      </c>
      <c r="D107" s="86">
        <f t="shared" si="1"/>
        <v>0</v>
      </c>
    </row>
    <row r="108" spans="1:4" ht="15" thickBot="1" x14ac:dyDescent="0.35">
      <c r="A108" s="62" t="s">
        <v>111</v>
      </c>
      <c r="B108">
        <f>COUNTA(Table22[Conocimiento en la aplicación de las Interpretaciones Sancionadas])</f>
        <v>36</v>
      </c>
      <c r="C108" s="88">
        <f>COUNTIF(Table22[Conocimiento en la aplicación de las Interpretaciones Sancionadas],"OK")</f>
        <v>0</v>
      </c>
      <c r="D108" s="86">
        <f t="shared" si="1"/>
        <v>0</v>
      </c>
    </row>
    <row r="109" spans="1:4" ht="15" thickBot="1" x14ac:dyDescent="0.35">
      <c r="A109" s="62" t="s">
        <v>112</v>
      </c>
      <c r="B109">
        <f>COUNTA(Table22[alta especializacion en programa immex])</f>
        <v>3</v>
      </c>
      <c r="C109" s="88">
        <f>COUNTIF(Table22[alta especializacion en programa immex],"OK")</f>
        <v>0</v>
      </c>
      <c r="D109" s="86">
        <f t="shared" si="1"/>
        <v>0</v>
      </c>
    </row>
    <row r="110" spans="1:4" ht="15" thickBot="1" x14ac:dyDescent="0.35">
      <c r="A110" s="62" t="s">
        <v>113</v>
      </c>
      <c r="B110">
        <f>COUNTA(Table22[anexo 24])</f>
        <v>3</v>
      </c>
      <c r="C110" s="88">
        <f>COUNTIF(Table22[anexo 24],"OK")</f>
        <v>0</v>
      </c>
      <c r="D110" s="86">
        <f t="shared" si="1"/>
        <v>0</v>
      </c>
    </row>
    <row r="111" spans="1:4" ht="15" thickBot="1" x14ac:dyDescent="0.35">
      <c r="A111" s="62" t="s">
        <v>114</v>
      </c>
      <c r="B111">
        <f>COUNTA(Table22[ISO 4500])</f>
        <v>3</v>
      </c>
      <c r="C111" s="88">
        <f>COUNTIF(Table22[ISO 4500],"OK")</f>
        <v>0</v>
      </c>
      <c r="D111" s="86">
        <f t="shared" si="1"/>
        <v>0</v>
      </c>
    </row>
    <row r="112" spans="1:4" ht="15" thickBot="1" x14ac:dyDescent="0.35">
      <c r="A112" s="62" t="s">
        <v>115</v>
      </c>
      <c r="B112">
        <f>COUNTA(Table22[nfpa 70e])</f>
        <v>3</v>
      </c>
      <c r="C112" s="88">
        <f>COUNTIF(Table22[nfpa 70e],"OK")</f>
        <v>0</v>
      </c>
      <c r="D112" s="86">
        <f t="shared" si="1"/>
        <v>0</v>
      </c>
    </row>
    <row r="113" spans="1:4" ht="15" thickBot="1" x14ac:dyDescent="0.35">
      <c r="A113" s="62" t="s">
        <v>116</v>
      </c>
      <c r="B113">
        <f>COUNTA(Table22[siemens y allen bradley])</f>
        <v>8</v>
      </c>
      <c r="C113" s="88">
        <f>COUNTIF(Table22[siemens y allen bradley],"OK")</f>
        <v>0</v>
      </c>
      <c r="D113" s="86">
        <f t="shared" si="1"/>
        <v>0</v>
      </c>
    </row>
    <row r="114" spans="1:4" ht="15" thickBot="1" x14ac:dyDescent="0.35">
      <c r="A114" s="62" t="s">
        <v>117</v>
      </c>
      <c r="B114">
        <f>COUNTA(Table22[prensas kistler])</f>
        <v>11</v>
      </c>
      <c r="C114" s="88">
        <f>COUNTIF(Table22[prensas kistler],"OK")</f>
        <v>0</v>
      </c>
      <c r="D114" s="86">
        <f t="shared" si="1"/>
        <v>0</v>
      </c>
    </row>
    <row r="115" spans="1:4" ht="15" thickBot="1" x14ac:dyDescent="0.35">
      <c r="A115" s="62" t="s">
        <v>118</v>
      </c>
      <c r="B115">
        <f>COUNTA(Table22[conocimiento manejos  de robots staubli])</f>
        <v>12</v>
      </c>
      <c r="C115" s="88">
        <f>COUNTIF(Table22[conocimiento manejos  de robots staubli],"OK")</f>
        <v>0</v>
      </c>
      <c r="D115" s="86">
        <f t="shared" si="1"/>
        <v>0</v>
      </c>
    </row>
    <row r="116" spans="1:4" ht="15" thickBot="1" x14ac:dyDescent="0.35">
      <c r="A116" s="62" t="s">
        <v>119</v>
      </c>
      <c r="B116">
        <f>COUNTA(Table22[Autocad])</f>
        <v>1</v>
      </c>
      <c r="C116" s="88">
        <f>COUNTIF(Table22[Autocad],"OK")</f>
        <v>0</v>
      </c>
      <c r="D116" s="86">
        <f t="shared" si="1"/>
        <v>0</v>
      </c>
    </row>
    <row r="117" spans="1:4" ht="15" thickBot="1" x14ac:dyDescent="0.35">
      <c r="A117" s="62" t="s">
        <v>120</v>
      </c>
      <c r="B117">
        <f>COUNTA(Table22[calculo de valor de contenido regional])</f>
        <v>3</v>
      </c>
      <c r="C117" s="88">
        <f>COUNTIF(Table22[calculo de valor de contenido regional],"OK")</f>
        <v>0</v>
      </c>
      <c r="D117" s="86">
        <f t="shared" si="1"/>
        <v>0</v>
      </c>
    </row>
    <row r="118" spans="1:4" ht="15" thickBot="1" x14ac:dyDescent="0.35">
      <c r="A118" s="62" t="s">
        <v>121</v>
      </c>
      <c r="B118">
        <f>COUNTA(Table22[calculo oee])</f>
        <v>12</v>
      </c>
      <c r="C118" s="88">
        <f>COUNTIF(Table22[calculo oee],"OK")</f>
        <v>0</v>
      </c>
      <c r="D118" s="86">
        <f t="shared" si="1"/>
        <v>0</v>
      </c>
    </row>
    <row r="119" spans="1:4" ht="15" thickBot="1" x14ac:dyDescent="0.35">
      <c r="A119" s="62" t="s">
        <v>122</v>
      </c>
      <c r="B119">
        <f>COUNTA(Table22[[legislacion mexicana aplicable a procesos y actividades de hitachi ]])</f>
        <v>3</v>
      </c>
      <c r="C119" s="88">
        <f>COUNTIF(Table22[[legislacion mexicana aplicable a procesos y actividades de hitachi ]],"OK")</f>
        <v>0</v>
      </c>
      <c r="D119" s="86">
        <f t="shared" si="1"/>
        <v>0</v>
      </c>
    </row>
    <row r="120" spans="1:4" ht="15" thickBot="1" x14ac:dyDescent="0.35">
      <c r="A120" s="62" t="s">
        <v>123</v>
      </c>
      <c r="B120">
        <f>COUNTA(Table22[coordinacion de actividades y gestión del tiempo])</f>
        <v>7</v>
      </c>
      <c r="C120" s="88">
        <f>COUNTIF(Table22[coordinacion de actividades y gestión del tiempo],"OK")</f>
        <v>0</v>
      </c>
      <c r="D120" s="86">
        <f t="shared" si="1"/>
        <v>0</v>
      </c>
    </row>
    <row r="121" spans="1:4" ht="15" thickBot="1" x14ac:dyDescent="0.35">
      <c r="A121" s="62" t="s">
        <v>124</v>
      </c>
      <c r="B121">
        <f>COUNTA(Table22[ansi b11.19])</f>
        <v>2</v>
      </c>
      <c r="C121" s="88">
        <f>COUNTIF(Table22[ansi b11.19],"OK")</f>
        <v>0</v>
      </c>
      <c r="D121" s="86">
        <f t="shared" si="1"/>
        <v>0</v>
      </c>
    </row>
    <row r="122" spans="1:4" ht="15" thickBot="1" x14ac:dyDescent="0.35">
      <c r="A122" s="62" t="s">
        <v>125</v>
      </c>
      <c r="B122">
        <f>COUNTA(Table22[sistema stop_safe start])</f>
        <v>3</v>
      </c>
      <c r="C122" s="88">
        <f>COUNTIF(Table22[sistema stop_safe start],"OK")</f>
        <v>0</v>
      </c>
      <c r="D122" s="86">
        <f t="shared" si="1"/>
        <v>0</v>
      </c>
    </row>
    <row r="123" spans="1:4" ht="15" thickBot="1" x14ac:dyDescent="0.35">
      <c r="A123" s="62" t="s">
        <v>126</v>
      </c>
      <c r="B123">
        <f>COUNTA(Table22[tratamiento de aguas residuales])</f>
        <v>1</v>
      </c>
      <c r="C123" s="88">
        <f>COUNTIF(Table22[tratamiento de aguas residuales],"OK")</f>
        <v>0</v>
      </c>
      <c r="D123" s="86">
        <f t="shared" si="1"/>
        <v>0</v>
      </c>
    </row>
    <row r="124" spans="1:4" ht="15" thickBot="1" x14ac:dyDescent="0.35">
      <c r="A124" s="62" t="s">
        <v>127</v>
      </c>
      <c r="B124">
        <f>COUNTA(Table22[descarbonizacion])</f>
        <v>1</v>
      </c>
      <c r="C124" s="88">
        <f>COUNTIF(Table22[descarbonizacion],"OK")</f>
        <v>0</v>
      </c>
      <c r="D124" s="86">
        <f t="shared" si="1"/>
        <v>0</v>
      </c>
    </row>
    <row r="125" spans="1:4" ht="15" thickBot="1" x14ac:dyDescent="0.35">
      <c r="A125" s="62" t="s">
        <v>128</v>
      </c>
      <c r="B125">
        <f>COUNTA(Table22[economia circular])</f>
        <v>1</v>
      </c>
      <c r="C125" s="88">
        <f>COUNTIF(Table22[economia circular],"OK")</f>
        <v>0</v>
      </c>
      <c r="D125" s="86">
        <f t="shared" si="1"/>
        <v>0</v>
      </c>
    </row>
    <row r="126" spans="1:4" ht="15" thickBot="1" x14ac:dyDescent="0.35">
      <c r="A126" s="62" t="s">
        <v>129</v>
      </c>
      <c r="B126">
        <f>COUNTA(Table22[calculos de gases de efecto invernadero ( coa''s , lau)])</f>
        <v>1</v>
      </c>
      <c r="C126" s="88">
        <f>COUNTIF(Table22[calculos de gases de efecto invernadero ( coa''s , lau)],"OK")</f>
        <v>0</v>
      </c>
      <c r="D126" s="86">
        <f t="shared" si="1"/>
        <v>0</v>
      </c>
    </row>
    <row r="127" spans="1:4" ht="15" thickBot="1" x14ac:dyDescent="0.35">
      <c r="A127" s="62" t="s">
        <v>130</v>
      </c>
      <c r="B127">
        <f>COUNTA(Table22[audi - lison])</f>
        <v>2</v>
      </c>
      <c r="C127" s="88">
        <f>COUNTIF(Table22[audi - lison],"OK")</f>
        <v>0</v>
      </c>
      <c r="D127" s="86">
        <f t="shared" si="1"/>
        <v>0</v>
      </c>
    </row>
    <row r="128" spans="1:4" ht="15" thickBot="1" x14ac:dyDescent="0.35">
      <c r="A128" s="62" t="s">
        <v>131</v>
      </c>
      <c r="B128">
        <f>COUNTA(Table22[ford - eddl, gpp, cmms])</f>
        <v>2</v>
      </c>
      <c r="C128" s="88">
        <f>COUNTIF(Table22[ford - eddl, gpp, cmms],"OK")</f>
        <v>0</v>
      </c>
      <c r="D128" s="86">
        <f t="shared" si="1"/>
        <v>0</v>
      </c>
    </row>
    <row r="129" spans="1:4" ht="15" thickBot="1" x14ac:dyDescent="0.35">
      <c r="A129" s="62" t="s">
        <v>132</v>
      </c>
      <c r="B129">
        <f>COUNTA(Table22[excelencia operacional])</f>
        <v>6</v>
      </c>
      <c r="C129" s="88">
        <f>COUNTIF(Table22[excelencia operacional],"OK")</f>
        <v>0</v>
      </c>
      <c r="D129" s="86">
        <f t="shared" si="1"/>
        <v>0</v>
      </c>
    </row>
    <row r="130" spans="1:4" ht="15" thickBot="1" x14ac:dyDescent="0.35">
      <c r="A130" s="62" t="s">
        <v>133</v>
      </c>
      <c r="B130">
        <f>COUNTA(Table22[control y manejo de indicadores kpi])</f>
        <v>4</v>
      </c>
      <c r="C130" s="88">
        <f>COUNTIF(Table22[control y manejo de indicadores kpi],"OK")</f>
        <v>0</v>
      </c>
      <c r="D130" s="86">
        <f t="shared" si="1"/>
        <v>0</v>
      </c>
    </row>
    <row r="131" spans="1:4" ht="15" thickBot="1" x14ac:dyDescent="0.35">
      <c r="A131" s="62" t="s">
        <v>134</v>
      </c>
      <c r="B131">
        <f>COUNTA(Table22[finanzas para no financieros])</f>
        <v>4</v>
      </c>
      <c r="C131" s="88">
        <f>COUNTIF(Table22[finanzas para no financieros],"OK")</f>
        <v>0</v>
      </c>
      <c r="D131" s="86">
        <f t="shared" ref="D131:D150" si="2">C131/B131</f>
        <v>0</v>
      </c>
    </row>
    <row r="132" spans="1:4" ht="15" thickBot="1" x14ac:dyDescent="0.35">
      <c r="A132" s="62" t="s">
        <v>135</v>
      </c>
      <c r="B132">
        <f>COUNTA(Table22[habilidades gerenciales y de negociacion])</f>
        <v>4</v>
      </c>
      <c r="C132" s="88">
        <f>COUNTIF(Table22[habilidades gerenciales y de negociacion],"OK")</f>
        <v>0</v>
      </c>
      <c r="D132" s="86">
        <f t="shared" si="2"/>
        <v>0</v>
      </c>
    </row>
    <row r="133" spans="1:4" ht="15" thickBot="1" x14ac:dyDescent="0.35">
      <c r="A133" s="62" t="s">
        <v>136</v>
      </c>
      <c r="B133">
        <f>COUNTA(Table22[conocimiento de p&amp;l (profit and loss) file y cash flow training])</f>
        <v>4</v>
      </c>
      <c r="C133" s="88">
        <f>COUNTIF(Table22[conocimiento de p&amp;l (profit and loss) file y cash flow training],"OK")</f>
        <v>0</v>
      </c>
      <c r="D133" s="86">
        <f t="shared" si="2"/>
        <v>0</v>
      </c>
    </row>
    <row r="134" spans="1:4" ht="15" thickBot="1" x14ac:dyDescent="0.35">
      <c r="A134" s="62" t="s">
        <v>137</v>
      </c>
      <c r="B134">
        <f>COUNTA(Table22[capacidad de las lineas])</f>
        <v>8</v>
      </c>
      <c r="C134" s="88">
        <f>COUNTIF(Table22[capacidad de las lineas],"OK")</f>
        <v>0</v>
      </c>
      <c r="D134" s="86">
        <f t="shared" si="2"/>
        <v>0</v>
      </c>
    </row>
    <row r="135" spans="1:4" ht="15" thickBot="1" x14ac:dyDescent="0.35">
      <c r="A135" s="62" t="s">
        <v>138</v>
      </c>
      <c r="B135">
        <f>COUNTA(Table22[manejo y ejecucion de wms])</f>
        <v>7</v>
      </c>
      <c r="C135" s="88">
        <f>COUNTIF(Table22[manejo y ejecucion de wms],"OK")</f>
        <v>0</v>
      </c>
      <c r="D135" s="86">
        <f t="shared" si="2"/>
        <v>0</v>
      </c>
    </row>
    <row r="136" spans="1:4" ht="15" thickBot="1" x14ac:dyDescent="0.35">
      <c r="A136" s="62" t="s">
        <v>139</v>
      </c>
      <c r="B136">
        <f>COUNTA(Table22[caracteristicas especiales del proceso y producto])</f>
        <v>8</v>
      </c>
      <c r="C136" s="88">
        <f>COUNTIF(Table22[caracteristicas especiales del proceso y producto],"OK")</f>
        <v>0</v>
      </c>
      <c r="D136" s="86">
        <f t="shared" si="2"/>
        <v>0</v>
      </c>
    </row>
    <row r="137" spans="1:4" ht="15" thickBot="1" x14ac:dyDescent="0.35">
      <c r="A137" s="62" t="s">
        <v>140</v>
      </c>
      <c r="B137">
        <f>COUNTA(Table22[vsm mixel model])</f>
        <v>6</v>
      </c>
      <c r="C137" s="88">
        <f>COUNTIF(Table22[vsm mixel model],"OK")</f>
        <v>0</v>
      </c>
      <c r="D137" s="86">
        <f t="shared" si="2"/>
        <v>0</v>
      </c>
    </row>
    <row r="138" spans="1:4" ht="15" thickBot="1" x14ac:dyDescent="0.35">
      <c r="A138" s="62" t="s">
        <v>141</v>
      </c>
      <c r="B138">
        <f>COUNTA(Table22[creating level pull])</f>
        <v>6</v>
      </c>
      <c r="C138" s="88">
        <f>COUNTIF(Table22[creating level pull],"OK")</f>
        <v>0</v>
      </c>
      <c r="D138" s="86">
        <f t="shared" si="2"/>
        <v>0</v>
      </c>
    </row>
    <row r="139" spans="1:4" ht="15" thickBot="1" x14ac:dyDescent="0.35">
      <c r="A139" s="62" t="s">
        <v>142</v>
      </c>
      <c r="B139">
        <f>COUNTA(Table22[conocimiento de equipos de alta presion maximator])</f>
        <v>10</v>
      </c>
      <c r="C139" s="88">
        <f>COUNTIF(Table22[conocimiento de equipos de alta presion maximator],"OK")</f>
        <v>0</v>
      </c>
      <c r="D139" s="86">
        <f t="shared" si="2"/>
        <v>0</v>
      </c>
    </row>
    <row r="140" spans="1:4" ht="15" thickBot="1" x14ac:dyDescent="0.35">
      <c r="A140" s="62" t="s">
        <v>143</v>
      </c>
      <c r="B140">
        <f>COUNTA(Table22[sga training])</f>
        <v>4</v>
      </c>
      <c r="C140" s="88">
        <f>COUNTIF(Table22[sga training],"OK")</f>
        <v>0</v>
      </c>
      <c r="D140" s="86">
        <f t="shared" si="2"/>
        <v>0</v>
      </c>
    </row>
    <row r="141" spans="1:4" ht="15" thickBot="1" x14ac:dyDescent="0.35">
      <c r="A141" s="62" t="s">
        <v>144</v>
      </c>
      <c r="B141">
        <f>COUNTA(Table22[Excel])</f>
        <v>12</v>
      </c>
      <c r="C141" s="88">
        <f>COUNTIF(Table22[Excel],"OK")</f>
        <v>0</v>
      </c>
      <c r="D141" s="86">
        <f t="shared" si="2"/>
        <v>0</v>
      </c>
    </row>
    <row r="142" spans="1:4" ht="15" thickBot="1" x14ac:dyDescent="0.35">
      <c r="A142" s="62" t="s">
        <v>145</v>
      </c>
      <c r="B142">
        <f>COUNTA(Table22[Aqua pro])</f>
        <v>15</v>
      </c>
      <c r="C142" s="88">
        <f>COUNTIF(Table22[Aqua pro],"OK")</f>
        <v>0</v>
      </c>
      <c r="D142" s="86">
        <f t="shared" si="2"/>
        <v>0</v>
      </c>
    </row>
    <row r="143" spans="1:4" ht="21" thickBot="1" x14ac:dyDescent="0.35">
      <c r="A143" s="62" t="s">
        <v>146</v>
      </c>
      <c r="B143">
        <f>COUNTA(Table22[Administracion de mantenimiento (TPM) Kpis, controles, estrategias, metodologias.])</f>
        <v>4</v>
      </c>
      <c r="C143" s="88">
        <f>COUNTIF(Table22[Administracion de mantenimiento (TPM) Kpis, controles, estrategias, metodologias.],"OK")</f>
        <v>0</v>
      </c>
      <c r="D143" s="86">
        <f t="shared" si="2"/>
        <v>0</v>
      </c>
    </row>
    <row r="144" spans="1:4" ht="15" thickBot="1" x14ac:dyDescent="0.35">
      <c r="A144" s="62" t="s">
        <v>147</v>
      </c>
      <c r="B144">
        <f>COUNTA(Table22[Interpretación de diagramas y manuales de maquina])</f>
        <v>6</v>
      </c>
      <c r="C144" s="88">
        <f>COUNTIF(Table22[Interpretación de diagramas y manuales de maquina],"OK")</f>
        <v>0</v>
      </c>
      <c r="D144" s="86">
        <f t="shared" si="2"/>
        <v>0</v>
      </c>
    </row>
    <row r="145" spans="1:4" ht="15" thickBot="1" x14ac:dyDescent="0.35">
      <c r="A145" s="62" t="s">
        <v>148</v>
      </c>
      <c r="B145">
        <f>COUNTA(Table22[Desarrollo e implementación de mejoras])</f>
        <v>3</v>
      </c>
      <c r="C145" s="88">
        <f>COUNTIF(Table22[Desarrollo e implementación de mejoras],"OK")</f>
        <v>0</v>
      </c>
      <c r="D145" s="86">
        <f t="shared" si="2"/>
        <v>0</v>
      </c>
    </row>
    <row r="146" spans="1:4" ht="15" thickBot="1" x14ac:dyDescent="0.35">
      <c r="A146" s="62" t="s">
        <v>149</v>
      </c>
      <c r="B146">
        <f>COUNTA(Table22[Manejo de gruas viajeras])</f>
        <v>5</v>
      </c>
      <c r="C146" s="88">
        <f>COUNTIF(Table22[Manejo de gruas viajeras],"OK")</f>
        <v>0</v>
      </c>
      <c r="D146" s="86">
        <f t="shared" si="2"/>
        <v>0</v>
      </c>
    </row>
    <row r="147" spans="1:4" ht="15" thickBot="1" x14ac:dyDescent="0.35">
      <c r="A147" s="62" t="s">
        <v>150</v>
      </c>
      <c r="B147">
        <f>COUNTA(Table22[4ms])</f>
        <v>8</v>
      </c>
      <c r="C147" s="88">
        <f>COUNTIF(Table22[4ms],"OK")</f>
        <v>0</v>
      </c>
      <c r="D147" s="86">
        <f t="shared" si="2"/>
        <v>0</v>
      </c>
    </row>
    <row r="148" spans="1:4" ht="15" thickBot="1" x14ac:dyDescent="0.35">
      <c r="A148" s="62" t="s">
        <v>151</v>
      </c>
      <c r="B148">
        <f>COUNTA(Table22[csr''s honda])</f>
        <v>8</v>
      </c>
      <c r="C148" s="88">
        <f>COUNTIF(Table22[csr''s honda],"OK")</f>
        <v>0</v>
      </c>
      <c r="D148" s="86">
        <f t="shared" si="2"/>
        <v>0</v>
      </c>
    </row>
    <row r="149" spans="1:4" ht="15" thickBot="1" x14ac:dyDescent="0.35">
      <c r="A149" s="62" t="s">
        <v>152</v>
      </c>
      <c r="B149">
        <f>COUNTA(Table22[job observation])</f>
        <v>8</v>
      </c>
      <c r="C149" s="88">
        <f>COUNTIF(Table22[job observation],"OK")</f>
        <v>0</v>
      </c>
      <c r="D149" s="86">
        <f t="shared" si="2"/>
        <v>0</v>
      </c>
    </row>
    <row r="150" spans="1:4" x14ac:dyDescent="0.3">
      <c r="A150" s="62" t="s">
        <v>153</v>
      </c>
      <c r="B150">
        <f>COUNTA(Table22[csr''s subaru])</f>
        <v>8</v>
      </c>
      <c r="C150" s="88">
        <f>COUNTIF(Table22[csr''s subaru],"OK")</f>
        <v>0</v>
      </c>
      <c r="D150" s="86">
        <f t="shared" si="2"/>
        <v>0</v>
      </c>
    </row>
  </sheetData>
  <conditionalFormatting sqref="A2:A150">
    <cfRule type="cellIs" dxfId="389" priority="1" operator="equal">
      <formula>"o"</formula>
    </cfRule>
    <cfRule type="cellIs" dxfId="388" priority="2" operator="equal">
      <formula>"O"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65F0-5277-4F81-9FC1-9006A8C08EAE}">
  <sheetPr codeName="Sheet8"/>
  <dimension ref="A1:AV74"/>
  <sheetViews>
    <sheetView zoomScale="130" zoomScaleNormal="234" workbookViewId="0">
      <selection activeCell="A2" sqref="A2"/>
    </sheetView>
  </sheetViews>
  <sheetFormatPr baseColWidth="10" defaultColWidth="10.6640625" defaultRowHeight="14.4" x14ac:dyDescent="0.3"/>
  <cols>
    <col min="2" max="2" width="49.44140625" bestFit="1" customWidth="1"/>
  </cols>
  <sheetData>
    <row r="1" spans="1:48" ht="80.099999999999994" customHeight="1" x14ac:dyDescent="0.3">
      <c r="A1" s="65" t="s">
        <v>2</v>
      </c>
      <c r="B1" s="65" t="s">
        <v>3</v>
      </c>
      <c r="C1" s="65" t="s">
        <v>4</v>
      </c>
      <c r="D1" s="65" t="s">
        <v>5</v>
      </c>
      <c r="E1" s="65" t="s">
        <v>9</v>
      </c>
      <c r="F1" s="65" t="s">
        <v>10</v>
      </c>
      <c r="G1" s="65" t="s">
        <v>11</v>
      </c>
      <c r="H1" s="65" t="s">
        <v>12</v>
      </c>
      <c r="I1" s="65" t="s">
        <v>22</v>
      </c>
      <c r="J1" s="65" t="s">
        <v>25</v>
      </c>
      <c r="K1" s="65" t="s">
        <v>49</v>
      </c>
      <c r="L1" s="65" t="s">
        <v>53</v>
      </c>
      <c r="M1" s="65" t="s">
        <v>58</v>
      </c>
      <c r="N1" s="65" t="s">
        <v>59</v>
      </c>
      <c r="O1" s="65" t="s">
        <v>60</v>
      </c>
      <c r="P1" s="65" t="s">
        <v>62</v>
      </c>
      <c r="Q1" s="65" t="s">
        <v>63</v>
      </c>
      <c r="R1" s="65" t="s">
        <v>64</v>
      </c>
      <c r="S1" s="65" t="s">
        <v>65</v>
      </c>
      <c r="T1" s="65" t="s">
        <v>66</v>
      </c>
      <c r="U1" s="65" t="s">
        <v>67</v>
      </c>
      <c r="V1" s="65" t="s">
        <v>68</v>
      </c>
      <c r="W1" s="65" t="s">
        <v>69</v>
      </c>
      <c r="X1" s="65" t="s">
        <v>70</v>
      </c>
      <c r="Y1" s="65" t="s">
        <v>71</v>
      </c>
      <c r="Z1" s="65" t="s">
        <v>72</v>
      </c>
      <c r="AA1" s="65" t="s">
        <v>73</v>
      </c>
      <c r="AB1" s="65" t="s">
        <v>74</v>
      </c>
      <c r="AC1" s="65" t="s">
        <v>75</v>
      </c>
      <c r="AD1" s="65" t="s">
        <v>76</v>
      </c>
      <c r="AE1" s="65" t="s">
        <v>77</v>
      </c>
      <c r="AF1" s="65" t="s">
        <v>78</v>
      </c>
      <c r="AG1" s="65" t="s">
        <v>79</v>
      </c>
      <c r="AH1" s="65" t="s">
        <v>80</v>
      </c>
      <c r="AI1" s="65" t="s">
        <v>81</v>
      </c>
      <c r="AJ1" s="65" t="s">
        <v>82</v>
      </c>
      <c r="AK1" s="65" t="s">
        <v>83</v>
      </c>
      <c r="AL1" s="65" t="s">
        <v>84</v>
      </c>
      <c r="AM1" s="65" t="s">
        <v>85</v>
      </c>
      <c r="AN1" s="65" t="s">
        <v>86</v>
      </c>
      <c r="AO1" s="65" t="s">
        <v>87</v>
      </c>
      <c r="AP1" s="65" t="s">
        <v>88</v>
      </c>
      <c r="AQ1" s="65" t="s">
        <v>89</v>
      </c>
      <c r="AR1" s="65" t="s">
        <v>107</v>
      </c>
      <c r="AS1" s="65" t="s">
        <v>108</v>
      </c>
      <c r="AT1" s="65" t="s">
        <v>109</v>
      </c>
      <c r="AU1" s="65" t="s">
        <v>110</v>
      </c>
      <c r="AV1" s="65" t="s">
        <v>111</v>
      </c>
    </row>
    <row r="2" spans="1:48" x14ac:dyDescent="0.3">
      <c r="A2" s="7">
        <v>776532</v>
      </c>
      <c r="B2" s="70" t="s">
        <v>2212</v>
      </c>
      <c r="C2" s="70" t="s">
        <v>155</v>
      </c>
      <c r="D2" s="71" t="s">
        <v>156</v>
      </c>
      <c r="E2" s="71" t="s">
        <v>157</v>
      </c>
      <c r="F2" s="71"/>
      <c r="G2" s="71" t="s">
        <v>157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 t="s">
        <v>157</v>
      </c>
      <c r="AC2" s="71" t="s">
        <v>157</v>
      </c>
      <c r="AD2" s="71" t="s">
        <v>157</v>
      </c>
      <c r="AE2" s="71" t="s">
        <v>157</v>
      </c>
      <c r="AF2" s="71" t="s">
        <v>157</v>
      </c>
      <c r="AG2" s="71" t="s">
        <v>157</v>
      </c>
      <c r="AH2" s="71" t="s">
        <v>157</v>
      </c>
      <c r="AI2" s="71" t="s">
        <v>157</v>
      </c>
      <c r="AJ2" s="71" t="s">
        <v>157</v>
      </c>
      <c r="AK2" s="71" t="s">
        <v>157</v>
      </c>
      <c r="AL2" s="71" t="s">
        <v>157</v>
      </c>
      <c r="AM2" s="71" t="s">
        <v>157</v>
      </c>
      <c r="AN2" s="71" t="s">
        <v>157</v>
      </c>
      <c r="AO2" s="71"/>
      <c r="AP2" s="71"/>
      <c r="AQ2" s="71"/>
      <c r="AR2" s="71"/>
      <c r="AS2" s="71"/>
      <c r="AT2" s="71"/>
      <c r="AU2" s="71"/>
      <c r="AV2" s="71"/>
    </row>
    <row r="3" spans="1:48" x14ac:dyDescent="0.3">
      <c r="A3" s="7">
        <v>770479</v>
      </c>
      <c r="B3" s="70" t="s">
        <v>782</v>
      </c>
      <c r="C3" s="70" t="s">
        <v>155</v>
      </c>
      <c r="D3" s="71"/>
      <c r="E3" s="71" t="s">
        <v>157</v>
      </c>
      <c r="F3" s="71"/>
      <c r="G3" s="71" t="s">
        <v>157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 t="s">
        <v>157</v>
      </c>
      <c r="AB3" s="71" t="s">
        <v>157</v>
      </c>
      <c r="AC3" s="71" t="s">
        <v>157</v>
      </c>
      <c r="AD3" s="71" t="s">
        <v>157</v>
      </c>
      <c r="AE3" s="71" t="s">
        <v>157</v>
      </c>
      <c r="AF3" s="71"/>
      <c r="AG3" s="71"/>
      <c r="AH3" s="71"/>
      <c r="AI3" s="71" t="s">
        <v>157</v>
      </c>
      <c r="AJ3" s="71" t="s">
        <v>157</v>
      </c>
      <c r="AK3" s="71" t="s">
        <v>157</v>
      </c>
      <c r="AL3" s="71" t="s">
        <v>157</v>
      </c>
      <c r="AM3" s="71" t="s">
        <v>157</v>
      </c>
      <c r="AN3" s="71" t="s">
        <v>157</v>
      </c>
      <c r="AO3" s="71"/>
      <c r="AP3" s="71"/>
      <c r="AQ3" s="71"/>
      <c r="AR3" s="71"/>
      <c r="AS3" s="71"/>
      <c r="AT3" s="71"/>
      <c r="AU3" s="71"/>
      <c r="AV3" s="71"/>
    </row>
    <row r="4" spans="1:48" x14ac:dyDescent="0.3">
      <c r="A4" s="7">
        <v>763354</v>
      </c>
      <c r="B4" s="70" t="s">
        <v>332</v>
      </c>
      <c r="C4" s="70" t="s">
        <v>155</v>
      </c>
      <c r="D4" s="71" t="s">
        <v>157</v>
      </c>
      <c r="E4" s="71" t="s">
        <v>157</v>
      </c>
      <c r="F4" s="71" t="s">
        <v>157</v>
      </c>
      <c r="G4" s="71" t="s">
        <v>157</v>
      </c>
      <c r="H4" s="71" t="s">
        <v>157</v>
      </c>
      <c r="I4" s="71"/>
      <c r="J4" s="71" t="s">
        <v>157</v>
      </c>
      <c r="K4" s="71"/>
      <c r="L4" s="71"/>
      <c r="M4" s="71" t="s">
        <v>157</v>
      </c>
      <c r="N4" s="71" t="s">
        <v>157</v>
      </c>
      <c r="O4" s="71"/>
      <c r="P4" s="71" t="s">
        <v>157</v>
      </c>
      <c r="Q4" s="71" t="s">
        <v>157</v>
      </c>
      <c r="R4" s="71" t="s">
        <v>157</v>
      </c>
      <c r="S4" s="71" t="s">
        <v>157</v>
      </c>
      <c r="T4" s="71" t="s">
        <v>157</v>
      </c>
      <c r="U4" s="71" t="s">
        <v>157</v>
      </c>
      <c r="V4" s="71"/>
      <c r="W4" s="71"/>
      <c r="X4" s="71" t="s">
        <v>157</v>
      </c>
      <c r="Y4" s="71"/>
      <c r="Z4" s="71"/>
      <c r="AA4" s="71"/>
      <c r="AB4" s="71"/>
      <c r="AC4" s="71" t="s">
        <v>157</v>
      </c>
      <c r="AD4" s="71" t="s">
        <v>157</v>
      </c>
      <c r="AE4" s="71" t="s">
        <v>157</v>
      </c>
      <c r="AF4" s="71" t="s">
        <v>157</v>
      </c>
      <c r="AG4" s="71"/>
      <c r="AH4" s="71"/>
      <c r="AI4" s="71" t="s">
        <v>157</v>
      </c>
      <c r="AJ4" s="71" t="s">
        <v>157</v>
      </c>
      <c r="AK4" s="71" t="s">
        <v>157</v>
      </c>
      <c r="AL4" s="71" t="s">
        <v>157</v>
      </c>
      <c r="AM4" s="71" t="s">
        <v>157</v>
      </c>
      <c r="AN4" s="71" t="s">
        <v>157</v>
      </c>
      <c r="AO4" s="71"/>
      <c r="AP4" s="71" t="s">
        <v>157</v>
      </c>
      <c r="AQ4" s="71"/>
      <c r="AR4" s="71" t="s">
        <v>157</v>
      </c>
      <c r="AS4" s="71" t="s">
        <v>157</v>
      </c>
      <c r="AT4" s="71" t="s">
        <v>157</v>
      </c>
      <c r="AU4" s="71" t="s">
        <v>157</v>
      </c>
      <c r="AV4" s="71" t="s">
        <v>157</v>
      </c>
    </row>
    <row r="5" spans="1:48" x14ac:dyDescent="0.3">
      <c r="A5" s="7">
        <v>775239</v>
      </c>
      <c r="B5" s="70" t="s">
        <v>1666</v>
      </c>
      <c r="C5" s="70" t="s">
        <v>155</v>
      </c>
      <c r="D5" s="71" t="s">
        <v>157</v>
      </c>
      <c r="E5" s="71" t="s">
        <v>157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 t="s">
        <v>157</v>
      </c>
      <c r="AD5" s="71" t="s">
        <v>157</v>
      </c>
      <c r="AE5" s="71" t="s">
        <v>157</v>
      </c>
      <c r="AF5" s="71"/>
      <c r="AG5" s="71" t="s">
        <v>157</v>
      </c>
      <c r="AH5" s="71" t="s">
        <v>157</v>
      </c>
      <c r="AI5" s="71" t="s">
        <v>157</v>
      </c>
      <c r="AJ5" s="71" t="s">
        <v>157</v>
      </c>
      <c r="AK5" s="71" t="s">
        <v>157</v>
      </c>
      <c r="AL5" s="71" t="s">
        <v>157</v>
      </c>
      <c r="AM5" s="71" t="s">
        <v>157</v>
      </c>
      <c r="AN5" s="71"/>
      <c r="AO5" s="71"/>
      <c r="AP5" s="71"/>
      <c r="AQ5" s="71"/>
      <c r="AR5" s="71"/>
      <c r="AS5" s="71"/>
      <c r="AT5" s="71"/>
      <c r="AU5" s="71"/>
      <c r="AV5" s="71"/>
    </row>
    <row r="6" spans="1:48" x14ac:dyDescent="0.3">
      <c r="A6" s="7">
        <v>861202</v>
      </c>
      <c r="B6" s="70" t="s">
        <v>2215</v>
      </c>
      <c r="C6" s="70" t="s">
        <v>155</v>
      </c>
      <c r="D6" s="71" t="s">
        <v>157</v>
      </c>
      <c r="E6" s="71" t="s">
        <v>157</v>
      </c>
      <c r="F6" s="71"/>
      <c r="G6" s="71" t="s">
        <v>157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 t="s">
        <v>157</v>
      </c>
      <c r="AB6" s="71"/>
      <c r="AC6" s="71" t="s">
        <v>157</v>
      </c>
      <c r="AD6" s="71" t="s">
        <v>157</v>
      </c>
      <c r="AE6" s="71" t="s">
        <v>157</v>
      </c>
      <c r="AF6" s="71" t="s">
        <v>157</v>
      </c>
      <c r="AG6" s="71"/>
      <c r="AH6" s="71"/>
      <c r="AI6" s="71" t="s">
        <v>157</v>
      </c>
      <c r="AJ6" s="71" t="s">
        <v>157</v>
      </c>
      <c r="AK6" s="71" t="s">
        <v>157</v>
      </c>
      <c r="AL6" s="71" t="s">
        <v>157</v>
      </c>
      <c r="AM6" s="71" t="s">
        <v>157</v>
      </c>
      <c r="AN6" s="71" t="s">
        <v>157</v>
      </c>
      <c r="AO6" s="71"/>
      <c r="AP6" s="71"/>
      <c r="AQ6" s="71"/>
      <c r="AR6" s="71"/>
      <c r="AS6" s="71"/>
      <c r="AT6" s="71"/>
      <c r="AU6" s="71"/>
      <c r="AV6" s="71"/>
    </row>
    <row r="7" spans="1:48" x14ac:dyDescent="0.3">
      <c r="A7" s="7">
        <v>761720</v>
      </c>
      <c r="B7" s="70" t="s">
        <v>245</v>
      </c>
      <c r="C7" s="70" t="s">
        <v>155</v>
      </c>
      <c r="D7" s="71"/>
      <c r="E7" s="71"/>
      <c r="F7" s="71"/>
      <c r="G7" s="71"/>
      <c r="H7" s="71" t="s">
        <v>157</v>
      </c>
      <c r="I7" s="71" t="s">
        <v>157</v>
      </c>
      <c r="J7" s="71"/>
      <c r="K7" s="71" t="s">
        <v>157</v>
      </c>
      <c r="L7" s="71"/>
      <c r="M7" s="71"/>
      <c r="N7" s="71"/>
      <c r="O7" s="71"/>
      <c r="P7" s="71"/>
      <c r="Q7" s="71" t="s">
        <v>157</v>
      </c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</row>
    <row r="8" spans="1:48" x14ac:dyDescent="0.3">
      <c r="A8" s="7">
        <v>761984</v>
      </c>
      <c r="B8" s="70" t="s">
        <v>261</v>
      </c>
      <c r="C8" s="70" t="s">
        <v>155</v>
      </c>
      <c r="D8" s="71"/>
      <c r="E8" s="71"/>
      <c r="F8" s="71"/>
      <c r="G8" s="71"/>
      <c r="H8" s="71" t="s">
        <v>157</v>
      </c>
      <c r="I8" s="71" t="s">
        <v>157</v>
      </c>
      <c r="J8" s="71"/>
      <c r="K8" s="71" t="s">
        <v>157</v>
      </c>
      <c r="L8" s="71"/>
      <c r="M8" s="71"/>
      <c r="N8" s="71"/>
      <c r="O8" s="71"/>
      <c r="P8" s="71"/>
      <c r="Q8" s="71" t="s">
        <v>157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</row>
    <row r="9" spans="1:48" x14ac:dyDescent="0.3">
      <c r="A9" s="7">
        <v>762243</v>
      </c>
      <c r="B9" s="70" t="s">
        <v>282</v>
      </c>
      <c r="C9" s="70" t="s">
        <v>155</v>
      </c>
      <c r="D9" s="72"/>
      <c r="E9" s="71"/>
      <c r="F9" s="71"/>
      <c r="G9" s="71"/>
      <c r="H9" s="71" t="s">
        <v>157</v>
      </c>
      <c r="I9" s="71" t="s">
        <v>157</v>
      </c>
      <c r="J9" s="71"/>
      <c r="K9" s="71" t="s">
        <v>157</v>
      </c>
      <c r="L9" s="71"/>
      <c r="M9" s="71"/>
      <c r="N9" s="71"/>
      <c r="O9" s="71"/>
      <c r="P9" s="71"/>
      <c r="Q9" s="71" t="s">
        <v>157</v>
      </c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</row>
    <row r="10" spans="1:48" x14ac:dyDescent="0.3">
      <c r="A10" s="7">
        <v>763052</v>
      </c>
      <c r="B10" s="70" t="s">
        <v>315</v>
      </c>
      <c r="C10" s="70" t="s">
        <v>155</v>
      </c>
      <c r="D10" s="71"/>
      <c r="E10" s="71"/>
      <c r="F10" s="71"/>
      <c r="G10" s="71"/>
      <c r="H10" s="71" t="s">
        <v>157</v>
      </c>
      <c r="I10" s="71" t="s">
        <v>157</v>
      </c>
      <c r="J10" s="71"/>
      <c r="K10" s="71" t="s">
        <v>157</v>
      </c>
      <c r="L10" s="71"/>
      <c r="M10" s="71"/>
      <c r="N10" s="71"/>
      <c r="O10" s="71"/>
      <c r="P10" s="71"/>
      <c r="Q10" s="71" t="s">
        <v>157</v>
      </c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</row>
    <row r="11" spans="1:48" x14ac:dyDescent="0.3">
      <c r="A11" s="7">
        <v>767167</v>
      </c>
      <c r="B11" s="70" t="s">
        <v>545</v>
      </c>
      <c r="C11" s="70" t="s">
        <v>155</v>
      </c>
      <c r="D11" s="71"/>
      <c r="E11" s="71"/>
      <c r="F11" s="71"/>
      <c r="G11" s="71"/>
      <c r="H11" s="7" t="s">
        <v>157</v>
      </c>
      <c r="I11" s="71" t="s">
        <v>157</v>
      </c>
      <c r="J11" s="71"/>
      <c r="K11" s="71" t="s">
        <v>157</v>
      </c>
      <c r="L11" s="71"/>
      <c r="M11" s="71"/>
      <c r="N11" s="71"/>
      <c r="O11" s="71"/>
      <c r="P11" s="71"/>
      <c r="Q11" s="71" t="s">
        <v>157</v>
      </c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48" x14ac:dyDescent="0.3">
      <c r="A12" s="7">
        <v>769062</v>
      </c>
      <c r="B12" s="70" t="s">
        <v>650</v>
      </c>
      <c r="C12" s="70" t="s">
        <v>155</v>
      </c>
      <c r="D12" s="71"/>
      <c r="E12" s="71"/>
      <c r="F12" s="71"/>
      <c r="G12" s="71"/>
      <c r="H12" s="71" t="s">
        <v>157</v>
      </c>
      <c r="I12" s="71" t="s">
        <v>157</v>
      </c>
      <c r="J12" s="71"/>
      <c r="K12" s="71" t="s">
        <v>157</v>
      </c>
      <c r="L12" s="71"/>
      <c r="M12" s="71"/>
      <c r="N12" s="71"/>
      <c r="O12" s="71"/>
      <c r="P12" s="71"/>
      <c r="Q12" s="71" t="s">
        <v>157</v>
      </c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</row>
    <row r="13" spans="1:48" x14ac:dyDescent="0.3">
      <c r="A13" s="7">
        <v>765788</v>
      </c>
      <c r="B13" s="70" t="s">
        <v>469</v>
      </c>
      <c r="C13" s="70" t="s">
        <v>155</v>
      </c>
      <c r="D13" s="71"/>
      <c r="E13" s="71"/>
      <c r="F13" s="71"/>
      <c r="G13" s="71"/>
      <c r="H13" s="71" t="s">
        <v>157</v>
      </c>
      <c r="I13" s="71" t="s">
        <v>157</v>
      </c>
      <c r="J13" s="71"/>
      <c r="K13" s="71" t="s">
        <v>157</v>
      </c>
      <c r="L13" s="71"/>
      <c r="M13" s="71"/>
      <c r="N13" s="71"/>
      <c r="O13" s="71"/>
      <c r="P13" s="71"/>
      <c r="Q13" s="71" t="s">
        <v>157</v>
      </c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48" x14ac:dyDescent="0.3">
      <c r="A14" s="7">
        <v>776343</v>
      </c>
      <c r="B14" s="70" t="s">
        <v>2099</v>
      </c>
      <c r="C14" s="70" t="s">
        <v>155</v>
      </c>
      <c r="D14" s="71"/>
      <c r="E14" s="71"/>
      <c r="F14" s="71"/>
      <c r="G14" s="71"/>
      <c r="H14" s="71" t="s">
        <v>157</v>
      </c>
      <c r="I14" s="71" t="s">
        <v>157</v>
      </c>
      <c r="J14" s="71"/>
      <c r="K14" s="71" t="s">
        <v>157</v>
      </c>
      <c r="L14" s="71"/>
      <c r="M14" s="71"/>
      <c r="N14" s="71"/>
      <c r="O14" s="71"/>
      <c r="P14" s="71"/>
      <c r="Q14" s="71" t="s">
        <v>157</v>
      </c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</row>
    <row r="15" spans="1:48" x14ac:dyDescent="0.3">
      <c r="A15" s="7">
        <v>761825</v>
      </c>
      <c r="B15" s="70" t="s">
        <v>253</v>
      </c>
      <c r="C15" s="70" t="s">
        <v>155</v>
      </c>
      <c r="D15" s="71"/>
      <c r="E15" s="71"/>
      <c r="F15" s="71"/>
      <c r="G15" s="71"/>
      <c r="H15" s="71" t="s">
        <v>157</v>
      </c>
      <c r="I15" s="71"/>
      <c r="J15" s="71"/>
      <c r="K15" s="71" t="s">
        <v>157</v>
      </c>
      <c r="L15" s="71" t="s">
        <v>157</v>
      </c>
      <c r="M15" s="71"/>
      <c r="N15" s="71"/>
      <c r="O15" s="71"/>
      <c r="P15" s="71"/>
      <c r="Q15" s="71"/>
      <c r="R15" s="71" t="s">
        <v>157</v>
      </c>
      <c r="S15" s="71"/>
      <c r="T15" s="71" t="s">
        <v>157</v>
      </c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48" x14ac:dyDescent="0.3">
      <c r="A16" s="7">
        <v>767681</v>
      </c>
      <c r="B16" s="70" t="s">
        <v>569</v>
      </c>
      <c r="C16" s="70" t="s">
        <v>155</v>
      </c>
      <c r="D16" s="71"/>
      <c r="E16" s="71"/>
      <c r="F16" s="71"/>
      <c r="G16" s="71"/>
      <c r="H16" s="71" t="s">
        <v>157</v>
      </c>
      <c r="I16" s="71"/>
      <c r="J16" s="71"/>
      <c r="K16" s="71" t="s">
        <v>157</v>
      </c>
      <c r="L16" s="71" t="s">
        <v>157</v>
      </c>
      <c r="M16" s="71"/>
      <c r="N16" s="71"/>
      <c r="O16" s="71"/>
      <c r="P16" s="71"/>
      <c r="Q16" s="71"/>
      <c r="R16" s="71" t="s">
        <v>157</v>
      </c>
      <c r="S16" s="71"/>
      <c r="T16" s="71" t="s">
        <v>157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48" x14ac:dyDescent="0.3">
      <c r="A17" s="7">
        <v>770437</v>
      </c>
      <c r="B17" s="70" t="s">
        <v>779</v>
      </c>
      <c r="C17" s="70" t="s">
        <v>155</v>
      </c>
      <c r="D17" s="71"/>
      <c r="E17" s="71"/>
      <c r="F17" s="71"/>
      <c r="G17" s="71"/>
      <c r="H17" s="71" t="s">
        <v>157</v>
      </c>
      <c r="I17" s="71"/>
      <c r="J17" s="71"/>
      <c r="K17" s="71" t="s">
        <v>157</v>
      </c>
      <c r="L17" s="71" t="s">
        <v>157</v>
      </c>
      <c r="M17" s="71"/>
      <c r="N17" s="71"/>
      <c r="O17" s="71"/>
      <c r="P17" s="71"/>
      <c r="Q17" s="71"/>
      <c r="R17" s="71" t="s">
        <v>157</v>
      </c>
      <c r="S17" s="71"/>
      <c r="T17" s="71" t="s">
        <v>157</v>
      </c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48" x14ac:dyDescent="0.3">
      <c r="A18" s="7">
        <v>769424</v>
      </c>
      <c r="B18" s="70" t="s">
        <v>669</v>
      </c>
      <c r="C18" s="70" t="s">
        <v>155</v>
      </c>
      <c r="D18" s="71"/>
      <c r="E18" s="71"/>
      <c r="F18" s="71"/>
      <c r="G18" s="71"/>
      <c r="H18" s="71" t="s">
        <v>157</v>
      </c>
      <c r="I18" s="71"/>
      <c r="J18" s="71"/>
      <c r="K18" s="71" t="s">
        <v>157</v>
      </c>
      <c r="L18" s="71" t="s">
        <v>157</v>
      </c>
      <c r="M18" s="71"/>
      <c r="N18" s="71"/>
      <c r="O18" s="71"/>
      <c r="P18" s="71"/>
      <c r="Q18" s="71"/>
      <c r="R18" s="71" t="s">
        <v>157</v>
      </c>
      <c r="S18" s="71"/>
      <c r="T18" s="71" t="s">
        <v>157</v>
      </c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48" x14ac:dyDescent="0.3">
      <c r="A19" s="7">
        <v>764646</v>
      </c>
      <c r="B19" s="70" t="s">
        <v>396</v>
      </c>
      <c r="C19" s="70" t="s">
        <v>155</v>
      </c>
      <c r="D19" s="71"/>
      <c r="E19" s="71"/>
      <c r="F19" s="71"/>
      <c r="G19" s="71"/>
      <c r="H19" s="71" t="s">
        <v>157</v>
      </c>
      <c r="I19" s="71"/>
      <c r="J19" s="71"/>
      <c r="K19" s="71" t="s">
        <v>157</v>
      </c>
      <c r="L19" s="71" t="s">
        <v>157</v>
      </c>
      <c r="M19" s="71"/>
      <c r="N19" s="71"/>
      <c r="O19" s="71"/>
      <c r="P19" s="71"/>
      <c r="Q19" s="71"/>
      <c r="R19" s="71" t="s">
        <v>157</v>
      </c>
      <c r="S19" s="71"/>
      <c r="T19" s="71" t="s">
        <v>157</v>
      </c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48" x14ac:dyDescent="0.3">
      <c r="A20" s="7">
        <v>776263</v>
      </c>
      <c r="B20" s="70" t="s">
        <v>2049</v>
      </c>
      <c r="C20" s="70" t="s">
        <v>155</v>
      </c>
      <c r="D20" s="71"/>
      <c r="E20" s="71"/>
      <c r="F20" s="71"/>
      <c r="G20" s="71"/>
      <c r="H20" s="71" t="s">
        <v>157</v>
      </c>
      <c r="I20" s="71"/>
      <c r="J20" s="71"/>
      <c r="K20" s="71" t="s">
        <v>157</v>
      </c>
      <c r="L20" s="71" t="s">
        <v>157</v>
      </c>
      <c r="M20" s="71"/>
      <c r="N20" s="71"/>
      <c r="O20" s="71"/>
      <c r="P20" s="71"/>
      <c r="Q20" s="71"/>
      <c r="R20" s="71" t="s">
        <v>157</v>
      </c>
      <c r="S20" s="71"/>
      <c r="T20" s="71" t="s">
        <v>157</v>
      </c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48" x14ac:dyDescent="0.3">
      <c r="A21" s="7">
        <v>772250</v>
      </c>
      <c r="B21" s="70" t="s">
        <v>987</v>
      </c>
      <c r="C21" s="70" t="s">
        <v>155</v>
      </c>
      <c r="D21" s="71"/>
      <c r="E21" s="71"/>
      <c r="F21" s="71"/>
      <c r="G21" s="71"/>
      <c r="H21" s="71" t="s">
        <v>157</v>
      </c>
      <c r="I21" s="71"/>
      <c r="J21" s="71"/>
      <c r="K21" s="71" t="s">
        <v>157</v>
      </c>
      <c r="L21" s="71" t="s">
        <v>157</v>
      </c>
      <c r="M21" s="71"/>
      <c r="N21" s="71"/>
      <c r="O21" s="71"/>
      <c r="P21" s="71"/>
      <c r="Q21" s="71"/>
      <c r="R21" s="71" t="s">
        <v>157</v>
      </c>
      <c r="S21" s="71"/>
      <c r="T21" s="71" t="s">
        <v>157</v>
      </c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48" x14ac:dyDescent="0.3">
      <c r="A22" s="7">
        <v>776324</v>
      </c>
      <c r="B22" s="70" t="s">
        <v>2086</v>
      </c>
      <c r="C22" s="70" t="s">
        <v>155</v>
      </c>
      <c r="D22" s="71"/>
      <c r="E22" s="71"/>
      <c r="F22" s="71"/>
      <c r="G22" s="71"/>
      <c r="H22" s="71" t="s">
        <v>157</v>
      </c>
      <c r="I22" s="71"/>
      <c r="J22" s="71"/>
      <c r="K22" s="71" t="s">
        <v>157</v>
      </c>
      <c r="L22" s="71" t="s">
        <v>157</v>
      </c>
      <c r="M22" s="71"/>
      <c r="N22" s="71"/>
      <c r="O22" s="71"/>
      <c r="P22" s="71"/>
      <c r="Q22" s="71"/>
      <c r="R22" s="71" t="s">
        <v>157</v>
      </c>
      <c r="S22" s="71"/>
      <c r="T22" s="71" t="s">
        <v>157</v>
      </c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48" x14ac:dyDescent="0.3">
      <c r="A23" s="7">
        <v>773441</v>
      </c>
      <c r="B23" s="70" t="s">
        <v>1227</v>
      </c>
      <c r="C23" s="70" t="s">
        <v>155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48" x14ac:dyDescent="0.3">
      <c r="A24" s="7">
        <v>767510</v>
      </c>
      <c r="B24" s="70" t="s">
        <v>561</v>
      </c>
      <c r="C24" s="70" t="s">
        <v>155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48" x14ac:dyDescent="0.3">
      <c r="A25" s="7">
        <v>769948</v>
      </c>
      <c r="B25" s="70" t="s">
        <v>732</v>
      </c>
      <c r="C25" s="70" t="s">
        <v>155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48" x14ac:dyDescent="0.3">
      <c r="A26" s="7">
        <v>774708</v>
      </c>
      <c r="B26" s="70" t="s">
        <v>1568</v>
      </c>
      <c r="C26" s="70" t="s">
        <v>155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48" x14ac:dyDescent="0.3">
      <c r="A27" s="7">
        <v>765007</v>
      </c>
      <c r="B27" s="70" t="s">
        <v>424</v>
      </c>
      <c r="C27" s="70" t="s">
        <v>155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</row>
    <row r="28" spans="1:48" x14ac:dyDescent="0.3">
      <c r="A28" s="7">
        <v>765790</v>
      </c>
      <c r="B28" s="70" t="s">
        <v>470</v>
      </c>
      <c r="C28" s="70" t="s">
        <v>155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</row>
    <row r="29" spans="1:48" x14ac:dyDescent="0.3">
      <c r="A29" s="7">
        <v>766040</v>
      </c>
      <c r="B29" s="70" t="s">
        <v>481</v>
      </c>
      <c r="C29" s="70" t="s">
        <v>155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</row>
    <row r="30" spans="1:48" x14ac:dyDescent="0.3">
      <c r="A30" s="7">
        <v>773664</v>
      </c>
      <c r="B30" s="70" t="s">
        <v>1286</v>
      </c>
      <c r="C30" s="70" t="s">
        <v>155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</row>
    <row r="31" spans="1:48" x14ac:dyDescent="0.3">
      <c r="A31" s="7">
        <v>775206</v>
      </c>
      <c r="B31" s="70" t="s">
        <v>1654</v>
      </c>
      <c r="C31" s="70" t="s">
        <v>155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48" x14ac:dyDescent="0.3">
      <c r="A32" s="7">
        <v>776457</v>
      </c>
      <c r="B32" s="70" t="s">
        <v>2158</v>
      </c>
      <c r="C32" s="70" t="s">
        <v>155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</row>
    <row r="33" spans="1:48" x14ac:dyDescent="0.3">
      <c r="A33" s="7">
        <v>776519</v>
      </c>
      <c r="B33" s="70" t="s">
        <v>2201</v>
      </c>
      <c r="C33" s="70" t="s">
        <v>155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</row>
    <row r="34" spans="1:48" x14ac:dyDescent="0.3">
      <c r="A34" s="7">
        <v>764546</v>
      </c>
      <c r="B34" s="70" t="s">
        <v>390</v>
      </c>
      <c r="C34" s="70" t="s">
        <v>155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48" x14ac:dyDescent="0.3">
      <c r="A35" s="7">
        <v>769954</v>
      </c>
      <c r="B35" s="70" t="s">
        <v>734</v>
      </c>
      <c r="C35" s="70" t="s">
        <v>155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</row>
    <row r="36" spans="1:48" x14ac:dyDescent="0.3">
      <c r="A36" s="7">
        <v>773788</v>
      </c>
      <c r="B36" s="70" t="s">
        <v>1313</v>
      </c>
      <c r="C36" s="70" t="s">
        <v>155</v>
      </c>
      <c r="D36" s="71" t="s">
        <v>157</v>
      </c>
      <c r="E36" s="71" t="s">
        <v>157</v>
      </c>
      <c r="F36" s="71"/>
      <c r="G36" s="71" t="s">
        <v>157</v>
      </c>
      <c r="H36" s="71" t="s">
        <v>157</v>
      </c>
      <c r="I36" s="71" t="s">
        <v>157</v>
      </c>
      <c r="J36" s="71"/>
      <c r="K36" s="71"/>
      <c r="L36" s="71"/>
      <c r="M36" s="71" t="s">
        <v>157</v>
      </c>
      <c r="N36" s="71"/>
      <c r="O36" s="71" t="s">
        <v>157</v>
      </c>
      <c r="P36" s="71"/>
      <c r="Q36" s="71"/>
      <c r="R36" s="71" t="s">
        <v>157</v>
      </c>
      <c r="S36" s="71"/>
      <c r="T36" s="71"/>
      <c r="U36" s="71"/>
      <c r="V36" s="71" t="s">
        <v>157</v>
      </c>
      <c r="W36" s="71"/>
      <c r="X36" s="71"/>
      <c r="Y36" s="71"/>
      <c r="Z36" s="71"/>
      <c r="AA36" s="71" t="s">
        <v>157</v>
      </c>
      <c r="AB36" s="71"/>
      <c r="AC36" s="71" t="s">
        <v>157</v>
      </c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 t="s">
        <v>157</v>
      </c>
      <c r="AO36" s="71"/>
      <c r="AP36" s="71"/>
      <c r="AQ36" s="71"/>
      <c r="AR36" s="71"/>
      <c r="AS36" s="71"/>
      <c r="AT36" s="71"/>
      <c r="AU36" s="71"/>
      <c r="AV36" s="71"/>
    </row>
    <row r="37" spans="1:48" x14ac:dyDescent="0.3">
      <c r="A37" s="7">
        <v>761258</v>
      </c>
      <c r="B37" s="70" t="s">
        <v>210</v>
      </c>
      <c r="C37" s="70" t="s">
        <v>155</v>
      </c>
      <c r="D37" s="71"/>
      <c r="E37" s="71" t="s">
        <v>157</v>
      </c>
      <c r="F37" s="71"/>
      <c r="G37" s="71" t="s">
        <v>157</v>
      </c>
      <c r="H37" s="71"/>
      <c r="I37" s="71"/>
      <c r="J37" s="71"/>
      <c r="K37" s="71"/>
      <c r="L37" s="71"/>
      <c r="M37" s="71" t="s">
        <v>157</v>
      </c>
      <c r="N37" s="71"/>
      <c r="O37" s="71" t="s">
        <v>157</v>
      </c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 t="s">
        <v>157</v>
      </c>
      <c r="AB37" s="71"/>
      <c r="AC37" s="71" t="s">
        <v>157</v>
      </c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 t="s">
        <v>157</v>
      </c>
      <c r="AO37" s="71"/>
      <c r="AP37" s="71"/>
      <c r="AQ37" s="71"/>
      <c r="AR37" s="71"/>
      <c r="AS37" s="71"/>
      <c r="AT37" s="71"/>
      <c r="AU37" s="71"/>
      <c r="AV37" s="71"/>
    </row>
    <row r="38" spans="1:48" x14ac:dyDescent="0.3">
      <c r="A38" s="7">
        <v>769893</v>
      </c>
      <c r="B38" s="70" t="s">
        <v>719</v>
      </c>
      <c r="C38" s="70" t="s">
        <v>155</v>
      </c>
      <c r="D38" s="71" t="s">
        <v>157</v>
      </c>
      <c r="E38" s="71" t="s">
        <v>157</v>
      </c>
      <c r="F38" s="71"/>
      <c r="G38" s="71" t="s">
        <v>157</v>
      </c>
      <c r="H38" s="71" t="s">
        <v>157</v>
      </c>
      <c r="I38" s="71" t="s">
        <v>157</v>
      </c>
      <c r="J38" s="71"/>
      <c r="K38" s="71"/>
      <c r="L38" s="71"/>
      <c r="M38" s="71" t="s">
        <v>157</v>
      </c>
      <c r="N38" s="71"/>
      <c r="O38" s="71" t="s">
        <v>157</v>
      </c>
      <c r="P38" s="71"/>
      <c r="Q38" s="71"/>
      <c r="R38" s="71"/>
      <c r="S38" s="71"/>
      <c r="T38" s="71"/>
      <c r="U38" s="71"/>
      <c r="V38" s="71" t="s">
        <v>157</v>
      </c>
      <c r="W38" s="71"/>
      <c r="X38" s="71"/>
      <c r="Y38" s="71"/>
      <c r="Z38" s="71"/>
      <c r="AA38" s="71" t="s">
        <v>157</v>
      </c>
      <c r="AB38" s="71"/>
      <c r="AC38" s="71" t="s">
        <v>157</v>
      </c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 t="s">
        <v>157</v>
      </c>
      <c r="AO38" s="71"/>
      <c r="AP38" s="71"/>
      <c r="AQ38" s="71"/>
      <c r="AR38" s="71"/>
      <c r="AS38" s="71"/>
      <c r="AT38" s="71"/>
      <c r="AU38" s="71"/>
      <c r="AV38" s="71"/>
    </row>
    <row r="39" spans="1:48" x14ac:dyDescent="0.3">
      <c r="A39" s="7">
        <v>767901</v>
      </c>
      <c r="B39" s="70" t="s">
        <v>587</v>
      </c>
      <c r="C39" s="70" t="s">
        <v>155</v>
      </c>
      <c r="D39" s="71" t="s">
        <v>157</v>
      </c>
      <c r="E39" s="71" t="s">
        <v>157</v>
      </c>
      <c r="F39" s="71"/>
      <c r="G39" s="71" t="s">
        <v>157</v>
      </c>
      <c r="H39" s="71" t="s">
        <v>157</v>
      </c>
      <c r="I39" s="71" t="s">
        <v>157</v>
      </c>
      <c r="J39" s="71"/>
      <c r="K39" s="71"/>
      <c r="L39" s="71"/>
      <c r="M39" s="71" t="s">
        <v>157</v>
      </c>
      <c r="N39" s="71"/>
      <c r="O39" s="71" t="s">
        <v>157</v>
      </c>
      <c r="P39" s="71"/>
      <c r="Q39" s="71"/>
      <c r="R39" s="71" t="s">
        <v>157</v>
      </c>
      <c r="S39" s="71"/>
      <c r="T39" s="71" t="s">
        <v>157</v>
      </c>
      <c r="U39" s="71"/>
      <c r="V39" s="71" t="s">
        <v>157</v>
      </c>
      <c r="W39" s="71"/>
      <c r="X39" s="71"/>
      <c r="Y39" s="71"/>
      <c r="Z39" s="71"/>
      <c r="AA39" s="71" t="s">
        <v>157</v>
      </c>
      <c r="AB39" s="71"/>
      <c r="AC39" s="71" t="s">
        <v>157</v>
      </c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 t="s">
        <v>157</v>
      </c>
      <c r="AO39" s="71"/>
      <c r="AP39" s="71"/>
      <c r="AQ39" s="71"/>
      <c r="AR39" s="71"/>
      <c r="AS39" s="71"/>
      <c r="AT39" s="71"/>
      <c r="AU39" s="71"/>
      <c r="AV39" s="71"/>
    </row>
    <row r="40" spans="1:48" x14ac:dyDescent="0.3">
      <c r="A40" s="7">
        <v>766578</v>
      </c>
      <c r="B40" s="70" t="s">
        <v>509</v>
      </c>
      <c r="C40" s="70" t="s">
        <v>155</v>
      </c>
      <c r="D40" s="71" t="s">
        <v>157</v>
      </c>
      <c r="E40" s="71" t="s">
        <v>157</v>
      </c>
      <c r="F40" s="71"/>
      <c r="G40" s="71" t="s">
        <v>157</v>
      </c>
      <c r="H40" s="71" t="s">
        <v>157</v>
      </c>
      <c r="I40" s="71" t="s">
        <v>157</v>
      </c>
      <c r="J40" s="71"/>
      <c r="K40" s="71"/>
      <c r="L40" s="71"/>
      <c r="M40" s="71" t="s">
        <v>157</v>
      </c>
      <c r="N40" s="71"/>
      <c r="O40" s="71" t="s">
        <v>157</v>
      </c>
      <c r="P40" s="71"/>
      <c r="Q40" s="71"/>
      <c r="R40" s="71"/>
      <c r="S40" s="71"/>
      <c r="T40" s="71"/>
      <c r="U40" s="71"/>
      <c r="V40" s="71" t="s">
        <v>157</v>
      </c>
      <c r="W40" s="71"/>
      <c r="X40" s="71"/>
      <c r="Y40" s="71"/>
      <c r="Z40" s="71"/>
      <c r="AA40" s="71" t="s">
        <v>157</v>
      </c>
      <c r="AB40" s="71"/>
      <c r="AC40" s="71" t="s">
        <v>157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 t="s">
        <v>157</v>
      </c>
      <c r="AO40" s="71"/>
      <c r="AP40" s="71"/>
      <c r="AQ40" s="71"/>
      <c r="AR40" s="71"/>
      <c r="AS40" s="71"/>
      <c r="AT40" s="71"/>
      <c r="AU40" s="71"/>
      <c r="AV40" s="71"/>
    </row>
    <row r="41" spans="1:48" x14ac:dyDescent="0.3">
      <c r="A41" s="7">
        <v>763051</v>
      </c>
      <c r="B41" s="70" t="s">
        <v>314</v>
      </c>
      <c r="C41" s="70" t="s">
        <v>155</v>
      </c>
      <c r="D41" s="71"/>
      <c r="E41" s="71"/>
      <c r="F41" s="71"/>
      <c r="G41" s="71" t="s">
        <v>157</v>
      </c>
      <c r="H41" s="71" t="s">
        <v>157</v>
      </c>
      <c r="I41" s="71"/>
      <c r="J41" s="71"/>
      <c r="K41" s="71"/>
      <c r="L41" s="71" t="s">
        <v>157</v>
      </c>
      <c r="M41" s="71"/>
      <c r="N41" s="71"/>
      <c r="O41" s="71" t="s">
        <v>157</v>
      </c>
      <c r="P41" s="71"/>
      <c r="Q41" s="71"/>
      <c r="R41" s="71"/>
      <c r="S41" s="71"/>
      <c r="T41" s="71"/>
      <c r="U41" s="71"/>
      <c r="V41" s="71"/>
      <c r="W41" s="71" t="s">
        <v>157</v>
      </c>
      <c r="X41" s="71" t="s">
        <v>157</v>
      </c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 t="s">
        <v>157</v>
      </c>
      <c r="AO41" s="71" t="s">
        <v>157</v>
      </c>
      <c r="AP41" s="71" t="s">
        <v>157</v>
      </c>
      <c r="AQ41" s="71"/>
      <c r="AR41" s="71"/>
      <c r="AS41" s="71"/>
      <c r="AT41" s="71"/>
      <c r="AU41" s="71"/>
      <c r="AV41" s="71"/>
    </row>
    <row r="42" spans="1:48" x14ac:dyDescent="0.3">
      <c r="A42" s="7">
        <v>765514</v>
      </c>
      <c r="B42" s="70" t="s">
        <v>453</v>
      </c>
      <c r="C42" s="70" t="s">
        <v>155</v>
      </c>
      <c r="D42" s="71"/>
      <c r="E42" s="71"/>
      <c r="F42" s="71"/>
      <c r="G42" s="71" t="s">
        <v>157</v>
      </c>
      <c r="H42" s="71" t="s">
        <v>157</v>
      </c>
      <c r="I42" s="71"/>
      <c r="J42" s="71"/>
      <c r="K42" s="71"/>
      <c r="L42" s="71" t="s">
        <v>157</v>
      </c>
      <c r="M42" s="71"/>
      <c r="N42" s="71"/>
      <c r="O42" s="71" t="s">
        <v>157</v>
      </c>
      <c r="P42" s="71"/>
      <c r="Q42" s="71"/>
      <c r="R42" s="71"/>
      <c r="S42" s="71"/>
      <c r="T42" s="71"/>
      <c r="U42" s="71"/>
      <c r="V42" s="71"/>
      <c r="W42" s="71" t="s">
        <v>157</v>
      </c>
      <c r="X42" s="71" t="s">
        <v>157</v>
      </c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 t="s">
        <v>157</v>
      </c>
      <c r="AO42" s="71" t="s">
        <v>157</v>
      </c>
      <c r="AP42" s="71" t="s">
        <v>157</v>
      </c>
      <c r="AQ42" s="71"/>
      <c r="AR42" s="71"/>
      <c r="AS42" s="71"/>
      <c r="AT42" s="71"/>
      <c r="AU42" s="71"/>
      <c r="AV42" s="71"/>
    </row>
    <row r="43" spans="1:48" x14ac:dyDescent="0.3">
      <c r="A43" s="7">
        <v>773072</v>
      </c>
      <c r="B43" s="70" t="s">
        <v>1138</v>
      </c>
      <c r="C43" s="70" t="s">
        <v>155</v>
      </c>
      <c r="D43" s="71"/>
      <c r="E43" s="71"/>
      <c r="F43" s="71"/>
      <c r="G43" s="71" t="s">
        <v>157</v>
      </c>
      <c r="H43" s="71" t="s">
        <v>157</v>
      </c>
      <c r="I43" s="71"/>
      <c r="J43" s="71"/>
      <c r="K43" s="71"/>
      <c r="L43" s="71" t="s">
        <v>157</v>
      </c>
      <c r="M43" s="71"/>
      <c r="N43" s="71"/>
      <c r="O43" s="71" t="s">
        <v>157</v>
      </c>
      <c r="P43" s="71"/>
      <c r="Q43" s="71"/>
      <c r="R43" s="71"/>
      <c r="S43" s="71"/>
      <c r="T43" s="71"/>
      <c r="U43" s="71"/>
      <c r="V43" s="71"/>
      <c r="W43" s="71" t="s">
        <v>157</v>
      </c>
      <c r="X43" s="71" t="s">
        <v>157</v>
      </c>
      <c r="Y43" s="71"/>
      <c r="Z43" s="71" t="s">
        <v>157</v>
      </c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 t="s">
        <v>157</v>
      </c>
      <c r="AO43" s="71" t="s">
        <v>157</v>
      </c>
      <c r="AP43" s="71" t="s">
        <v>157</v>
      </c>
      <c r="AQ43" s="71"/>
      <c r="AR43" s="71"/>
      <c r="AS43" s="71"/>
      <c r="AT43" s="71"/>
      <c r="AU43" s="71"/>
      <c r="AV43" s="71"/>
    </row>
    <row r="44" spans="1:48" x14ac:dyDescent="0.3">
      <c r="A44" s="7">
        <v>761388</v>
      </c>
      <c r="B44" s="70" t="s">
        <v>222</v>
      </c>
      <c r="C44" s="70" t="s">
        <v>155</v>
      </c>
      <c r="D44" s="71"/>
      <c r="E44" s="71"/>
      <c r="F44" s="71"/>
      <c r="G44" s="71" t="s">
        <v>157</v>
      </c>
      <c r="H44" s="71" t="s">
        <v>157</v>
      </c>
      <c r="I44" s="71"/>
      <c r="J44" s="71"/>
      <c r="K44" s="71"/>
      <c r="L44" s="71" t="s">
        <v>157</v>
      </c>
      <c r="M44" s="71"/>
      <c r="N44" s="71"/>
      <c r="O44" s="71" t="s">
        <v>157</v>
      </c>
      <c r="P44" s="71"/>
      <c r="Q44" s="71"/>
      <c r="R44" s="71"/>
      <c r="S44" s="71"/>
      <c r="T44" s="71"/>
      <c r="U44" s="71"/>
      <c r="V44" s="71"/>
      <c r="W44" s="71" t="s">
        <v>157</v>
      </c>
      <c r="X44" s="71" t="s">
        <v>157</v>
      </c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 t="s">
        <v>157</v>
      </c>
      <c r="AO44" s="71" t="s">
        <v>157</v>
      </c>
      <c r="AP44" s="71" t="s">
        <v>157</v>
      </c>
      <c r="AQ44" s="71"/>
      <c r="AR44" s="71"/>
      <c r="AS44" s="71"/>
      <c r="AT44" s="71"/>
      <c r="AU44" s="71"/>
      <c r="AV44" s="71"/>
    </row>
    <row r="45" spans="1:48" x14ac:dyDescent="0.3">
      <c r="A45" s="7">
        <v>771166</v>
      </c>
      <c r="B45" s="70" t="s">
        <v>861</v>
      </c>
      <c r="C45" s="70" t="s">
        <v>155</v>
      </c>
      <c r="D45" s="71"/>
      <c r="E45" s="71"/>
      <c r="F45" s="71"/>
      <c r="G45" s="71" t="s">
        <v>157</v>
      </c>
      <c r="H45" s="71" t="s">
        <v>157</v>
      </c>
      <c r="I45" s="71"/>
      <c r="J45" s="71"/>
      <c r="K45" s="71"/>
      <c r="L45" s="71" t="s">
        <v>157</v>
      </c>
      <c r="M45" s="71"/>
      <c r="N45" s="71"/>
      <c r="O45" s="71" t="s">
        <v>157</v>
      </c>
      <c r="P45" s="71"/>
      <c r="Q45" s="71"/>
      <c r="R45" s="71"/>
      <c r="S45" s="71"/>
      <c r="T45" s="71"/>
      <c r="U45" s="71"/>
      <c r="V45" s="71"/>
      <c r="W45" s="71" t="s">
        <v>157</v>
      </c>
      <c r="X45" s="71" t="s">
        <v>157</v>
      </c>
      <c r="Y45" s="71" t="s">
        <v>157</v>
      </c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 t="s">
        <v>157</v>
      </c>
      <c r="AO45" s="71" t="s">
        <v>157</v>
      </c>
      <c r="AP45" s="71" t="s">
        <v>157</v>
      </c>
      <c r="AQ45" s="71"/>
      <c r="AR45" s="71"/>
      <c r="AS45" s="71"/>
      <c r="AT45" s="71"/>
      <c r="AU45" s="71"/>
      <c r="AV45" s="71"/>
    </row>
    <row r="46" spans="1:48" x14ac:dyDescent="0.3">
      <c r="A46" s="7">
        <v>764426</v>
      </c>
      <c r="B46" s="70" t="s">
        <v>384</v>
      </c>
      <c r="C46" s="70" t="s">
        <v>155</v>
      </c>
      <c r="D46" s="71"/>
      <c r="E46" s="71" t="s">
        <v>157</v>
      </c>
      <c r="F46" s="71"/>
      <c r="G46" s="71" t="s">
        <v>157</v>
      </c>
      <c r="H46" s="71" t="s">
        <v>157</v>
      </c>
      <c r="I46" s="71"/>
      <c r="J46" s="71"/>
      <c r="K46" s="71"/>
      <c r="L46" s="71" t="s">
        <v>157</v>
      </c>
      <c r="M46" s="71"/>
      <c r="N46" s="71"/>
      <c r="O46" s="71" t="s">
        <v>157</v>
      </c>
      <c r="P46" s="71"/>
      <c r="Q46" s="71"/>
      <c r="R46" s="71"/>
      <c r="S46" s="71"/>
      <c r="T46" s="71"/>
      <c r="U46" s="71"/>
      <c r="V46" s="71"/>
      <c r="W46" s="71" t="s">
        <v>157</v>
      </c>
      <c r="X46" s="71" t="s">
        <v>157</v>
      </c>
      <c r="Y46" s="71" t="s">
        <v>157</v>
      </c>
      <c r="Z46" s="71" t="s">
        <v>157</v>
      </c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 t="s">
        <v>157</v>
      </c>
      <c r="AO46" s="71" t="s">
        <v>157</v>
      </c>
      <c r="AP46" s="71" t="s">
        <v>157</v>
      </c>
      <c r="AQ46" s="71"/>
      <c r="AR46" s="71"/>
      <c r="AS46" s="71"/>
      <c r="AT46" s="71"/>
      <c r="AU46" s="71"/>
      <c r="AV46" s="71"/>
    </row>
    <row r="47" spans="1:48" x14ac:dyDescent="0.3">
      <c r="A47" s="7">
        <v>761746</v>
      </c>
      <c r="B47" s="70" t="s">
        <v>248</v>
      </c>
      <c r="C47" s="70" t="s">
        <v>155</v>
      </c>
      <c r="D47" s="71"/>
      <c r="E47" s="71" t="s">
        <v>157</v>
      </c>
      <c r="F47" s="71"/>
      <c r="G47" s="71" t="s">
        <v>157</v>
      </c>
      <c r="H47" s="71" t="s">
        <v>157</v>
      </c>
      <c r="I47" s="71"/>
      <c r="J47" s="71"/>
      <c r="K47" s="71"/>
      <c r="L47" s="71" t="s">
        <v>157</v>
      </c>
      <c r="M47" s="71"/>
      <c r="N47" s="71"/>
      <c r="O47" s="71" t="s">
        <v>157</v>
      </c>
      <c r="P47" s="71"/>
      <c r="Q47" s="71"/>
      <c r="R47" s="71"/>
      <c r="S47" s="71"/>
      <c r="T47" s="71"/>
      <c r="U47" s="71"/>
      <c r="V47" s="71"/>
      <c r="W47" s="71" t="s">
        <v>157</v>
      </c>
      <c r="X47" s="71" t="s">
        <v>157</v>
      </c>
      <c r="Y47" s="71" t="s">
        <v>157</v>
      </c>
      <c r="Z47" s="71" t="s">
        <v>157</v>
      </c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 t="s">
        <v>157</v>
      </c>
      <c r="AO47" s="71" t="s">
        <v>157</v>
      </c>
      <c r="AP47" s="71" t="s">
        <v>157</v>
      </c>
      <c r="AQ47" s="71"/>
      <c r="AR47" s="71"/>
      <c r="AS47" s="71"/>
      <c r="AT47" s="71"/>
      <c r="AU47" s="71"/>
      <c r="AV47" s="71"/>
    </row>
    <row r="48" spans="1:48" x14ac:dyDescent="0.3">
      <c r="A48" s="7">
        <v>771379</v>
      </c>
      <c r="B48" s="70" t="s">
        <v>883</v>
      </c>
      <c r="C48" s="70" t="s">
        <v>155</v>
      </c>
      <c r="D48" s="71"/>
      <c r="E48" s="71" t="s">
        <v>157</v>
      </c>
      <c r="F48" s="71"/>
      <c r="G48" s="71" t="s">
        <v>157</v>
      </c>
      <c r="H48" s="71" t="s">
        <v>157</v>
      </c>
      <c r="I48" s="71"/>
      <c r="J48" s="71"/>
      <c r="K48" s="71"/>
      <c r="L48" s="71" t="s">
        <v>157</v>
      </c>
      <c r="M48" s="71"/>
      <c r="N48" s="71"/>
      <c r="O48" s="71" t="s">
        <v>157</v>
      </c>
      <c r="P48" s="71"/>
      <c r="Q48" s="71"/>
      <c r="R48" s="71"/>
      <c r="S48" s="71"/>
      <c r="T48" s="71"/>
      <c r="U48" s="71"/>
      <c r="V48" s="71"/>
      <c r="W48" s="71" t="s">
        <v>157</v>
      </c>
      <c r="X48" s="71" t="s">
        <v>157</v>
      </c>
      <c r="Y48" s="71" t="s">
        <v>157</v>
      </c>
      <c r="Z48" s="71" t="s">
        <v>157</v>
      </c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 t="s">
        <v>157</v>
      </c>
      <c r="AO48" s="71" t="s">
        <v>157</v>
      </c>
      <c r="AP48" s="71" t="s">
        <v>157</v>
      </c>
      <c r="AQ48" s="71"/>
      <c r="AR48" s="71"/>
      <c r="AS48" s="71"/>
      <c r="AT48" s="71"/>
      <c r="AU48" s="71"/>
      <c r="AV48" s="71"/>
    </row>
    <row r="49" spans="1:48" x14ac:dyDescent="0.3">
      <c r="A49" s="7">
        <v>763311</v>
      </c>
      <c r="B49" s="70" t="s">
        <v>330</v>
      </c>
      <c r="C49" s="70" t="s">
        <v>155</v>
      </c>
      <c r="D49" s="71"/>
      <c r="E49" s="71" t="s">
        <v>157</v>
      </c>
      <c r="F49" s="71"/>
      <c r="G49" s="71" t="s">
        <v>157</v>
      </c>
      <c r="H49" s="71" t="s">
        <v>157</v>
      </c>
      <c r="I49" s="71"/>
      <c r="J49" s="71"/>
      <c r="K49" s="71"/>
      <c r="L49" s="71" t="s">
        <v>157</v>
      </c>
      <c r="M49" s="71"/>
      <c r="N49" s="71"/>
      <c r="O49" s="71" t="s">
        <v>157</v>
      </c>
      <c r="P49" s="71"/>
      <c r="Q49" s="71"/>
      <c r="R49" s="71"/>
      <c r="S49" s="71"/>
      <c r="T49" s="71"/>
      <c r="U49" s="71"/>
      <c r="V49" s="71"/>
      <c r="W49" s="71" t="s">
        <v>157</v>
      </c>
      <c r="X49" s="71" t="s">
        <v>157</v>
      </c>
      <c r="Y49" s="71" t="s">
        <v>157</v>
      </c>
      <c r="Z49" s="71" t="s">
        <v>157</v>
      </c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 t="s">
        <v>157</v>
      </c>
      <c r="AO49" s="71" t="s">
        <v>157</v>
      </c>
      <c r="AP49" s="71" t="s">
        <v>157</v>
      </c>
      <c r="AQ49" s="71"/>
      <c r="AR49" s="71"/>
      <c r="AS49" s="71"/>
      <c r="AT49" s="71"/>
      <c r="AU49" s="71"/>
      <c r="AV49" s="71"/>
    </row>
    <row r="50" spans="1:48" x14ac:dyDescent="0.3">
      <c r="A50" s="7">
        <v>773495</v>
      </c>
      <c r="B50" s="70" t="s">
        <v>1247</v>
      </c>
      <c r="C50" s="70" t="s">
        <v>155</v>
      </c>
      <c r="D50" s="71"/>
      <c r="E50" s="71" t="s">
        <v>157</v>
      </c>
      <c r="F50" s="71"/>
      <c r="G50" s="71" t="s">
        <v>157</v>
      </c>
      <c r="H50" s="71" t="s">
        <v>157</v>
      </c>
      <c r="I50" s="71"/>
      <c r="J50" s="71"/>
      <c r="K50" s="71"/>
      <c r="L50" s="71" t="s">
        <v>157</v>
      </c>
      <c r="M50" s="71"/>
      <c r="N50" s="71"/>
      <c r="O50" s="71" t="s">
        <v>157</v>
      </c>
      <c r="P50" s="71"/>
      <c r="Q50" s="71"/>
      <c r="R50" s="71"/>
      <c r="S50" s="71"/>
      <c r="T50" s="71"/>
      <c r="U50" s="71"/>
      <c r="V50" s="71"/>
      <c r="W50" s="71" t="s">
        <v>157</v>
      </c>
      <c r="X50" s="71" t="s">
        <v>157</v>
      </c>
      <c r="Y50" s="71" t="s">
        <v>157</v>
      </c>
      <c r="Z50" s="71" t="s">
        <v>157</v>
      </c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 t="s">
        <v>157</v>
      </c>
      <c r="AO50" s="71" t="s">
        <v>157</v>
      </c>
      <c r="AP50" s="71" t="s">
        <v>157</v>
      </c>
      <c r="AQ50" s="71"/>
      <c r="AR50" s="71"/>
      <c r="AS50" s="71"/>
      <c r="AT50" s="71"/>
      <c r="AU50" s="71"/>
      <c r="AV50" s="71"/>
    </row>
    <row r="51" spans="1:48" x14ac:dyDescent="0.3">
      <c r="A51" s="7">
        <v>774233</v>
      </c>
      <c r="B51" s="70" t="s">
        <v>1436</v>
      </c>
      <c r="C51" s="70" t="s">
        <v>155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</row>
    <row r="52" spans="1:48" x14ac:dyDescent="0.3">
      <c r="A52" s="7">
        <v>773143</v>
      </c>
      <c r="B52" s="70" t="s">
        <v>1157</v>
      </c>
      <c r="C52" s="70" t="s">
        <v>155</v>
      </c>
      <c r="D52" s="71"/>
      <c r="E52" s="71"/>
      <c r="F52" s="71" t="s">
        <v>157</v>
      </c>
      <c r="G52" s="71" t="s">
        <v>157</v>
      </c>
      <c r="H52" s="71" t="s">
        <v>157</v>
      </c>
      <c r="I52" s="71"/>
      <c r="J52" s="71" t="s">
        <v>157</v>
      </c>
      <c r="K52" s="71"/>
      <c r="L52" s="71" t="s">
        <v>157</v>
      </c>
      <c r="M52" s="71" t="s">
        <v>157</v>
      </c>
      <c r="N52" s="71" t="s">
        <v>157</v>
      </c>
      <c r="O52" s="71"/>
      <c r="P52" s="71"/>
      <c r="Q52" s="71"/>
      <c r="R52" s="71"/>
      <c r="S52" s="71"/>
      <c r="T52" s="71"/>
      <c r="U52" s="71"/>
      <c r="V52" s="71"/>
      <c r="W52" s="71"/>
      <c r="X52" s="71" t="s">
        <v>157</v>
      </c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 t="s">
        <v>157</v>
      </c>
      <c r="AO52" s="71"/>
      <c r="AP52" s="71" t="s">
        <v>157</v>
      </c>
      <c r="AQ52" s="71"/>
      <c r="AR52" s="71"/>
      <c r="AS52" s="71"/>
      <c r="AT52" s="71"/>
      <c r="AU52" s="71"/>
      <c r="AV52" s="71"/>
    </row>
    <row r="53" spans="1:48" x14ac:dyDescent="0.3">
      <c r="A53" s="7">
        <v>765736</v>
      </c>
      <c r="B53" s="70" t="s">
        <v>465</v>
      </c>
      <c r="C53" s="70" t="s">
        <v>155</v>
      </c>
      <c r="D53" s="71"/>
      <c r="E53" s="71"/>
      <c r="F53" s="71" t="s">
        <v>157</v>
      </c>
      <c r="G53" s="71" t="s">
        <v>157</v>
      </c>
      <c r="H53" s="71" t="s">
        <v>157</v>
      </c>
      <c r="I53" s="71"/>
      <c r="J53" s="71" t="s">
        <v>157</v>
      </c>
      <c r="K53" s="71"/>
      <c r="L53" s="71" t="s">
        <v>157</v>
      </c>
      <c r="M53" s="71" t="s">
        <v>157</v>
      </c>
      <c r="N53" s="71" t="s">
        <v>157</v>
      </c>
      <c r="O53" s="71"/>
      <c r="P53" s="71"/>
      <c r="Q53" s="71"/>
      <c r="R53" s="71"/>
      <c r="S53" s="71"/>
      <c r="T53" s="71"/>
      <c r="U53" s="71"/>
      <c r="V53" s="71"/>
      <c r="W53" s="71"/>
      <c r="X53" s="71" t="s">
        <v>157</v>
      </c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 t="s">
        <v>157</v>
      </c>
      <c r="AO53" s="71"/>
      <c r="AP53" s="71" t="s">
        <v>157</v>
      </c>
      <c r="AQ53" s="71"/>
      <c r="AR53" s="71"/>
      <c r="AS53" s="71"/>
      <c r="AT53" s="71"/>
      <c r="AU53" s="71"/>
      <c r="AV53" s="71"/>
    </row>
    <row r="54" spans="1:48" x14ac:dyDescent="0.3">
      <c r="A54" s="7">
        <v>776477</v>
      </c>
      <c r="B54" s="70" t="s">
        <v>2171</v>
      </c>
      <c r="C54" s="70" t="s">
        <v>155</v>
      </c>
      <c r="D54" s="71"/>
      <c r="E54" s="71" t="s">
        <v>157</v>
      </c>
      <c r="F54" s="71" t="s">
        <v>157</v>
      </c>
      <c r="G54" s="71" t="s">
        <v>157</v>
      </c>
      <c r="H54" s="71" t="s">
        <v>157</v>
      </c>
      <c r="I54" s="71"/>
      <c r="J54" s="71" t="s">
        <v>157</v>
      </c>
      <c r="K54" s="71"/>
      <c r="L54" s="71" t="s">
        <v>157</v>
      </c>
      <c r="M54" s="71" t="s">
        <v>157</v>
      </c>
      <c r="N54" s="71" t="s">
        <v>157</v>
      </c>
      <c r="O54" s="71"/>
      <c r="P54" s="71"/>
      <c r="Q54" s="71"/>
      <c r="R54" s="71"/>
      <c r="S54" s="71"/>
      <c r="T54" s="71"/>
      <c r="U54" s="71"/>
      <c r="V54" s="71"/>
      <c r="W54" s="71"/>
      <c r="X54" s="71" t="s">
        <v>157</v>
      </c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 t="s">
        <v>157</v>
      </c>
      <c r="AO54" s="71"/>
      <c r="AP54" s="71" t="s">
        <v>157</v>
      </c>
      <c r="AQ54" s="71"/>
      <c r="AR54" s="71"/>
      <c r="AS54" s="71"/>
      <c r="AT54" s="71"/>
      <c r="AU54" s="71"/>
      <c r="AV54" s="71"/>
    </row>
    <row r="55" spans="1:48" x14ac:dyDescent="0.3">
      <c r="A55" s="7">
        <v>761870</v>
      </c>
      <c r="B55" s="70" t="s">
        <v>256</v>
      </c>
      <c r="C55" s="70" t="s">
        <v>155</v>
      </c>
      <c r="D55" s="71"/>
      <c r="E55" s="71" t="s">
        <v>157</v>
      </c>
      <c r="F55" s="71" t="s">
        <v>157</v>
      </c>
      <c r="G55" s="71" t="s">
        <v>157</v>
      </c>
      <c r="H55" s="71" t="s">
        <v>157</v>
      </c>
      <c r="I55" s="71"/>
      <c r="J55" s="71" t="s">
        <v>157</v>
      </c>
      <c r="K55" s="71"/>
      <c r="L55" s="71" t="s">
        <v>157</v>
      </c>
      <c r="M55" s="71" t="s">
        <v>157</v>
      </c>
      <c r="N55" s="71" t="s">
        <v>157</v>
      </c>
      <c r="O55" s="71"/>
      <c r="P55" s="71"/>
      <c r="Q55" s="71"/>
      <c r="R55" s="71"/>
      <c r="S55" s="71"/>
      <c r="T55" s="71"/>
      <c r="U55" s="71"/>
      <c r="V55" s="71"/>
      <c r="W55" s="71"/>
      <c r="X55" s="71" t="s">
        <v>157</v>
      </c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 t="s">
        <v>157</v>
      </c>
      <c r="AO55" s="71"/>
      <c r="AP55" s="71" t="s">
        <v>157</v>
      </c>
      <c r="AQ55" s="71"/>
      <c r="AR55" s="71"/>
      <c r="AS55" s="71"/>
      <c r="AT55" s="71"/>
      <c r="AU55" s="71"/>
      <c r="AV55" s="71"/>
    </row>
    <row r="56" spans="1:48" x14ac:dyDescent="0.3">
      <c r="A56" s="7">
        <v>764984</v>
      </c>
      <c r="B56" s="70" t="s">
        <v>421</v>
      </c>
      <c r="C56" s="70" t="s">
        <v>155</v>
      </c>
      <c r="D56" s="71"/>
      <c r="E56" s="71"/>
      <c r="F56" s="71" t="s">
        <v>157</v>
      </c>
      <c r="G56" s="71" t="s">
        <v>157</v>
      </c>
      <c r="H56" s="71" t="s">
        <v>157</v>
      </c>
      <c r="I56" s="71"/>
      <c r="J56" s="71" t="s">
        <v>157</v>
      </c>
      <c r="K56" s="71"/>
      <c r="L56" s="71" t="s">
        <v>157</v>
      </c>
      <c r="M56" s="71" t="s">
        <v>157</v>
      </c>
      <c r="N56" s="71" t="s">
        <v>157</v>
      </c>
      <c r="O56" s="71"/>
      <c r="P56" s="71"/>
      <c r="Q56" s="71"/>
      <c r="R56" s="71"/>
      <c r="S56" s="71"/>
      <c r="T56" s="71"/>
      <c r="U56" s="71"/>
      <c r="V56" s="71"/>
      <c r="W56" s="71"/>
      <c r="X56" s="71" t="s">
        <v>157</v>
      </c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 t="s">
        <v>157</v>
      </c>
      <c r="AO56" s="71"/>
      <c r="AP56" s="71" t="s">
        <v>157</v>
      </c>
      <c r="AQ56" s="71"/>
      <c r="AR56" s="71"/>
      <c r="AS56" s="71"/>
      <c r="AT56" s="71"/>
      <c r="AU56" s="71"/>
      <c r="AV56" s="71"/>
    </row>
    <row r="57" spans="1:48" x14ac:dyDescent="0.3">
      <c r="A57" s="7">
        <v>773752</v>
      </c>
      <c r="B57" s="70" t="s">
        <v>1306</v>
      </c>
      <c r="C57" s="70" t="s">
        <v>155</v>
      </c>
      <c r="D57" s="71"/>
      <c r="E57" s="71" t="s">
        <v>157</v>
      </c>
      <c r="F57" s="71" t="s">
        <v>157</v>
      </c>
      <c r="G57" s="71" t="s">
        <v>157</v>
      </c>
      <c r="H57" s="71" t="s">
        <v>157</v>
      </c>
      <c r="I57" s="71"/>
      <c r="J57" s="71" t="s">
        <v>157</v>
      </c>
      <c r="K57" s="71"/>
      <c r="L57" s="71" t="s">
        <v>157</v>
      </c>
      <c r="M57" s="71" t="s">
        <v>157</v>
      </c>
      <c r="N57" s="71" t="s">
        <v>157</v>
      </c>
      <c r="O57" s="71"/>
      <c r="P57" s="71"/>
      <c r="Q57" s="71"/>
      <c r="R57" s="71"/>
      <c r="S57" s="71"/>
      <c r="T57" s="71"/>
      <c r="U57" s="71"/>
      <c r="V57" s="71"/>
      <c r="W57" s="71"/>
      <c r="X57" s="71" t="s">
        <v>157</v>
      </c>
      <c r="Y57" s="71"/>
      <c r="Z57" s="71" t="s">
        <v>157</v>
      </c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 t="s">
        <v>157</v>
      </c>
      <c r="AO57" s="71"/>
      <c r="AP57" s="71" t="s">
        <v>157</v>
      </c>
      <c r="AQ57" s="71"/>
      <c r="AR57" s="71"/>
      <c r="AS57" s="71"/>
      <c r="AT57" s="71"/>
      <c r="AU57" s="71"/>
      <c r="AV57" s="71"/>
    </row>
    <row r="58" spans="1:48" x14ac:dyDescent="0.3">
      <c r="A58" s="7">
        <v>776206</v>
      </c>
      <c r="B58" s="70" t="s">
        <v>2024</v>
      </c>
      <c r="C58" s="70" t="s">
        <v>155</v>
      </c>
      <c r="D58" s="71"/>
      <c r="E58" s="71" t="s">
        <v>157</v>
      </c>
      <c r="F58" s="71" t="s">
        <v>157</v>
      </c>
      <c r="G58" s="71" t="s">
        <v>157</v>
      </c>
      <c r="H58" s="71" t="s">
        <v>157</v>
      </c>
      <c r="I58" s="71"/>
      <c r="J58" s="71" t="s">
        <v>157</v>
      </c>
      <c r="K58" s="71"/>
      <c r="L58" s="71" t="s">
        <v>157</v>
      </c>
      <c r="M58" s="71" t="s">
        <v>157</v>
      </c>
      <c r="N58" s="71" t="s">
        <v>157</v>
      </c>
      <c r="O58" s="71"/>
      <c r="P58" s="71"/>
      <c r="Q58" s="71"/>
      <c r="R58" s="71"/>
      <c r="S58" s="71"/>
      <c r="T58" s="71"/>
      <c r="U58" s="71"/>
      <c r="V58" s="71"/>
      <c r="W58" s="71"/>
      <c r="X58" s="71" t="s">
        <v>157</v>
      </c>
      <c r="Y58" s="71"/>
      <c r="Z58" s="71" t="s">
        <v>157</v>
      </c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 t="s">
        <v>157</v>
      </c>
      <c r="AO58" s="71"/>
      <c r="AP58" s="71" t="s">
        <v>157</v>
      </c>
      <c r="AQ58" s="71"/>
      <c r="AR58" s="71"/>
      <c r="AS58" s="71"/>
      <c r="AT58" s="71"/>
      <c r="AU58" s="71"/>
      <c r="AV58" s="71"/>
    </row>
    <row r="59" spans="1:48" x14ac:dyDescent="0.3">
      <c r="A59" s="7">
        <v>772754</v>
      </c>
      <c r="B59" s="70" t="s">
        <v>1069</v>
      </c>
      <c r="C59" s="70" t="s">
        <v>155</v>
      </c>
      <c r="D59" s="71"/>
      <c r="E59" s="71" t="s">
        <v>157</v>
      </c>
      <c r="F59" s="71"/>
      <c r="G59" s="71" t="s">
        <v>157</v>
      </c>
      <c r="H59" s="71" t="s">
        <v>157</v>
      </c>
      <c r="I59" s="71"/>
      <c r="J59" s="71"/>
      <c r="K59" s="71"/>
      <c r="L59" s="71" t="s">
        <v>157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 t="s">
        <v>157</v>
      </c>
      <c r="AR59" s="71"/>
      <c r="AS59" s="71"/>
      <c r="AT59" s="71"/>
      <c r="AU59" s="71"/>
      <c r="AV59" s="71"/>
    </row>
    <row r="60" spans="1:48" x14ac:dyDescent="0.3">
      <c r="A60" s="7">
        <v>763051</v>
      </c>
      <c r="B60" s="70" t="s">
        <v>314</v>
      </c>
      <c r="C60" s="70" t="s">
        <v>155</v>
      </c>
      <c r="D60" s="71"/>
      <c r="E60" s="71"/>
      <c r="F60" s="71"/>
      <c r="G60" s="71" t="s">
        <v>157</v>
      </c>
      <c r="H60" s="71" t="s">
        <v>157</v>
      </c>
      <c r="I60" s="71"/>
      <c r="J60" s="71"/>
      <c r="K60" s="71"/>
      <c r="L60" s="71" t="s">
        <v>157</v>
      </c>
      <c r="M60" s="71"/>
      <c r="N60" s="71"/>
      <c r="O60" s="71" t="s">
        <v>157</v>
      </c>
      <c r="P60" s="71"/>
      <c r="Q60" s="71"/>
      <c r="R60" s="71"/>
      <c r="S60" s="71"/>
      <c r="T60" s="71"/>
      <c r="U60" s="71"/>
      <c r="V60" s="71"/>
      <c r="W60" s="71" t="s">
        <v>157</v>
      </c>
      <c r="X60" s="71" t="s">
        <v>157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 t="s">
        <v>157</v>
      </c>
      <c r="AO60" s="71" t="s">
        <v>157</v>
      </c>
      <c r="AP60" s="71" t="s">
        <v>157</v>
      </c>
      <c r="AQ60" s="71"/>
      <c r="AR60" s="71"/>
      <c r="AS60" s="71"/>
      <c r="AT60" s="71"/>
      <c r="AU60" s="71"/>
      <c r="AV60" s="71"/>
    </row>
    <row r="61" spans="1:48" x14ac:dyDescent="0.3">
      <c r="A61" s="7">
        <v>765514</v>
      </c>
      <c r="B61" s="70" t="s">
        <v>453</v>
      </c>
      <c r="C61" s="70" t="s">
        <v>155</v>
      </c>
      <c r="D61" s="71"/>
      <c r="E61" s="71"/>
      <c r="F61" s="71"/>
      <c r="G61" s="71" t="s">
        <v>157</v>
      </c>
      <c r="H61" s="71" t="s">
        <v>157</v>
      </c>
      <c r="I61" s="71"/>
      <c r="J61" s="71"/>
      <c r="K61" s="71"/>
      <c r="L61" s="71" t="s">
        <v>157</v>
      </c>
      <c r="M61" s="71"/>
      <c r="N61" s="71"/>
      <c r="O61" s="71" t="s">
        <v>157</v>
      </c>
      <c r="P61" s="71"/>
      <c r="Q61" s="71"/>
      <c r="R61" s="71"/>
      <c r="S61" s="71"/>
      <c r="T61" s="71"/>
      <c r="U61" s="71"/>
      <c r="V61" s="71"/>
      <c r="W61" s="71" t="s">
        <v>157</v>
      </c>
      <c r="X61" s="71" t="s">
        <v>157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 t="s">
        <v>157</v>
      </c>
      <c r="AO61" s="71" t="s">
        <v>157</v>
      </c>
      <c r="AP61" s="71" t="s">
        <v>157</v>
      </c>
      <c r="AQ61" s="71"/>
      <c r="AR61" s="71"/>
      <c r="AS61" s="71"/>
      <c r="AT61" s="71"/>
      <c r="AU61" s="71"/>
      <c r="AV61" s="71"/>
    </row>
    <row r="62" spans="1:48" x14ac:dyDescent="0.3">
      <c r="A62" s="7">
        <v>773072</v>
      </c>
      <c r="B62" s="70" t="s">
        <v>1138</v>
      </c>
      <c r="C62" s="70" t="s">
        <v>155</v>
      </c>
      <c r="D62" s="71"/>
      <c r="E62" s="71"/>
      <c r="F62" s="71"/>
      <c r="G62" s="71" t="s">
        <v>157</v>
      </c>
      <c r="H62" s="71" t="s">
        <v>157</v>
      </c>
      <c r="I62" s="71"/>
      <c r="J62" s="71"/>
      <c r="K62" s="71"/>
      <c r="L62" s="71" t="s">
        <v>157</v>
      </c>
      <c r="M62" s="71"/>
      <c r="N62" s="71"/>
      <c r="O62" s="71" t="s">
        <v>157</v>
      </c>
      <c r="P62" s="71"/>
      <c r="Q62" s="71"/>
      <c r="R62" s="71"/>
      <c r="S62" s="71"/>
      <c r="T62" s="71"/>
      <c r="U62" s="71"/>
      <c r="V62" s="71"/>
      <c r="W62" s="71" t="s">
        <v>157</v>
      </c>
      <c r="X62" s="71" t="s">
        <v>157</v>
      </c>
      <c r="Y62" s="71"/>
      <c r="Z62" s="71" t="s">
        <v>157</v>
      </c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 t="s">
        <v>157</v>
      </c>
      <c r="AO62" s="71" t="s">
        <v>157</v>
      </c>
      <c r="AP62" s="71" t="s">
        <v>157</v>
      </c>
      <c r="AQ62" s="71"/>
      <c r="AR62" s="71"/>
      <c r="AS62" s="71"/>
      <c r="AT62" s="71"/>
      <c r="AU62" s="71"/>
      <c r="AV62" s="71"/>
    </row>
    <row r="63" spans="1:48" x14ac:dyDescent="0.3">
      <c r="A63" s="7">
        <v>761388</v>
      </c>
      <c r="B63" s="70" t="s">
        <v>222</v>
      </c>
      <c r="C63" s="70" t="s">
        <v>155</v>
      </c>
      <c r="D63" s="71"/>
      <c r="E63" s="71"/>
      <c r="F63" s="71"/>
      <c r="G63" s="71" t="s">
        <v>157</v>
      </c>
      <c r="H63" s="71" t="s">
        <v>157</v>
      </c>
      <c r="I63" s="71"/>
      <c r="J63" s="71"/>
      <c r="K63" s="71"/>
      <c r="L63" s="71" t="s">
        <v>157</v>
      </c>
      <c r="M63" s="71"/>
      <c r="N63" s="71"/>
      <c r="O63" s="71" t="s">
        <v>157</v>
      </c>
      <c r="P63" s="71"/>
      <c r="Q63" s="71"/>
      <c r="R63" s="71"/>
      <c r="S63" s="71"/>
      <c r="T63" s="71"/>
      <c r="U63" s="71"/>
      <c r="V63" s="71"/>
      <c r="W63" s="71" t="s">
        <v>157</v>
      </c>
      <c r="X63" s="71" t="s">
        <v>157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 t="s">
        <v>157</v>
      </c>
      <c r="AO63" s="71" t="s">
        <v>157</v>
      </c>
      <c r="AP63" s="71" t="s">
        <v>157</v>
      </c>
      <c r="AQ63" s="71"/>
      <c r="AR63" s="71"/>
      <c r="AS63" s="71"/>
      <c r="AT63" s="71"/>
      <c r="AU63" s="71"/>
      <c r="AV63" s="71"/>
    </row>
    <row r="64" spans="1:48" x14ac:dyDescent="0.3">
      <c r="A64" s="7">
        <v>771166</v>
      </c>
      <c r="B64" s="70" t="s">
        <v>861</v>
      </c>
      <c r="C64" s="70" t="s">
        <v>155</v>
      </c>
      <c r="D64" s="71"/>
      <c r="E64" s="71"/>
      <c r="F64" s="71"/>
      <c r="G64" s="71" t="s">
        <v>157</v>
      </c>
      <c r="H64" s="71" t="s">
        <v>157</v>
      </c>
      <c r="I64" s="71"/>
      <c r="J64" s="71"/>
      <c r="K64" s="71"/>
      <c r="L64" s="71" t="s">
        <v>157</v>
      </c>
      <c r="M64" s="71"/>
      <c r="N64" s="71"/>
      <c r="O64" s="71" t="s">
        <v>157</v>
      </c>
      <c r="P64" s="71"/>
      <c r="Q64" s="71"/>
      <c r="R64" s="71"/>
      <c r="S64" s="71"/>
      <c r="T64" s="71"/>
      <c r="U64" s="71"/>
      <c r="V64" s="71"/>
      <c r="W64" s="71" t="s">
        <v>157</v>
      </c>
      <c r="X64" s="71" t="s">
        <v>157</v>
      </c>
      <c r="Y64" s="71" t="s">
        <v>157</v>
      </c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 t="s">
        <v>157</v>
      </c>
      <c r="AO64" s="71" t="s">
        <v>157</v>
      </c>
      <c r="AP64" s="71" t="s">
        <v>157</v>
      </c>
      <c r="AQ64" s="71"/>
      <c r="AR64" s="71"/>
      <c r="AS64" s="71"/>
      <c r="AT64" s="71"/>
      <c r="AU64" s="71"/>
      <c r="AV64" s="71"/>
    </row>
    <row r="65" spans="1:48" x14ac:dyDescent="0.3">
      <c r="A65" s="7">
        <v>764426</v>
      </c>
      <c r="B65" s="70" t="s">
        <v>384</v>
      </c>
      <c r="C65" s="70" t="s">
        <v>155</v>
      </c>
      <c r="D65" s="71"/>
      <c r="E65" s="71" t="s">
        <v>157</v>
      </c>
      <c r="F65" s="71"/>
      <c r="G65" s="71" t="s">
        <v>157</v>
      </c>
      <c r="H65" s="71" t="s">
        <v>157</v>
      </c>
      <c r="I65" s="71"/>
      <c r="J65" s="71"/>
      <c r="K65" s="71"/>
      <c r="L65" s="71" t="s">
        <v>157</v>
      </c>
      <c r="M65" s="71"/>
      <c r="N65" s="71"/>
      <c r="O65" s="71" t="s">
        <v>157</v>
      </c>
      <c r="P65" s="71"/>
      <c r="Q65" s="71"/>
      <c r="R65" s="71"/>
      <c r="S65" s="71"/>
      <c r="T65" s="71"/>
      <c r="U65" s="71"/>
      <c r="V65" s="71"/>
      <c r="W65" s="71" t="s">
        <v>157</v>
      </c>
      <c r="X65" s="71" t="s">
        <v>157</v>
      </c>
      <c r="Y65" s="71" t="s">
        <v>157</v>
      </c>
      <c r="Z65" s="71" t="s">
        <v>157</v>
      </c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 t="s">
        <v>157</v>
      </c>
      <c r="AO65" s="71" t="s">
        <v>157</v>
      </c>
      <c r="AP65" s="71" t="s">
        <v>157</v>
      </c>
      <c r="AQ65" s="71"/>
      <c r="AR65" s="71"/>
      <c r="AS65" s="71"/>
      <c r="AT65" s="71"/>
      <c r="AU65" s="71"/>
      <c r="AV65" s="71"/>
    </row>
    <row r="66" spans="1:48" x14ac:dyDescent="0.3">
      <c r="A66" s="7">
        <v>761746</v>
      </c>
      <c r="B66" s="70" t="s">
        <v>248</v>
      </c>
      <c r="C66" s="70" t="s">
        <v>155</v>
      </c>
      <c r="D66" s="71"/>
      <c r="E66" s="71" t="s">
        <v>157</v>
      </c>
      <c r="F66" s="71"/>
      <c r="G66" s="71" t="s">
        <v>157</v>
      </c>
      <c r="H66" s="71" t="s">
        <v>157</v>
      </c>
      <c r="I66" s="71"/>
      <c r="J66" s="71"/>
      <c r="K66" s="71"/>
      <c r="L66" s="71" t="s">
        <v>157</v>
      </c>
      <c r="M66" s="71"/>
      <c r="N66" s="71"/>
      <c r="O66" s="71" t="s">
        <v>157</v>
      </c>
      <c r="P66" s="71"/>
      <c r="Q66" s="71"/>
      <c r="R66" s="71"/>
      <c r="S66" s="71"/>
      <c r="T66" s="71"/>
      <c r="U66" s="71"/>
      <c r="V66" s="71"/>
      <c r="W66" s="71" t="s">
        <v>157</v>
      </c>
      <c r="X66" s="71" t="s">
        <v>157</v>
      </c>
      <c r="Y66" s="71" t="s">
        <v>157</v>
      </c>
      <c r="Z66" s="71" t="s">
        <v>157</v>
      </c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 t="s">
        <v>157</v>
      </c>
      <c r="AO66" s="71" t="s">
        <v>157</v>
      </c>
      <c r="AP66" s="71" t="s">
        <v>157</v>
      </c>
      <c r="AQ66" s="71"/>
      <c r="AR66" s="71"/>
      <c r="AS66" s="71"/>
      <c r="AT66" s="71"/>
      <c r="AU66" s="71"/>
      <c r="AV66" s="71"/>
    </row>
    <row r="67" spans="1:48" x14ac:dyDescent="0.3">
      <c r="A67" s="7">
        <v>771379</v>
      </c>
      <c r="B67" s="70" t="s">
        <v>883</v>
      </c>
      <c r="C67" s="70" t="s">
        <v>155</v>
      </c>
      <c r="D67" s="71"/>
      <c r="E67" s="71" t="s">
        <v>157</v>
      </c>
      <c r="F67" s="71"/>
      <c r="G67" s="71" t="s">
        <v>157</v>
      </c>
      <c r="H67" s="71" t="s">
        <v>157</v>
      </c>
      <c r="I67" s="71"/>
      <c r="J67" s="71"/>
      <c r="K67" s="71"/>
      <c r="L67" s="71" t="s">
        <v>157</v>
      </c>
      <c r="M67" s="71"/>
      <c r="N67" s="71"/>
      <c r="O67" s="71" t="s">
        <v>157</v>
      </c>
      <c r="P67" s="71"/>
      <c r="Q67" s="71"/>
      <c r="R67" s="71"/>
      <c r="S67" s="71"/>
      <c r="T67" s="71"/>
      <c r="U67" s="71"/>
      <c r="V67" s="71"/>
      <c r="W67" s="71" t="s">
        <v>157</v>
      </c>
      <c r="X67" s="71" t="s">
        <v>157</v>
      </c>
      <c r="Y67" s="71" t="s">
        <v>157</v>
      </c>
      <c r="Z67" s="71" t="s">
        <v>157</v>
      </c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 t="s">
        <v>157</v>
      </c>
      <c r="AO67" s="71" t="s">
        <v>157</v>
      </c>
      <c r="AP67" s="71" t="s">
        <v>157</v>
      </c>
      <c r="AQ67" s="71"/>
      <c r="AR67" s="71"/>
      <c r="AS67" s="71"/>
      <c r="AT67" s="71"/>
      <c r="AU67" s="71"/>
      <c r="AV67" s="71"/>
    </row>
    <row r="68" spans="1:48" x14ac:dyDescent="0.3">
      <c r="A68" s="7">
        <v>763311</v>
      </c>
      <c r="B68" s="70" t="s">
        <v>330</v>
      </c>
      <c r="C68" s="70" t="s">
        <v>155</v>
      </c>
      <c r="D68" s="71"/>
      <c r="E68" s="71" t="s">
        <v>157</v>
      </c>
      <c r="F68" s="71"/>
      <c r="G68" s="71" t="s">
        <v>157</v>
      </c>
      <c r="H68" s="71" t="s">
        <v>157</v>
      </c>
      <c r="I68" s="71"/>
      <c r="J68" s="71"/>
      <c r="K68" s="71"/>
      <c r="L68" s="71" t="s">
        <v>157</v>
      </c>
      <c r="M68" s="71"/>
      <c r="N68" s="71"/>
      <c r="O68" s="71" t="s">
        <v>157</v>
      </c>
      <c r="P68" s="71"/>
      <c r="Q68" s="71"/>
      <c r="R68" s="71"/>
      <c r="S68" s="71"/>
      <c r="T68" s="71"/>
      <c r="U68" s="71"/>
      <c r="V68" s="71"/>
      <c r="W68" s="71" t="s">
        <v>157</v>
      </c>
      <c r="X68" s="71" t="s">
        <v>157</v>
      </c>
      <c r="Y68" s="71" t="s">
        <v>157</v>
      </c>
      <c r="Z68" s="71" t="s">
        <v>157</v>
      </c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 t="s">
        <v>157</v>
      </c>
      <c r="AO68" s="71" t="s">
        <v>157</v>
      </c>
      <c r="AP68" s="71" t="s">
        <v>157</v>
      </c>
      <c r="AQ68" s="71"/>
      <c r="AR68" s="71"/>
      <c r="AS68" s="71"/>
      <c r="AT68" s="71"/>
      <c r="AU68" s="71"/>
      <c r="AV68" s="71"/>
    </row>
    <row r="69" spans="1:48" x14ac:dyDescent="0.3">
      <c r="A69" s="7">
        <v>773495</v>
      </c>
      <c r="B69" s="70" t="s">
        <v>1247</v>
      </c>
      <c r="C69" s="70" t="s">
        <v>155</v>
      </c>
      <c r="D69" s="71"/>
      <c r="E69" s="71" t="s">
        <v>157</v>
      </c>
      <c r="F69" s="71"/>
      <c r="G69" s="71" t="s">
        <v>157</v>
      </c>
      <c r="H69" s="71" t="s">
        <v>157</v>
      </c>
      <c r="I69" s="71"/>
      <c r="J69" s="71"/>
      <c r="K69" s="71"/>
      <c r="L69" s="71" t="s">
        <v>157</v>
      </c>
      <c r="M69" s="71"/>
      <c r="N69" s="71"/>
      <c r="O69" s="71" t="s">
        <v>157</v>
      </c>
      <c r="P69" s="71"/>
      <c r="Q69" s="71"/>
      <c r="R69" s="71"/>
      <c r="S69" s="71"/>
      <c r="T69" s="71"/>
      <c r="U69" s="71"/>
      <c r="V69" s="71"/>
      <c r="W69" s="71" t="s">
        <v>157</v>
      </c>
      <c r="X69" s="71" t="s">
        <v>157</v>
      </c>
      <c r="Y69" s="71" t="s">
        <v>157</v>
      </c>
      <c r="Z69" s="71" t="s">
        <v>157</v>
      </c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 t="s">
        <v>157</v>
      </c>
      <c r="AO69" s="71" t="s">
        <v>157</v>
      </c>
      <c r="AP69" s="71" t="s">
        <v>157</v>
      </c>
      <c r="AQ69" s="71"/>
      <c r="AR69" s="71"/>
      <c r="AS69" s="71"/>
      <c r="AT69" s="71"/>
      <c r="AU69" s="71"/>
      <c r="AV69" s="71"/>
    </row>
    <row r="70" spans="1:48" x14ac:dyDescent="0.3">
      <c r="A70" s="7">
        <v>773287</v>
      </c>
      <c r="B70" s="70" t="s">
        <v>1199</v>
      </c>
      <c r="C70" s="70" t="s">
        <v>155</v>
      </c>
      <c r="D70" s="71"/>
      <c r="E70" s="71" t="s">
        <v>157</v>
      </c>
      <c r="F70" s="71"/>
      <c r="G70" s="71" t="s">
        <v>157</v>
      </c>
      <c r="H70" s="71" t="s">
        <v>157</v>
      </c>
      <c r="I70" s="71"/>
      <c r="J70" s="71"/>
      <c r="K70" s="71"/>
      <c r="L70" s="71" t="s">
        <v>157</v>
      </c>
      <c r="M70" s="71"/>
      <c r="N70" s="71"/>
      <c r="O70" s="71" t="s">
        <v>157</v>
      </c>
      <c r="P70" s="71"/>
      <c r="Q70" s="71"/>
      <c r="R70" s="71"/>
      <c r="S70" s="71"/>
      <c r="T70" s="71"/>
      <c r="U70" s="71"/>
      <c r="V70" s="71"/>
      <c r="W70" s="71" t="s">
        <v>157</v>
      </c>
      <c r="X70" s="71" t="s">
        <v>157</v>
      </c>
      <c r="Y70" s="71" t="s">
        <v>157</v>
      </c>
      <c r="Z70" s="71" t="s">
        <v>157</v>
      </c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 t="s">
        <v>157</v>
      </c>
      <c r="AO70" s="71" t="s">
        <v>157</v>
      </c>
      <c r="AP70" s="71" t="s">
        <v>157</v>
      </c>
      <c r="AQ70" s="71"/>
      <c r="AR70" s="71"/>
      <c r="AS70" s="71"/>
      <c r="AT70" s="71"/>
      <c r="AU70" s="71"/>
      <c r="AV70" s="71"/>
    </row>
    <row r="71" spans="1:48" x14ac:dyDescent="0.3">
      <c r="A71" s="7">
        <v>772902</v>
      </c>
      <c r="B71" s="70" t="s">
        <v>1097</v>
      </c>
      <c r="C71" s="70" t="s">
        <v>155</v>
      </c>
      <c r="D71" s="71"/>
      <c r="E71" s="71"/>
      <c r="F71" s="71"/>
      <c r="G71" s="71" t="s">
        <v>157</v>
      </c>
      <c r="H71" s="71" t="s">
        <v>157</v>
      </c>
      <c r="I71" s="71"/>
      <c r="J71" s="71"/>
      <c r="K71" s="71"/>
      <c r="L71" s="71" t="s">
        <v>157</v>
      </c>
      <c r="M71" s="71"/>
      <c r="N71" s="71"/>
      <c r="O71" s="71" t="s">
        <v>157</v>
      </c>
      <c r="P71" s="71"/>
      <c r="Q71" s="71"/>
      <c r="R71" s="71"/>
      <c r="S71" s="71"/>
      <c r="T71" s="71"/>
      <c r="U71" s="71"/>
      <c r="V71" s="71"/>
      <c r="W71" s="71" t="s">
        <v>157</v>
      </c>
      <c r="X71" s="71" t="s">
        <v>157</v>
      </c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 t="s">
        <v>157</v>
      </c>
      <c r="AO71" s="71" t="s">
        <v>157</v>
      </c>
      <c r="AP71" s="71" t="s">
        <v>157</v>
      </c>
      <c r="AQ71" s="71"/>
      <c r="AR71" s="71"/>
      <c r="AS71" s="71"/>
      <c r="AT71" s="71"/>
      <c r="AU71" s="71"/>
      <c r="AV71" s="71"/>
    </row>
    <row r="72" spans="1:48" x14ac:dyDescent="0.3">
      <c r="A72" s="7">
        <v>773755</v>
      </c>
      <c r="B72" s="70" t="s">
        <v>1308</v>
      </c>
      <c r="C72" s="70" t="s">
        <v>155</v>
      </c>
      <c r="D72" s="71"/>
      <c r="E72" s="71"/>
      <c r="F72" s="71"/>
      <c r="G72" s="71" t="s">
        <v>157</v>
      </c>
      <c r="H72" s="71" t="s">
        <v>157</v>
      </c>
      <c r="I72" s="71"/>
      <c r="J72" s="71"/>
      <c r="K72" s="71"/>
      <c r="L72" s="71" t="s">
        <v>157</v>
      </c>
      <c r="M72" s="71"/>
      <c r="N72" s="71"/>
      <c r="O72" s="71" t="s">
        <v>157</v>
      </c>
      <c r="P72" s="71"/>
      <c r="Q72" s="71"/>
      <c r="R72" s="71"/>
      <c r="S72" s="71"/>
      <c r="T72" s="71"/>
      <c r="U72" s="71"/>
      <c r="V72" s="71"/>
      <c r="W72" s="71" t="s">
        <v>157</v>
      </c>
      <c r="X72" s="71" t="s">
        <v>157</v>
      </c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 t="s">
        <v>157</v>
      </c>
      <c r="AO72" s="71" t="s">
        <v>157</v>
      </c>
      <c r="AP72" s="71" t="s">
        <v>157</v>
      </c>
      <c r="AQ72" s="71"/>
      <c r="AR72" s="71"/>
      <c r="AS72" s="71"/>
      <c r="AT72" s="71"/>
      <c r="AU72" s="71"/>
      <c r="AV72" s="71"/>
    </row>
    <row r="73" spans="1:48" x14ac:dyDescent="0.3">
      <c r="A73" s="7">
        <v>776616</v>
      </c>
      <c r="B73" s="70" t="s">
        <v>2215</v>
      </c>
      <c r="C73" s="70" t="s">
        <v>155</v>
      </c>
      <c r="D73" s="71"/>
      <c r="E73" s="71"/>
      <c r="F73" s="71"/>
      <c r="G73" s="71"/>
      <c r="H73" s="71" t="s">
        <v>157</v>
      </c>
      <c r="I73" s="71" t="s">
        <v>157</v>
      </c>
      <c r="J73" s="71"/>
      <c r="K73" s="71" t="s">
        <v>157</v>
      </c>
      <c r="L73" s="71"/>
      <c r="M73" s="71"/>
      <c r="N73" s="71"/>
      <c r="O73" s="71"/>
      <c r="P73" s="71"/>
      <c r="Q73" s="71" t="s">
        <v>157</v>
      </c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</row>
    <row r="74" spans="1:48" x14ac:dyDescent="0.3">
      <c r="A74" s="7">
        <v>771373</v>
      </c>
      <c r="B74" s="70" t="s">
        <v>881</v>
      </c>
      <c r="C74" s="70" t="s">
        <v>155</v>
      </c>
      <c r="D74" s="71"/>
      <c r="E74" s="71" t="s">
        <v>157</v>
      </c>
      <c r="F74" s="71"/>
      <c r="G74" s="71" t="s">
        <v>157</v>
      </c>
      <c r="H74" s="71" t="s">
        <v>157</v>
      </c>
      <c r="I74" s="71"/>
      <c r="J74" s="71"/>
      <c r="K74" s="71"/>
      <c r="L74" s="71" t="s">
        <v>157</v>
      </c>
      <c r="M74" s="71"/>
      <c r="N74" s="71"/>
      <c r="O74" s="71" t="s">
        <v>157</v>
      </c>
      <c r="P74" s="71"/>
      <c r="Q74" s="71"/>
      <c r="R74" s="71"/>
      <c r="S74" s="71"/>
      <c r="T74" s="71"/>
      <c r="U74" s="71"/>
      <c r="V74" s="71"/>
      <c r="W74" s="71" t="s">
        <v>157</v>
      </c>
      <c r="X74" s="71" t="s">
        <v>157</v>
      </c>
      <c r="Y74" s="71" t="s">
        <v>157</v>
      </c>
      <c r="Z74" s="71" t="s">
        <v>157</v>
      </c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 t="s">
        <v>157</v>
      </c>
      <c r="AO74" s="71" t="s">
        <v>157</v>
      </c>
      <c r="AP74" s="71" t="s">
        <v>157</v>
      </c>
      <c r="AQ74" s="71"/>
      <c r="AR74" s="71"/>
      <c r="AS74" s="71"/>
      <c r="AT74" s="71"/>
      <c r="AU74" s="71"/>
      <c r="AV74" s="71"/>
    </row>
  </sheetData>
  <conditionalFormatting sqref="D2:AV74">
    <cfRule type="cellIs" dxfId="387" priority="2" operator="equal">
      <formula>"OK"</formula>
    </cfRule>
    <cfRule type="cellIs" dxfId="386" priority="3" operator="equal">
      <formula>"x"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3DC-28DA-4BEB-991E-A8EAB8CA73BF}">
  <sheetPr codeName="Sheet9"/>
  <dimension ref="A1:I17"/>
  <sheetViews>
    <sheetView zoomScale="95" workbookViewId="0">
      <selection activeCell="D2" sqref="D2:I15"/>
    </sheetView>
  </sheetViews>
  <sheetFormatPr baseColWidth="10" defaultColWidth="10.6640625" defaultRowHeight="14.4" x14ac:dyDescent="0.3"/>
  <cols>
    <col min="1" max="1" width="10.6640625" customWidth="1"/>
    <col min="2" max="2" width="38.33203125" bestFit="1" customWidth="1"/>
    <col min="3" max="9" width="10.6640625" customWidth="1"/>
    <col min="10" max="16384" width="10.6640625" style="48"/>
  </cols>
  <sheetData>
    <row r="1" spans="1:9" ht="80.099999999999994" customHeight="1" x14ac:dyDescent="0.3">
      <c r="A1" s="65" t="s">
        <v>2</v>
      </c>
      <c r="B1" s="65" t="s">
        <v>3</v>
      </c>
      <c r="C1" s="65" t="s">
        <v>4</v>
      </c>
      <c r="D1" s="65" t="s">
        <v>9</v>
      </c>
      <c r="E1" s="65" t="s">
        <v>57</v>
      </c>
      <c r="F1" s="65" t="s">
        <v>75</v>
      </c>
      <c r="G1" s="65" t="s">
        <v>90</v>
      </c>
      <c r="H1" s="65" t="s">
        <v>93</v>
      </c>
      <c r="I1" s="65" t="s">
        <v>144</v>
      </c>
    </row>
    <row r="2" spans="1:9" x14ac:dyDescent="0.3">
      <c r="A2" s="70">
        <v>773711</v>
      </c>
      <c r="B2" s="70" t="s">
        <v>1297</v>
      </c>
      <c r="C2" s="70" t="s">
        <v>158</v>
      </c>
      <c r="D2" s="7"/>
      <c r="E2" s="7"/>
      <c r="F2" s="7"/>
      <c r="G2" s="7"/>
      <c r="H2" s="7"/>
      <c r="I2" s="7"/>
    </row>
    <row r="3" spans="1:9" x14ac:dyDescent="0.3">
      <c r="A3" s="70">
        <v>774809</v>
      </c>
      <c r="B3" s="70" t="s">
        <v>1601</v>
      </c>
      <c r="C3" s="70" t="s">
        <v>158</v>
      </c>
      <c r="D3" s="7" t="s">
        <v>157</v>
      </c>
      <c r="E3" s="7" t="s">
        <v>157</v>
      </c>
      <c r="F3" s="7"/>
      <c r="G3" s="7"/>
      <c r="H3" s="7"/>
      <c r="I3" s="7"/>
    </row>
    <row r="4" spans="1:9" x14ac:dyDescent="0.3">
      <c r="A4" s="70">
        <v>767209</v>
      </c>
      <c r="B4" s="70" t="s">
        <v>550</v>
      </c>
      <c r="C4" s="70" t="s">
        <v>158</v>
      </c>
      <c r="D4" s="7" t="s">
        <v>157</v>
      </c>
      <c r="E4" s="7" t="s">
        <v>157</v>
      </c>
      <c r="F4" s="7"/>
      <c r="G4" s="7"/>
      <c r="H4" s="7"/>
      <c r="I4" s="7"/>
    </row>
    <row r="5" spans="1:9" x14ac:dyDescent="0.3">
      <c r="A5" s="70">
        <v>770501</v>
      </c>
      <c r="B5" s="70" t="s">
        <v>784</v>
      </c>
      <c r="C5" s="70" t="s">
        <v>158</v>
      </c>
      <c r="D5" s="7"/>
      <c r="E5" s="7"/>
      <c r="F5" s="7"/>
      <c r="G5" s="7" t="s">
        <v>157</v>
      </c>
      <c r="H5" s="7"/>
      <c r="I5" s="7" t="s">
        <v>157</v>
      </c>
    </row>
    <row r="6" spans="1:9" x14ac:dyDescent="0.3">
      <c r="A6" s="70">
        <v>772949</v>
      </c>
      <c r="B6" s="70" t="s">
        <v>1110</v>
      </c>
      <c r="C6" s="70" t="s">
        <v>158</v>
      </c>
      <c r="D6" s="7"/>
      <c r="E6" s="7"/>
      <c r="F6" s="7"/>
      <c r="G6" s="7" t="s">
        <v>157</v>
      </c>
      <c r="H6" s="7"/>
      <c r="I6" s="7" t="s">
        <v>157</v>
      </c>
    </row>
    <row r="7" spans="1:9" x14ac:dyDescent="0.3">
      <c r="A7" s="70">
        <v>774249</v>
      </c>
      <c r="B7" s="70" t="s">
        <v>1437</v>
      </c>
      <c r="C7" s="70" t="s">
        <v>158</v>
      </c>
      <c r="D7" s="7"/>
      <c r="E7" s="7"/>
      <c r="F7" s="7"/>
      <c r="G7" s="7" t="s">
        <v>157</v>
      </c>
      <c r="H7" s="7"/>
      <c r="I7" s="7" t="s">
        <v>157</v>
      </c>
    </row>
    <row r="8" spans="1:9" x14ac:dyDescent="0.3">
      <c r="A8" s="70">
        <v>775862</v>
      </c>
      <c r="B8" s="70" t="s">
        <v>1880</v>
      </c>
      <c r="C8" s="70" t="s">
        <v>158</v>
      </c>
      <c r="D8" s="7"/>
      <c r="E8" s="7"/>
      <c r="F8" s="7"/>
      <c r="G8" s="7" t="s">
        <v>157</v>
      </c>
      <c r="H8" s="7"/>
      <c r="I8" s="7" t="s">
        <v>157</v>
      </c>
    </row>
    <row r="9" spans="1:9" x14ac:dyDescent="0.3">
      <c r="A9" s="70">
        <v>763985</v>
      </c>
      <c r="B9" s="70" t="s">
        <v>367</v>
      </c>
      <c r="C9" s="70" t="s">
        <v>158</v>
      </c>
      <c r="D9" s="7" t="s">
        <v>157</v>
      </c>
      <c r="E9" s="7"/>
      <c r="F9" s="7" t="s">
        <v>157</v>
      </c>
      <c r="G9" s="7"/>
      <c r="H9" s="7" t="s">
        <v>157</v>
      </c>
      <c r="I9" s="7"/>
    </row>
    <row r="10" spans="1:9" x14ac:dyDescent="0.3">
      <c r="A10" s="70">
        <v>771919</v>
      </c>
      <c r="B10" s="70" t="s">
        <v>953</v>
      </c>
      <c r="C10" s="70" t="s">
        <v>158</v>
      </c>
      <c r="D10" s="7"/>
      <c r="E10" s="7"/>
      <c r="F10" s="7"/>
      <c r="G10" s="7" t="s">
        <v>157</v>
      </c>
      <c r="H10" s="7"/>
      <c r="I10" s="7" t="s">
        <v>157</v>
      </c>
    </row>
    <row r="11" spans="1:9" x14ac:dyDescent="0.3">
      <c r="A11" s="70">
        <v>772523</v>
      </c>
      <c r="B11" s="70" t="s">
        <v>1033</v>
      </c>
      <c r="C11" s="70" t="s">
        <v>158</v>
      </c>
      <c r="D11" s="7" t="s">
        <v>157</v>
      </c>
      <c r="E11" s="7"/>
      <c r="F11" s="7"/>
      <c r="G11" s="7"/>
      <c r="H11" s="7"/>
      <c r="I11" s="7" t="s">
        <v>157</v>
      </c>
    </row>
    <row r="12" spans="1:9" x14ac:dyDescent="0.3">
      <c r="A12" s="70">
        <v>774810</v>
      </c>
      <c r="B12" s="70" t="s">
        <v>1602</v>
      </c>
      <c r="C12" s="70" t="s">
        <v>158</v>
      </c>
      <c r="D12" s="7" t="s">
        <v>157</v>
      </c>
      <c r="E12" s="7"/>
      <c r="F12" s="7"/>
      <c r="G12" s="7"/>
      <c r="H12" s="7"/>
      <c r="I12" s="7"/>
    </row>
    <row r="13" spans="1:9" x14ac:dyDescent="0.3">
      <c r="A13" s="70">
        <v>773154</v>
      </c>
      <c r="B13" s="70" t="s">
        <v>1161</v>
      </c>
      <c r="C13" s="70" t="s">
        <v>158</v>
      </c>
      <c r="D13" s="7"/>
      <c r="E13" s="7"/>
      <c r="F13" s="7"/>
      <c r="G13" s="7"/>
      <c r="H13" s="7"/>
      <c r="I13" s="7" t="s">
        <v>157</v>
      </c>
    </row>
    <row r="14" spans="1:9" x14ac:dyDescent="0.3">
      <c r="A14" s="70">
        <v>773946</v>
      </c>
      <c r="B14" s="70" t="s">
        <v>1340</v>
      </c>
      <c r="C14" s="70" t="s">
        <v>158</v>
      </c>
      <c r="D14" s="7"/>
      <c r="E14" s="7"/>
      <c r="F14" s="7"/>
      <c r="G14" s="7"/>
      <c r="H14" s="7"/>
      <c r="I14" s="7" t="s">
        <v>157</v>
      </c>
    </row>
    <row r="15" spans="1:9" x14ac:dyDescent="0.3">
      <c r="A15" s="70">
        <v>763925</v>
      </c>
      <c r="B15" s="70" t="s">
        <v>362</v>
      </c>
      <c r="C15" s="70" t="s">
        <v>158</v>
      </c>
      <c r="D15" s="7"/>
      <c r="E15" s="7"/>
      <c r="F15" s="7"/>
      <c r="G15" s="7"/>
      <c r="H15" s="7"/>
      <c r="I15" s="7" t="s">
        <v>157</v>
      </c>
    </row>
    <row r="17" spans="4:4" x14ac:dyDescent="0.3">
      <c r="D17" s="47"/>
    </row>
  </sheetData>
  <conditionalFormatting sqref="D1:I1048576">
    <cfRule type="cellIs" dxfId="385" priority="2" operator="equal">
      <formula>"OK"</formula>
    </cfRule>
    <cfRule type="cellIs" dxfId="384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8E50-CD93-463A-8643-58D78BF22828}">
  <sheetPr codeName="Sheet10"/>
  <dimension ref="A1:H5"/>
  <sheetViews>
    <sheetView workbookViewId="0">
      <selection activeCell="A2" sqref="A2:H5"/>
    </sheetView>
  </sheetViews>
  <sheetFormatPr baseColWidth="10" defaultColWidth="8.88671875" defaultRowHeight="14.4" x14ac:dyDescent="0.3"/>
  <cols>
    <col min="1" max="1" width="10.6640625" customWidth="1"/>
    <col min="2" max="2" width="34.33203125" bestFit="1" customWidth="1"/>
    <col min="3" max="8" width="10.6640625" customWidth="1"/>
  </cols>
  <sheetData>
    <row r="1" spans="1:8" ht="80.099999999999994" customHeight="1" x14ac:dyDescent="0.3">
      <c r="A1" s="65" t="s">
        <v>2</v>
      </c>
      <c r="B1" s="65" t="s">
        <v>3</v>
      </c>
      <c r="C1" s="65" t="s">
        <v>4</v>
      </c>
      <c r="D1" s="65" t="s">
        <v>12</v>
      </c>
      <c r="E1" s="65" t="s">
        <v>33</v>
      </c>
      <c r="F1" s="65" t="s">
        <v>57</v>
      </c>
      <c r="G1" s="65" t="s">
        <v>78</v>
      </c>
      <c r="H1" s="65" t="s">
        <v>144</v>
      </c>
    </row>
    <row r="2" spans="1:8" x14ac:dyDescent="0.3">
      <c r="A2" s="7">
        <v>763796</v>
      </c>
      <c r="B2" s="70" t="s">
        <v>353</v>
      </c>
      <c r="C2" s="70" t="s">
        <v>159</v>
      </c>
      <c r="D2" s="7" t="s">
        <v>157</v>
      </c>
      <c r="E2" s="7"/>
      <c r="F2" s="7" t="s">
        <v>157</v>
      </c>
      <c r="G2" s="7" t="s">
        <v>157</v>
      </c>
      <c r="H2" s="7" t="s">
        <v>157</v>
      </c>
    </row>
    <row r="3" spans="1:8" x14ac:dyDescent="0.3">
      <c r="A3" s="7">
        <v>773819</v>
      </c>
      <c r="B3" s="70" t="s">
        <v>1321</v>
      </c>
      <c r="C3" s="70" t="s">
        <v>159</v>
      </c>
      <c r="D3" s="7" t="s">
        <v>157</v>
      </c>
      <c r="E3" s="7" t="s">
        <v>157</v>
      </c>
      <c r="F3" s="7" t="s">
        <v>157</v>
      </c>
      <c r="G3" s="7" t="s">
        <v>157</v>
      </c>
      <c r="H3" s="7" t="s">
        <v>157</v>
      </c>
    </row>
    <row r="4" spans="1:8" x14ac:dyDescent="0.3">
      <c r="A4" s="7">
        <v>774285</v>
      </c>
      <c r="B4" s="70" t="s">
        <v>1450</v>
      </c>
      <c r="C4" s="70" t="s">
        <v>159</v>
      </c>
      <c r="D4" s="7" t="s">
        <v>157</v>
      </c>
      <c r="E4" s="7"/>
      <c r="F4" s="7" t="s">
        <v>157</v>
      </c>
      <c r="G4" s="7" t="s">
        <v>157</v>
      </c>
      <c r="H4" s="7" t="s">
        <v>157</v>
      </c>
    </row>
    <row r="5" spans="1:8" x14ac:dyDescent="0.3">
      <c r="A5" s="7">
        <v>774160</v>
      </c>
      <c r="B5" s="70" t="s">
        <v>1414</v>
      </c>
      <c r="C5" s="70" t="s">
        <v>159</v>
      </c>
      <c r="D5" s="7" t="s">
        <v>157</v>
      </c>
      <c r="E5" s="7" t="s">
        <v>157</v>
      </c>
      <c r="F5" s="7" t="s">
        <v>157</v>
      </c>
      <c r="G5" s="7"/>
      <c r="H5" s="7"/>
    </row>
  </sheetData>
  <conditionalFormatting sqref="C1:H1048576">
    <cfRule type="cellIs" dxfId="383" priority="4" operator="equal">
      <formula>"x"</formula>
    </cfRule>
  </conditionalFormatting>
  <conditionalFormatting sqref="D1:H1048576">
    <cfRule type="cellIs" dxfId="382" priority="2" operator="equal">
      <formula>"OK"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7BA0-6D09-487A-8CB8-B2C88BEE3145}">
  <sheetPr codeName="Sheet11"/>
  <dimension ref="A1:G15"/>
  <sheetViews>
    <sheetView topLeftCell="B1" workbookViewId="0">
      <selection activeCell="H2" sqref="H2"/>
    </sheetView>
  </sheetViews>
  <sheetFormatPr baseColWidth="10" defaultColWidth="8.88671875" defaultRowHeight="14.4" x14ac:dyDescent="0.3"/>
  <cols>
    <col min="1" max="1" width="10.6640625" customWidth="1"/>
    <col min="2" max="2" width="36.109375" bestFit="1" customWidth="1"/>
    <col min="3" max="3" width="22.6640625" bestFit="1" customWidth="1"/>
    <col min="4" max="7" width="10.6640625" customWidth="1"/>
  </cols>
  <sheetData>
    <row r="1" spans="1:7" ht="80.099999999999994" customHeight="1" x14ac:dyDescent="0.3">
      <c r="A1" s="73" t="s">
        <v>2</v>
      </c>
      <c r="B1" s="66" t="s">
        <v>3</v>
      </c>
      <c r="C1" s="66" t="s">
        <v>4</v>
      </c>
      <c r="D1" s="66" t="s">
        <v>5</v>
      </c>
      <c r="E1" s="66" t="s">
        <v>34</v>
      </c>
      <c r="F1" s="66" t="s">
        <v>66</v>
      </c>
      <c r="G1" s="74" t="s">
        <v>145</v>
      </c>
    </row>
    <row r="2" spans="1:7" x14ac:dyDescent="0.3">
      <c r="A2" s="75">
        <v>764928</v>
      </c>
      <c r="B2" s="70" t="s">
        <v>415</v>
      </c>
      <c r="C2" s="70" t="s">
        <v>160</v>
      </c>
      <c r="D2" s="7" t="s">
        <v>157</v>
      </c>
      <c r="E2" s="7" t="s">
        <v>157</v>
      </c>
      <c r="F2" s="7"/>
      <c r="G2" s="76" t="s">
        <v>157</v>
      </c>
    </row>
    <row r="3" spans="1:7" x14ac:dyDescent="0.3">
      <c r="A3" s="75">
        <v>765729</v>
      </c>
      <c r="B3" s="70" t="s">
        <v>463</v>
      </c>
      <c r="C3" s="70" t="s">
        <v>160</v>
      </c>
      <c r="D3" s="7" t="s">
        <v>157</v>
      </c>
      <c r="E3" s="7" t="s">
        <v>157</v>
      </c>
      <c r="F3" s="7"/>
      <c r="G3" s="76" t="s">
        <v>157</v>
      </c>
    </row>
    <row r="4" spans="1:7" x14ac:dyDescent="0.3">
      <c r="A4" s="75">
        <v>776205</v>
      </c>
      <c r="B4" s="70" t="s">
        <v>2024</v>
      </c>
      <c r="C4" s="70" t="s">
        <v>160</v>
      </c>
      <c r="D4" s="7" t="s">
        <v>157</v>
      </c>
      <c r="E4" s="7" t="s">
        <v>157</v>
      </c>
      <c r="F4" s="7"/>
      <c r="G4" s="76" t="s">
        <v>157</v>
      </c>
    </row>
    <row r="5" spans="1:7" x14ac:dyDescent="0.3">
      <c r="A5" s="75">
        <v>773070</v>
      </c>
      <c r="B5" s="70" t="s">
        <v>1137</v>
      </c>
      <c r="C5" s="70" t="s">
        <v>160</v>
      </c>
      <c r="D5" s="7" t="s">
        <v>157</v>
      </c>
      <c r="E5" s="7" t="s">
        <v>157</v>
      </c>
      <c r="F5" s="7" t="s">
        <v>157</v>
      </c>
      <c r="G5" s="76" t="s">
        <v>157</v>
      </c>
    </row>
    <row r="6" spans="1:7" x14ac:dyDescent="0.3">
      <c r="A6" s="75">
        <v>774272</v>
      </c>
      <c r="B6" s="70" t="s">
        <v>1446</v>
      </c>
      <c r="C6" s="70" t="s">
        <v>160</v>
      </c>
      <c r="D6" s="7" t="s">
        <v>157</v>
      </c>
      <c r="E6" s="7" t="s">
        <v>157</v>
      </c>
      <c r="F6" s="7" t="s">
        <v>157</v>
      </c>
      <c r="G6" s="76" t="s">
        <v>157</v>
      </c>
    </row>
    <row r="7" spans="1:7" x14ac:dyDescent="0.3">
      <c r="A7" s="75">
        <v>774605</v>
      </c>
      <c r="B7" s="70" t="s">
        <v>1538</v>
      </c>
      <c r="C7" s="70" t="s">
        <v>160</v>
      </c>
      <c r="D7" s="7" t="s">
        <v>157</v>
      </c>
      <c r="E7" s="7" t="s">
        <v>157</v>
      </c>
      <c r="F7" s="7" t="s">
        <v>157</v>
      </c>
      <c r="G7" s="76" t="s">
        <v>157</v>
      </c>
    </row>
    <row r="8" spans="1:7" x14ac:dyDescent="0.3">
      <c r="A8" s="75">
        <v>764850</v>
      </c>
      <c r="B8" s="70" t="s">
        <v>408</v>
      </c>
      <c r="C8" s="70" t="s">
        <v>160</v>
      </c>
      <c r="D8" s="7" t="s">
        <v>157</v>
      </c>
      <c r="E8" s="7" t="s">
        <v>157</v>
      </c>
      <c r="F8" s="7"/>
      <c r="G8" s="76" t="s">
        <v>157</v>
      </c>
    </row>
    <row r="9" spans="1:7" x14ac:dyDescent="0.3">
      <c r="A9" s="75">
        <v>771154</v>
      </c>
      <c r="B9" s="70" t="s">
        <v>858</v>
      </c>
      <c r="C9" s="70" t="s">
        <v>160</v>
      </c>
      <c r="D9" s="7" t="s">
        <v>157</v>
      </c>
      <c r="E9" s="7" t="s">
        <v>157</v>
      </c>
      <c r="F9" s="7"/>
      <c r="G9" s="76" t="s">
        <v>157</v>
      </c>
    </row>
    <row r="10" spans="1:7" x14ac:dyDescent="0.3">
      <c r="A10" s="75">
        <v>767702</v>
      </c>
      <c r="B10" s="70" t="s">
        <v>571</v>
      </c>
      <c r="C10" s="70" t="s">
        <v>160</v>
      </c>
      <c r="D10" s="7" t="s">
        <v>157</v>
      </c>
      <c r="E10" s="7" t="s">
        <v>157</v>
      </c>
      <c r="F10" s="7"/>
      <c r="G10" s="76" t="s">
        <v>157</v>
      </c>
    </row>
    <row r="11" spans="1:7" x14ac:dyDescent="0.3">
      <c r="A11" s="75">
        <v>769820</v>
      </c>
      <c r="B11" s="70" t="s">
        <v>712</v>
      </c>
      <c r="C11" s="70" t="s">
        <v>160</v>
      </c>
      <c r="D11" s="7" t="s">
        <v>157</v>
      </c>
      <c r="E11" s="7" t="s">
        <v>157</v>
      </c>
      <c r="F11" s="7"/>
      <c r="G11" s="76" t="s">
        <v>157</v>
      </c>
    </row>
    <row r="12" spans="1:7" x14ac:dyDescent="0.3">
      <c r="A12" s="75">
        <v>769901</v>
      </c>
      <c r="B12" s="70" t="s">
        <v>721</v>
      </c>
      <c r="C12" s="70" t="s">
        <v>160</v>
      </c>
      <c r="D12" s="7" t="s">
        <v>157</v>
      </c>
      <c r="E12" s="7" t="s">
        <v>157</v>
      </c>
      <c r="F12" s="7"/>
      <c r="G12" s="76" t="s">
        <v>157</v>
      </c>
    </row>
    <row r="13" spans="1:7" x14ac:dyDescent="0.3">
      <c r="A13" s="75">
        <v>773226</v>
      </c>
      <c r="B13" s="70" t="s">
        <v>1181</v>
      </c>
      <c r="C13" s="70" t="s">
        <v>160</v>
      </c>
      <c r="D13" s="7" t="s">
        <v>157</v>
      </c>
      <c r="E13" s="7" t="s">
        <v>157</v>
      </c>
      <c r="F13" s="7"/>
      <c r="G13" s="76" t="s">
        <v>157</v>
      </c>
    </row>
    <row r="14" spans="1:7" x14ac:dyDescent="0.3">
      <c r="A14" s="75">
        <v>774044</v>
      </c>
      <c r="B14" s="70" t="s">
        <v>1381</v>
      </c>
      <c r="C14" s="70" t="s">
        <v>160</v>
      </c>
      <c r="D14" s="7" t="s">
        <v>157</v>
      </c>
      <c r="E14" s="7" t="s">
        <v>157</v>
      </c>
      <c r="F14" s="7"/>
      <c r="G14" s="76" t="s">
        <v>157</v>
      </c>
    </row>
    <row r="15" spans="1:7" x14ac:dyDescent="0.3">
      <c r="A15" s="77">
        <v>774075</v>
      </c>
      <c r="B15" s="78" t="s">
        <v>1390</v>
      </c>
      <c r="C15" s="78" t="s">
        <v>160</v>
      </c>
      <c r="D15" s="20" t="s">
        <v>157</v>
      </c>
      <c r="E15" s="20" t="s">
        <v>157</v>
      </c>
      <c r="F15" s="20"/>
      <c r="G15" s="79" t="s">
        <v>157</v>
      </c>
    </row>
  </sheetData>
  <conditionalFormatting sqref="D1:G1048576">
    <cfRule type="cellIs" dxfId="381" priority="2" operator="equal">
      <formula>"ok"</formula>
    </cfRule>
    <cfRule type="cellIs" dxfId="380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D608-6EB6-4C7E-91A0-F9959E57B8DC}">
  <sheetPr codeName="Sheet12"/>
  <dimension ref="A1:AX110"/>
  <sheetViews>
    <sheetView zoomScale="36" workbookViewId="0">
      <selection sqref="A1:AX110"/>
    </sheetView>
  </sheetViews>
  <sheetFormatPr baseColWidth="10" defaultColWidth="8.88671875" defaultRowHeight="14.4" x14ac:dyDescent="0.3"/>
  <cols>
    <col min="1" max="1" width="10.6640625" customWidth="1"/>
    <col min="2" max="2" width="39" bestFit="1" customWidth="1"/>
    <col min="3" max="3" width="15" bestFit="1" customWidth="1"/>
    <col min="4" max="51" width="10.6640625" customWidth="1"/>
  </cols>
  <sheetData>
    <row r="1" spans="1:50" ht="80.099999999999994" customHeight="1" x14ac:dyDescent="0.3">
      <c r="A1" s="73" t="s">
        <v>2</v>
      </c>
      <c r="B1" s="66" t="s">
        <v>3</v>
      </c>
      <c r="C1" s="66" t="s">
        <v>4</v>
      </c>
      <c r="D1" s="66" t="s">
        <v>8</v>
      </c>
      <c r="E1" s="66" t="s">
        <v>9</v>
      </c>
      <c r="F1" s="66" t="s">
        <v>11</v>
      </c>
      <c r="G1" s="66" t="s">
        <v>14</v>
      </c>
      <c r="H1" s="66" t="s">
        <v>15</v>
      </c>
      <c r="I1" s="66" t="s">
        <v>16</v>
      </c>
      <c r="J1" s="66" t="s">
        <v>17</v>
      </c>
      <c r="K1" s="66" t="s">
        <v>18</v>
      </c>
      <c r="L1" s="66" t="s">
        <v>19</v>
      </c>
      <c r="M1" s="66" t="s">
        <v>20</v>
      </c>
      <c r="N1" s="66" t="s">
        <v>21</v>
      </c>
      <c r="O1" s="66" t="s">
        <v>22</v>
      </c>
      <c r="P1" s="66" t="s">
        <v>26</v>
      </c>
      <c r="Q1" s="66" t="s">
        <v>27</v>
      </c>
      <c r="R1" s="66" t="s">
        <v>36</v>
      </c>
      <c r="S1" s="66" t="s">
        <v>37</v>
      </c>
      <c r="T1" s="66" t="s">
        <v>38</v>
      </c>
      <c r="U1" s="66" t="s">
        <v>42</v>
      </c>
      <c r="V1" s="66" t="s">
        <v>48</v>
      </c>
      <c r="W1" s="66" t="s">
        <v>49</v>
      </c>
      <c r="X1" s="66" t="s">
        <v>51</v>
      </c>
      <c r="Y1" s="66" t="s">
        <v>52</v>
      </c>
      <c r="Z1" s="66" t="s">
        <v>53</v>
      </c>
      <c r="AA1" s="66" t="s">
        <v>62</v>
      </c>
      <c r="AB1" s="66" t="s">
        <v>63</v>
      </c>
      <c r="AC1" s="66" t="s">
        <v>64</v>
      </c>
      <c r="AD1" s="66" t="s">
        <v>75</v>
      </c>
      <c r="AE1" s="66" t="s">
        <v>78</v>
      </c>
      <c r="AF1" s="66" t="s">
        <v>86</v>
      </c>
      <c r="AG1" s="66" t="s">
        <v>91</v>
      </c>
      <c r="AH1" s="66" t="s">
        <v>92</v>
      </c>
      <c r="AI1" s="66" t="s">
        <v>93</v>
      </c>
      <c r="AJ1" s="66" t="s">
        <v>94</v>
      </c>
      <c r="AK1" s="66" t="s">
        <v>95</v>
      </c>
      <c r="AL1" s="66" t="s">
        <v>100</v>
      </c>
      <c r="AM1" s="66" t="s">
        <v>101</v>
      </c>
      <c r="AN1" s="66" t="s">
        <v>102</v>
      </c>
      <c r="AO1" s="66" t="s">
        <v>103</v>
      </c>
      <c r="AP1" s="66" t="s">
        <v>104</v>
      </c>
      <c r="AQ1" s="66" t="s">
        <v>116</v>
      </c>
      <c r="AR1" s="66" t="s">
        <v>117</v>
      </c>
      <c r="AS1" s="66" t="s">
        <v>118</v>
      </c>
      <c r="AT1" s="66" t="s">
        <v>142</v>
      </c>
      <c r="AU1" s="80" t="s">
        <v>146</v>
      </c>
      <c r="AV1" s="66" t="s">
        <v>147</v>
      </c>
      <c r="AW1" s="66" t="s">
        <v>148</v>
      </c>
      <c r="AX1" s="74" t="s">
        <v>149</v>
      </c>
    </row>
    <row r="2" spans="1:50" x14ac:dyDescent="0.3">
      <c r="A2" s="75">
        <v>761621</v>
      </c>
      <c r="B2" s="70" t="s">
        <v>237</v>
      </c>
      <c r="C2" s="70" t="s">
        <v>161</v>
      </c>
      <c r="D2" s="7" t="s">
        <v>157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157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 t="s">
        <v>157</v>
      </c>
      <c r="AL2" s="7"/>
      <c r="AM2" s="7" t="s">
        <v>157</v>
      </c>
      <c r="AN2" s="7"/>
      <c r="AO2" s="7"/>
      <c r="AP2" s="7"/>
      <c r="AQ2" s="7"/>
      <c r="AR2" s="7"/>
      <c r="AS2" s="7"/>
      <c r="AT2" s="7"/>
      <c r="AU2" s="70"/>
      <c r="AV2" s="7"/>
      <c r="AW2" s="7"/>
      <c r="AX2" s="76"/>
    </row>
    <row r="3" spans="1:50" x14ac:dyDescent="0.3">
      <c r="A3" s="75">
        <v>764448</v>
      </c>
      <c r="B3" s="70" t="s">
        <v>386</v>
      </c>
      <c r="C3" s="70" t="s">
        <v>161</v>
      </c>
      <c r="D3" s="7" t="s">
        <v>157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157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 t="s">
        <v>157</v>
      </c>
      <c r="AL3" s="7"/>
      <c r="AM3" s="7" t="s">
        <v>157</v>
      </c>
      <c r="AN3" s="7"/>
      <c r="AO3" s="7"/>
      <c r="AP3" s="7"/>
      <c r="AQ3" s="7"/>
      <c r="AR3" s="7"/>
      <c r="AS3" s="7"/>
      <c r="AT3" s="7"/>
      <c r="AU3" s="70"/>
      <c r="AV3" s="7"/>
      <c r="AW3" s="7"/>
      <c r="AX3" s="76"/>
    </row>
    <row r="4" spans="1:50" x14ac:dyDescent="0.3">
      <c r="A4" s="75">
        <v>766223</v>
      </c>
      <c r="B4" s="70" t="s">
        <v>490</v>
      </c>
      <c r="C4" s="70" t="s">
        <v>161</v>
      </c>
      <c r="D4" s="7" t="s">
        <v>157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157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">
        <v>157</v>
      </c>
      <c r="AL4" s="7"/>
      <c r="AM4" s="7" t="s">
        <v>157</v>
      </c>
      <c r="AN4" s="7"/>
      <c r="AO4" s="7"/>
      <c r="AP4" s="7"/>
      <c r="AQ4" s="7"/>
      <c r="AR4" s="7"/>
      <c r="AS4" s="7"/>
      <c r="AT4" s="7"/>
      <c r="AU4" s="70"/>
      <c r="AV4" s="7"/>
      <c r="AW4" s="7"/>
      <c r="AX4" s="76"/>
    </row>
    <row r="5" spans="1:50" x14ac:dyDescent="0.3">
      <c r="A5" s="75">
        <v>772849</v>
      </c>
      <c r="B5" s="70" t="s">
        <v>1090</v>
      </c>
      <c r="C5" s="70" t="s">
        <v>161</v>
      </c>
      <c r="D5" s="7" t="s">
        <v>157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 t="s">
        <v>157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">
        <v>157</v>
      </c>
      <c r="AL5" s="7"/>
      <c r="AM5" s="7"/>
      <c r="AN5" s="7"/>
      <c r="AO5" s="7"/>
      <c r="AP5" s="7" t="s">
        <v>157</v>
      </c>
      <c r="AQ5" s="7"/>
      <c r="AR5" s="7"/>
      <c r="AS5" s="7"/>
      <c r="AT5" s="7"/>
      <c r="AU5" s="70"/>
      <c r="AV5" s="7"/>
      <c r="AW5" s="7"/>
      <c r="AX5" s="76"/>
    </row>
    <row r="6" spans="1:50" x14ac:dyDescent="0.3">
      <c r="A6" s="75">
        <v>773638</v>
      </c>
      <c r="B6" s="70" t="s">
        <v>1281</v>
      </c>
      <c r="C6" s="70" t="s">
        <v>161</v>
      </c>
      <c r="D6" s="7" t="s">
        <v>157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 t="s">
        <v>157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 t="s">
        <v>157</v>
      </c>
      <c r="AL6" s="7"/>
      <c r="AM6" s="7"/>
      <c r="AN6" s="7"/>
      <c r="AO6" s="7"/>
      <c r="AP6" s="7"/>
      <c r="AQ6" s="7"/>
      <c r="AR6" s="7"/>
      <c r="AS6" s="7"/>
      <c r="AT6" s="7"/>
      <c r="AU6" s="70"/>
      <c r="AV6" s="7"/>
      <c r="AW6" s="7"/>
      <c r="AX6" s="76"/>
    </row>
    <row r="7" spans="1:50" x14ac:dyDescent="0.3">
      <c r="A7" s="75">
        <v>774937</v>
      </c>
      <c r="B7" s="70" t="s">
        <v>1639</v>
      </c>
      <c r="C7" s="70" t="s">
        <v>161</v>
      </c>
      <c r="D7" s="7" t="s">
        <v>157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 t="s">
        <v>157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">
        <v>157</v>
      </c>
      <c r="AL7" s="7"/>
      <c r="AM7" s="7"/>
      <c r="AN7" s="7"/>
      <c r="AO7" s="7"/>
      <c r="AP7" s="7"/>
      <c r="AQ7" s="7"/>
      <c r="AR7" s="7"/>
      <c r="AS7" s="7"/>
      <c r="AT7" s="7"/>
      <c r="AU7" s="70"/>
      <c r="AV7" s="7"/>
      <c r="AW7" s="7"/>
      <c r="AX7" s="76"/>
    </row>
    <row r="8" spans="1:50" x14ac:dyDescent="0.3">
      <c r="A8" s="75">
        <v>774041</v>
      </c>
      <c r="B8" s="70" t="s">
        <v>1378</v>
      </c>
      <c r="C8" s="70" t="s">
        <v>161</v>
      </c>
      <c r="D8" s="7"/>
      <c r="E8" s="7"/>
      <c r="F8" s="7"/>
      <c r="G8" s="7"/>
      <c r="H8" s="7" t="s">
        <v>157</v>
      </c>
      <c r="I8" s="7" t="s">
        <v>157</v>
      </c>
      <c r="J8" s="7"/>
      <c r="K8" s="7"/>
      <c r="L8" s="7" t="s">
        <v>157</v>
      </c>
      <c r="M8" s="7" t="s">
        <v>157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 t="s">
        <v>157</v>
      </c>
      <c r="AJ8" s="7" t="s">
        <v>157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0"/>
      <c r="AV8" s="7"/>
      <c r="AW8" s="7"/>
      <c r="AX8" s="76"/>
    </row>
    <row r="9" spans="1:50" x14ac:dyDescent="0.3">
      <c r="A9" s="75">
        <v>774152</v>
      </c>
      <c r="B9" s="70" t="s">
        <v>1410</v>
      </c>
      <c r="C9" s="70" t="s">
        <v>161</v>
      </c>
      <c r="D9" s="7"/>
      <c r="E9" s="7"/>
      <c r="F9" s="7"/>
      <c r="G9" s="7" t="s">
        <v>157</v>
      </c>
      <c r="H9" s="7" t="s">
        <v>157</v>
      </c>
      <c r="I9" s="7"/>
      <c r="J9" s="7"/>
      <c r="K9" s="7"/>
      <c r="L9" s="7" t="s">
        <v>157</v>
      </c>
      <c r="M9" s="7" t="s">
        <v>157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 t="s">
        <v>157</v>
      </c>
      <c r="AJ9" s="7" t="s">
        <v>157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0"/>
      <c r="AV9" s="7"/>
      <c r="AW9" s="7"/>
      <c r="AX9" s="76"/>
    </row>
    <row r="10" spans="1:50" x14ac:dyDescent="0.3">
      <c r="A10" s="75">
        <v>761264</v>
      </c>
      <c r="B10" s="70" t="s">
        <v>212</v>
      </c>
      <c r="C10" s="70" t="s">
        <v>161</v>
      </c>
      <c r="D10" s="7"/>
      <c r="E10" s="7" t="s">
        <v>157</v>
      </c>
      <c r="F10" s="7" t="s">
        <v>157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 t="s">
        <v>157</v>
      </c>
      <c r="U10" s="7"/>
      <c r="V10" s="7"/>
      <c r="W10" s="7"/>
      <c r="X10" s="7"/>
      <c r="Y10" s="7"/>
      <c r="Z10" s="7"/>
      <c r="AA10" s="7"/>
      <c r="AB10" s="7"/>
      <c r="AC10" s="7"/>
      <c r="AD10" s="7" t="s">
        <v>157</v>
      </c>
      <c r="AE10" s="7" t="s">
        <v>157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0" t="s">
        <v>157</v>
      </c>
      <c r="AV10" s="7"/>
      <c r="AW10" s="7"/>
      <c r="AX10" s="76"/>
    </row>
    <row r="11" spans="1:50" x14ac:dyDescent="0.3">
      <c r="A11" s="75">
        <v>761634</v>
      </c>
      <c r="B11" s="70" t="s">
        <v>239</v>
      </c>
      <c r="C11" s="70" t="s">
        <v>161</v>
      </c>
      <c r="D11" s="7"/>
      <c r="E11" s="7" t="s">
        <v>157</v>
      </c>
      <c r="F11" s="7" t="s">
        <v>157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 t="s">
        <v>157</v>
      </c>
      <c r="U11" s="7"/>
      <c r="V11" s="7"/>
      <c r="W11" s="7"/>
      <c r="X11" s="7"/>
      <c r="Y11" s="7"/>
      <c r="Z11" s="7"/>
      <c r="AA11" s="7"/>
      <c r="AB11" s="7"/>
      <c r="AC11" s="7"/>
      <c r="AD11" s="7" t="s">
        <v>157</v>
      </c>
      <c r="AE11" s="7" t="s">
        <v>157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0"/>
      <c r="AV11" s="7"/>
      <c r="AW11" s="7"/>
      <c r="AX11" s="76"/>
    </row>
    <row r="12" spans="1:50" x14ac:dyDescent="0.3">
      <c r="A12" s="75">
        <v>761965</v>
      </c>
      <c r="B12" s="70" t="s">
        <v>260</v>
      </c>
      <c r="C12" s="70" t="s">
        <v>161</v>
      </c>
      <c r="D12" s="7"/>
      <c r="E12" s="7" t="s">
        <v>157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 t="s">
        <v>157</v>
      </c>
      <c r="U12" s="7"/>
      <c r="V12" s="7"/>
      <c r="W12" s="7"/>
      <c r="X12" s="7"/>
      <c r="Y12" s="7"/>
      <c r="Z12" s="7"/>
      <c r="AA12" s="7"/>
      <c r="AB12" s="7"/>
      <c r="AC12" s="7"/>
      <c r="AD12" s="7" t="s">
        <v>157</v>
      </c>
      <c r="AE12" s="7" t="s">
        <v>157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0" t="s">
        <v>157</v>
      </c>
      <c r="AV12" s="7"/>
      <c r="AW12" s="7"/>
      <c r="AX12" s="76"/>
    </row>
    <row r="13" spans="1:50" x14ac:dyDescent="0.3">
      <c r="A13" s="75">
        <v>762205</v>
      </c>
      <c r="B13" s="70" t="s">
        <v>278</v>
      </c>
      <c r="C13" s="70" t="s">
        <v>161</v>
      </c>
      <c r="D13" s="7"/>
      <c r="E13" s="7" t="s">
        <v>157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157</v>
      </c>
      <c r="U13" s="7"/>
      <c r="V13" s="7"/>
      <c r="W13" s="7"/>
      <c r="X13" s="7"/>
      <c r="Y13" s="7"/>
      <c r="Z13" s="7"/>
      <c r="AA13" s="7"/>
      <c r="AB13" s="7"/>
      <c r="AC13" s="7"/>
      <c r="AD13" s="7" t="s">
        <v>157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0" t="s">
        <v>157</v>
      </c>
      <c r="AV13" s="7"/>
      <c r="AW13" s="7"/>
      <c r="AX13" s="76"/>
    </row>
    <row r="14" spans="1:50" x14ac:dyDescent="0.3">
      <c r="A14" s="75">
        <v>771072</v>
      </c>
      <c r="B14" s="70" t="s">
        <v>849</v>
      </c>
      <c r="C14" s="70" t="s">
        <v>161</v>
      </c>
      <c r="D14" s="7"/>
      <c r="E14" s="7" t="s">
        <v>157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 t="s">
        <v>157</v>
      </c>
      <c r="U14" s="7"/>
      <c r="V14" s="7"/>
      <c r="W14" s="7"/>
      <c r="X14" s="7"/>
      <c r="Y14" s="7"/>
      <c r="Z14" s="7"/>
      <c r="AA14" s="7"/>
      <c r="AB14" s="7"/>
      <c r="AC14" s="7"/>
      <c r="AD14" s="7" t="s">
        <v>157</v>
      </c>
      <c r="AE14" s="7" t="s">
        <v>157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0"/>
      <c r="AV14" s="7"/>
      <c r="AW14" s="7"/>
      <c r="AX14" s="76"/>
    </row>
    <row r="15" spans="1:50" x14ac:dyDescent="0.3">
      <c r="A15" s="75">
        <v>773192</v>
      </c>
      <c r="B15" s="70" t="s">
        <v>1171</v>
      </c>
      <c r="C15" s="70" t="s">
        <v>161</v>
      </c>
      <c r="D15" s="7"/>
      <c r="E15" s="7" t="s">
        <v>157</v>
      </c>
      <c r="F15" s="7" t="s">
        <v>157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 t="s">
        <v>157</v>
      </c>
      <c r="U15" s="7"/>
      <c r="V15" s="7"/>
      <c r="W15" s="7"/>
      <c r="X15" s="7"/>
      <c r="Y15" s="7"/>
      <c r="Z15" s="7"/>
      <c r="AA15" s="7"/>
      <c r="AB15" s="7"/>
      <c r="AC15" s="7"/>
      <c r="AD15" s="7" t="s">
        <v>157</v>
      </c>
      <c r="AE15" s="7" t="s">
        <v>157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0" t="s">
        <v>157</v>
      </c>
      <c r="AV15" s="7"/>
      <c r="AW15" s="7"/>
      <c r="AX15" s="76"/>
    </row>
    <row r="16" spans="1:50" x14ac:dyDescent="0.3">
      <c r="A16" s="75">
        <v>773279</v>
      </c>
      <c r="B16" s="70" t="s">
        <v>1194</v>
      </c>
      <c r="C16" s="70" t="s">
        <v>161</v>
      </c>
      <c r="D16" s="7"/>
      <c r="E16" s="7"/>
      <c r="F16" s="7" t="s">
        <v>157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157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0"/>
      <c r="AV16" s="7"/>
      <c r="AW16" s="7"/>
      <c r="AX16" s="76"/>
    </row>
    <row r="17" spans="1:50" x14ac:dyDescent="0.3">
      <c r="A17" s="75">
        <v>767089</v>
      </c>
      <c r="B17" s="70" t="s">
        <v>540</v>
      </c>
      <c r="C17" s="70" t="s">
        <v>161</v>
      </c>
      <c r="D17" s="7" t="s">
        <v>157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 t="s">
        <v>157</v>
      </c>
      <c r="AH17" s="7"/>
      <c r="AI17" s="7"/>
      <c r="AJ17" s="7"/>
      <c r="AK17" s="7"/>
      <c r="AL17" s="7" t="s">
        <v>157</v>
      </c>
      <c r="AM17" s="7" t="s">
        <v>157</v>
      </c>
      <c r="AN17" s="7"/>
      <c r="AO17" s="7"/>
      <c r="AP17" s="7" t="s">
        <v>157</v>
      </c>
      <c r="AQ17" s="7"/>
      <c r="AR17" s="7"/>
      <c r="AS17" s="7"/>
      <c r="AT17" s="7"/>
      <c r="AU17" s="70"/>
      <c r="AV17" s="7"/>
      <c r="AW17" s="7"/>
      <c r="AX17" s="76"/>
    </row>
    <row r="18" spans="1:50" x14ac:dyDescent="0.3">
      <c r="A18" s="75">
        <v>769547</v>
      </c>
      <c r="B18" s="70" t="s">
        <v>682</v>
      </c>
      <c r="C18" s="70" t="s">
        <v>161</v>
      </c>
      <c r="D18" s="7" t="s">
        <v>157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 t="s">
        <v>157</v>
      </c>
      <c r="AH18" s="7"/>
      <c r="AI18" s="7"/>
      <c r="AJ18" s="7"/>
      <c r="AK18" s="7"/>
      <c r="AL18" s="7" t="s">
        <v>157</v>
      </c>
      <c r="AM18" s="7"/>
      <c r="AN18" s="7"/>
      <c r="AO18" s="7"/>
      <c r="AP18" s="7" t="s">
        <v>157</v>
      </c>
      <c r="AQ18" s="7"/>
      <c r="AR18" s="7"/>
      <c r="AS18" s="7"/>
      <c r="AT18" s="7"/>
      <c r="AU18" s="70"/>
      <c r="AV18" s="7"/>
      <c r="AW18" s="7"/>
      <c r="AX18" s="76"/>
    </row>
    <row r="19" spans="1:50" x14ac:dyDescent="0.3">
      <c r="A19" s="75">
        <v>770928</v>
      </c>
      <c r="B19" s="70" t="s">
        <v>831</v>
      </c>
      <c r="C19" s="70" t="s">
        <v>161</v>
      </c>
      <c r="D19" s="7" t="s">
        <v>157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 t="s">
        <v>157</v>
      </c>
      <c r="AH19" s="7"/>
      <c r="AI19" s="7"/>
      <c r="AJ19" s="7"/>
      <c r="AK19" s="7"/>
      <c r="AL19" s="7" t="s">
        <v>157</v>
      </c>
      <c r="AM19" s="7" t="s">
        <v>157</v>
      </c>
      <c r="AN19" s="7"/>
      <c r="AO19" s="7"/>
      <c r="AP19" s="7" t="s">
        <v>157</v>
      </c>
      <c r="AQ19" s="7"/>
      <c r="AR19" s="7"/>
      <c r="AS19" s="7"/>
      <c r="AT19" s="7"/>
      <c r="AU19" s="70"/>
      <c r="AV19" s="7"/>
      <c r="AW19" s="7"/>
      <c r="AX19" s="76"/>
    </row>
    <row r="20" spans="1:50" x14ac:dyDescent="0.3">
      <c r="A20" s="75">
        <v>771697</v>
      </c>
      <c r="B20" s="70" t="s">
        <v>929</v>
      </c>
      <c r="C20" s="70" t="s">
        <v>161</v>
      </c>
      <c r="D20" s="7" t="s">
        <v>157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 t="s">
        <v>157</v>
      </c>
      <c r="AH20" s="7" t="s">
        <v>157</v>
      </c>
      <c r="AI20" s="7"/>
      <c r="AJ20" s="7"/>
      <c r="AK20" s="7"/>
      <c r="AL20" s="7" t="s">
        <v>157</v>
      </c>
      <c r="AM20" s="7" t="s">
        <v>157</v>
      </c>
      <c r="AN20" s="7"/>
      <c r="AO20" s="7"/>
      <c r="AP20" s="7" t="s">
        <v>157</v>
      </c>
      <c r="AQ20" s="7"/>
      <c r="AR20" s="7"/>
      <c r="AS20" s="7"/>
      <c r="AT20" s="7"/>
      <c r="AU20" s="70"/>
      <c r="AV20" s="7"/>
      <c r="AW20" s="7"/>
      <c r="AX20" s="76"/>
    </row>
    <row r="21" spans="1:50" x14ac:dyDescent="0.3">
      <c r="A21" s="75">
        <v>772164</v>
      </c>
      <c r="B21" s="70" t="s">
        <v>978</v>
      </c>
      <c r="C21" s="70" t="s">
        <v>161</v>
      </c>
      <c r="D21" s="7" t="s">
        <v>157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 t="s">
        <v>157</v>
      </c>
      <c r="AH21" s="7" t="s">
        <v>157</v>
      </c>
      <c r="AI21" s="7"/>
      <c r="AJ21" s="7"/>
      <c r="AK21" s="7"/>
      <c r="AL21" s="7" t="s">
        <v>157</v>
      </c>
      <c r="AM21" s="7" t="s">
        <v>157</v>
      </c>
      <c r="AN21" s="7"/>
      <c r="AO21" s="7"/>
      <c r="AP21" s="7" t="s">
        <v>157</v>
      </c>
      <c r="AQ21" s="7"/>
      <c r="AR21" s="7"/>
      <c r="AS21" s="7"/>
      <c r="AT21" s="7"/>
      <c r="AU21" s="70"/>
      <c r="AV21" s="7"/>
      <c r="AW21" s="7"/>
      <c r="AX21" s="76"/>
    </row>
    <row r="22" spans="1:50" x14ac:dyDescent="0.3">
      <c r="A22" s="75">
        <v>761398</v>
      </c>
      <c r="B22" s="70" t="s">
        <v>224</v>
      </c>
      <c r="C22" s="70" t="s">
        <v>161</v>
      </c>
      <c r="D22" s="7"/>
      <c r="E22" s="7"/>
      <c r="F22" s="7"/>
      <c r="G22" s="7" t="s">
        <v>157</v>
      </c>
      <c r="H22" s="7"/>
      <c r="I22" s="7" t="s">
        <v>157</v>
      </c>
      <c r="J22" s="7"/>
      <c r="K22" s="7" t="s">
        <v>157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 t="s">
        <v>157</v>
      </c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0"/>
      <c r="AV22" s="7"/>
      <c r="AW22" s="7"/>
      <c r="AX22" s="76"/>
    </row>
    <row r="23" spans="1:50" x14ac:dyDescent="0.3">
      <c r="A23" s="75">
        <v>765296</v>
      </c>
      <c r="B23" s="70" t="s">
        <v>439</v>
      </c>
      <c r="C23" s="70" t="s">
        <v>161</v>
      </c>
      <c r="D23" s="7"/>
      <c r="E23" s="7"/>
      <c r="F23" s="7"/>
      <c r="G23" s="7" t="s">
        <v>157</v>
      </c>
      <c r="H23" s="7"/>
      <c r="I23" s="7" t="s">
        <v>157</v>
      </c>
      <c r="J23" s="7"/>
      <c r="K23" s="7" t="s">
        <v>157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 t="s">
        <v>157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0"/>
      <c r="AV23" s="7"/>
      <c r="AW23" s="7"/>
      <c r="AX23" s="76"/>
    </row>
    <row r="24" spans="1:50" x14ac:dyDescent="0.3">
      <c r="A24" s="75">
        <v>772080</v>
      </c>
      <c r="B24" s="70" t="s">
        <v>969</v>
      </c>
      <c r="C24" s="70" t="s">
        <v>161</v>
      </c>
      <c r="D24" s="7"/>
      <c r="E24" s="7"/>
      <c r="F24" s="7"/>
      <c r="G24" s="7" t="s">
        <v>157</v>
      </c>
      <c r="H24" s="7"/>
      <c r="I24" s="7"/>
      <c r="J24" s="7"/>
      <c r="K24" s="7" t="s">
        <v>157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 t="s">
        <v>157</v>
      </c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0"/>
      <c r="AV24" s="7"/>
      <c r="AW24" s="7"/>
      <c r="AX24" s="76"/>
    </row>
    <row r="25" spans="1:50" x14ac:dyDescent="0.3">
      <c r="A25" s="75">
        <v>773501</v>
      </c>
      <c r="B25" s="70" t="s">
        <v>1251</v>
      </c>
      <c r="C25" s="70" t="s">
        <v>161</v>
      </c>
      <c r="D25" s="7"/>
      <c r="E25" s="7"/>
      <c r="F25" s="7"/>
      <c r="G25" s="7" t="s">
        <v>157</v>
      </c>
      <c r="H25" s="7"/>
      <c r="I25" s="7" t="s">
        <v>157</v>
      </c>
      <c r="J25" s="7"/>
      <c r="K25" s="7" t="s">
        <v>157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 t="s">
        <v>157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0"/>
      <c r="AV25" s="7"/>
      <c r="AW25" s="7"/>
      <c r="AX25" s="76"/>
    </row>
    <row r="26" spans="1:50" x14ac:dyDescent="0.3">
      <c r="A26" s="75">
        <v>768773</v>
      </c>
      <c r="B26" s="70" t="s">
        <v>634</v>
      </c>
      <c r="C26" s="70" t="s">
        <v>161</v>
      </c>
      <c r="D26" s="7"/>
      <c r="E26" s="7"/>
      <c r="F26" s="7"/>
      <c r="G26" s="7" t="s">
        <v>157</v>
      </c>
      <c r="H26" s="7"/>
      <c r="I26" s="7" t="s">
        <v>157</v>
      </c>
      <c r="J26" s="7"/>
      <c r="K26" s="7" t="s">
        <v>157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 t="s">
        <v>157</v>
      </c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0"/>
      <c r="AV26" s="7"/>
      <c r="AW26" s="7"/>
      <c r="AX26" s="76"/>
    </row>
    <row r="27" spans="1:50" x14ac:dyDescent="0.3">
      <c r="A27" s="75">
        <v>770576</v>
      </c>
      <c r="B27" s="70" t="s">
        <v>795</v>
      </c>
      <c r="C27" s="70" t="s">
        <v>161</v>
      </c>
      <c r="D27" s="7"/>
      <c r="E27" s="7"/>
      <c r="F27" s="7"/>
      <c r="G27" s="7" t="s">
        <v>157</v>
      </c>
      <c r="H27" s="7"/>
      <c r="I27" s="7" t="s">
        <v>157</v>
      </c>
      <c r="J27" s="7"/>
      <c r="K27" s="7" t="s">
        <v>157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 t="s">
        <v>157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0"/>
      <c r="AV27" s="7"/>
      <c r="AW27" s="7"/>
      <c r="AX27" s="76"/>
    </row>
    <row r="28" spans="1:50" x14ac:dyDescent="0.3">
      <c r="A28" s="75">
        <v>773009</v>
      </c>
      <c r="B28" s="70" t="s">
        <v>1123</v>
      </c>
      <c r="C28" s="70" t="s">
        <v>161</v>
      </c>
      <c r="D28" s="7"/>
      <c r="E28" s="7"/>
      <c r="F28" s="7"/>
      <c r="G28" s="7" t="s">
        <v>157</v>
      </c>
      <c r="H28" s="7"/>
      <c r="I28" s="7" t="s">
        <v>157</v>
      </c>
      <c r="J28" s="7"/>
      <c r="K28" s="7" t="s">
        <v>157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 t="s">
        <v>157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0"/>
      <c r="AV28" s="7"/>
      <c r="AW28" s="7"/>
      <c r="AX28" s="76"/>
    </row>
    <row r="29" spans="1:50" x14ac:dyDescent="0.3">
      <c r="A29" s="75">
        <v>773500</v>
      </c>
      <c r="B29" s="70" t="s">
        <v>1250</v>
      </c>
      <c r="C29" s="70" t="s">
        <v>161</v>
      </c>
      <c r="D29" s="7"/>
      <c r="E29" s="7"/>
      <c r="F29" s="7"/>
      <c r="G29" s="7"/>
      <c r="H29" s="7"/>
      <c r="I29" s="7" t="s">
        <v>157</v>
      </c>
      <c r="J29" s="7" t="s">
        <v>157</v>
      </c>
      <c r="K29" s="7"/>
      <c r="L29" s="7"/>
      <c r="M29" s="7"/>
      <c r="N29" s="7"/>
      <c r="O29" s="7"/>
      <c r="P29" s="7"/>
      <c r="Q29" s="7"/>
      <c r="R29" s="7" t="s">
        <v>157</v>
      </c>
      <c r="S29" s="7" t="s">
        <v>157</v>
      </c>
      <c r="T29" s="7"/>
      <c r="U29" s="7"/>
      <c r="V29" s="7"/>
      <c r="W29" s="7" t="s">
        <v>157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">
        <v>157</v>
      </c>
      <c r="AL29" s="7"/>
      <c r="AM29" s="7"/>
      <c r="AN29" s="7"/>
      <c r="AO29" s="7"/>
      <c r="AP29" s="7"/>
      <c r="AQ29" s="7"/>
      <c r="AR29" s="7"/>
      <c r="AS29" s="7"/>
      <c r="AT29" s="7"/>
      <c r="AU29" s="70"/>
      <c r="AV29" s="7"/>
      <c r="AW29" s="7"/>
      <c r="AX29" s="76"/>
    </row>
    <row r="30" spans="1:50" x14ac:dyDescent="0.3">
      <c r="A30" s="75">
        <v>774423</v>
      </c>
      <c r="B30" s="70" t="s">
        <v>1485</v>
      </c>
      <c r="C30" s="70" t="s">
        <v>161</v>
      </c>
      <c r="D30" s="7"/>
      <c r="E30" s="7"/>
      <c r="F30" s="7"/>
      <c r="G30" s="7"/>
      <c r="H30" s="7"/>
      <c r="I30" s="7" t="s">
        <v>157</v>
      </c>
      <c r="J30" s="7" t="s">
        <v>157</v>
      </c>
      <c r="K30" s="7"/>
      <c r="L30" s="7"/>
      <c r="M30" s="7"/>
      <c r="N30" s="7"/>
      <c r="O30" s="7"/>
      <c r="P30" s="7"/>
      <c r="Q30" s="7"/>
      <c r="R30" s="7" t="s">
        <v>157</v>
      </c>
      <c r="S30" s="7" t="s">
        <v>157</v>
      </c>
      <c r="T30" s="7"/>
      <c r="U30" s="7" t="s">
        <v>157</v>
      </c>
      <c r="V30" s="7"/>
      <c r="W30" s="7" t="s">
        <v>157</v>
      </c>
      <c r="X30" s="7"/>
      <c r="Y30" s="7"/>
      <c r="Z30" s="7" t="s">
        <v>157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">
        <v>157</v>
      </c>
      <c r="AL30" s="7"/>
      <c r="AM30" s="7"/>
      <c r="AN30" s="7"/>
      <c r="AO30" s="7"/>
      <c r="AP30" s="7"/>
      <c r="AQ30" s="7"/>
      <c r="AR30" s="7"/>
      <c r="AS30" s="7"/>
      <c r="AT30" s="7"/>
      <c r="AU30" s="70"/>
      <c r="AV30" s="7"/>
      <c r="AW30" s="7"/>
      <c r="AX30" s="76"/>
    </row>
    <row r="31" spans="1:50" x14ac:dyDescent="0.3">
      <c r="A31" s="75">
        <v>775249</v>
      </c>
      <c r="B31" s="70" t="s">
        <v>1670</v>
      </c>
      <c r="C31" s="70" t="s">
        <v>161</v>
      </c>
      <c r="D31" s="7"/>
      <c r="E31" s="7"/>
      <c r="F31" s="7"/>
      <c r="G31" s="7"/>
      <c r="H31" s="7"/>
      <c r="I31" s="7" t="s">
        <v>157</v>
      </c>
      <c r="J31" s="7" t="s">
        <v>157</v>
      </c>
      <c r="K31" s="7"/>
      <c r="L31" s="7"/>
      <c r="M31" s="7"/>
      <c r="N31" s="7"/>
      <c r="O31" s="7"/>
      <c r="P31" s="7"/>
      <c r="Q31" s="7"/>
      <c r="R31" s="7" t="s">
        <v>157</v>
      </c>
      <c r="S31" s="7"/>
      <c r="T31" s="7"/>
      <c r="U31" s="7"/>
      <c r="V31" s="7"/>
      <c r="W31" s="7" t="s">
        <v>157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s">
        <v>157</v>
      </c>
      <c r="AL31" s="7"/>
      <c r="AM31" s="7"/>
      <c r="AN31" s="7"/>
      <c r="AO31" s="7"/>
      <c r="AP31" s="7"/>
      <c r="AQ31" s="7"/>
      <c r="AR31" s="7"/>
      <c r="AS31" s="7"/>
      <c r="AT31" s="7"/>
      <c r="AU31" s="70"/>
      <c r="AV31" s="7"/>
      <c r="AW31" s="7"/>
      <c r="AX31" s="76"/>
    </row>
    <row r="32" spans="1:50" x14ac:dyDescent="0.3">
      <c r="A32" s="75">
        <v>776277</v>
      </c>
      <c r="B32" s="70" t="s">
        <v>2061</v>
      </c>
      <c r="C32" s="70" t="s">
        <v>161</v>
      </c>
      <c r="D32" s="7"/>
      <c r="E32" s="7"/>
      <c r="F32" s="7"/>
      <c r="G32" s="7"/>
      <c r="H32" s="7"/>
      <c r="I32" s="7" t="s">
        <v>157</v>
      </c>
      <c r="J32" s="7" t="s">
        <v>157</v>
      </c>
      <c r="K32" s="7"/>
      <c r="L32" s="7"/>
      <c r="M32" s="7"/>
      <c r="N32" s="7"/>
      <c r="O32" s="7"/>
      <c r="P32" s="7"/>
      <c r="Q32" s="7"/>
      <c r="R32" s="7" t="s">
        <v>157</v>
      </c>
      <c r="S32" s="7"/>
      <c r="T32" s="7"/>
      <c r="U32" s="7"/>
      <c r="V32" s="7"/>
      <c r="W32" s="7" t="s">
        <v>157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">
        <v>157</v>
      </c>
      <c r="AL32" s="7"/>
      <c r="AM32" s="7"/>
      <c r="AN32" s="7"/>
      <c r="AO32" s="7"/>
      <c r="AP32" s="7"/>
      <c r="AQ32" s="7"/>
      <c r="AR32" s="7"/>
      <c r="AS32" s="7"/>
      <c r="AT32" s="7"/>
      <c r="AU32" s="70"/>
      <c r="AV32" s="7"/>
      <c r="AW32" s="7"/>
      <c r="AX32" s="76"/>
    </row>
    <row r="33" spans="1:50" x14ac:dyDescent="0.3">
      <c r="A33" s="75">
        <v>764216</v>
      </c>
      <c r="B33" s="70" t="s">
        <v>373</v>
      </c>
      <c r="C33" s="70" t="s">
        <v>161</v>
      </c>
      <c r="D33" s="7"/>
      <c r="E33" s="7"/>
      <c r="F33" s="7"/>
      <c r="G33" s="7"/>
      <c r="H33" s="7"/>
      <c r="I33" s="7" t="s">
        <v>157</v>
      </c>
      <c r="J33" s="7" t="s">
        <v>157</v>
      </c>
      <c r="K33" s="7"/>
      <c r="L33" s="7"/>
      <c r="M33" s="7"/>
      <c r="N33" s="7"/>
      <c r="O33" s="7"/>
      <c r="P33" s="7"/>
      <c r="Q33" s="7"/>
      <c r="R33" s="7" t="s">
        <v>157</v>
      </c>
      <c r="S33" s="7" t="s">
        <v>157</v>
      </c>
      <c r="T33" s="7"/>
      <c r="U33" s="7" t="s">
        <v>157</v>
      </c>
      <c r="V33" s="7"/>
      <c r="W33" s="7" t="s">
        <v>157</v>
      </c>
      <c r="X33" s="7"/>
      <c r="Y33" s="7"/>
      <c r="Z33" s="7" t="s">
        <v>157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s">
        <v>157</v>
      </c>
      <c r="AL33" s="7"/>
      <c r="AM33" s="7"/>
      <c r="AN33" s="7"/>
      <c r="AO33" s="7"/>
      <c r="AP33" s="7"/>
      <c r="AQ33" s="7"/>
      <c r="AR33" s="7"/>
      <c r="AS33" s="7"/>
      <c r="AT33" s="7"/>
      <c r="AU33" s="70"/>
      <c r="AV33" s="7"/>
      <c r="AW33" s="7"/>
      <c r="AX33" s="76"/>
    </row>
    <row r="34" spans="1:50" x14ac:dyDescent="0.3">
      <c r="A34" s="75">
        <v>776518</v>
      </c>
      <c r="B34" s="70" t="s">
        <v>2200</v>
      </c>
      <c r="C34" s="70" t="s">
        <v>161</v>
      </c>
      <c r="D34" s="7"/>
      <c r="E34" s="7"/>
      <c r="F34" s="7"/>
      <c r="G34" s="7"/>
      <c r="H34" s="7"/>
      <c r="I34" s="7" t="s">
        <v>157</v>
      </c>
      <c r="J34" s="7" t="s">
        <v>157</v>
      </c>
      <c r="K34" s="7"/>
      <c r="L34" s="7"/>
      <c r="M34" s="7"/>
      <c r="N34" s="7"/>
      <c r="O34" s="7"/>
      <c r="P34" s="7"/>
      <c r="Q34" s="7"/>
      <c r="R34" s="7" t="s">
        <v>157</v>
      </c>
      <c r="S34" s="7" t="s">
        <v>157</v>
      </c>
      <c r="T34" s="7"/>
      <c r="U34" s="7"/>
      <c r="V34" s="7"/>
      <c r="W34" s="7" t="s">
        <v>157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s">
        <v>157</v>
      </c>
      <c r="AL34" s="7"/>
      <c r="AM34" s="7"/>
      <c r="AN34" s="7"/>
      <c r="AO34" s="7"/>
      <c r="AP34" s="7"/>
      <c r="AQ34" s="7"/>
      <c r="AR34" s="7"/>
      <c r="AS34" s="7"/>
      <c r="AT34" s="7"/>
      <c r="AU34" s="70"/>
      <c r="AV34" s="7"/>
      <c r="AW34" s="7"/>
      <c r="AX34" s="76"/>
    </row>
    <row r="35" spans="1:50" x14ac:dyDescent="0.3">
      <c r="A35" s="75">
        <v>773200</v>
      </c>
      <c r="B35" s="70" t="s">
        <v>1176</v>
      </c>
      <c r="C35" s="70" t="s">
        <v>161</v>
      </c>
      <c r="D35" s="7"/>
      <c r="E35" s="7" t="s">
        <v>157</v>
      </c>
      <c r="F35" s="7" t="s">
        <v>157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 t="s">
        <v>157</v>
      </c>
      <c r="AG35" s="7"/>
      <c r="AH35" s="7"/>
      <c r="AI35" s="7"/>
      <c r="AJ35" s="7"/>
      <c r="AK35" s="7" t="s">
        <v>157</v>
      </c>
      <c r="AL35" s="7"/>
      <c r="AM35" s="7"/>
      <c r="AN35" s="7"/>
      <c r="AO35" s="7"/>
      <c r="AP35" s="7"/>
      <c r="AQ35" s="7"/>
      <c r="AR35" s="7"/>
      <c r="AS35" s="7"/>
      <c r="AT35" s="7"/>
      <c r="AU35" s="70"/>
      <c r="AV35" s="7"/>
      <c r="AW35" s="7"/>
      <c r="AX35" s="76"/>
    </row>
    <row r="36" spans="1:50" x14ac:dyDescent="0.3">
      <c r="A36" s="75">
        <v>771151</v>
      </c>
      <c r="B36" s="70" t="s">
        <v>857</v>
      </c>
      <c r="C36" s="70" t="s">
        <v>161</v>
      </c>
      <c r="D36" s="7"/>
      <c r="E36" s="7"/>
      <c r="F36" s="7"/>
      <c r="G36" s="7"/>
      <c r="H36" s="7"/>
      <c r="I36" s="7" t="s">
        <v>157</v>
      </c>
      <c r="J36" s="7" t="s">
        <v>157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 t="s">
        <v>157</v>
      </c>
      <c r="V36" s="7"/>
      <c r="W36" s="7" t="s">
        <v>157</v>
      </c>
      <c r="X36" s="7"/>
      <c r="Y36" s="7"/>
      <c r="Z36" s="7" t="s">
        <v>157</v>
      </c>
      <c r="AA36" s="7"/>
      <c r="AB36" s="7"/>
      <c r="AC36" s="7"/>
      <c r="AD36" s="7"/>
      <c r="AE36" s="7"/>
      <c r="AF36" s="7"/>
      <c r="AG36" s="7"/>
      <c r="AH36" s="7" t="s">
        <v>157</v>
      </c>
      <c r="AI36" s="7"/>
      <c r="AJ36" s="7"/>
      <c r="AK36" s="7"/>
      <c r="AL36" s="7"/>
      <c r="AM36" s="7"/>
      <c r="AN36" s="7"/>
      <c r="AO36" s="7"/>
      <c r="AP36" s="7"/>
      <c r="AQ36" s="7"/>
      <c r="AR36" s="7" t="s">
        <v>157</v>
      </c>
      <c r="AS36" s="7" t="s">
        <v>157</v>
      </c>
      <c r="AT36" s="7" t="s">
        <v>157</v>
      </c>
      <c r="AU36" s="70"/>
      <c r="AV36" s="7"/>
      <c r="AW36" s="7"/>
      <c r="AX36" s="76"/>
    </row>
    <row r="37" spans="1:50" x14ac:dyDescent="0.3">
      <c r="A37" s="75">
        <v>772987</v>
      </c>
      <c r="B37" s="70" t="s">
        <v>1118</v>
      </c>
      <c r="C37" s="70" t="s">
        <v>161</v>
      </c>
      <c r="D37" s="7"/>
      <c r="E37" s="7"/>
      <c r="F37" s="7"/>
      <c r="G37" s="7"/>
      <c r="H37" s="7"/>
      <c r="I37" s="7"/>
      <c r="J37" s="7" t="s">
        <v>157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 t="s">
        <v>157</v>
      </c>
      <c r="X37" s="7"/>
      <c r="Y37" s="7"/>
      <c r="Z37" s="7" t="s">
        <v>157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 t="s">
        <v>157</v>
      </c>
      <c r="AT37" s="7" t="s">
        <v>157</v>
      </c>
      <c r="AU37" s="70"/>
      <c r="AV37" s="7"/>
      <c r="AW37" s="7"/>
      <c r="AX37" s="76"/>
    </row>
    <row r="38" spans="1:50" x14ac:dyDescent="0.3">
      <c r="A38" s="75">
        <v>773191</v>
      </c>
      <c r="B38" s="70" t="s">
        <v>1170</v>
      </c>
      <c r="C38" s="70" t="s">
        <v>161</v>
      </c>
      <c r="D38" s="7"/>
      <c r="E38" s="7"/>
      <c r="F38" s="7"/>
      <c r="G38" s="7"/>
      <c r="H38" s="7"/>
      <c r="I38" s="7"/>
      <c r="J38" s="7" t="s">
        <v>157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 t="s">
        <v>157</v>
      </c>
      <c r="V38" s="7"/>
      <c r="W38" s="7" t="s">
        <v>157</v>
      </c>
      <c r="X38" s="7"/>
      <c r="Y38" s="7"/>
      <c r="Z38" s="7" t="s">
        <v>157</v>
      </c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 t="s">
        <v>157</v>
      </c>
      <c r="AR38" s="7" t="s">
        <v>157</v>
      </c>
      <c r="AS38" s="7" t="s">
        <v>157</v>
      </c>
      <c r="AT38" s="7" t="s">
        <v>157</v>
      </c>
      <c r="AU38" s="70"/>
      <c r="AV38" s="7"/>
      <c r="AW38" s="7"/>
      <c r="AX38" s="76"/>
    </row>
    <row r="39" spans="1:50" x14ac:dyDescent="0.3">
      <c r="A39" s="75">
        <v>773197</v>
      </c>
      <c r="B39" s="70" t="s">
        <v>1175</v>
      </c>
      <c r="C39" s="70" t="s">
        <v>161</v>
      </c>
      <c r="D39" s="7"/>
      <c r="E39" s="7"/>
      <c r="F39" s="7"/>
      <c r="G39" s="7"/>
      <c r="H39" s="7"/>
      <c r="I39" s="7" t="s">
        <v>157</v>
      </c>
      <c r="J39" s="7" t="s">
        <v>157</v>
      </c>
      <c r="K39" s="7"/>
      <c r="L39" s="7"/>
      <c r="M39" s="7"/>
      <c r="N39" s="7"/>
      <c r="O39" s="7"/>
      <c r="P39" s="7"/>
      <c r="Q39" s="7"/>
      <c r="R39" s="7"/>
      <c r="S39" s="7" t="s">
        <v>157</v>
      </c>
      <c r="T39" s="7"/>
      <c r="U39" s="7" t="s">
        <v>157</v>
      </c>
      <c r="V39" s="7"/>
      <c r="W39" s="7"/>
      <c r="X39" s="7"/>
      <c r="Y39" s="7"/>
      <c r="Z39" s="7" t="s">
        <v>157</v>
      </c>
      <c r="AA39" s="7"/>
      <c r="AB39" s="7"/>
      <c r="AC39" s="7"/>
      <c r="AD39" s="7"/>
      <c r="AE39" s="7"/>
      <c r="AF39" s="7"/>
      <c r="AG39" s="7"/>
      <c r="AH39" s="7" t="s">
        <v>157</v>
      </c>
      <c r="AI39" s="7"/>
      <c r="AJ39" s="7"/>
      <c r="AK39" s="7"/>
      <c r="AL39" s="7"/>
      <c r="AM39" s="7"/>
      <c r="AN39" s="7"/>
      <c r="AO39" s="7"/>
      <c r="AP39" s="7"/>
      <c r="AQ39" s="7"/>
      <c r="AR39" s="7" t="s">
        <v>157</v>
      </c>
      <c r="AS39" s="7" t="s">
        <v>157</v>
      </c>
      <c r="AT39" s="7" t="s">
        <v>157</v>
      </c>
      <c r="AU39" s="70"/>
      <c r="AV39" s="7"/>
      <c r="AW39" s="7"/>
      <c r="AX39" s="76"/>
    </row>
    <row r="40" spans="1:50" x14ac:dyDescent="0.3">
      <c r="A40" s="75">
        <v>773201</v>
      </c>
      <c r="B40" s="70" t="s">
        <v>1177</v>
      </c>
      <c r="C40" s="70" t="s">
        <v>161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 t="s">
        <v>157</v>
      </c>
      <c r="V40" s="7"/>
      <c r="W40" s="7" t="s">
        <v>157</v>
      </c>
      <c r="X40" s="7"/>
      <c r="Y40" s="7"/>
      <c r="Z40" s="7" t="s">
        <v>157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 t="s">
        <v>157</v>
      </c>
      <c r="AR40" s="7" t="s">
        <v>157</v>
      </c>
      <c r="AS40" s="7" t="s">
        <v>157</v>
      </c>
      <c r="AT40" s="7"/>
      <c r="AU40" s="70"/>
      <c r="AV40" s="7"/>
      <c r="AW40" s="7"/>
      <c r="AX40" s="76"/>
    </row>
    <row r="41" spans="1:50" x14ac:dyDescent="0.3">
      <c r="A41" s="75">
        <v>773999</v>
      </c>
      <c r="B41" s="70" t="s">
        <v>1363</v>
      </c>
      <c r="C41" s="70" t="s">
        <v>161</v>
      </c>
      <c r="D41" s="7"/>
      <c r="E41" s="7"/>
      <c r="F41" s="7"/>
      <c r="G41" s="7"/>
      <c r="H41" s="7"/>
      <c r="I41" s="7" t="s">
        <v>157</v>
      </c>
      <c r="J41" s="7" t="s">
        <v>157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 t="s">
        <v>157</v>
      </c>
      <c r="V41" s="7"/>
      <c r="W41" s="7" t="s">
        <v>157</v>
      </c>
      <c r="X41" s="7"/>
      <c r="Y41" s="7"/>
      <c r="Z41" s="7" t="s">
        <v>157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 t="s">
        <v>157</v>
      </c>
      <c r="AR41" s="7" t="s">
        <v>157</v>
      </c>
      <c r="AS41" s="7" t="s">
        <v>157</v>
      </c>
      <c r="AT41" s="7" t="s">
        <v>157</v>
      </c>
      <c r="AU41" s="70"/>
      <c r="AV41" s="7"/>
      <c r="AW41" s="7"/>
      <c r="AX41" s="76"/>
    </row>
    <row r="42" spans="1:50" x14ac:dyDescent="0.3">
      <c r="A42" s="75">
        <v>774000</v>
      </c>
      <c r="B42" s="70" t="s">
        <v>1364</v>
      </c>
      <c r="C42" s="70" t="s">
        <v>161</v>
      </c>
      <c r="D42" s="7"/>
      <c r="E42" s="7"/>
      <c r="F42" s="7"/>
      <c r="G42" s="7"/>
      <c r="H42" s="7"/>
      <c r="I42" s="7" t="s">
        <v>157</v>
      </c>
      <c r="J42" s="7" t="s">
        <v>157</v>
      </c>
      <c r="K42" s="7"/>
      <c r="L42" s="7"/>
      <c r="M42" s="7"/>
      <c r="N42" s="7"/>
      <c r="O42" s="7"/>
      <c r="P42" s="7"/>
      <c r="Q42" s="7"/>
      <c r="R42" s="7"/>
      <c r="S42" s="7" t="s">
        <v>157</v>
      </c>
      <c r="T42" s="7"/>
      <c r="U42" s="7"/>
      <c r="V42" s="7"/>
      <c r="W42" s="7"/>
      <c r="X42" s="7"/>
      <c r="Y42" s="7"/>
      <c r="Z42" s="7" t="s">
        <v>157</v>
      </c>
      <c r="AA42" s="7"/>
      <c r="AB42" s="7"/>
      <c r="AC42" s="7"/>
      <c r="AD42" s="7"/>
      <c r="AE42" s="7"/>
      <c r="AF42" s="7"/>
      <c r="AG42" s="7"/>
      <c r="AH42" s="7" t="s">
        <v>157</v>
      </c>
      <c r="AI42" s="7"/>
      <c r="AJ42" s="7"/>
      <c r="AK42" s="7"/>
      <c r="AL42" s="7"/>
      <c r="AM42" s="7"/>
      <c r="AN42" s="7"/>
      <c r="AO42" s="7"/>
      <c r="AP42" s="7"/>
      <c r="AQ42" s="7" t="s">
        <v>157</v>
      </c>
      <c r="AR42" s="7" t="s">
        <v>157</v>
      </c>
      <c r="AS42" s="7" t="s">
        <v>157</v>
      </c>
      <c r="AT42" s="7" t="s">
        <v>157</v>
      </c>
      <c r="AU42" s="70"/>
      <c r="AV42" s="7"/>
      <c r="AW42" s="7"/>
      <c r="AX42" s="76"/>
    </row>
    <row r="43" spans="1:50" x14ac:dyDescent="0.3">
      <c r="A43" s="75">
        <v>773499</v>
      </c>
      <c r="B43" s="70" t="s">
        <v>1249</v>
      </c>
      <c r="C43" s="70" t="s">
        <v>161</v>
      </c>
      <c r="D43" s="7"/>
      <c r="E43" s="7"/>
      <c r="F43" s="7"/>
      <c r="G43" s="7"/>
      <c r="H43" s="7"/>
      <c r="I43" s="7"/>
      <c r="J43" s="7" t="s">
        <v>157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 t="s">
        <v>157</v>
      </c>
      <c r="V43" s="7"/>
      <c r="W43" s="7"/>
      <c r="X43" s="7"/>
      <c r="Y43" s="7"/>
      <c r="Z43" s="7" t="s">
        <v>157</v>
      </c>
      <c r="AA43" s="7"/>
      <c r="AB43" s="7"/>
      <c r="AC43" s="7"/>
      <c r="AD43" s="7"/>
      <c r="AE43" s="7"/>
      <c r="AF43" s="7"/>
      <c r="AG43" s="7"/>
      <c r="AH43" s="7" t="s">
        <v>157</v>
      </c>
      <c r="AI43" s="7"/>
      <c r="AJ43" s="7"/>
      <c r="AK43" s="7"/>
      <c r="AL43" s="7"/>
      <c r="AM43" s="7"/>
      <c r="AN43" s="7"/>
      <c r="AO43" s="7"/>
      <c r="AP43" s="7"/>
      <c r="AQ43" s="7"/>
      <c r="AR43" s="7" t="s">
        <v>157</v>
      </c>
      <c r="AS43" s="7" t="s">
        <v>157</v>
      </c>
      <c r="AT43" s="7"/>
      <c r="AU43" s="70"/>
      <c r="AV43" s="7"/>
      <c r="AW43" s="7"/>
      <c r="AX43" s="76"/>
    </row>
    <row r="44" spans="1:50" x14ac:dyDescent="0.3">
      <c r="A44" s="75">
        <v>774114</v>
      </c>
      <c r="B44" s="70" t="s">
        <v>1400</v>
      </c>
      <c r="C44" s="70" t="s">
        <v>161</v>
      </c>
      <c r="D44" s="7"/>
      <c r="E44" s="7"/>
      <c r="F44" s="7"/>
      <c r="G44" s="7"/>
      <c r="H44" s="7"/>
      <c r="I44" s="7" t="s">
        <v>157</v>
      </c>
      <c r="J44" s="7" t="s">
        <v>157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 t="s">
        <v>157</v>
      </c>
      <c r="V44" s="7"/>
      <c r="W44" s="7"/>
      <c r="X44" s="7"/>
      <c r="Y44" s="7"/>
      <c r="Z44" s="7" t="s">
        <v>157</v>
      </c>
      <c r="AA44" s="7"/>
      <c r="AB44" s="7"/>
      <c r="AC44" s="7"/>
      <c r="AD44" s="7"/>
      <c r="AE44" s="7"/>
      <c r="AF44" s="7"/>
      <c r="AG44" s="7"/>
      <c r="AH44" s="7" t="s">
        <v>157</v>
      </c>
      <c r="AI44" s="7"/>
      <c r="AJ44" s="7"/>
      <c r="AK44" s="7"/>
      <c r="AL44" s="7"/>
      <c r="AM44" s="7"/>
      <c r="AN44" s="7"/>
      <c r="AO44" s="7"/>
      <c r="AP44" s="7"/>
      <c r="AQ44" s="7" t="s">
        <v>157</v>
      </c>
      <c r="AR44" s="7" t="s">
        <v>157</v>
      </c>
      <c r="AS44" s="7" t="s">
        <v>157</v>
      </c>
      <c r="AT44" s="7" t="s">
        <v>157</v>
      </c>
      <c r="AU44" s="70"/>
      <c r="AV44" s="7"/>
      <c r="AW44" s="7"/>
      <c r="AX44" s="76"/>
    </row>
    <row r="45" spans="1:50" x14ac:dyDescent="0.3">
      <c r="A45" s="75">
        <v>774710</v>
      </c>
      <c r="B45" s="70" t="s">
        <v>1569</v>
      </c>
      <c r="C45" s="70" t="s">
        <v>161</v>
      </c>
      <c r="D45" s="7"/>
      <c r="E45" s="7"/>
      <c r="F45" s="7"/>
      <c r="G45" s="7"/>
      <c r="H45" s="7"/>
      <c r="I45" s="7"/>
      <c r="J45" s="7" t="s">
        <v>157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 t="s">
        <v>157</v>
      </c>
      <c r="V45" s="7"/>
      <c r="W45" s="7"/>
      <c r="X45" s="7"/>
      <c r="Y45" s="7"/>
      <c r="Z45" s="7" t="s">
        <v>157</v>
      </c>
      <c r="AA45" s="7"/>
      <c r="AB45" s="7"/>
      <c r="AC45" s="7"/>
      <c r="AD45" s="7"/>
      <c r="AE45" s="7"/>
      <c r="AF45" s="7"/>
      <c r="AG45" s="7"/>
      <c r="AH45" s="7" t="s">
        <v>157</v>
      </c>
      <c r="AI45" s="7"/>
      <c r="AJ45" s="7"/>
      <c r="AK45" s="7"/>
      <c r="AL45" s="7"/>
      <c r="AM45" s="7"/>
      <c r="AN45" s="7"/>
      <c r="AO45" s="7"/>
      <c r="AP45" s="7"/>
      <c r="AQ45" s="7" t="s">
        <v>157</v>
      </c>
      <c r="AR45" s="7" t="s">
        <v>157</v>
      </c>
      <c r="AS45" s="7" t="s">
        <v>157</v>
      </c>
      <c r="AT45" s="7" t="s">
        <v>157</v>
      </c>
      <c r="AU45" s="70"/>
      <c r="AV45" s="7"/>
      <c r="AW45" s="7"/>
      <c r="AX45" s="76"/>
    </row>
    <row r="46" spans="1:50" x14ac:dyDescent="0.3">
      <c r="A46" s="75">
        <v>775758</v>
      </c>
      <c r="B46" s="70" t="s">
        <v>1850</v>
      </c>
      <c r="C46" s="70" t="s">
        <v>161</v>
      </c>
      <c r="D46" s="7"/>
      <c r="E46" s="7"/>
      <c r="F46" s="7"/>
      <c r="G46" s="7"/>
      <c r="H46" s="7"/>
      <c r="I46" s="7" t="s">
        <v>157</v>
      </c>
      <c r="J46" s="7" t="s">
        <v>157</v>
      </c>
      <c r="K46" s="7"/>
      <c r="L46" s="7"/>
      <c r="M46" s="7"/>
      <c r="N46" s="7"/>
      <c r="O46" s="7"/>
      <c r="P46" s="7"/>
      <c r="Q46" s="7"/>
      <c r="R46" s="7"/>
      <c r="S46" s="7" t="s">
        <v>157</v>
      </c>
      <c r="T46" s="7"/>
      <c r="U46" s="7" t="s">
        <v>157</v>
      </c>
      <c r="V46" s="7"/>
      <c r="W46" s="7"/>
      <c r="X46" s="7"/>
      <c r="Y46" s="7"/>
      <c r="Z46" s="7" t="s">
        <v>157</v>
      </c>
      <c r="AA46" s="7"/>
      <c r="AB46" s="7"/>
      <c r="AC46" s="7"/>
      <c r="AD46" s="7"/>
      <c r="AE46" s="7"/>
      <c r="AF46" s="7"/>
      <c r="AG46" s="7"/>
      <c r="AH46" s="7" t="s">
        <v>157</v>
      </c>
      <c r="AI46" s="7"/>
      <c r="AJ46" s="7"/>
      <c r="AK46" s="7"/>
      <c r="AL46" s="7"/>
      <c r="AM46" s="7"/>
      <c r="AN46" s="7"/>
      <c r="AO46" s="7"/>
      <c r="AP46" s="7"/>
      <c r="AQ46" s="7" t="s">
        <v>157</v>
      </c>
      <c r="AR46" s="7" t="s">
        <v>157</v>
      </c>
      <c r="AS46" s="7" t="s">
        <v>157</v>
      </c>
      <c r="AT46" s="7" t="s">
        <v>157</v>
      </c>
      <c r="AU46" s="70"/>
      <c r="AV46" s="7"/>
      <c r="AW46" s="7"/>
      <c r="AX46" s="76"/>
    </row>
    <row r="47" spans="1:50" x14ac:dyDescent="0.3">
      <c r="A47" s="75">
        <v>761371</v>
      </c>
      <c r="B47" s="70" t="s">
        <v>221</v>
      </c>
      <c r="C47" s="70" t="s">
        <v>161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 t="s">
        <v>157</v>
      </c>
      <c r="W47" s="7"/>
      <c r="X47" s="7"/>
      <c r="Y47" s="7"/>
      <c r="Z47" s="7"/>
      <c r="AA47" s="7" t="s">
        <v>157</v>
      </c>
      <c r="AB47" s="7" t="s">
        <v>157</v>
      </c>
      <c r="AC47" s="7" t="s">
        <v>157</v>
      </c>
      <c r="AD47" s="7"/>
      <c r="AE47" s="7"/>
      <c r="AF47" s="7"/>
      <c r="AG47" s="7" t="s">
        <v>157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0"/>
      <c r="AV47" s="7"/>
      <c r="AW47" s="7"/>
      <c r="AX47" s="76"/>
    </row>
    <row r="48" spans="1:50" x14ac:dyDescent="0.3">
      <c r="A48" s="75">
        <v>761575</v>
      </c>
      <c r="B48" s="70" t="s">
        <v>236</v>
      </c>
      <c r="C48" s="70" t="s">
        <v>161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 t="s">
        <v>157</v>
      </c>
      <c r="W48" s="7"/>
      <c r="X48" s="7"/>
      <c r="Y48" s="7"/>
      <c r="Z48" s="7"/>
      <c r="AA48" s="7" t="s">
        <v>157</v>
      </c>
      <c r="AB48" s="7" t="s">
        <v>157</v>
      </c>
      <c r="AC48" s="7" t="s">
        <v>157</v>
      </c>
      <c r="AD48" s="7"/>
      <c r="AE48" s="7"/>
      <c r="AF48" s="7"/>
      <c r="AG48" s="7" t="s">
        <v>157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0"/>
      <c r="AV48" s="7"/>
      <c r="AW48" s="7"/>
      <c r="AX48" s="76"/>
    </row>
    <row r="49" spans="1:50" x14ac:dyDescent="0.3">
      <c r="A49" s="75">
        <v>769347</v>
      </c>
      <c r="B49" s="70" t="s">
        <v>664</v>
      </c>
      <c r="C49" s="70" t="s">
        <v>161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 t="s">
        <v>157</v>
      </c>
      <c r="W49" s="7"/>
      <c r="X49" s="7"/>
      <c r="Y49" s="7"/>
      <c r="Z49" s="7"/>
      <c r="AA49" s="7" t="s">
        <v>157</v>
      </c>
      <c r="AB49" s="7" t="s">
        <v>157</v>
      </c>
      <c r="AC49" s="7" t="s">
        <v>157</v>
      </c>
      <c r="AD49" s="7"/>
      <c r="AE49" s="7"/>
      <c r="AF49" s="7"/>
      <c r="AG49" s="7" t="s">
        <v>157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0"/>
      <c r="AV49" s="7"/>
      <c r="AW49" s="7"/>
      <c r="AX49" s="76"/>
    </row>
    <row r="50" spans="1:50" x14ac:dyDescent="0.3">
      <c r="A50" s="75">
        <v>771084</v>
      </c>
      <c r="B50" s="70" t="s">
        <v>851</v>
      </c>
      <c r="C50" s="70" t="s">
        <v>161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 t="s">
        <v>157</v>
      </c>
      <c r="W50" s="7"/>
      <c r="X50" s="7"/>
      <c r="Y50" s="7"/>
      <c r="Z50" s="7"/>
      <c r="AA50" s="7" t="s">
        <v>157</v>
      </c>
      <c r="AB50" s="7" t="s">
        <v>157</v>
      </c>
      <c r="AC50" s="7" t="s">
        <v>157</v>
      </c>
      <c r="AD50" s="7"/>
      <c r="AE50" s="7"/>
      <c r="AF50" s="7"/>
      <c r="AG50" s="7" t="s">
        <v>157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0"/>
      <c r="AV50" s="7"/>
      <c r="AW50" s="7"/>
      <c r="AX50" s="76"/>
    </row>
    <row r="51" spans="1:50" x14ac:dyDescent="0.3">
      <c r="A51" s="75">
        <v>772254</v>
      </c>
      <c r="B51" s="70" t="s">
        <v>988</v>
      </c>
      <c r="C51" s="70" t="s">
        <v>161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 t="s">
        <v>157</v>
      </c>
      <c r="W51" s="7"/>
      <c r="X51" s="7"/>
      <c r="Y51" s="7"/>
      <c r="Z51" s="7"/>
      <c r="AA51" s="7" t="s">
        <v>157</v>
      </c>
      <c r="AB51" s="7" t="s">
        <v>157</v>
      </c>
      <c r="AC51" s="7" t="s">
        <v>157</v>
      </c>
      <c r="AD51" s="7"/>
      <c r="AE51" s="7"/>
      <c r="AF51" s="7"/>
      <c r="AG51" s="7" t="s">
        <v>157</v>
      </c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0"/>
      <c r="AV51" s="7"/>
      <c r="AW51" s="7"/>
      <c r="AX51" s="76"/>
    </row>
    <row r="52" spans="1:50" x14ac:dyDescent="0.3">
      <c r="A52" s="75">
        <v>772361</v>
      </c>
      <c r="B52" s="70" t="s">
        <v>1006</v>
      </c>
      <c r="C52" s="70" t="s">
        <v>161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 t="s">
        <v>157</v>
      </c>
      <c r="W52" s="7"/>
      <c r="X52" s="7"/>
      <c r="Y52" s="7"/>
      <c r="Z52" s="7"/>
      <c r="AA52" s="7" t="s">
        <v>157</v>
      </c>
      <c r="AB52" s="7" t="s">
        <v>157</v>
      </c>
      <c r="AC52" s="7" t="s">
        <v>157</v>
      </c>
      <c r="AD52" s="7"/>
      <c r="AE52" s="7"/>
      <c r="AF52" s="7"/>
      <c r="AG52" s="7" t="s">
        <v>157</v>
      </c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0"/>
      <c r="AV52" s="7"/>
      <c r="AW52" s="7"/>
      <c r="AX52" s="76"/>
    </row>
    <row r="53" spans="1:50" x14ac:dyDescent="0.3">
      <c r="A53" s="75">
        <v>776224</v>
      </c>
      <c r="B53" s="70" t="s">
        <v>2033</v>
      </c>
      <c r="C53" s="70" t="s">
        <v>161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 t="s">
        <v>157</v>
      </c>
      <c r="W53" s="7"/>
      <c r="X53" s="7"/>
      <c r="Y53" s="7"/>
      <c r="Z53" s="7"/>
      <c r="AA53" s="7" t="s">
        <v>157</v>
      </c>
      <c r="AB53" s="7" t="s">
        <v>157</v>
      </c>
      <c r="AC53" s="7" t="s">
        <v>157</v>
      </c>
      <c r="AD53" s="7"/>
      <c r="AE53" s="7"/>
      <c r="AF53" s="7"/>
      <c r="AG53" s="7" t="s">
        <v>157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0"/>
      <c r="AV53" s="7"/>
      <c r="AW53" s="7"/>
      <c r="AX53" s="76"/>
    </row>
    <row r="54" spans="1:50" x14ac:dyDescent="0.3">
      <c r="A54" s="75">
        <v>767089</v>
      </c>
      <c r="B54" s="70" t="s">
        <v>540</v>
      </c>
      <c r="C54" s="70" t="s">
        <v>161</v>
      </c>
      <c r="D54" s="7" t="s">
        <v>157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 t="s">
        <v>157</v>
      </c>
      <c r="AH54" s="7"/>
      <c r="AI54" s="7"/>
      <c r="AJ54" s="7"/>
      <c r="AK54" s="7"/>
      <c r="AL54" s="7" t="s">
        <v>157</v>
      </c>
      <c r="AM54" s="7" t="s">
        <v>157</v>
      </c>
      <c r="AN54" s="7"/>
      <c r="AO54" s="7"/>
      <c r="AP54" s="7" t="s">
        <v>157</v>
      </c>
      <c r="AQ54" s="7"/>
      <c r="AR54" s="7"/>
      <c r="AS54" s="7"/>
      <c r="AT54" s="7"/>
      <c r="AU54" s="70"/>
      <c r="AV54" s="7"/>
      <c r="AW54" s="7"/>
      <c r="AX54" s="76"/>
    </row>
    <row r="55" spans="1:50" x14ac:dyDescent="0.3">
      <c r="A55" s="75">
        <v>769547</v>
      </c>
      <c r="B55" s="70" t="s">
        <v>682</v>
      </c>
      <c r="C55" s="70" t="s">
        <v>161</v>
      </c>
      <c r="D55" s="7" t="s">
        <v>157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 t="s">
        <v>157</v>
      </c>
      <c r="AH55" s="7"/>
      <c r="AI55" s="7"/>
      <c r="AJ55" s="7"/>
      <c r="AK55" s="7"/>
      <c r="AL55" s="7" t="s">
        <v>157</v>
      </c>
      <c r="AM55" s="7"/>
      <c r="AN55" s="7"/>
      <c r="AO55" s="7"/>
      <c r="AP55" s="7" t="s">
        <v>157</v>
      </c>
      <c r="AQ55" s="7"/>
      <c r="AR55" s="7"/>
      <c r="AS55" s="7"/>
      <c r="AT55" s="7"/>
      <c r="AU55" s="70"/>
      <c r="AV55" s="7"/>
      <c r="AW55" s="7"/>
      <c r="AX55" s="76"/>
    </row>
    <row r="56" spans="1:50" x14ac:dyDescent="0.3">
      <c r="A56" s="75">
        <v>770928</v>
      </c>
      <c r="B56" s="70" t="s">
        <v>831</v>
      </c>
      <c r="C56" s="70" t="s">
        <v>161</v>
      </c>
      <c r="D56" s="7" t="s">
        <v>157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 t="s">
        <v>157</v>
      </c>
      <c r="AH56" s="7"/>
      <c r="AI56" s="7"/>
      <c r="AJ56" s="7"/>
      <c r="AK56" s="7"/>
      <c r="AL56" s="7" t="s">
        <v>157</v>
      </c>
      <c r="AM56" s="7" t="s">
        <v>157</v>
      </c>
      <c r="AN56" s="7"/>
      <c r="AO56" s="7"/>
      <c r="AP56" s="7" t="s">
        <v>157</v>
      </c>
      <c r="AQ56" s="7"/>
      <c r="AR56" s="7"/>
      <c r="AS56" s="7"/>
      <c r="AT56" s="7"/>
      <c r="AU56" s="70"/>
      <c r="AV56" s="7"/>
      <c r="AW56" s="7"/>
      <c r="AX56" s="76"/>
    </row>
    <row r="57" spans="1:50" x14ac:dyDescent="0.3">
      <c r="A57" s="75">
        <v>771697</v>
      </c>
      <c r="B57" s="70" t="s">
        <v>929</v>
      </c>
      <c r="C57" s="70" t="s">
        <v>161</v>
      </c>
      <c r="D57" s="7" t="s">
        <v>157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 t="s">
        <v>157</v>
      </c>
      <c r="AH57" s="7" t="s">
        <v>157</v>
      </c>
      <c r="AI57" s="7"/>
      <c r="AJ57" s="7"/>
      <c r="AK57" s="7"/>
      <c r="AL57" s="7" t="s">
        <v>157</v>
      </c>
      <c r="AM57" s="7" t="s">
        <v>157</v>
      </c>
      <c r="AN57" s="7"/>
      <c r="AO57" s="7"/>
      <c r="AP57" s="7" t="s">
        <v>157</v>
      </c>
      <c r="AQ57" s="7"/>
      <c r="AR57" s="7"/>
      <c r="AS57" s="7"/>
      <c r="AT57" s="7"/>
      <c r="AU57" s="70"/>
      <c r="AV57" s="7"/>
      <c r="AW57" s="7"/>
      <c r="AX57" s="76"/>
    </row>
    <row r="58" spans="1:50" x14ac:dyDescent="0.3">
      <c r="A58" s="75">
        <v>772164</v>
      </c>
      <c r="B58" s="70" t="s">
        <v>978</v>
      </c>
      <c r="C58" s="70" t="s">
        <v>161</v>
      </c>
      <c r="D58" s="7" t="s">
        <v>157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 t="s">
        <v>157</v>
      </c>
      <c r="AH58" s="7" t="s">
        <v>157</v>
      </c>
      <c r="AI58" s="7"/>
      <c r="AJ58" s="7"/>
      <c r="AK58" s="7"/>
      <c r="AL58" s="7" t="s">
        <v>157</v>
      </c>
      <c r="AM58" s="7" t="s">
        <v>157</v>
      </c>
      <c r="AN58" s="7"/>
      <c r="AO58" s="7"/>
      <c r="AP58" s="7" t="s">
        <v>157</v>
      </c>
      <c r="AQ58" s="7"/>
      <c r="AR58" s="7"/>
      <c r="AS58" s="7"/>
      <c r="AT58" s="7"/>
      <c r="AU58" s="70"/>
      <c r="AV58" s="7"/>
      <c r="AW58" s="7"/>
      <c r="AX58" s="76"/>
    </row>
    <row r="59" spans="1:50" x14ac:dyDescent="0.3">
      <c r="A59" s="75">
        <v>761736</v>
      </c>
      <c r="B59" s="70" t="s">
        <v>247</v>
      </c>
      <c r="C59" s="70" t="s">
        <v>161</v>
      </c>
      <c r="D59" s="7" t="s">
        <v>157</v>
      </c>
      <c r="E59" s="7"/>
      <c r="F59" s="7"/>
      <c r="G59" s="7"/>
      <c r="H59" s="7" t="s">
        <v>157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s">
        <v>157</v>
      </c>
      <c r="AL59" s="7"/>
      <c r="AM59" s="7"/>
      <c r="AN59" s="7" t="s">
        <v>157</v>
      </c>
      <c r="AO59" s="7"/>
      <c r="AP59" s="7"/>
      <c r="AQ59" s="7"/>
      <c r="AR59" s="7"/>
      <c r="AS59" s="7"/>
      <c r="AT59" s="7"/>
      <c r="AU59" s="70"/>
      <c r="AV59" s="7"/>
      <c r="AW59" s="7"/>
      <c r="AX59" s="76"/>
    </row>
    <row r="60" spans="1:50" x14ac:dyDescent="0.3">
      <c r="A60" s="75">
        <v>764897</v>
      </c>
      <c r="B60" s="70" t="s">
        <v>411</v>
      </c>
      <c r="C60" s="70" t="s">
        <v>161</v>
      </c>
      <c r="D60" s="7" t="s">
        <v>157</v>
      </c>
      <c r="E60" s="7"/>
      <c r="F60" s="7"/>
      <c r="G60" s="7"/>
      <c r="H60" s="7" t="s">
        <v>157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s">
        <v>157</v>
      </c>
      <c r="AL60" s="7"/>
      <c r="AM60" s="7"/>
      <c r="AN60" s="7" t="s">
        <v>157</v>
      </c>
      <c r="AO60" s="7"/>
      <c r="AP60" s="7"/>
      <c r="AQ60" s="7"/>
      <c r="AR60" s="7"/>
      <c r="AS60" s="7"/>
      <c r="AT60" s="7"/>
      <c r="AU60" s="70"/>
      <c r="AV60" s="7"/>
      <c r="AW60" s="7"/>
      <c r="AX60" s="76"/>
    </row>
    <row r="61" spans="1:50" x14ac:dyDescent="0.3">
      <c r="A61" s="75">
        <v>772120</v>
      </c>
      <c r="B61" s="70" t="s">
        <v>974</v>
      </c>
      <c r="C61" s="70" t="s">
        <v>161</v>
      </c>
      <c r="D61" s="7" t="s">
        <v>157</v>
      </c>
      <c r="E61" s="7"/>
      <c r="F61" s="7"/>
      <c r="G61" s="7"/>
      <c r="H61" s="7" t="s">
        <v>157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">
        <v>157</v>
      </c>
      <c r="AL61" s="7"/>
      <c r="AM61" s="7"/>
      <c r="AN61" s="7" t="s">
        <v>157</v>
      </c>
      <c r="AO61" s="7"/>
      <c r="AP61" s="7"/>
      <c r="AQ61" s="7"/>
      <c r="AR61" s="7"/>
      <c r="AS61" s="7"/>
      <c r="AT61" s="7"/>
      <c r="AU61" s="70"/>
      <c r="AV61" s="7"/>
      <c r="AW61" s="7"/>
      <c r="AX61" s="76"/>
    </row>
    <row r="62" spans="1:50" x14ac:dyDescent="0.3">
      <c r="A62" s="75">
        <v>761769</v>
      </c>
      <c r="B62" s="70" t="s">
        <v>250</v>
      </c>
      <c r="C62" s="70" t="s">
        <v>161</v>
      </c>
      <c r="D62" s="7" t="s">
        <v>157</v>
      </c>
      <c r="E62" s="7"/>
      <c r="F62" s="7"/>
      <c r="G62" s="7" t="s">
        <v>157</v>
      </c>
      <c r="H62" s="7" t="s">
        <v>157</v>
      </c>
      <c r="I62" s="7"/>
      <c r="J62" s="7"/>
      <c r="K62" s="7"/>
      <c r="L62" s="7"/>
      <c r="M62" s="7"/>
      <c r="N62" s="7"/>
      <c r="O62" s="7"/>
      <c r="P62" s="7"/>
      <c r="Q62" s="7" t="s">
        <v>157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 t="s">
        <v>157</v>
      </c>
      <c r="AJ62" s="7"/>
      <c r="AK62" s="7" t="s">
        <v>157</v>
      </c>
      <c r="AL62" s="7"/>
      <c r="AM62" s="7"/>
      <c r="AN62" s="7"/>
      <c r="AO62" s="7"/>
      <c r="AP62" s="7"/>
      <c r="AQ62" s="7"/>
      <c r="AR62" s="7"/>
      <c r="AS62" s="7"/>
      <c r="AT62" s="7"/>
      <c r="AU62" s="70"/>
      <c r="AV62" s="7"/>
      <c r="AW62" s="7"/>
      <c r="AX62" s="76"/>
    </row>
    <row r="63" spans="1:50" x14ac:dyDescent="0.3">
      <c r="A63" s="75">
        <v>767655</v>
      </c>
      <c r="B63" s="70" t="s">
        <v>567</v>
      </c>
      <c r="C63" s="70" t="s">
        <v>161</v>
      </c>
      <c r="D63" s="7" t="s">
        <v>157</v>
      </c>
      <c r="E63" s="7"/>
      <c r="F63" s="7"/>
      <c r="G63" s="7" t="s">
        <v>157</v>
      </c>
      <c r="H63" s="7" t="s">
        <v>157</v>
      </c>
      <c r="I63" s="7"/>
      <c r="J63" s="7"/>
      <c r="K63" s="7"/>
      <c r="L63" s="7"/>
      <c r="M63" s="7"/>
      <c r="N63" s="7"/>
      <c r="O63" s="7"/>
      <c r="P63" s="7"/>
      <c r="Q63" s="7" t="s">
        <v>157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 t="s">
        <v>157</v>
      </c>
      <c r="AJ63" s="7"/>
      <c r="AK63" s="7" t="s">
        <v>157</v>
      </c>
      <c r="AL63" s="7"/>
      <c r="AM63" s="7"/>
      <c r="AN63" s="7"/>
      <c r="AO63" s="7" t="s">
        <v>157</v>
      </c>
      <c r="AP63" s="7"/>
      <c r="AQ63" s="7"/>
      <c r="AR63" s="7"/>
      <c r="AS63" s="7"/>
      <c r="AT63" s="7"/>
      <c r="AU63" s="70"/>
      <c r="AV63" s="7"/>
      <c r="AW63" s="7"/>
      <c r="AX63" s="76"/>
    </row>
    <row r="64" spans="1:50" x14ac:dyDescent="0.3">
      <c r="A64" s="75">
        <v>768659</v>
      </c>
      <c r="B64" s="70" t="s">
        <v>625</v>
      </c>
      <c r="C64" s="70" t="s">
        <v>161</v>
      </c>
      <c r="D64" s="7" t="s">
        <v>157</v>
      </c>
      <c r="E64" s="7"/>
      <c r="F64" s="7"/>
      <c r="G64" s="7" t="s">
        <v>157</v>
      </c>
      <c r="H64" s="7" t="s">
        <v>157</v>
      </c>
      <c r="I64" s="7"/>
      <c r="J64" s="7"/>
      <c r="K64" s="7"/>
      <c r="L64" s="7"/>
      <c r="M64" s="7"/>
      <c r="N64" s="7"/>
      <c r="O64" s="7"/>
      <c r="P64" s="7"/>
      <c r="Q64" s="7" t="s">
        <v>157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 t="s">
        <v>157</v>
      </c>
      <c r="AJ64" s="7"/>
      <c r="AK64" s="7" t="s">
        <v>157</v>
      </c>
      <c r="AL64" s="7"/>
      <c r="AM64" s="7"/>
      <c r="AN64" s="7"/>
      <c r="AO64" s="7"/>
      <c r="AP64" s="7"/>
      <c r="AQ64" s="7"/>
      <c r="AR64" s="7"/>
      <c r="AS64" s="7"/>
      <c r="AT64" s="7"/>
      <c r="AU64" s="70"/>
      <c r="AV64" s="7"/>
      <c r="AW64" s="7"/>
      <c r="AX64" s="76"/>
    </row>
    <row r="65" spans="1:50" x14ac:dyDescent="0.3">
      <c r="A65" s="75">
        <v>770895</v>
      </c>
      <c r="B65" s="70" t="s">
        <v>828</v>
      </c>
      <c r="C65" s="70" t="s">
        <v>161</v>
      </c>
      <c r="D65" s="7" t="s">
        <v>157</v>
      </c>
      <c r="E65" s="7"/>
      <c r="F65" s="7"/>
      <c r="G65" s="7" t="s">
        <v>157</v>
      </c>
      <c r="H65" s="7" t="s">
        <v>157</v>
      </c>
      <c r="I65" s="7"/>
      <c r="J65" s="7"/>
      <c r="K65" s="7"/>
      <c r="L65" s="7"/>
      <c r="M65" s="7"/>
      <c r="N65" s="7"/>
      <c r="O65" s="7"/>
      <c r="P65" s="7"/>
      <c r="Q65" s="7" t="s">
        <v>157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 t="s">
        <v>157</v>
      </c>
      <c r="AJ65" s="7"/>
      <c r="AK65" s="7" t="s">
        <v>157</v>
      </c>
      <c r="AL65" s="7"/>
      <c r="AM65" s="7"/>
      <c r="AN65" s="7"/>
      <c r="AO65" s="7" t="s">
        <v>157</v>
      </c>
      <c r="AP65" s="7"/>
      <c r="AQ65" s="7"/>
      <c r="AR65" s="7"/>
      <c r="AS65" s="7"/>
      <c r="AT65" s="7"/>
      <c r="AU65" s="70"/>
      <c r="AV65" s="7"/>
      <c r="AW65" s="7"/>
      <c r="AX65" s="76"/>
    </row>
    <row r="66" spans="1:50" x14ac:dyDescent="0.3">
      <c r="A66" s="75">
        <v>775445</v>
      </c>
      <c r="B66" s="70" t="s">
        <v>1741</v>
      </c>
      <c r="C66" s="70" t="s">
        <v>161</v>
      </c>
      <c r="D66" s="7" t="s">
        <v>157</v>
      </c>
      <c r="E66" s="7"/>
      <c r="F66" s="7"/>
      <c r="G66" s="7" t="s">
        <v>157</v>
      </c>
      <c r="H66" s="7" t="s">
        <v>157</v>
      </c>
      <c r="I66" s="7"/>
      <c r="J66" s="7"/>
      <c r="K66" s="7"/>
      <c r="L66" s="7"/>
      <c r="M66" s="7"/>
      <c r="N66" s="7"/>
      <c r="O66" s="7"/>
      <c r="P66" s="7"/>
      <c r="Q66" s="7" t="s">
        <v>157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 t="s">
        <v>157</v>
      </c>
      <c r="AJ66" s="7"/>
      <c r="AK66" s="7" t="s">
        <v>157</v>
      </c>
      <c r="AL66" s="7"/>
      <c r="AM66" s="7"/>
      <c r="AN66" s="7"/>
      <c r="AO66" s="7" t="s">
        <v>157</v>
      </c>
      <c r="AP66" s="7"/>
      <c r="AQ66" s="7"/>
      <c r="AR66" s="7"/>
      <c r="AS66" s="7"/>
      <c r="AT66" s="7"/>
      <c r="AU66" s="70"/>
      <c r="AV66" s="7"/>
      <c r="AW66" s="7"/>
      <c r="AX66" s="76"/>
    </row>
    <row r="67" spans="1:50" x14ac:dyDescent="0.3">
      <c r="A67" s="75">
        <v>761456</v>
      </c>
      <c r="B67" s="70" t="s">
        <v>227</v>
      </c>
      <c r="C67" s="70" t="s">
        <v>161</v>
      </c>
      <c r="D67" s="7" t="s">
        <v>157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 t="s">
        <v>157</v>
      </c>
      <c r="AG67" s="7"/>
      <c r="AH67" s="7"/>
      <c r="AI67" s="7"/>
      <c r="AJ67" s="7"/>
      <c r="AK67" s="7" t="s">
        <v>157</v>
      </c>
      <c r="AL67" s="7"/>
      <c r="AM67" s="7"/>
      <c r="AN67" s="7"/>
      <c r="AO67" s="7"/>
      <c r="AP67" s="7"/>
      <c r="AQ67" s="7"/>
      <c r="AR67" s="7"/>
      <c r="AS67" s="7"/>
      <c r="AT67" s="7"/>
      <c r="AU67" s="70"/>
      <c r="AV67" s="7"/>
      <c r="AW67" s="7"/>
      <c r="AX67" s="76"/>
    </row>
    <row r="68" spans="1:50" x14ac:dyDescent="0.3">
      <c r="A68" s="75">
        <v>761988</v>
      </c>
      <c r="B68" s="70" t="s">
        <v>262</v>
      </c>
      <c r="C68" s="70" t="s">
        <v>161</v>
      </c>
      <c r="D68" s="7" t="s">
        <v>157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 t="s">
        <v>157</v>
      </c>
      <c r="AG68" s="7"/>
      <c r="AH68" s="7"/>
      <c r="AI68" s="7"/>
      <c r="AJ68" s="7"/>
      <c r="AK68" s="7" t="s">
        <v>157</v>
      </c>
      <c r="AL68" s="7"/>
      <c r="AM68" s="7"/>
      <c r="AN68" s="7"/>
      <c r="AO68" s="7"/>
      <c r="AP68" s="7"/>
      <c r="AQ68" s="7"/>
      <c r="AR68" s="7"/>
      <c r="AS68" s="7"/>
      <c r="AT68" s="7"/>
      <c r="AU68" s="70"/>
      <c r="AV68" s="7"/>
      <c r="AW68" s="7"/>
      <c r="AX68" s="76"/>
    </row>
    <row r="69" spans="1:50" x14ac:dyDescent="0.3">
      <c r="A69" s="75">
        <v>765144</v>
      </c>
      <c r="B69" s="70" t="s">
        <v>427</v>
      </c>
      <c r="C69" s="70" t="s">
        <v>161</v>
      </c>
      <c r="D69" s="7" t="s">
        <v>157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 t="s">
        <v>157</v>
      </c>
      <c r="AG69" s="7"/>
      <c r="AH69" s="7"/>
      <c r="AI69" s="7"/>
      <c r="AJ69" s="7"/>
      <c r="AK69" s="7" t="s">
        <v>157</v>
      </c>
      <c r="AL69" s="7"/>
      <c r="AM69" s="7"/>
      <c r="AN69" s="7"/>
      <c r="AO69" s="7"/>
      <c r="AP69" s="7"/>
      <c r="AQ69" s="7"/>
      <c r="AR69" s="7"/>
      <c r="AS69" s="7"/>
      <c r="AT69" s="7"/>
      <c r="AU69" s="70"/>
      <c r="AV69" s="7"/>
      <c r="AW69" s="7"/>
      <c r="AX69" s="76"/>
    </row>
    <row r="70" spans="1:50" x14ac:dyDescent="0.3">
      <c r="A70" s="75">
        <v>771167</v>
      </c>
      <c r="B70" s="70" t="s">
        <v>862</v>
      </c>
      <c r="C70" s="70" t="s">
        <v>161</v>
      </c>
      <c r="D70" s="7" t="s">
        <v>157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 t="s">
        <v>157</v>
      </c>
      <c r="AG70" s="7"/>
      <c r="AH70" s="7"/>
      <c r="AI70" s="7"/>
      <c r="AJ70" s="7"/>
      <c r="AK70" s="7" t="s">
        <v>157</v>
      </c>
      <c r="AL70" s="7"/>
      <c r="AM70" s="7"/>
      <c r="AN70" s="7"/>
      <c r="AO70" s="7"/>
      <c r="AP70" s="7"/>
      <c r="AQ70" s="7"/>
      <c r="AR70" s="7"/>
      <c r="AS70" s="7"/>
      <c r="AT70" s="7"/>
      <c r="AU70" s="70"/>
      <c r="AV70" s="7"/>
      <c r="AW70" s="7"/>
      <c r="AX70" s="76"/>
    </row>
    <row r="71" spans="1:50" x14ac:dyDescent="0.3">
      <c r="A71" s="75">
        <v>762040</v>
      </c>
      <c r="B71" s="70" t="s">
        <v>271</v>
      </c>
      <c r="C71" s="70" t="s">
        <v>161</v>
      </c>
      <c r="D71" s="7" t="s">
        <v>157</v>
      </c>
      <c r="E71" s="7"/>
      <c r="F71" s="7"/>
      <c r="G71" s="7"/>
      <c r="H71" s="7" t="s">
        <v>157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 t="s">
        <v>157</v>
      </c>
      <c r="AL71" s="7" t="s">
        <v>157</v>
      </c>
      <c r="AM71" s="7"/>
      <c r="AN71" s="7" t="s">
        <v>157</v>
      </c>
      <c r="AO71" s="7"/>
      <c r="AP71" s="7"/>
      <c r="AQ71" s="7"/>
      <c r="AR71" s="7"/>
      <c r="AS71" s="7"/>
      <c r="AT71" s="7"/>
      <c r="AU71" s="70"/>
      <c r="AV71" s="7"/>
      <c r="AW71" s="7"/>
      <c r="AX71" s="76"/>
    </row>
    <row r="72" spans="1:50" x14ac:dyDescent="0.3">
      <c r="A72" s="75">
        <v>762967</v>
      </c>
      <c r="B72" s="70" t="s">
        <v>310</v>
      </c>
      <c r="C72" s="70" t="s">
        <v>161</v>
      </c>
      <c r="D72" s="7" t="s">
        <v>157</v>
      </c>
      <c r="E72" s="7"/>
      <c r="F72" s="7"/>
      <c r="G72" s="7"/>
      <c r="H72" s="7" t="s">
        <v>157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 t="s">
        <v>157</v>
      </c>
      <c r="AL72" s="7" t="s">
        <v>157</v>
      </c>
      <c r="AM72" s="7"/>
      <c r="AN72" s="7" t="s">
        <v>157</v>
      </c>
      <c r="AO72" s="7"/>
      <c r="AP72" s="7"/>
      <c r="AQ72" s="7"/>
      <c r="AR72" s="7"/>
      <c r="AS72" s="7"/>
      <c r="AT72" s="7"/>
      <c r="AU72" s="70"/>
      <c r="AV72" s="7"/>
      <c r="AW72" s="7"/>
      <c r="AX72" s="76"/>
    </row>
    <row r="73" spans="1:50" x14ac:dyDescent="0.3">
      <c r="A73" s="75">
        <v>763880</v>
      </c>
      <c r="B73" s="70" t="s">
        <v>357</v>
      </c>
      <c r="C73" s="70" t="s">
        <v>161</v>
      </c>
      <c r="D73" s="7" t="s">
        <v>157</v>
      </c>
      <c r="E73" s="7"/>
      <c r="F73" s="7"/>
      <c r="G73" s="7"/>
      <c r="H73" s="7" t="s">
        <v>157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 t="s">
        <v>157</v>
      </c>
      <c r="AL73" s="7" t="s">
        <v>157</v>
      </c>
      <c r="AM73" s="7"/>
      <c r="AN73" s="7" t="s">
        <v>157</v>
      </c>
      <c r="AO73" s="7"/>
      <c r="AP73" s="7"/>
      <c r="AQ73" s="7"/>
      <c r="AR73" s="7"/>
      <c r="AS73" s="7"/>
      <c r="AT73" s="7"/>
      <c r="AU73" s="70"/>
      <c r="AV73" s="7"/>
      <c r="AW73" s="7"/>
      <c r="AX73" s="76"/>
    </row>
    <row r="74" spans="1:50" x14ac:dyDescent="0.3">
      <c r="A74" s="75">
        <v>767805</v>
      </c>
      <c r="B74" s="70" t="s">
        <v>578</v>
      </c>
      <c r="C74" s="70" t="s">
        <v>161</v>
      </c>
      <c r="D74" s="7" t="s">
        <v>157</v>
      </c>
      <c r="E74" s="7"/>
      <c r="F74" s="7"/>
      <c r="G74" s="7"/>
      <c r="H74" s="7" t="s">
        <v>157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 t="s">
        <v>157</v>
      </c>
      <c r="AL74" s="7" t="s">
        <v>157</v>
      </c>
      <c r="AM74" s="7"/>
      <c r="AN74" s="7" t="s">
        <v>157</v>
      </c>
      <c r="AO74" s="7"/>
      <c r="AP74" s="7"/>
      <c r="AQ74" s="7"/>
      <c r="AR74" s="7"/>
      <c r="AS74" s="7"/>
      <c r="AT74" s="7"/>
      <c r="AU74" s="70"/>
      <c r="AV74" s="7"/>
      <c r="AW74" s="7"/>
      <c r="AX74" s="76"/>
    </row>
    <row r="75" spans="1:50" x14ac:dyDescent="0.3">
      <c r="A75" s="75">
        <v>772381</v>
      </c>
      <c r="B75" s="70" t="s">
        <v>1010</v>
      </c>
      <c r="C75" s="70" t="s">
        <v>161</v>
      </c>
      <c r="D75" s="7" t="s">
        <v>157</v>
      </c>
      <c r="E75" s="7"/>
      <c r="F75" s="7"/>
      <c r="G75" s="7"/>
      <c r="H75" s="7" t="s">
        <v>157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 t="s">
        <v>157</v>
      </c>
      <c r="AL75" s="7" t="s">
        <v>157</v>
      </c>
      <c r="AM75" s="7"/>
      <c r="AN75" s="7" t="s">
        <v>157</v>
      </c>
      <c r="AO75" s="7"/>
      <c r="AP75" s="7"/>
      <c r="AQ75" s="7"/>
      <c r="AR75" s="7"/>
      <c r="AS75" s="7"/>
      <c r="AT75" s="7"/>
      <c r="AU75" s="70"/>
      <c r="AV75" s="7"/>
      <c r="AW75" s="7"/>
      <c r="AX75" s="76"/>
    </row>
    <row r="76" spans="1:50" x14ac:dyDescent="0.3">
      <c r="A76" s="75">
        <v>773637</v>
      </c>
      <c r="B76" s="70" t="s">
        <v>1280</v>
      </c>
      <c r="C76" s="70" t="s">
        <v>161</v>
      </c>
      <c r="D76" s="7" t="s">
        <v>157</v>
      </c>
      <c r="E76" s="7"/>
      <c r="F76" s="7"/>
      <c r="G76" s="7"/>
      <c r="H76" s="7" t="s">
        <v>157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 t="s">
        <v>157</v>
      </c>
      <c r="AL76" s="7" t="s">
        <v>157</v>
      </c>
      <c r="AM76" s="7"/>
      <c r="AN76" s="7" t="s">
        <v>157</v>
      </c>
      <c r="AO76" s="7"/>
      <c r="AP76" s="7"/>
      <c r="AQ76" s="7"/>
      <c r="AR76" s="7"/>
      <c r="AS76" s="7"/>
      <c r="AT76" s="7"/>
      <c r="AU76" s="70"/>
      <c r="AV76" s="7"/>
      <c r="AW76" s="7"/>
      <c r="AX76" s="76"/>
    </row>
    <row r="77" spans="1:50" x14ac:dyDescent="0.3">
      <c r="A77" s="75">
        <v>763191</v>
      </c>
      <c r="B77" s="70" t="s">
        <v>326</v>
      </c>
      <c r="C77" s="70" t="s">
        <v>161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 t="s">
        <v>157</v>
      </c>
      <c r="P77" s="7"/>
      <c r="Q77" s="7"/>
      <c r="R77" s="7"/>
      <c r="S77" s="7"/>
      <c r="T77" s="7"/>
      <c r="U77" s="7"/>
      <c r="V77" s="7"/>
      <c r="W77" s="7"/>
      <c r="X77" s="7" t="s">
        <v>157</v>
      </c>
      <c r="Y77" s="7" t="s">
        <v>157</v>
      </c>
      <c r="Z77" s="7"/>
      <c r="AA77" s="7"/>
      <c r="AB77" s="7"/>
      <c r="AC77" s="7"/>
      <c r="AD77" s="7"/>
      <c r="AE77" s="7"/>
      <c r="AF77" s="7" t="s">
        <v>157</v>
      </c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0"/>
      <c r="AV77" s="7"/>
      <c r="AW77" s="7"/>
      <c r="AX77" s="76"/>
    </row>
    <row r="78" spans="1:50" x14ac:dyDescent="0.3">
      <c r="A78" s="75">
        <v>769074</v>
      </c>
      <c r="B78" s="70" t="s">
        <v>651</v>
      </c>
      <c r="C78" s="70" t="s">
        <v>161</v>
      </c>
      <c r="D78" s="7"/>
      <c r="E78" s="7"/>
      <c r="F78" s="7"/>
      <c r="G78" s="7"/>
      <c r="H78" s="7"/>
      <c r="I78" s="7"/>
      <c r="J78" s="7"/>
      <c r="K78" s="7" t="s">
        <v>157</v>
      </c>
      <c r="L78" s="7"/>
      <c r="M78" s="7"/>
      <c r="N78" s="7" t="s">
        <v>157</v>
      </c>
      <c r="O78" s="7" t="s">
        <v>157</v>
      </c>
      <c r="P78" s="7"/>
      <c r="Q78" s="7"/>
      <c r="R78" s="7"/>
      <c r="S78" s="7"/>
      <c r="T78" s="7"/>
      <c r="U78" s="7"/>
      <c r="V78" s="7"/>
      <c r="W78" s="7"/>
      <c r="X78" s="7" t="s">
        <v>157</v>
      </c>
      <c r="Y78" s="7" t="s">
        <v>157</v>
      </c>
      <c r="Z78" s="7"/>
      <c r="AA78" s="7"/>
      <c r="AB78" s="7"/>
      <c r="AC78" s="7"/>
      <c r="AD78" s="7"/>
      <c r="AE78" s="7"/>
      <c r="AF78" s="7" t="s">
        <v>157</v>
      </c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0"/>
      <c r="AV78" s="7"/>
      <c r="AW78" s="7"/>
      <c r="AX78" s="76"/>
    </row>
    <row r="79" spans="1:50" x14ac:dyDescent="0.3">
      <c r="A79" s="75">
        <v>770747</v>
      </c>
      <c r="B79" s="70" t="s">
        <v>812</v>
      </c>
      <c r="C79" s="70" t="s">
        <v>161</v>
      </c>
      <c r="D79" s="7"/>
      <c r="E79" s="7"/>
      <c r="F79" s="7"/>
      <c r="G79" s="7"/>
      <c r="H79" s="7"/>
      <c r="I79" s="7"/>
      <c r="J79" s="7"/>
      <c r="K79" s="7" t="s">
        <v>157</v>
      </c>
      <c r="L79" s="7"/>
      <c r="M79" s="7"/>
      <c r="N79" s="7"/>
      <c r="O79" s="7" t="s">
        <v>157</v>
      </c>
      <c r="P79" s="7"/>
      <c r="Q79" s="7"/>
      <c r="R79" s="7"/>
      <c r="S79" s="7"/>
      <c r="T79" s="7"/>
      <c r="U79" s="7"/>
      <c r="V79" s="7"/>
      <c r="W79" s="7"/>
      <c r="X79" s="7" t="s">
        <v>157</v>
      </c>
      <c r="Y79" s="7"/>
      <c r="Z79" s="7"/>
      <c r="AA79" s="7"/>
      <c r="AB79" s="7"/>
      <c r="AC79" s="7"/>
      <c r="AD79" s="7"/>
      <c r="AE79" s="7"/>
      <c r="AF79" s="7" t="s">
        <v>157</v>
      </c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0"/>
      <c r="AV79" s="7"/>
      <c r="AW79" s="7"/>
      <c r="AX79" s="76"/>
    </row>
    <row r="80" spans="1:50" x14ac:dyDescent="0.3">
      <c r="A80" s="75">
        <v>761557</v>
      </c>
      <c r="B80" s="70" t="s">
        <v>233</v>
      </c>
      <c r="C80" s="70" t="s">
        <v>161</v>
      </c>
      <c r="D80" s="7"/>
      <c r="E80" s="7"/>
      <c r="F80" s="7"/>
      <c r="G80" s="7"/>
      <c r="H80" s="7"/>
      <c r="I80" s="7"/>
      <c r="J80" s="7"/>
      <c r="K80" s="7" t="s">
        <v>157</v>
      </c>
      <c r="L80" s="7"/>
      <c r="M80" s="7"/>
      <c r="N80" s="7" t="s">
        <v>157</v>
      </c>
      <c r="O80" s="7" t="s">
        <v>157</v>
      </c>
      <c r="P80" s="7"/>
      <c r="Q80" s="7"/>
      <c r="R80" s="7"/>
      <c r="S80" s="7"/>
      <c r="T80" s="7"/>
      <c r="U80" s="7"/>
      <c r="V80" s="7"/>
      <c r="W80" s="7"/>
      <c r="X80" s="7" t="s">
        <v>157</v>
      </c>
      <c r="Y80" s="7" t="s">
        <v>157</v>
      </c>
      <c r="Z80" s="7"/>
      <c r="AA80" s="7"/>
      <c r="AB80" s="7"/>
      <c r="AC80" s="7"/>
      <c r="AD80" s="7"/>
      <c r="AE80" s="7"/>
      <c r="AF80" s="7" t="s">
        <v>157</v>
      </c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0"/>
      <c r="AV80" s="7"/>
      <c r="AW80" s="7"/>
      <c r="AX80" s="76"/>
    </row>
    <row r="81" spans="1:50" x14ac:dyDescent="0.3">
      <c r="A81" s="75">
        <v>769680</v>
      </c>
      <c r="B81" s="70" t="s">
        <v>696</v>
      </c>
      <c r="C81" s="70" t="s">
        <v>161</v>
      </c>
      <c r="D81" s="7"/>
      <c r="E81" s="7"/>
      <c r="F81" s="7"/>
      <c r="G81" s="7"/>
      <c r="H81" s="7"/>
      <c r="I81" s="7"/>
      <c r="J81" s="7"/>
      <c r="K81" s="7" t="s">
        <v>157</v>
      </c>
      <c r="L81" s="7"/>
      <c r="M81" s="7"/>
      <c r="N81" s="7"/>
      <c r="O81" s="7" t="s">
        <v>157</v>
      </c>
      <c r="P81" s="7"/>
      <c r="Q81" s="7"/>
      <c r="R81" s="7"/>
      <c r="S81" s="7"/>
      <c r="T81" s="7"/>
      <c r="U81" s="7"/>
      <c r="V81" s="7"/>
      <c r="W81" s="7"/>
      <c r="X81" s="7" t="s">
        <v>157</v>
      </c>
      <c r="Y81" s="7" t="s">
        <v>157</v>
      </c>
      <c r="Z81" s="7"/>
      <c r="AA81" s="7"/>
      <c r="AB81" s="7"/>
      <c r="AC81" s="7"/>
      <c r="AD81" s="7"/>
      <c r="AE81" s="7"/>
      <c r="AF81" s="7" t="s">
        <v>157</v>
      </c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0"/>
      <c r="AV81" s="7"/>
      <c r="AW81" s="7"/>
      <c r="AX81" s="76"/>
    </row>
    <row r="82" spans="1:50" x14ac:dyDescent="0.3">
      <c r="A82" s="75">
        <v>774183</v>
      </c>
      <c r="B82" s="70" t="s">
        <v>1421</v>
      </c>
      <c r="C82" s="70" t="s">
        <v>161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 t="s">
        <v>157</v>
      </c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 t="s">
        <v>157</v>
      </c>
      <c r="AH82" s="7" t="s">
        <v>157</v>
      </c>
      <c r="AI82" s="7"/>
      <c r="AJ82" s="7"/>
      <c r="AK82" s="7"/>
      <c r="AL82" s="7"/>
      <c r="AM82" s="7"/>
      <c r="AN82" s="7"/>
      <c r="AO82" s="7"/>
      <c r="AP82" s="7" t="s">
        <v>157</v>
      </c>
      <c r="AQ82" s="7"/>
      <c r="AR82" s="7"/>
      <c r="AS82" s="7"/>
      <c r="AT82" s="7"/>
      <c r="AU82" s="70"/>
      <c r="AV82" s="7"/>
      <c r="AW82" s="7"/>
      <c r="AX82" s="76"/>
    </row>
    <row r="83" spans="1:50" x14ac:dyDescent="0.3">
      <c r="A83" s="75">
        <v>775240</v>
      </c>
      <c r="B83" s="70" t="s">
        <v>1667</v>
      </c>
      <c r="C83" s="70" t="s">
        <v>161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 t="s">
        <v>157</v>
      </c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0"/>
      <c r="AV83" s="7"/>
      <c r="AW83" s="7"/>
      <c r="AX83" s="76"/>
    </row>
    <row r="84" spans="1:50" x14ac:dyDescent="0.3">
      <c r="A84" s="75">
        <v>775469</v>
      </c>
      <c r="B84" s="70" t="s">
        <v>1751</v>
      </c>
      <c r="C84" s="70" t="s">
        <v>161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 t="s">
        <v>157</v>
      </c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0"/>
      <c r="AV84" s="7"/>
      <c r="AW84" s="7"/>
      <c r="AX84" s="76"/>
    </row>
    <row r="85" spans="1:50" x14ac:dyDescent="0.3">
      <c r="A85" s="75">
        <v>767128</v>
      </c>
      <c r="B85" s="70" t="s">
        <v>542</v>
      </c>
      <c r="C85" s="70" t="s">
        <v>161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 t="s">
        <v>157</v>
      </c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0"/>
      <c r="AV85" s="7"/>
      <c r="AW85" s="7"/>
      <c r="AX85" s="76"/>
    </row>
    <row r="86" spans="1:50" x14ac:dyDescent="0.3">
      <c r="A86" s="75">
        <v>769738</v>
      </c>
      <c r="B86" s="70" t="s">
        <v>702</v>
      </c>
      <c r="C86" s="70" t="s">
        <v>161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 t="s">
        <v>157</v>
      </c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0"/>
      <c r="AV86" s="7"/>
      <c r="AW86" s="7"/>
      <c r="AX86" s="76"/>
    </row>
    <row r="87" spans="1:50" x14ac:dyDescent="0.3">
      <c r="A87" s="75">
        <v>772773</v>
      </c>
      <c r="B87" s="70" t="s">
        <v>1079</v>
      </c>
      <c r="C87" s="70" t="s">
        <v>161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 t="s">
        <v>157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 t="s">
        <v>157</v>
      </c>
      <c r="AH87" s="7" t="s">
        <v>157</v>
      </c>
      <c r="AI87" s="7"/>
      <c r="AJ87" s="7"/>
      <c r="AK87" s="7"/>
      <c r="AL87" s="7"/>
      <c r="AM87" s="7"/>
      <c r="AN87" s="7"/>
      <c r="AO87" s="7"/>
      <c r="AP87" s="7" t="s">
        <v>157</v>
      </c>
      <c r="AQ87" s="7"/>
      <c r="AR87" s="7"/>
      <c r="AS87" s="7"/>
      <c r="AT87" s="7"/>
      <c r="AU87" s="70"/>
      <c r="AV87" s="7"/>
      <c r="AW87" s="7"/>
      <c r="AX87" s="76"/>
    </row>
    <row r="88" spans="1:50" x14ac:dyDescent="0.3">
      <c r="A88" s="75">
        <v>773465</v>
      </c>
      <c r="B88" s="70" t="s">
        <v>1237</v>
      </c>
      <c r="C88" s="70" t="s">
        <v>161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 t="s">
        <v>157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 t="s">
        <v>157</v>
      </c>
      <c r="AH88" s="7" t="s">
        <v>157</v>
      </c>
      <c r="AI88" s="7"/>
      <c r="AJ88" s="7"/>
      <c r="AK88" s="7"/>
      <c r="AL88" s="7"/>
      <c r="AM88" s="7"/>
      <c r="AN88" s="7"/>
      <c r="AO88" s="7"/>
      <c r="AP88" s="7" t="s">
        <v>157</v>
      </c>
      <c r="AQ88" s="7"/>
      <c r="AR88" s="7"/>
      <c r="AS88" s="7"/>
      <c r="AT88" s="7"/>
      <c r="AU88" s="70"/>
      <c r="AV88" s="7"/>
      <c r="AW88" s="7"/>
      <c r="AX88" s="76"/>
    </row>
    <row r="89" spans="1:50" x14ac:dyDescent="0.3">
      <c r="A89" s="75">
        <v>769322</v>
      </c>
      <c r="B89" s="70" t="s">
        <v>663</v>
      </c>
      <c r="C89" s="70" t="s">
        <v>161</v>
      </c>
      <c r="D89" s="7"/>
      <c r="E89" s="7"/>
      <c r="F89" s="7"/>
      <c r="G89" s="7"/>
      <c r="H89" s="7"/>
      <c r="I89" s="7" t="s">
        <v>157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 t="s">
        <v>157</v>
      </c>
      <c r="AH89" s="7"/>
      <c r="AI89" s="7" t="s">
        <v>157</v>
      </c>
      <c r="AJ89" s="7"/>
      <c r="AK89" s="7" t="s">
        <v>157</v>
      </c>
      <c r="AL89" s="7"/>
      <c r="AM89" s="7"/>
      <c r="AN89" s="7"/>
      <c r="AO89" s="7"/>
      <c r="AP89" s="7"/>
      <c r="AQ89" s="7"/>
      <c r="AR89" s="7"/>
      <c r="AS89" s="7"/>
      <c r="AT89" s="7"/>
      <c r="AU89" s="70"/>
      <c r="AV89" s="7" t="s">
        <v>157</v>
      </c>
      <c r="AW89" s="7"/>
      <c r="AX89" s="76" t="s">
        <v>157</v>
      </c>
    </row>
    <row r="90" spans="1:50" x14ac:dyDescent="0.3">
      <c r="A90" s="75">
        <v>771005</v>
      </c>
      <c r="B90" s="70" t="s">
        <v>843</v>
      </c>
      <c r="C90" s="70" t="s">
        <v>161</v>
      </c>
      <c r="D90" s="7"/>
      <c r="E90" s="7"/>
      <c r="F90" s="7"/>
      <c r="G90" s="7"/>
      <c r="H90" s="7"/>
      <c r="I90" s="7" t="s">
        <v>157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 t="s">
        <v>157</v>
      </c>
      <c r="AH90" s="7"/>
      <c r="AI90" s="7" t="s">
        <v>157</v>
      </c>
      <c r="AJ90" s="7"/>
      <c r="AK90" s="7" t="s">
        <v>157</v>
      </c>
      <c r="AL90" s="7"/>
      <c r="AM90" s="7"/>
      <c r="AN90" s="7"/>
      <c r="AO90" s="7"/>
      <c r="AP90" s="7"/>
      <c r="AQ90" s="7"/>
      <c r="AR90" s="7"/>
      <c r="AS90" s="7"/>
      <c r="AT90" s="7"/>
      <c r="AU90" s="70"/>
      <c r="AV90" s="7" t="s">
        <v>157</v>
      </c>
      <c r="AW90" s="7"/>
      <c r="AX90" s="76" t="s">
        <v>157</v>
      </c>
    </row>
    <row r="91" spans="1:50" x14ac:dyDescent="0.3">
      <c r="A91" s="75">
        <v>772217</v>
      </c>
      <c r="B91" s="70" t="s">
        <v>984</v>
      </c>
      <c r="C91" s="70" t="s">
        <v>161</v>
      </c>
      <c r="D91" s="7"/>
      <c r="E91" s="7"/>
      <c r="F91" s="7"/>
      <c r="G91" s="7" t="s">
        <v>157</v>
      </c>
      <c r="H91" s="7" t="s">
        <v>157</v>
      </c>
      <c r="I91" s="7" t="s">
        <v>157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 t="s">
        <v>157</v>
      </c>
      <c r="AH91" s="7"/>
      <c r="AI91" s="7" t="s">
        <v>157</v>
      </c>
      <c r="AJ91" s="7"/>
      <c r="AK91" s="7" t="s">
        <v>157</v>
      </c>
      <c r="AL91" s="7"/>
      <c r="AM91" s="7"/>
      <c r="AN91" s="7"/>
      <c r="AO91" s="7"/>
      <c r="AP91" s="7"/>
      <c r="AQ91" s="7"/>
      <c r="AR91" s="7"/>
      <c r="AS91" s="7"/>
      <c r="AT91" s="7"/>
      <c r="AU91" s="70"/>
      <c r="AV91" s="7" t="s">
        <v>157</v>
      </c>
      <c r="AW91" s="7"/>
      <c r="AX91" s="76" t="s">
        <v>157</v>
      </c>
    </row>
    <row r="92" spans="1:50" x14ac:dyDescent="0.3">
      <c r="A92" s="75">
        <v>772736</v>
      </c>
      <c r="B92" s="70" t="s">
        <v>1063</v>
      </c>
      <c r="C92" s="70" t="s">
        <v>161</v>
      </c>
      <c r="D92" s="7"/>
      <c r="E92" s="7"/>
      <c r="F92" s="7"/>
      <c r="G92" s="7" t="s">
        <v>157</v>
      </c>
      <c r="H92" s="7" t="s">
        <v>157</v>
      </c>
      <c r="I92" s="7" t="s">
        <v>157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 t="s">
        <v>157</v>
      </c>
      <c r="AH92" s="7"/>
      <c r="AI92" s="7"/>
      <c r="AJ92" s="7"/>
      <c r="AK92" s="7" t="s">
        <v>157</v>
      </c>
      <c r="AL92" s="7"/>
      <c r="AM92" s="7"/>
      <c r="AN92" s="7"/>
      <c r="AO92" s="7"/>
      <c r="AP92" s="7"/>
      <c r="AQ92" s="7"/>
      <c r="AR92" s="7"/>
      <c r="AS92" s="7"/>
      <c r="AT92" s="7"/>
      <c r="AU92" s="70"/>
      <c r="AV92" s="7" t="s">
        <v>157</v>
      </c>
      <c r="AW92" s="7" t="s">
        <v>157</v>
      </c>
      <c r="AX92" s="76" t="s">
        <v>157</v>
      </c>
    </row>
    <row r="93" spans="1:50" x14ac:dyDescent="0.3">
      <c r="A93" s="75">
        <v>774230</v>
      </c>
      <c r="B93" s="70" t="s">
        <v>1433</v>
      </c>
      <c r="C93" s="70" t="s">
        <v>161</v>
      </c>
      <c r="D93" s="7"/>
      <c r="E93" s="7"/>
      <c r="F93" s="7"/>
      <c r="G93" s="7"/>
      <c r="H93" s="7"/>
      <c r="I93" s="7" t="s">
        <v>157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 t="s">
        <v>157</v>
      </c>
      <c r="AH93" s="7"/>
      <c r="AI93" s="7" t="s">
        <v>157</v>
      </c>
      <c r="AJ93" s="7"/>
      <c r="AK93" s="7" t="s">
        <v>157</v>
      </c>
      <c r="AL93" s="7"/>
      <c r="AM93" s="7"/>
      <c r="AN93" s="7"/>
      <c r="AO93" s="7"/>
      <c r="AP93" s="7"/>
      <c r="AQ93" s="7"/>
      <c r="AR93" s="7"/>
      <c r="AS93" s="7"/>
      <c r="AT93" s="7"/>
      <c r="AU93" s="70"/>
      <c r="AV93" s="7" t="s">
        <v>157</v>
      </c>
      <c r="AW93" s="7" t="s">
        <v>157</v>
      </c>
      <c r="AX93" s="76" t="s">
        <v>157</v>
      </c>
    </row>
    <row r="94" spans="1:50" x14ac:dyDescent="0.3">
      <c r="A94" s="75">
        <v>775797</v>
      </c>
      <c r="B94" s="70" t="s">
        <v>1863</v>
      </c>
      <c r="C94" s="70" t="s">
        <v>161</v>
      </c>
      <c r="D94" s="7"/>
      <c r="E94" s="7"/>
      <c r="F94" s="7"/>
      <c r="G94" s="7" t="s">
        <v>157</v>
      </c>
      <c r="H94" s="7" t="s">
        <v>157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 t="s">
        <v>157</v>
      </c>
      <c r="AH94" s="7"/>
      <c r="AI94" s="7" t="s">
        <v>157</v>
      </c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0"/>
      <c r="AV94" s="7"/>
      <c r="AW94" s="7"/>
      <c r="AX94" s="76"/>
    </row>
    <row r="95" spans="1:50" x14ac:dyDescent="0.3">
      <c r="A95" s="75">
        <v>776344</v>
      </c>
      <c r="B95" s="70" t="s">
        <v>2100</v>
      </c>
      <c r="C95" s="70" t="s">
        <v>161</v>
      </c>
      <c r="D95" s="7"/>
      <c r="E95" s="7"/>
      <c r="F95" s="7"/>
      <c r="G95" s="7" t="s">
        <v>157</v>
      </c>
      <c r="H95" s="7" t="s">
        <v>157</v>
      </c>
      <c r="I95" s="7" t="s">
        <v>157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 t="s">
        <v>157</v>
      </c>
      <c r="AH95" s="7"/>
      <c r="AI95" s="7" t="s">
        <v>157</v>
      </c>
      <c r="AJ95" s="7"/>
      <c r="AK95" s="7" t="s">
        <v>157</v>
      </c>
      <c r="AL95" s="7"/>
      <c r="AM95" s="7"/>
      <c r="AN95" s="7"/>
      <c r="AO95" s="7"/>
      <c r="AP95" s="7"/>
      <c r="AQ95" s="7"/>
      <c r="AR95" s="7"/>
      <c r="AS95" s="7"/>
      <c r="AT95" s="7"/>
      <c r="AU95" s="70"/>
      <c r="AV95" s="7" t="s">
        <v>157</v>
      </c>
      <c r="AW95" s="7" t="s">
        <v>157</v>
      </c>
      <c r="AX95" s="76"/>
    </row>
    <row r="96" spans="1:50" x14ac:dyDescent="0.3">
      <c r="A96" s="75">
        <v>763022</v>
      </c>
      <c r="B96" s="70" t="s">
        <v>313</v>
      </c>
      <c r="C96" s="70" t="s">
        <v>161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0"/>
      <c r="AV96" s="7"/>
      <c r="AW96" s="7"/>
      <c r="AX96" s="76"/>
    </row>
    <row r="97" spans="1:50" x14ac:dyDescent="0.3">
      <c r="A97" s="75">
        <v>765419</v>
      </c>
      <c r="B97" s="70" t="s">
        <v>444</v>
      </c>
      <c r="C97" s="70" t="s">
        <v>161</v>
      </c>
      <c r="D97" s="7"/>
      <c r="E97" s="7"/>
      <c r="F97" s="7"/>
      <c r="G97" s="7"/>
      <c r="H97" s="7" t="s">
        <v>157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 t="s">
        <v>157</v>
      </c>
      <c r="AO97" s="7"/>
      <c r="AP97" s="7"/>
      <c r="AQ97" s="7"/>
      <c r="AR97" s="7"/>
      <c r="AS97" s="7"/>
      <c r="AT97" s="7"/>
      <c r="AU97" s="70"/>
      <c r="AV97" s="7"/>
      <c r="AW97" s="7"/>
      <c r="AX97" s="76"/>
    </row>
    <row r="98" spans="1:50" x14ac:dyDescent="0.3">
      <c r="A98" s="75">
        <v>769147</v>
      </c>
      <c r="B98" s="70" t="s">
        <v>656</v>
      </c>
      <c r="C98" s="70" t="s">
        <v>161</v>
      </c>
      <c r="D98" s="7"/>
      <c r="E98" s="7"/>
      <c r="F98" s="7"/>
      <c r="G98" s="7"/>
      <c r="H98" s="7" t="s">
        <v>157</v>
      </c>
      <c r="I98" s="7" t="s">
        <v>157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 t="s">
        <v>157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 t="s">
        <v>157</v>
      </c>
      <c r="AL98" s="7"/>
      <c r="AM98" s="7"/>
      <c r="AN98" s="7" t="s">
        <v>157</v>
      </c>
      <c r="AO98" s="7"/>
      <c r="AP98" s="7"/>
      <c r="AQ98" s="7"/>
      <c r="AR98" s="7"/>
      <c r="AS98" s="7"/>
      <c r="AT98" s="7"/>
      <c r="AU98" s="70"/>
      <c r="AV98" s="7"/>
      <c r="AW98" s="7"/>
      <c r="AX98" s="76"/>
    </row>
    <row r="99" spans="1:50" x14ac:dyDescent="0.3">
      <c r="A99" s="75">
        <v>770939</v>
      </c>
      <c r="B99" s="70" t="s">
        <v>834</v>
      </c>
      <c r="C99" s="70" t="s">
        <v>161</v>
      </c>
      <c r="D99" s="7"/>
      <c r="E99" s="7"/>
      <c r="F99" s="7"/>
      <c r="G99" s="7"/>
      <c r="H99" s="7" t="s">
        <v>157</v>
      </c>
      <c r="I99" s="7" t="s">
        <v>157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0"/>
      <c r="AV99" s="7"/>
      <c r="AW99" s="7"/>
      <c r="AX99" s="76"/>
    </row>
    <row r="100" spans="1:50" x14ac:dyDescent="0.3">
      <c r="A100" s="75">
        <v>771639</v>
      </c>
      <c r="B100" s="70" t="s">
        <v>912</v>
      </c>
      <c r="C100" s="70" t="s">
        <v>161</v>
      </c>
      <c r="D100" s="7"/>
      <c r="E100" s="7"/>
      <c r="F100" s="7"/>
      <c r="G100" s="7"/>
      <c r="H100" s="7" t="s">
        <v>157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 t="s">
        <v>157</v>
      </c>
      <c r="AL100" s="7"/>
      <c r="AM100" s="7"/>
      <c r="AN100" s="7"/>
      <c r="AO100" s="7"/>
      <c r="AP100" s="7"/>
      <c r="AQ100" s="7"/>
      <c r="AR100" s="7"/>
      <c r="AS100" s="7"/>
      <c r="AT100" s="7"/>
      <c r="AU100" s="70"/>
      <c r="AV100" s="7"/>
      <c r="AW100" s="7"/>
      <c r="AX100" s="76"/>
    </row>
    <row r="101" spans="1:50" x14ac:dyDescent="0.3">
      <c r="A101" s="75">
        <v>772157</v>
      </c>
      <c r="B101" s="70" t="s">
        <v>977</v>
      </c>
      <c r="C101" s="70" t="s">
        <v>161</v>
      </c>
      <c r="D101" s="7"/>
      <c r="E101" s="7"/>
      <c r="F101" s="7"/>
      <c r="G101" s="7"/>
      <c r="H101" s="7"/>
      <c r="I101" s="7" t="s">
        <v>157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 t="s">
        <v>157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 t="s">
        <v>157</v>
      </c>
      <c r="AL101" s="7"/>
      <c r="AM101" s="7"/>
      <c r="AN101" s="7" t="s">
        <v>157</v>
      </c>
      <c r="AO101" s="7"/>
      <c r="AP101" s="7"/>
      <c r="AQ101" s="7"/>
      <c r="AR101" s="7"/>
      <c r="AS101" s="7"/>
      <c r="AT101" s="7"/>
      <c r="AU101" s="70"/>
      <c r="AV101" s="7"/>
      <c r="AW101" s="7"/>
      <c r="AX101" s="76"/>
    </row>
    <row r="102" spans="1:50" x14ac:dyDescent="0.3">
      <c r="A102" s="75">
        <v>772707</v>
      </c>
      <c r="B102" s="70" t="s">
        <v>1057</v>
      </c>
      <c r="C102" s="70" t="s">
        <v>161</v>
      </c>
      <c r="D102" s="7"/>
      <c r="E102" s="7"/>
      <c r="F102" s="7"/>
      <c r="G102" s="7"/>
      <c r="H102" s="7" t="s">
        <v>157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 t="s">
        <v>157</v>
      </c>
      <c r="AO102" s="7"/>
      <c r="AP102" s="7"/>
      <c r="AQ102" s="7"/>
      <c r="AR102" s="7"/>
      <c r="AS102" s="7"/>
      <c r="AT102" s="7"/>
      <c r="AU102" s="70"/>
      <c r="AV102" s="7"/>
      <c r="AW102" s="7"/>
      <c r="AX102" s="76"/>
    </row>
    <row r="103" spans="1:50" x14ac:dyDescent="0.3">
      <c r="A103" s="75">
        <v>773712</v>
      </c>
      <c r="B103" s="70" t="s">
        <v>1298</v>
      </c>
      <c r="C103" s="70" t="s">
        <v>161</v>
      </c>
      <c r="D103" s="7"/>
      <c r="E103" s="7"/>
      <c r="F103" s="7"/>
      <c r="G103" s="7"/>
      <c r="H103" s="7" t="s">
        <v>157</v>
      </c>
      <c r="I103" s="7" t="s">
        <v>157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 t="s">
        <v>157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 t="s">
        <v>157</v>
      </c>
      <c r="AL103" s="7"/>
      <c r="AM103" s="7"/>
      <c r="AN103" s="7" t="s">
        <v>157</v>
      </c>
      <c r="AO103" s="7"/>
      <c r="AP103" s="7"/>
      <c r="AQ103" s="7"/>
      <c r="AR103" s="7"/>
      <c r="AS103" s="7"/>
      <c r="AT103" s="7"/>
      <c r="AU103" s="70"/>
      <c r="AV103" s="7"/>
      <c r="AW103" s="7"/>
      <c r="AX103" s="76"/>
    </row>
    <row r="104" spans="1:50" x14ac:dyDescent="0.3">
      <c r="A104" s="75">
        <v>774250</v>
      </c>
      <c r="B104" s="70" t="s">
        <v>1438</v>
      </c>
      <c r="C104" s="70" t="s">
        <v>161</v>
      </c>
      <c r="D104" s="7"/>
      <c r="E104" s="7"/>
      <c r="F104" s="7"/>
      <c r="G104" s="7"/>
      <c r="H104" s="7" t="s">
        <v>157</v>
      </c>
      <c r="I104" s="7" t="s">
        <v>157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 t="s">
        <v>157</v>
      </c>
      <c r="AO104" s="7"/>
      <c r="AP104" s="7"/>
      <c r="AQ104" s="7"/>
      <c r="AR104" s="7"/>
      <c r="AS104" s="7"/>
      <c r="AT104" s="7"/>
      <c r="AU104" s="70"/>
      <c r="AV104" s="7"/>
      <c r="AW104" s="7"/>
      <c r="AX104" s="76"/>
    </row>
    <row r="105" spans="1:50" x14ac:dyDescent="0.3">
      <c r="A105" s="75">
        <v>776306</v>
      </c>
      <c r="B105" s="70" t="s">
        <v>2076</v>
      </c>
      <c r="C105" s="70" t="s">
        <v>161</v>
      </c>
      <c r="D105" s="7"/>
      <c r="E105" s="7"/>
      <c r="F105" s="7"/>
      <c r="G105" s="7"/>
      <c r="H105" s="7" t="s">
        <v>157</v>
      </c>
      <c r="I105" s="7" t="s">
        <v>157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 t="s">
        <v>157</v>
      </c>
      <c r="AL105" s="7"/>
      <c r="AM105" s="7"/>
      <c r="AN105" s="7" t="s">
        <v>157</v>
      </c>
      <c r="AO105" s="7"/>
      <c r="AP105" s="7"/>
      <c r="AQ105" s="7"/>
      <c r="AR105" s="7"/>
      <c r="AS105" s="7"/>
      <c r="AT105" s="7"/>
      <c r="AU105" s="70"/>
      <c r="AV105" s="7"/>
      <c r="AW105" s="7"/>
      <c r="AX105" s="76"/>
    </row>
    <row r="106" spans="1:50" x14ac:dyDescent="0.3">
      <c r="A106" s="75">
        <v>762032</v>
      </c>
      <c r="B106" s="70" t="s">
        <v>268</v>
      </c>
      <c r="C106" s="70" t="s">
        <v>161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 t="s">
        <v>157</v>
      </c>
      <c r="AG106" s="7"/>
      <c r="AH106" s="7"/>
      <c r="AI106" s="7"/>
      <c r="AJ106" s="7"/>
      <c r="AK106" s="7" t="s">
        <v>157</v>
      </c>
      <c r="AL106" s="7"/>
      <c r="AM106" s="7"/>
      <c r="AN106" s="7" t="s">
        <v>157</v>
      </c>
      <c r="AO106" s="7"/>
      <c r="AP106" s="7"/>
      <c r="AQ106" s="7"/>
      <c r="AR106" s="7"/>
      <c r="AS106" s="7"/>
      <c r="AT106" s="7"/>
      <c r="AU106" s="70"/>
      <c r="AV106" s="7"/>
      <c r="AW106" s="7"/>
      <c r="AX106" s="76"/>
    </row>
    <row r="107" spans="1:50" x14ac:dyDescent="0.3">
      <c r="A107" s="75">
        <v>762153</v>
      </c>
      <c r="B107" s="70" t="s">
        <v>276</v>
      </c>
      <c r="C107" s="70" t="s">
        <v>161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 t="s">
        <v>157</v>
      </c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0"/>
      <c r="AV107" s="7"/>
      <c r="AW107" s="7"/>
      <c r="AX107" s="76"/>
    </row>
    <row r="108" spans="1:50" x14ac:dyDescent="0.3">
      <c r="A108" s="75">
        <v>772679</v>
      </c>
      <c r="B108" s="70" t="s">
        <v>1055</v>
      </c>
      <c r="C108" s="70" t="s">
        <v>161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 t="s">
        <v>157</v>
      </c>
      <c r="AG108" s="7"/>
      <c r="AH108" s="7"/>
      <c r="AI108" s="7"/>
      <c r="AJ108" s="7"/>
      <c r="AK108" s="7" t="s">
        <v>157</v>
      </c>
      <c r="AL108" s="7"/>
      <c r="AM108" s="7"/>
      <c r="AN108" s="7"/>
      <c r="AO108" s="7"/>
      <c r="AP108" s="7"/>
      <c r="AQ108" s="7"/>
      <c r="AR108" s="7"/>
      <c r="AS108" s="7"/>
      <c r="AT108" s="7"/>
      <c r="AU108" s="70"/>
      <c r="AV108" s="7"/>
      <c r="AW108" s="7"/>
      <c r="AX108" s="76"/>
    </row>
    <row r="109" spans="1:50" x14ac:dyDescent="0.3">
      <c r="A109" s="75">
        <v>775480</v>
      </c>
      <c r="B109" s="70" t="s">
        <v>1754</v>
      </c>
      <c r="C109" s="70" t="s">
        <v>161</v>
      </c>
      <c r="D109" s="7"/>
      <c r="E109" s="7"/>
      <c r="F109" s="7"/>
      <c r="G109" s="7"/>
      <c r="H109" s="7"/>
      <c r="I109" s="7"/>
      <c r="J109" s="7" t="s">
        <v>157</v>
      </c>
      <c r="K109" s="7"/>
      <c r="L109" s="7"/>
      <c r="M109" s="7"/>
      <c r="N109" s="7"/>
      <c r="O109" s="7"/>
      <c r="P109" s="7"/>
      <c r="Q109" s="7"/>
      <c r="R109" s="7"/>
      <c r="S109" s="7" t="s">
        <v>157</v>
      </c>
      <c r="T109" s="7"/>
      <c r="U109" s="7" t="s">
        <v>157</v>
      </c>
      <c r="V109" s="7"/>
      <c r="W109" s="7"/>
      <c r="X109" s="7"/>
      <c r="Y109" s="7"/>
      <c r="Z109" s="7" t="s">
        <v>157</v>
      </c>
      <c r="AA109" s="7"/>
      <c r="AB109" s="7"/>
      <c r="AC109" s="7"/>
      <c r="AD109" s="7"/>
      <c r="AE109" s="7"/>
      <c r="AF109" s="7"/>
      <c r="AG109" s="7"/>
      <c r="AH109" s="7" t="s">
        <v>157</v>
      </c>
      <c r="AI109" s="7"/>
      <c r="AJ109" s="7"/>
      <c r="AK109" s="7"/>
      <c r="AL109" s="7"/>
      <c r="AM109" s="7"/>
      <c r="AN109" s="7"/>
      <c r="AO109" s="7"/>
      <c r="AP109" s="7"/>
      <c r="AQ109" s="7" t="s">
        <v>157</v>
      </c>
      <c r="AR109" s="7" t="s">
        <v>157</v>
      </c>
      <c r="AS109" s="7" t="s">
        <v>157</v>
      </c>
      <c r="AT109" s="7" t="s">
        <v>157</v>
      </c>
      <c r="AU109" s="70"/>
      <c r="AV109" s="7"/>
      <c r="AW109" s="7"/>
      <c r="AX109" s="76"/>
    </row>
    <row r="110" spans="1:50" x14ac:dyDescent="0.3">
      <c r="A110" s="77">
        <v>773142</v>
      </c>
      <c r="B110" s="78" t="s">
        <v>1156</v>
      </c>
      <c r="C110" s="78" t="s">
        <v>161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 t="s">
        <v>157</v>
      </c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78"/>
      <c r="AV110" s="20"/>
      <c r="AW110" s="20"/>
      <c r="AX110" s="79"/>
    </row>
  </sheetData>
  <conditionalFormatting sqref="D1:AX110 D111:AY1048576">
    <cfRule type="cellIs" dxfId="379" priority="2" operator="equal">
      <formula>"ok"</formula>
    </cfRule>
    <cfRule type="cellIs" dxfId="378" priority="3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9 d 3 a 5 e - a d 1 1 - 4 b c b - 8 b e c - 0 8 8 1 0 b 7 6 0 7 5 e "   x m l n s = " h t t p : / / s c h e m a s . m i c r o s o f t . c o m / D a t a M a s h u p " > A A A A A P 8 F A A B Q S w M E F A A C A A g A S 4 L I W s F w g a K k A A A A 9 g A A A B I A H A B D b 2 5 m a W c v U G F j a 2 F n Z S 5 4 b W w g o h g A K K A U A A A A A A A A A A A A A A A A A A A A A A A A A A A A h Y 9 N D o I w G E S v Q r q n P 2 D U k I + y c C u J i Y l h 2 5 Q K j V A M L Z a 7 u f B I X k G M o u 5 c z p u 3 m L l f b 5 C N b R N c V G 9 1 Z 1 L E M E W B M r I r t a l S N L h j u E Y Z h 5 2 Q J 1 G p Y J K N T U Z b p q h 2 7 p w Q 4 r 3 H P s Z d X 5 G I U k a K f L u X t W o F + s j 6 v x x q Y 5 0 w U i E O h 9 c Y H m G 2 i D F b L T E F M k P I t f k K 0 b T 3 2 f 5 A 2 A y N G 3 r F l Q 3 z A s g c g b w / 8 A d Q S w M E F A A C A A g A S 4 L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C y F r b Y W J z + Q I A A I 0 6 A A A T A B w A R m 9 y b X V s Y X M v U 2 V j d G l v b j E u b S C i G A A o o B Q A A A A A A A A A A A A A A A A A A A A A A A A A A A D t 2 8 1 q 2 0 A Q A O B 7 I O 8 w K B A k E E m b l l 6 K C 0 H E S U r i h N i 0 h x D K W h o 7 S 6 R d s 7 v q X 8 i h j 9 I H 6 K m P 4 B f r S G s 3 t m M K V a q S w / h g Y 2 l 3 Z 3 Y 0 H x I Y W 0 y d 1 A r 6 / v P 5 6 8 2 N z Q 1 7 L Q x m s B U k I p e Z y C D c i w L o Q I 5 u c w P o t b s L i T B j Y S A T T l v I 0 G Y I u Q A n h v S O C g 4 + p 5 j 7 w W d G j u l I x x / b S U p j U L n 3 2 t w M t b 4 J o 9 v L n i i w E w x o L u 7 t B V d 3 l 4 l W j s Z c x V U 2 v w M W Q 0 k R n Z z U E W e h Q 4 s w K Z G + W 1 l M c j m S K Q 2 y E t C C w h S t M F J H f p W t Y E C T I a 1 X y n S 1 p T r o z s A I Z U f a F I n O y 0 I N v k z Q h j 7 v G G 7 9 5 O p 1 G / Q 0 9 H Q h l Q h i O F b u 1 c u d a v B d D M u D i q G h B D G H A 8 o J q 1 g x O B o I D j + 7 l d H T b w b F 0 v n 7 s 7 T v / b H B s Y B i + t 1 C W q c n 7 O r + / I S 7 a L F e X Z k 7 Q 6 U Y y Z w m Z F p R i S i h O l o 1 O U i 6 A z j E 6 l r Q t y 5 9 a h v M 6 9 S t J 4 3 q J T J h 7 y v V x 5 w 6 5 U J / s u F q N W N A k V 5 D e F m H u K I p 8 / 4 J o q X M D n J Z V d D c b + e j S K c / h P U j k t n R n n 4 n U k l n O 3 A i r Z u F D u + L 4 z P y w 6 s W q l J a T T x a r H W d X 7 1 W T 6 t e m e e J L p U L F 9 d Z s 0 Q M H 6 I I 3 s A z v 1 C 1 F V + k e a L z D a 0 p l B + y L r H 4 w T 6 j q k R S / W n 1 Z Z 1 d O q q + 0 g j m y T y b 8 J w 3 E P t s x e e x o g a V a K h 0 0 C / t B J W l W y y y V / b a z O t i Q 9 m F h m K / r f g 9 F R U b O k n X V D N a R t s I 7 V I X s d R W p L 6 V j n 2 y z 0 Y + q X d Y Z e v P v / 7 a M V J G + u g n 3 1 k E N v u / z L 5 g s 2 y W z T 5 Z s + f J 9 g n f W V l p I 6 X n C W z D C c t s R 6 b R W Z m m c v p T 8 R M w O 3 2 U 0 w e t x G Z b N 8 u / 2 r D c f y q 3 z 7 / a t O 7 3 9 I y p M t V m V E / P W G U r K v f L T D p t 0 N Z d 1 j 9 M 2 C g b b W T 0 Q S e x 2 F b E r r m U b J b N N j I L 6 2 I w 2 z b Y X h y x U l b a S O n F E Z t s w W S i i 4 m p q 8 M i W e T f / X / G t w 6 z b O c J d w a T 7 5 e s k 3 U + A Z 2 / A F B L A Q I t A B Q A A g A I A E u C y F r B c I G i p A A A A P Y A A A A S A A A A A A A A A A A A A A A A A A A A A A B D b 2 5 m a W c v U G F j a 2 F n Z S 5 4 b W x Q S w E C L Q A U A A I A C A B L g s h a D 8 r p q 6 Q A A A D p A A A A E w A A A A A A A A A A A A A A A A D w A A A A W 0 N v b n R l b n R f V H l w Z X N d L n h t b F B L A Q I t A B Q A A g A I A E u C y F r b Y W J z + Q I A A I 0 6 A A A T A A A A A A A A A A A A A A A A A O E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B A g A A A A A A i A E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k Y W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2 V i O T k z M S 0 x Z T h m L T R h Y 2 E t O D Q 0 Y S 0 4 Y W I 4 Y j g z Y T Q 4 M j U i I C 8 + P E V u d H J 5 I F R 5 c G U 9 I k x v Y W R l Z F R v Q W 5 h b H l z a X N T Z X J 2 a W N l c y I g V m F s d W U 9 I m w w I i A v P j x F b n R y e S B U e X B l P S J G a W x s Q 2 9 s d W 1 u V H l w Z X M i I F Z h b H V l P S J z Q X d Z R 0 F B Q U F B Q U F B Q U F B Q U F B Q U F B Q U F B Q U F B Q U F B Q U F B Q U F B Q U F B Q U F B Q U F B Q U F B Q U F B Q U F B Q U F B Q U F B Q U F B Q S I g L z 4 8 R W 5 0 c n k g V H l w Z T 0 i R m l s b E x h c 3 R V c G R h d G V k I i B W Y W x 1 Z T 0 i Z D I w M j U t M D Y t M D h U M j I 6 M T g 6 M D c u M T I x N z M 4 M F o i I C 8 + P E V u d H J 5 I F R 5 c G U 9 I k Z p b G x U Y X J n Z X Q i I F Z h b H V l P S J z Q 2 F s a W R h Z F 9 f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D b 3 J l I F R v b 2 x z J n F 1 b 3 Q 7 L C Z x d W 9 0 O 0 l B V E Y m c X V v d D s s J n F 1 b 3 Q 7 Q U 1 F R i B W R E E g N i 4 z J n F 1 b 3 Q 7 L C Z x d W 9 0 O 1 Z E Q S A 2 L j M m c X V v d D s s J n F 1 b 3 Q 7 U 1 B D J n F 1 b 3 Q 7 L C Z x d W 9 0 O 0 N v b m 9 j a W 1 p Z W 5 0 b 3 M g Y m F z a W N v c y B k Z S B 0 c m F 0 Y W 1 p Z W 5 0 b 3 M g d G V y b W l j b 3 M g I H k g b W F 0 Z X J p Y W x l c y B w Y X J h I G V s Y W J v c m F j a W 9 u I G R l I H B p Z X p h c y B t Z W N h b m l j Y X M u I C Z x d W 9 0 O y w m c X V v d D t B U F F Q I C h Q b G F u a W Z p Y 2 F j a c O z b i B h d m F u e m F k Y S B k Z S B s Y S B j Y W x p Z G F k I G R l b C B w c m 9 k d W N 0 b y k m c X V v d D s s J n F 1 b 3 Q 7 S W 5 0 Z X J w c m V 0 Y W N p w 7 N u I G R l I H B s Y W 5 v c y B t Z W P D o W 5 p Y 2 9 z J n F 1 b 3 Q 7 L C Z x d W 9 0 O 0 1 h b m V q b y B k Z S B l c X V p c G 9 z I G R l I G 1 l Z G l j a c O z b i Z x d W 9 0 O y w m c X V v d D t N U 0 E g K E F u Y W x p c 2 l z I G R l I H N p c 3 R l b W F z I G R l I G 1 l Z G l j a c O z b i k m c X V v d D s s J n F 1 b 3 Q 7 U F B B U C A o U H J v Y 2 V z b y B k Z S B B c H J v Y m F j a c O z b i B k Z S B Q a W V 6 Y X M g Z G U g U H J v Z H V j Y 2 n D s 2 4 p J n F 1 b 3 Q 7 L C Z x d W 9 0 O 0 l u d G V y c H J l d G F j a W 9 u I G R l I H B s Y W 5 v c y A o R 0 R c d T A w M j Z U I F R v b G V y Y W 5 j a W F z I E d l b 2 1 l d H J p Y 2 F z I H k g R G l t Z W 5 z a W 9 u Y W x l c y k m c X V v d D s s J n F 1 b 3 Q 7 Q 1 F J L T k m c X V v d D s s J n F 1 b 3 Q 7 Q 1 F J L T E x J n F 1 b 3 Q 7 L C Z x d W 9 0 O 0 N R S S 0 x M i Z x d W 9 0 O y w m c X V v d D t D U U k t M T Q m c X V v d D s s J n F 1 b 3 Q 7 Q 1 F J L T E 1 J n F 1 b 3 Q 7 L C Z x d W 9 0 O 0 N R S S 0 y M C Z x d W 9 0 O y w m c X V v d D t J b n N 0 c n V j d G 9 y I G l u d G V y b m 8 m c X V v d D s s J n F 1 b 3 Q 7 T W F u Z W p v I G R l I F N v Z n R 3 Y X J l I C B N Z W F z d X J l I E x p b m s u I C g g Q 3 J l Y W N p b 2 4 g Z G U g c G x h b n R p b G x h c y B w Y X J h I H J l c 2 d 1 Y X J k b y B k Z S B k Y X R v c y k m c X V v d D s s J n F 1 b 3 Q 7 R W 5 0 Z W 5 k a W 1 p Z W 5 0 b y B k Z S B Q b G F u I G R l I E N v b n R y b 2 w m c X V v d D s s J n F 1 b 3 Q 7 V X N v I G R l I H N v Z n R 3 Y X J l I G d h Z 2 V 0 c m F r I C h B b H R h L C B t b 2 R p Z m l j Y W N p b 2 4 g e S B i Y W p h I G R l I G V x d W l w b 3 M p L i Z x d W 9 0 O y w m c X V v d D t D b 2 5 v Y 2 l t a W V u d G 8 g e S B B c G x p Y 2 F j a c O z b i B k Z W w g U 2 l z d G V t Y S B J T F V P J n F 1 b 3 Q 7 L C Z x d W 9 0 O 0 F k b W l u a X N 0 c m F j a W 9 u I G R l I H J l Y 3 V y c 2 9 z J n F 1 b 3 Q 7 L C Z x d W 9 0 O 1 V z b y B k Z S B Q b 3 J 0 Y W x l c y B k Z S B D b G l l b n R l c y Z x d W 9 0 O y w m c X V v d D t D b 2 5 v Y 2 l t a W V u d G 8 g e S B h c G x p Y 2 F j a c O z b i B k Z S B J U 0 8 g M T Q w M D E m c X V v d D s s J n F 1 b 3 Q 7 R E 1 B S U M g L S B T a X g g U 2 l n b W E m c X V v d D s s J n F 1 b 3 Q 7 U 0 d D J n F 1 b 3 Q 7 L C Z x d W 9 0 O 0 l u Z 2 z D q X M m c X V v d D s s J n F 1 b 3 Q 7 Q X N 0 b 2 4 t R y Z x d W 9 0 O y w m c X V v d D t H U V V J Q 1 M m c X V v d D s s J n F 1 b 3 Q 7 Q 1 N G I F N 0 Z W x s Y W 5 0 a X M m c X V v d D s s J n F 1 b 3 Q 7 Q 1 N G I E 5 p c 3 N h b i Z x d W 9 0 O y w m c X V v d D t D U 1 I g T W F 6 Z G E m c X V v d D s s J n F 1 b 3 Q 7 Q 1 N S I E Z v c m Q m c X V v d D s s J n F 1 b 3 Q 7 Q 1 N G I F R v e W 9 0 Y S Z x d W 9 0 O y w m c X V v d D t D b 2 5 v Y 2 l t a W V u d G 9 z I G R l I G h l c n J h b W l l b n R h c y B k Z S B h b m F s a X N p c y B 5 I H N v b H V j a c O z b i B k Z S B w c m 9 i b G V t Y X M g K D h E U y k m c X V v d D s s J n F 1 b 3 Q 7 T m 9 y b W F z I G F w b G l j Y W J s Z X M g c G F y Y S B s Y W J v c m F 0 b 3 J p b 3 M g Z G U g b W V 0 c m 9 s b 2 d p Y S 4 m c X V v d D s s J n F 1 b 3 Q 7 Q 1 J T I C h S Z X F 1 Z X J p b W l l b n R v c y B F c 3 B l Y 2 l m a W N v c y B k Z W w g Q 2 x p Z W 5 0 Z S k m c X V v d D s s J n F 1 b 3 Q 7 U E Z N R U E 6 I E F u w 6 F s a X N p c y B x d W U g c G V y b W l 0 Z S B p Z G V u d G l m a W N h c i B w b 3 N p Y m x l c y B t b 2 R v c y B k Z S B m Y W x s Y S B l b i B 1 b i B w c m 9 k d W N 0 b y B v I H B y b 2 N l c 2 8 g e S B l d m F s d W F y I H N 1 I G l t c G F j d G 8 g Z W 4 g b G E g Y 2 F s a W R h Z C w g Y 2 9 u I G V s I G Z p b i B k Z S B k Z X N h c n J v b G x h c i B h Y 2 N p b 2 5 l c y B w c m V 2 Z W 5 0 a X Z h c y 4 m c X V v d D s s J n F 1 b 3 Q 7 S V N P I D M x M D A w J n F 1 b 3 Q 7 L C Z x d W 9 0 O 0 l T T y A 5 M D A w J n F 1 b 3 Q 7 L C Z x d W 9 0 O 0 l T T y A x O T A x M S Z x d W 9 0 O y w m c X V v d D t J U 0 8 g O T A w M S Z x d W 9 0 O y w m c X V v d D t D b 2 5 v Y 2 l t a W V u d G 8 g Z W 4 g b G E g Y X B s a W N h Y 2 n D s 2 4 g Z G U g b G F z I E l u d G V y c H J l d G F j a W 9 u Z X M g U 2 F u Y 2 l v b m F k Y X M m c X V v d D t d I i A v P j x F b n R y e S B U e X B l P S J G a W x s Q 2 9 1 b n Q i I F Z h b H V l P S J s N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k Y W Q g K D I p L 0 F 1 d G 9 S Z W 1 v d m V k Q 2 9 s d W 1 u c z E u e 0 5 v I E 5 v b W l u Y S w w f S Z x d W 9 0 O y w m c X V v d D t T Z W N 0 a W 9 u M S 9 D Y W x p Z G F k I C g y K S 9 B d X R v U m V t b 3 Z l Z E N v b H V t b n M x L n t O b 2 1 i c m U g Z G V s I E V t c G x l Y W R v L D F 9 J n F 1 b 3 Q 7 L C Z x d W 9 0 O 1 N l Y 3 R p b 2 4 x L 0 N h b G l k Y W Q g K D I p L 0 F 1 d G 9 S Z W 1 v d m V k Q 2 9 s d W 1 u c z E u e 8 O B c m V h L D J 9 J n F 1 b 3 Q 7 L C Z x d W 9 0 O 1 N l Y 3 R p b 2 4 x L 0 N h b G l k Y W Q g K D I p L 0 F 1 d G 9 S Z W 1 v d m V k Q 2 9 s d W 1 u c z E u e 0 N v c m U g V G 9 v b H M s M 3 0 m c X V v d D s s J n F 1 b 3 Q 7 U 2 V j d G l v b j E v Q 2 F s a W R h Z C A o M i k v Q X V 0 b 1 J l b W 9 2 Z W R D b 2 x 1 b W 5 z M S 5 7 S U F U R i w 0 f S Z x d W 9 0 O y w m c X V v d D t T Z W N 0 a W 9 u M S 9 D Y W x p Z G F k I C g y K S 9 B d X R v U m V t b 3 Z l Z E N v b H V t b n M x L n t B T U V G I F Z E Q S A 2 L j M s N X 0 m c X V v d D s s J n F 1 b 3 Q 7 U 2 V j d G l v b j E v Q 2 F s a W R h Z C A o M i k v Q X V 0 b 1 J l b W 9 2 Z W R D b 2 x 1 b W 5 z M S 5 7 V k R B I D Y u M y w 2 f S Z x d W 9 0 O y w m c X V v d D t T Z W N 0 a W 9 u M S 9 D Y W x p Z G F k I C g y K S 9 B d X R v U m V t b 3 Z l Z E N v b H V t b n M x L n t T U E M s N 3 0 m c X V v d D s s J n F 1 b 3 Q 7 U 2 V j d G l v b j E v Q 2 F s a W R h Z C A o M i k v Q X V 0 b 1 J l b W 9 2 Z W R D b 2 x 1 b W 5 z M S 5 7 Q 2 9 u b 2 N p b W l l b n R v c y B i Y X N p Y 2 9 z I G R l I H R y Y X R h b W l l b n R v c y B 0 Z X J t a W N v c y A g e S B t Y X R l c m l h b G V z I H B h c m E g Z W x h Y m 9 y Y W N p b 2 4 g Z G U g c G l l e m F z I G 1 l Y 2 F u a W N h c y 4 g L D h 9 J n F 1 b 3 Q 7 L C Z x d W 9 0 O 1 N l Y 3 R p b 2 4 x L 0 N h b G l k Y W Q g K D I p L 0 F 1 d G 9 S Z W 1 v d m V k Q 2 9 s d W 1 u c z E u e 0 F Q U V A g K F B s Y W 5 p Z m l j Y W N p w 7 N u I G F 2 Y W 5 6 Y W R h I G R l I G x h I G N h b G l k Y W Q g Z G V s I H B y b 2 R 1 Y 3 R v K S w 5 f S Z x d W 9 0 O y w m c X V v d D t T Z W N 0 a W 9 u M S 9 D Y W x p Z G F k I C g y K S 9 B d X R v U m V t b 3 Z l Z E N v b H V t b n M x L n t J b n R l c n B y Z X R h Y 2 n D s 2 4 g Z G U g c G x h b m 9 z I G 1 l Y 8 O h b m l j b 3 M s M T B 9 J n F 1 b 3 Q 7 L C Z x d W 9 0 O 1 N l Y 3 R p b 2 4 x L 0 N h b G l k Y W Q g K D I p L 0 F 1 d G 9 S Z W 1 v d m V k Q 2 9 s d W 1 u c z E u e 0 1 h b m V q b y B k Z S B l c X V p c G 9 z I G R l I G 1 l Z G l j a c O z b i w x M X 0 m c X V v d D s s J n F 1 b 3 Q 7 U 2 V j d G l v b j E v Q 2 F s a W R h Z C A o M i k v Q X V 0 b 1 J l b W 9 2 Z W R D b 2 x 1 b W 5 z M S 5 7 T V N B I C h B b m F s a X N p c y B k Z S B z a X N 0 Z W 1 h c y B k Z S B t Z W R p Y 2 n D s 2 4 p L D E y f S Z x d W 9 0 O y w m c X V v d D t T Z W N 0 a W 9 u M S 9 D Y W x p Z G F k I C g y K S 9 B d X R v U m V t b 3 Z l Z E N v b H V t b n M x L n t Q U E F Q I C h Q c m 9 j Z X N v I G R l I E F w c m 9 i Y W N p w 7 N u I G R l I F B p Z X p h c y B k Z S B Q c m 9 k d W N j a c O z b i k s M T N 9 J n F 1 b 3 Q 7 L C Z x d W 9 0 O 1 N l Y 3 R p b 2 4 x L 0 N h b G l k Y W Q g K D I p L 0 F 1 d G 9 S Z W 1 v d m V k Q 2 9 s d W 1 u c z E u e 0 l u d G V y c H J l d G F j a W 9 u I G R l I H B s Y W 5 v c y A o R 0 R c d T A w M j Z U I F R v b G V y Y W 5 j a W F z I E d l b 2 1 l d H J p Y 2 F z I H k g R G l t Z W 5 z a W 9 u Y W x l c y k s M T R 9 J n F 1 b 3 Q 7 L C Z x d W 9 0 O 1 N l Y 3 R p b 2 4 x L 0 N h b G l k Y W Q g K D I p L 0 F 1 d G 9 S Z W 1 v d m V k Q 2 9 s d W 1 u c z E u e 0 N R S S 0 5 L D E 1 f S Z x d W 9 0 O y w m c X V v d D t T Z W N 0 a W 9 u M S 9 D Y W x p Z G F k I C g y K S 9 B d X R v U m V t b 3 Z l Z E N v b H V t b n M x L n t D U U k t M T E s M T Z 9 J n F 1 b 3 Q 7 L C Z x d W 9 0 O 1 N l Y 3 R p b 2 4 x L 0 N h b G l k Y W Q g K D I p L 0 F 1 d G 9 S Z W 1 v d m V k Q 2 9 s d W 1 u c z E u e 0 N R S S 0 x M i w x N 3 0 m c X V v d D s s J n F 1 b 3 Q 7 U 2 V j d G l v b j E v Q 2 F s a W R h Z C A o M i k v Q X V 0 b 1 J l b W 9 2 Z W R D b 2 x 1 b W 5 z M S 5 7 Q 1 F J L T E 0 L D E 4 f S Z x d W 9 0 O y w m c X V v d D t T Z W N 0 a W 9 u M S 9 D Y W x p Z G F k I C g y K S 9 B d X R v U m V t b 3 Z l Z E N v b H V t b n M x L n t D U U k t M T U s M T l 9 J n F 1 b 3 Q 7 L C Z x d W 9 0 O 1 N l Y 3 R p b 2 4 x L 0 N h b G l k Y W Q g K D I p L 0 F 1 d G 9 S Z W 1 v d m V k Q 2 9 s d W 1 u c z E u e 0 N R S S 0 y M C w y M H 0 m c X V v d D s s J n F 1 b 3 Q 7 U 2 V j d G l v b j E v Q 2 F s a W R h Z C A o M i k v Q X V 0 b 1 J l b W 9 2 Z W R D b 2 x 1 b W 5 z M S 5 7 S W 5 z d H J 1 Y 3 R v c i B p b n R l c m 5 v L D I x f S Z x d W 9 0 O y w m c X V v d D t T Z W N 0 a W 9 u M S 9 D Y W x p Z G F k I C g y K S 9 B d X R v U m V t b 3 Z l Z E N v b H V t b n M x L n t N Y W 5 l a m 8 g Z G U g U 2 9 m d H d h c m U g I E 1 l Y X N 1 c m U g T G l u a y 4 g K C B D c m V h Y 2 l v b i B k Z S B w b G F u d G l s b G F z I H B h c m E g c m V z Z 3 V h c m R v I G R l I G R h d G 9 z K S w y M n 0 m c X V v d D s s J n F 1 b 3 Q 7 U 2 V j d G l v b j E v Q 2 F s a W R h Z C A o M i k v Q X V 0 b 1 J l b W 9 2 Z W R D b 2 x 1 b W 5 z M S 5 7 R W 5 0 Z W 5 k a W 1 p Z W 5 0 b y B k Z S B Q b G F u I G R l I E N v b n R y b 2 w s M j N 9 J n F 1 b 3 Q 7 L C Z x d W 9 0 O 1 N l Y 3 R p b 2 4 x L 0 N h b G l k Y W Q g K D I p L 0 F 1 d G 9 S Z W 1 v d m V k Q 2 9 s d W 1 u c z E u e 1 V z b y B k Z S B z b 2 Z 0 d 2 F y Z S B n Y W d l d H J h a y A o Q W x 0 Y S w g b W 9 k a W Z p Y 2 F j a W 9 u I H k g Y m F q Y S B k Z S B l c X V p c G 9 z K S 4 s M j R 9 J n F 1 b 3 Q 7 L C Z x d W 9 0 O 1 N l Y 3 R p b 2 4 x L 0 N h b G l k Y W Q g K D I p L 0 F 1 d G 9 S Z W 1 v d m V k Q 2 9 s d W 1 u c z E u e 0 N v b m 9 j a W 1 p Z W 5 0 b y B 5 I E F w b G l j Y W N p w 7 N u I G R l b C B T a X N 0 Z W 1 h I E l M V U 8 s M j V 9 J n F 1 b 3 Q 7 L C Z x d W 9 0 O 1 N l Y 3 R p b 2 4 x L 0 N h b G l k Y W Q g K D I p L 0 F 1 d G 9 S Z W 1 v d m V k Q 2 9 s d W 1 u c z E u e 0 F k b W l u a X N 0 c m F j a W 9 u I G R l I H J l Y 3 V y c 2 9 z L D I 2 f S Z x d W 9 0 O y w m c X V v d D t T Z W N 0 a W 9 u M S 9 D Y W x p Z G F k I C g y K S 9 B d X R v U m V t b 3 Z l Z E N v b H V t b n M x L n t V c 2 8 g Z G U g U G 9 y d G F s Z X M g Z G U g Q 2 x p Z W 5 0 Z X M s M j d 9 J n F 1 b 3 Q 7 L C Z x d W 9 0 O 1 N l Y 3 R p b 2 4 x L 0 N h b G l k Y W Q g K D I p L 0 F 1 d G 9 S Z W 1 v d m V k Q 2 9 s d W 1 u c z E u e 0 N v b m 9 j a W 1 p Z W 5 0 b y B 5 I G F w b G l j Y W N p w 7 N u I G R l I E l T T y A x N D A w M S w y O H 0 m c X V v d D s s J n F 1 b 3 Q 7 U 2 V j d G l v b j E v Q 2 F s a W R h Z C A o M i k v Q X V 0 b 1 J l b W 9 2 Z W R D b 2 x 1 b W 5 z M S 5 7 R E 1 B S U M g L S B T a X g g U 2 l n b W E s M j l 9 J n F 1 b 3 Q 7 L C Z x d W 9 0 O 1 N l Y 3 R p b 2 4 x L 0 N h b G l k Y W Q g K D I p L 0 F 1 d G 9 S Z W 1 v d m V k Q 2 9 s d W 1 u c z E u e 1 N H Q y w z M H 0 m c X V v d D s s J n F 1 b 3 Q 7 U 2 V j d G l v b j E v Q 2 F s a W R h Z C A o M i k v Q X V 0 b 1 J l b W 9 2 Z W R D b 2 x 1 b W 5 z M S 5 7 S W 5 n b M O p c y w z M X 0 m c X V v d D s s J n F 1 b 3 Q 7 U 2 V j d G l v b j E v Q 2 F s a W R h Z C A o M i k v Q X V 0 b 1 J l b W 9 2 Z W R D b 2 x 1 b W 5 z M S 5 7 Q X N 0 b 2 4 t R y w z M n 0 m c X V v d D s s J n F 1 b 3 Q 7 U 2 V j d G l v b j E v Q 2 F s a W R h Z C A o M i k v Q X V 0 b 1 J l b W 9 2 Z W R D b 2 x 1 b W 5 z M S 5 7 R 1 F V S U N T L D M z f S Z x d W 9 0 O y w m c X V v d D t T Z W N 0 a W 9 u M S 9 D Y W x p Z G F k I C g y K S 9 B d X R v U m V t b 3 Z l Z E N v b H V t b n M x L n t D U 0 Y g U 3 R l b G x h b n R p c y w z N H 0 m c X V v d D s s J n F 1 b 3 Q 7 U 2 V j d G l v b j E v Q 2 F s a W R h Z C A o M i k v Q X V 0 b 1 J l b W 9 2 Z W R D b 2 x 1 b W 5 z M S 5 7 Q 1 N G I E 5 p c 3 N h b i w z N X 0 m c X V v d D s s J n F 1 b 3 Q 7 U 2 V j d G l v b j E v Q 2 F s a W R h Z C A o M i k v Q X V 0 b 1 J l b W 9 2 Z W R D b 2 x 1 b W 5 z M S 5 7 Q 1 N S I E 1 h e m R h L D M 2 f S Z x d W 9 0 O y w m c X V v d D t T Z W N 0 a W 9 u M S 9 D Y W x p Z G F k I C g y K S 9 B d X R v U m V t b 3 Z l Z E N v b H V t b n M x L n t D U 1 I g R m 9 y Z C w z N 3 0 m c X V v d D s s J n F 1 b 3 Q 7 U 2 V j d G l v b j E v Q 2 F s a W R h Z C A o M i k v Q X V 0 b 1 J l b W 9 2 Z W R D b 2 x 1 b W 5 z M S 5 7 Q 1 N G I F R v e W 9 0 Y S w z O H 0 m c X V v d D s s J n F 1 b 3 Q 7 U 2 V j d G l v b j E v Q 2 F s a W R h Z C A o M i k v Q X V 0 b 1 J l b W 9 2 Z W R D b 2 x 1 b W 5 z M S 5 7 Q 2 9 u b 2 N p b W l l b n R v c y B k Z S B o Z X J y Y W 1 p Z W 5 0 Y X M g Z G U g Y W 5 h b G l z a X M g e S B z b 2 x 1 Y 2 n D s 2 4 g Z G U g c H J v Y m x l b W F z I C g 4 R F M p L D M 5 f S Z x d W 9 0 O y w m c X V v d D t T Z W N 0 a W 9 u M S 9 D Y W x p Z G F k I C g y K S 9 B d X R v U m V t b 3 Z l Z E N v b H V t b n M x L n t O b 3 J t Y X M g Y X B s a W N h Y m x l c y B w Y X J h I G x h Y m 9 y Y X R v c m l v c y B k Z S B t Z X R y b 2 x v Z 2 l h L i w 0 M H 0 m c X V v d D s s J n F 1 b 3 Q 7 U 2 V j d G l v b j E v Q 2 F s a W R h Z C A o M i k v Q X V 0 b 1 J l b W 9 2 Z W R D b 2 x 1 b W 5 z M S 5 7 Q 1 J T I C h S Z X F 1 Z X J p b W l l b n R v c y B F c 3 B l Y 2 l m a W N v c y B k Z W w g Q 2 x p Z W 5 0 Z S k s N D F 9 J n F 1 b 3 Q 7 L C Z x d W 9 0 O 1 N l Y 3 R p b 2 4 x L 0 N h b G l k Y W Q g K D I p L 0 F 1 d G 9 S Z W 1 v d m V k Q 2 9 s d W 1 u c z E u e 1 B G T U V B O i B B b s O h b G l z a X M g c X V l I H B l c m 1 p d G U g a W R l b n R p Z m l j Y X I g c G 9 z a W J s Z X M g b W 9 k b 3 M g Z G U g Z m F s b G E g Z W 4 g d W 4 g c H J v Z H V j d G 8 g b y B w c m 9 j Z X N v I H k g Z X Z h b H V h c i B z d S B p b X B h Y 3 R v I G V u I G x h I G N h b G l k Y W Q s I G N v b i B l b C B m a W 4 g Z G U g Z G V z Y X J y b 2 x s Y X I g Y W N j a W 9 u Z X M g c H J l d m V u d G l 2 Y X M u L D Q y f S Z x d W 9 0 O y w m c X V v d D t T Z W N 0 a W 9 u M S 9 D Y W x p Z G F k I C g y K S 9 B d X R v U m V t b 3 Z l Z E N v b H V t b n M x L n t J U 0 8 g M z E w M D A s N D N 9 J n F 1 b 3 Q 7 L C Z x d W 9 0 O 1 N l Y 3 R p b 2 4 x L 0 N h b G l k Y W Q g K D I p L 0 F 1 d G 9 S Z W 1 v d m V k Q 2 9 s d W 1 u c z E u e 0 l T T y A 5 M D A w L D Q 0 f S Z x d W 9 0 O y w m c X V v d D t T Z W N 0 a W 9 u M S 9 D Y W x p Z G F k I C g y K S 9 B d X R v U m V t b 3 Z l Z E N v b H V t b n M x L n t J U 0 8 g M T k w M T E s N D V 9 J n F 1 b 3 Q 7 L C Z x d W 9 0 O 1 N l Y 3 R p b 2 4 x L 0 N h b G l k Y W Q g K D I p L 0 F 1 d G 9 S Z W 1 v d m V k Q 2 9 s d W 1 u c z E u e 0 l T T y A 5 M D A x L D Q 2 f S Z x d W 9 0 O y w m c X V v d D t T Z W N 0 a W 9 u M S 9 D Y W x p Z G F k I C g y K S 9 B d X R v U m V t b 3 Z l Z E N v b H V t b n M x L n t D b 2 5 v Y 2 l t a W V u d G 8 g Z W 4 g b G E g Y X B s a W N h Y 2 n D s 2 4 g Z G U g b G F z I E l u d G V y c H J l d G F j a W 9 u Z X M g U 2 F u Y 2 l v b m F k Y X M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D Y W x p Z G F k I C g y K S 9 B d X R v U m V t b 3 Z l Z E N v b H V t b n M x L n t O b y B O b 2 1 p b m E s M H 0 m c X V v d D s s J n F 1 b 3 Q 7 U 2 V j d G l v b j E v Q 2 F s a W R h Z C A o M i k v Q X V 0 b 1 J l b W 9 2 Z W R D b 2 x 1 b W 5 z M S 5 7 T m 9 t Y n J l I G R l b C B F b X B s Z W F k b y w x f S Z x d W 9 0 O y w m c X V v d D t T Z W N 0 a W 9 u M S 9 D Y W x p Z G F k I C g y K S 9 B d X R v U m V t b 3 Z l Z E N v b H V t b n M x L n v D g X J l Y S w y f S Z x d W 9 0 O y w m c X V v d D t T Z W N 0 a W 9 u M S 9 D Y W x p Z G F k I C g y K S 9 B d X R v U m V t b 3 Z l Z E N v b H V t b n M x L n t D b 3 J l I F R v b 2 x z L D N 9 J n F 1 b 3 Q 7 L C Z x d W 9 0 O 1 N l Y 3 R p b 2 4 x L 0 N h b G l k Y W Q g K D I p L 0 F 1 d G 9 S Z W 1 v d m V k Q 2 9 s d W 1 u c z E u e 0 l B V E Y s N H 0 m c X V v d D s s J n F 1 b 3 Q 7 U 2 V j d G l v b j E v Q 2 F s a W R h Z C A o M i k v Q X V 0 b 1 J l b W 9 2 Z W R D b 2 x 1 b W 5 z M S 5 7 Q U 1 F R i B W R E E g N i 4 z L D V 9 J n F 1 b 3 Q 7 L C Z x d W 9 0 O 1 N l Y 3 R p b 2 4 x L 0 N h b G l k Y W Q g K D I p L 0 F 1 d G 9 S Z W 1 v d m V k Q 2 9 s d W 1 u c z E u e 1 Z E Q S A 2 L j M s N n 0 m c X V v d D s s J n F 1 b 3 Q 7 U 2 V j d G l v b j E v Q 2 F s a W R h Z C A o M i k v Q X V 0 b 1 J l b W 9 2 Z W R D b 2 x 1 b W 5 z M S 5 7 U 1 B D L D d 9 J n F 1 b 3 Q 7 L C Z x d W 9 0 O 1 N l Y 3 R p b 2 4 x L 0 N h b G l k Y W Q g K D I p L 0 F 1 d G 9 S Z W 1 v d m V k Q 2 9 s d W 1 u c z E u e 0 N v b m 9 j a W 1 p Z W 5 0 b 3 M g Y m F z a W N v c y B k Z S B 0 c m F 0 Y W 1 p Z W 5 0 b 3 M g d G V y b W l j b 3 M g I H k g b W F 0 Z X J p Y W x l c y B w Y X J h I G V s Y W J v c m F j a W 9 u I G R l I H B p Z X p h c y B t Z W N h b m l j Y X M u I C w 4 f S Z x d W 9 0 O y w m c X V v d D t T Z W N 0 a W 9 u M S 9 D Y W x p Z G F k I C g y K S 9 B d X R v U m V t b 3 Z l Z E N v b H V t b n M x L n t B U F F Q I C h Q b G F u a W Z p Y 2 F j a c O z b i B h d m F u e m F k Y S B k Z S B s Y S B j Y W x p Z G F k I G R l b C B w c m 9 k d W N 0 b y k s O X 0 m c X V v d D s s J n F 1 b 3 Q 7 U 2 V j d G l v b j E v Q 2 F s a W R h Z C A o M i k v Q X V 0 b 1 J l b W 9 2 Z W R D b 2 x 1 b W 5 z M S 5 7 S W 5 0 Z X J w c m V 0 Y W N p w 7 N u I G R l I H B s Y W 5 v c y B t Z W P D o W 5 p Y 2 9 z L D E w f S Z x d W 9 0 O y w m c X V v d D t T Z W N 0 a W 9 u M S 9 D Y W x p Z G F k I C g y K S 9 B d X R v U m V t b 3 Z l Z E N v b H V t b n M x L n t N Y W 5 l a m 8 g Z G U g Z X F 1 a X B v c y B k Z S B t Z W R p Y 2 n D s 2 4 s M T F 9 J n F 1 b 3 Q 7 L C Z x d W 9 0 O 1 N l Y 3 R p b 2 4 x L 0 N h b G l k Y W Q g K D I p L 0 F 1 d G 9 S Z W 1 v d m V k Q 2 9 s d W 1 u c z E u e 0 1 T Q S A o Q W 5 h b G l z a X M g Z G U g c 2 l z d G V t Y X M g Z G U g b W V k a W N p w 7 N u K S w x M n 0 m c X V v d D s s J n F 1 b 3 Q 7 U 2 V j d G l v b j E v Q 2 F s a W R h Z C A o M i k v Q X V 0 b 1 J l b W 9 2 Z W R D b 2 x 1 b W 5 z M S 5 7 U F B B U C A o U H J v Y 2 V z b y B k Z S B B c H J v Y m F j a c O z b i B k Z S B Q a W V 6 Y X M g Z G U g U H J v Z H V j Y 2 n D s 2 4 p L D E z f S Z x d W 9 0 O y w m c X V v d D t T Z W N 0 a W 9 u M S 9 D Y W x p Z G F k I C g y K S 9 B d X R v U m V t b 3 Z l Z E N v b H V t b n M x L n t J b n R l c n B y Z X R h Y 2 l v b i B k Z S B w b G F u b 3 M g K E d E X H U w M D I 2 V C B U b 2 x l c m F u Y 2 l h c y B H Z W 9 t Z X R y a W N h c y B 5 I E R p b W V u c 2 l v b m F s Z X M p L D E 0 f S Z x d W 9 0 O y w m c X V v d D t T Z W N 0 a W 9 u M S 9 D Y W x p Z G F k I C g y K S 9 B d X R v U m V t b 3 Z l Z E N v b H V t b n M x L n t D U U k t O S w x N X 0 m c X V v d D s s J n F 1 b 3 Q 7 U 2 V j d G l v b j E v Q 2 F s a W R h Z C A o M i k v Q X V 0 b 1 J l b W 9 2 Z W R D b 2 x 1 b W 5 z M S 5 7 Q 1 F J L T E x L D E 2 f S Z x d W 9 0 O y w m c X V v d D t T Z W N 0 a W 9 u M S 9 D Y W x p Z G F k I C g y K S 9 B d X R v U m V t b 3 Z l Z E N v b H V t b n M x L n t D U U k t M T I s M T d 9 J n F 1 b 3 Q 7 L C Z x d W 9 0 O 1 N l Y 3 R p b 2 4 x L 0 N h b G l k Y W Q g K D I p L 0 F 1 d G 9 S Z W 1 v d m V k Q 2 9 s d W 1 u c z E u e 0 N R S S 0 x N C w x O H 0 m c X V v d D s s J n F 1 b 3 Q 7 U 2 V j d G l v b j E v Q 2 F s a W R h Z C A o M i k v Q X V 0 b 1 J l b W 9 2 Z W R D b 2 x 1 b W 5 z M S 5 7 Q 1 F J L T E 1 L D E 5 f S Z x d W 9 0 O y w m c X V v d D t T Z W N 0 a W 9 u M S 9 D Y W x p Z G F k I C g y K S 9 B d X R v U m V t b 3 Z l Z E N v b H V t b n M x L n t D U U k t M j A s M j B 9 J n F 1 b 3 Q 7 L C Z x d W 9 0 O 1 N l Y 3 R p b 2 4 x L 0 N h b G l k Y W Q g K D I p L 0 F 1 d G 9 S Z W 1 v d m V k Q 2 9 s d W 1 u c z E u e 0 l u c 3 R y d W N 0 b 3 I g a W 5 0 Z X J u b y w y M X 0 m c X V v d D s s J n F 1 b 3 Q 7 U 2 V j d G l v b j E v Q 2 F s a W R h Z C A o M i k v Q X V 0 b 1 J l b W 9 2 Z W R D b 2 x 1 b W 5 z M S 5 7 T W F u Z W p v I G R l I F N v Z n R 3 Y X J l I C B N Z W F z d X J l I E x p b m s u I C g g Q 3 J l Y W N p b 2 4 g Z G U g c G x h b n R p b G x h c y B w Y X J h I H J l c 2 d 1 Y X J k b y B k Z S B k Y X R v c y k s M j J 9 J n F 1 b 3 Q 7 L C Z x d W 9 0 O 1 N l Y 3 R p b 2 4 x L 0 N h b G l k Y W Q g K D I p L 0 F 1 d G 9 S Z W 1 v d m V k Q 2 9 s d W 1 u c z E u e 0 V u d G V u Z G l t a W V u d G 8 g Z G U g U G x h b i B k Z S B D b 2 5 0 c m 9 s L D I z f S Z x d W 9 0 O y w m c X V v d D t T Z W N 0 a W 9 u M S 9 D Y W x p Z G F k I C g y K S 9 B d X R v U m V t b 3 Z l Z E N v b H V t b n M x L n t V c 2 8 g Z G U g c 2 9 m d H d h c m U g Z 2 F n Z X R y Y W s g K E F s d G E s I G 1 v Z G l m a W N h Y 2 l v b i B 5 I G J h a m E g Z G U g Z X F 1 a X B v c y k u L D I 0 f S Z x d W 9 0 O y w m c X V v d D t T Z W N 0 a W 9 u M S 9 D Y W x p Z G F k I C g y K S 9 B d X R v U m V t b 3 Z l Z E N v b H V t b n M x L n t D b 2 5 v Y 2 l t a W V u d G 8 g e S B B c G x p Y 2 F j a c O z b i B k Z W w g U 2 l z d G V t Y S B J T F V P L D I 1 f S Z x d W 9 0 O y w m c X V v d D t T Z W N 0 a W 9 u M S 9 D Y W x p Z G F k I C g y K S 9 B d X R v U m V t b 3 Z l Z E N v b H V t b n M x L n t B Z G 1 p b m l z d H J h Y 2 l v b i B k Z S B y Z W N 1 c n N v c y w y N n 0 m c X V v d D s s J n F 1 b 3 Q 7 U 2 V j d G l v b j E v Q 2 F s a W R h Z C A o M i k v Q X V 0 b 1 J l b W 9 2 Z W R D b 2 x 1 b W 5 z M S 5 7 V X N v I G R l I F B v c n R h b G V z I G R l I E N s a W V u d G V z L D I 3 f S Z x d W 9 0 O y w m c X V v d D t T Z W N 0 a W 9 u M S 9 D Y W x p Z G F k I C g y K S 9 B d X R v U m V t b 3 Z l Z E N v b H V t b n M x L n t D b 2 5 v Y 2 l t a W V u d G 8 g e S B h c G x p Y 2 F j a c O z b i B k Z S B J U 0 8 g M T Q w M D E s M j h 9 J n F 1 b 3 Q 7 L C Z x d W 9 0 O 1 N l Y 3 R p b 2 4 x L 0 N h b G l k Y W Q g K D I p L 0 F 1 d G 9 S Z W 1 v d m V k Q 2 9 s d W 1 u c z E u e 0 R N Q U l D I C 0 g U 2 l 4 I F N p Z 2 1 h L D I 5 f S Z x d W 9 0 O y w m c X V v d D t T Z W N 0 a W 9 u M S 9 D Y W x p Z G F k I C g y K S 9 B d X R v U m V t b 3 Z l Z E N v b H V t b n M x L n t T R 0 M s M z B 9 J n F 1 b 3 Q 7 L C Z x d W 9 0 O 1 N l Y 3 R p b 2 4 x L 0 N h b G l k Y W Q g K D I p L 0 F 1 d G 9 S Z W 1 v d m V k Q 2 9 s d W 1 u c z E u e 0 l u Z 2 z D q X M s M z F 9 J n F 1 b 3 Q 7 L C Z x d W 9 0 O 1 N l Y 3 R p b 2 4 x L 0 N h b G l k Y W Q g K D I p L 0 F 1 d G 9 S Z W 1 v d m V k Q 2 9 s d W 1 u c z E u e 0 F z d G 9 u L U c s M z J 9 J n F 1 b 3 Q 7 L C Z x d W 9 0 O 1 N l Y 3 R p b 2 4 x L 0 N h b G l k Y W Q g K D I p L 0 F 1 d G 9 S Z W 1 v d m V k Q 2 9 s d W 1 u c z E u e 0 d R V U l D U y w z M 3 0 m c X V v d D s s J n F 1 b 3 Q 7 U 2 V j d G l v b j E v Q 2 F s a W R h Z C A o M i k v Q X V 0 b 1 J l b W 9 2 Z W R D b 2 x 1 b W 5 z M S 5 7 Q 1 N G I F N 0 Z W x s Y W 5 0 a X M s M z R 9 J n F 1 b 3 Q 7 L C Z x d W 9 0 O 1 N l Y 3 R p b 2 4 x L 0 N h b G l k Y W Q g K D I p L 0 F 1 d G 9 S Z W 1 v d m V k Q 2 9 s d W 1 u c z E u e 0 N T R i B O a X N z Y W 4 s M z V 9 J n F 1 b 3 Q 7 L C Z x d W 9 0 O 1 N l Y 3 R p b 2 4 x L 0 N h b G l k Y W Q g K D I p L 0 F 1 d G 9 S Z W 1 v d m V k Q 2 9 s d W 1 u c z E u e 0 N T U i B N Y X p k Y S w z N n 0 m c X V v d D s s J n F 1 b 3 Q 7 U 2 V j d G l v b j E v Q 2 F s a W R h Z C A o M i k v Q X V 0 b 1 J l b W 9 2 Z W R D b 2 x 1 b W 5 z M S 5 7 Q 1 N S I E Z v c m Q s M z d 9 J n F 1 b 3 Q 7 L C Z x d W 9 0 O 1 N l Y 3 R p b 2 4 x L 0 N h b G l k Y W Q g K D I p L 0 F 1 d G 9 S Z W 1 v d m V k Q 2 9 s d W 1 u c z E u e 0 N T R i B U b 3 l v d G E s M z h 9 J n F 1 b 3 Q 7 L C Z x d W 9 0 O 1 N l Y 3 R p b 2 4 x L 0 N h b G l k Y W Q g K D I p L 0 F 1 d G 9 S Z W 1 v d m V k Q 2 9 s d W 1 u c z E u e 0 N v b m 9 j a W 1 p Z W 5 0 b 3 M g Z G U g a G V y c m F t a W V u d G F z I G R l I G F u Y W x p c 2 l z I H k g c 2 9 s d W N p w 7 N u I G R l I H B y b 2 J s Z W 1 h c y A o O E R T K S w z O X 0 m c X V v d D s s J n F 1 b 3 Q 7 U 2 V j d G l v b j E v Q 2 F s a W R h Z C A o M i k v Q X V 0 b 1 J l b W 9 2 Z W R D b 2 x 1 b W 5 z M S 5 7 T m 9 y b W F z I G F w b G l j Y W J s Z X M g c G F y Y S B s Y W J v c m F 0 b 3 J p b 3 M g Z G U g b W V 0 c m 9 s b 2 d p Y S 4 s N D B 9 J n F 1 b 3 Q 7 L C Z x d W 9 0 O 1 N l Y 3 R p b 2 4 x L 0 N h b G l k Y W Q g K D I p L 0 F 1 d G 9 S Z W 1 v d m V k Q 2 9 s d W 1 u c z E u e 0 N S U y A o U m V x d W V y a W 1 p Z W 5 0 b 3 M g R X N w Z W N p Z m l j b 3 M g Z G V s I E N s a W V u d G U p L D Q x f S Z x d W 9 0 O y w m c X V v d D t T Z W N 0 a W 9 u M S 9 D Y W x p Z G F k I C g y K S 9 B d X R v U m V t b 3 Z l Z E N v b H V t b n M x L n t Q R k 1 F Q T o g Q W 7 D o W x p c 2 l z I H F 1 Z S B w Z X J t a X R l I G l k Z W 5 0 a W Z p Y 2 F y I H B v c 2 l i b G V z I G 1 v Z G 9 z I G R l I G Z h b G x h I G V u I H V u I H B y b 2 R 1 Y 3 R v I G 8 g c H J v Y 2 V z b y B 5 I G V 2 Y W x 1 Y X I g c 3 U g a W 1 w Y W N 0 b y B l b i B s Y S B j Y W x p Z G F k L C B j b 2 4 g Z W w g Z m l u I G R l I G R l c 2 F y c m 9 s b G F y I G F j Y 2 l v b m V z I H B y Z X Z l b n R p d m F z L i w 0 M n 0 m c X V v d D s s J n F 1 b 3 Q 7 U 2 V j d G l v b j E v Q 2 F s a W R h Z C A o M i k v Q X V 0 b 1 J l b W 9 2 Z W R D b 2 x 1 b W 5 z M S 5 7 S V N P I D M x M D A w L D Q z f S Z x d W 9 0 O y w m c X V v d D t T Z W N 0 a W 9 u M S 9 D Y W x p Z G F k I C g y K S 9 B d X R v U m V t b 3 Z l Z E N v b H V t b n M x L n t J U 0 8 g O T A w M C w 0 N H 0 m c X V v d D s s J n F 1 b 3 Q 7 U 2 V j d G l v b j E v Q 2 F s a W R h Z C A o M i k v Q X V 0 b 1 J l b W 9 2 Z W R D b 2 x 1 b W 5 z M S 5 7 S V N P I D E 5 M D E x L D Q 1 f S Z x d W 9 0 O y w m c X V v d D t T Z W N 0 a W 9 u M S 9 D Y W x p Z G F k I C g y K S 9 B d X R v U m V t b 3 Z l Z E N v b H V t b n M x L n t J U 0 8 g O T A w M S w 0 N n 0 m c X V v d D s s J n F 1 b 3 Q 7 U 2 V j d G l v b j E v Q 2 F s a W R h Z C A o M i k v Q X V 0 b 1 J l b W 9 2 Z W R D b 2 x 1 b W 5 z M S 5 7 Q 2 9 u b 2 N p b W l l b n R v I G V u I G x h I G F w b G l j Y W N p w 7 N u I G R l I G x h c y B J b n R l c n B y Z X R h Y 2 l v b m V z I F N h b m N p b 2 5 h Z G F z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R h Z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G F k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k Y W Q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G F k J T I w K D I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G F k J T I w K D I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e m F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A 3 Z m Q 1 Y z E t Y T d m M S 0 0 O G Q 3 L T h h N T U t Z D d j Y 2 Q x M m E 1 N G V l I i A v P j x F b n R y e S B U e X B l P S J M b 2 F k Z W R U b 0 F u Y W x 5 c 2 l z U 2 V y d m l j Z X M i I F Z h b H V l P S J s M C I g L z 4 8 R W 5 0 c n k g V H l w Z T 0 i R m l s b E x h c 3 R V c G R h d G V k I i B W Y W x 1 Z T 0 i Z D I w M j U t M D Y t M D h U M j I 6 M T g 6 M D k u O T Y 0 M j A 3 M l o i I C 8 + P E V u d H J 5 I F R 5 c G U 9 I k Z p b G x D b 2 x 1 b W 5 U e X B l c y I g V m F s d W U 9 I n N B d 1 l H Q U F B Q U F B Q T 0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U 1 B D J n F 1 b 3 Q 7 L C Z x d W 9 0 O 0 N v b n R y b 2 w g Z G U g a W 5 2 Z W 5 0 Y X J p b 3 M m c X V v d D s s J n F 1 b 3 Q 7 U H J l c 3 V w d W V z d G F j a c O z b i B 5 I E N v b n R y b 2 w g Z G U g Q 2 9 z d G 9 z J n F 1 b 3 Q 7 L C Z x d W 9 0 O 0 l u Z 2 z D q X M m c X V v d D s s J n F 1 b 3 Q 7 R X h j Z W w m c X V v d D t d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Z p b m F u e m F z X 1 8 y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n p h c y A o M i k v Q X V 0 b 1 J l b W 9 2 Z W R D b 2 x 1 b W 5 z M S 5 7 T m 8 g T m 9 t a W 5 h L D B 9 J n F 1 b 3 Q 7 L C Z x d W 9 0 O 1 N l Y 3 R p b 2 4 x L 0 Z p b m F u e m F z I C g y K S 9 B d X R v U m V t b 3 Z l Z E N v b H V t b n M x L n t O b 2 1 i c m U g Z G V s I E V t c G x l Y W R v L D F 9 J n F 1 b 3 Q 7 L C Z x d W 9 0 O 1 N l Y 3 R p b 2 4 x L 0 Z p b m F u e m F z I C g y K S 9 B d X R v U m V t b 3 Z l Z E N v b H V t b n M x L n v D g X J l Y S w y f S Z x d W 9 0 O y w m c X V v d D t T Z W N 0 a W 9 u M S 9 G a W 5 h b n p h c y A o M i k v Q X V 0 b 1 J l b W 9 2 Z W R D b 2 x 1 b W 5 z M S 5 7 U 1 B D L D N 9 J n F 1 b 3 Q 7 L C Z x d W 9 0 O 1 N l Y 3 R p b 2 4 x L 0 Z p b m F u e m F z I C g y K S 9 B d X R v U m V t b 3 Z l Z E N v b H V t b n M x L n t D b 2 5 0 c m 9 s I G R l I G l u d m V u d G F y a W 9 z L D R 9 J n F 1 b 3 Q 7 L C Z x d W 9 0 O 1 N l Y 3 R p b 2 4 x L 0 Z p b m F u e m F z I C g y K S 9 B d X R v U m V t b 3 Z l Z E N v b H V t b n M x L n t Q c m V z d X B 1 Z X N 0 Y W N p w 7 N u I H k g Q 2 9 u d H J v b C B k Z S B D b 3 N 0 b 3 M s N X 0 m c X V v d D s s J n F 1 b 3 Q 7 U 2 V j d G l v b j E v R m l u Y W 5 6 Y X M g K D I p L 0 F 1 d G 9 S Z W 1 v d m V k Q 2 9 s d W 1 u c z E u e 0 l u Z 2 z D q X M s N n 0 m c X V v d D s s J n F 1 b 3 Q 7 U 2 V j d G l v b j E v R m l u Y W 5 6 Y X M g K D I p L 0 F 1 d G 9 S Z W 1 v d m V k Q 2 9 s d W 1 u c z E u e 0 V 4 Y 2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b m F u e m F z I C g y K S 9 B d X R v U m V t b 3 Z l Z E N v b H V t b n M x L n t O b y B O b 2 1 p b m E s M H 0 m c X V v d D s s J n F 1 b 3 Q 7 U 2 V j d G l v b j E v R m l u Y W 5 6 Y X M g K D I p L 0 F 1 d G 9 S Z W 1 v d m V k Q 2 9 s d W 1 u c z E u e 0 5 v b W J y Z S B k Z W w g R W 1 w b G V h Z G 8 s M X 0 m c X V v d D s s J n F 1 b 3 Q 7 U 2 V j d G l v b j E v R m l u Y W 5 6 Y X M g K D I p L 0 F 1 d G 9 S Z W 1 v d m V k Q 2 9 s d W 1 u c z E u e 8 O B c m V h L D J 9 J n F 1 b 3 Q 7 L C Z x d W 9 0 O 1 N l Y 3 R p b 2 4 x L 0 Z p b m F u e m F z I C g y K S 9 B d X R v U m V t b 3 Z l Z E N v b H V t b n M x L n t T U E M s M 3 0 m c X V v d D s s J n F 1 b 3 Q 7 U 2 V j d G l v b j E v R m l u Y W 5 6 Y X M g K D I p L 0 F 1 d G 9 S Z W 1 v d m V k Q 2 9 s d W 1 u c z E u e 0 N v b n R y b 2 w g Z G U g a W 5 2 Z W 5 0 Y X J p b 3 M s N H 0 m c X V v d D s s J n F 1 b 3 Q 7 U 2 V j d G l v b j E v R m l u Y W 5 6 Y X M g K D I p L 0 F 1 d G 9 S Z W 1 v d m V k Q 2 9 s d W 1 u c z E u e 1 B y Z X N 1 c H V l c 3 R h Y 2 n D s 2 4 g e S B D b 2 5 0 c m 9 s I G R l I E N v c 3 R v c y w 1 f S Z x d W 9 0 O y w m c X V v d D t T Z W N 0 a W 9 u M S 9 G a W 5 h b n p h c y A o M i k v Q X V 0 b 1 J l b W 9 2 Z W R D b 2 x 1 b W 5 z M S 5 7 S W 5 n b M O p c y w 2 f S Z x d W 9 0 O y w m c X V v d D t T Z W N 0 a W 9 u M S 9 G a W 5 h b n p h c y A o M i k v Q X V 0 b 1 J l b W 9 2 Z W R D b 2 x 1 b W 5 z M S 5 7 R X h j Z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e m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e m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e m F z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6 Y X M l M j A o M i k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e m F z J T I w K D I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2 V u a W V y J U M z J U F E Y S U y M F N 1 c 3 B l b n N p b 2 5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O D U 3 N D A x L T I x N T U t N D F i O C 0 4 N T A w L W M 0 M D U y M m V l Y W F k N i I g L z 4 8 R W 5 0 c n k g V H l w Z T 0 i T G 9 h Z G V k V G 9 B b m F s e X N p c 1 N l c n Z p Y 2 V z I i B W Y W x 1 Z T 0 i b D A i I C 8 + P E V u d H J 5 I F R 5 c G U 9 I k Z p b G x M Y X N 0 V X B k Y X R l Z C I g V m F s d W U 9 I m Q y M D I 1 L T A 2 L T A 4 V D I y O j E 4 O j E x L j E 1 M T Q 0 N j J a I i A v P j x F b n R y e S B U e X B l P S J G a W x s Q 2 9 s d W 1 u V H l w Z X M i I F Z h b H V l P S J z Q X d Z R 0 F B Q U F B Q T 0 9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0 N v c m U g V G 9 v b H M m c X V v d D s s J n F 1 b 3 Q 7 T G V h b i B N Y W 5 1 Z m F j d H V y a W 5 n J n F 1 b 3 Q 7 L C Z x d W 9 0 O 0 N R S S 0 x N S Z x d W 9 0 O y w m c X V v d D t B c X V h I H B y b y Z x d W 9 0 O 1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S W 5 n Z W 5 p Z X L D r W F f U 3 V z c G V u c 2 l v b m V z X 1 8 y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Z W 5 p Z X L D r W E g U 3 V z c G V u c 2 l v b m V z I C g y K S 9 B d X R v U m V t b 3 Z l Z E N v b H V t b n M x L n t O b y B O b 2 1 p b m E s M H 0 m c X V v d D s s J n F 1 b 3 Q 7 U 2 V j d G l v b j E v S W 5 n Z W 5 p Z X L D r W E g U 3 V z c G V u c 2 l v b m V z I C g y K S 9 B d X R v U m V t b 3 Z l Z E N v b H V t b n M x L n t O b 2 1 i c m U g Z G V s I E V t c G x l Y W R v L D F 9 J n F 1 b 3 Q 7 L C Z x d W 9 0 O 1 N l Y 3 R p b 2 4 x L 0 l u Z 2 V u a W V y w 6 1 h I F N 1 c 3 B l b n N p b 2 5 l c y A o M i k v Q X V 0 b 1 J l b W 9 2 Z W R D b 2 x 1 b W 5 z M S 5 7 w 4 F y Z W E s M n 0 m c X V v d D s s J n F 1 b 3 Q 7 U 2 V j d G l v b j E v S W 5 n Z W 5 p Z X L D r W E g U 3 V z c G V u c 2 l v b m V z I C g y K S 9 B d X R v U m V t b 3 Z l Z E N v b H V t b n M x L n t D b 3 J l I F R v b 2 x z L D N 9 J n F 1 b 3 Q 7 L C Z x d W 9 0 O 1 N l Y 3 R p b 2 4 x L 0 l u Z 2 V u a W V y w 6 1 h I F N 1 c 3 B l b n N p b 2 5 l c y A o M i k v Q X V 0 b 1 J l b W 9 2 Z W R D b 2 x 1 b W 5 z M S 5 7 T G V h b i B N Y W 5 1 Z m F j d H V y a W 5 n L D R 9 J n F 1 b 3 Q 7 L C Z x d W 9 0 O 1 N l Y 3 R p b 2 4 x L 0 l u Z 2 V u a W V y w 6 1 h I F N 1 c 3 B l b n N p b 2 5 l c y A o M i k v Q X V 0 b 1 J l b W 9 2 Z W R D b 2 x 1 b W 5 z M S 5 7 Q 1 F J L T E 1 L D V 9 J n F 1 b 3 Q 7 L C Z x d W 9 0 O 1 N l Y 3 R p b 2 4 x L 0 l u Z 2 V u a W V y w 6 1 h I F N 1 c 3 B l b n N p b 2 5 l c y A o M i k v Q X V 0 b 1 J l b W 9 2 Z W R D b 2 x 1 b W 5 z M S 5 7 Q X F 1 Y S B w c m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n Z W 5 p Z X L D r W E g U 3 V z c G V u c 2 l v b m V z I C g y K S 9 B d X R v U m V t b 3 Z l Z E N v b H V t b n M x L n t O b y B O b 2 1 p b m E s M H 0 m c X V v d D s s J n F 1 b 3 Q 7 U 2 V j d G l v b j E v S W 5 n Z W 5 p Z X L D r W E g U 3 V z c G V u c 2 l v b m V z I C g y K S 9 B d X R v U m V t b 3 Z l Z E N v b H V t b n M x L n t O b 2 1 i c m U g Z G V s I E V t c G x l Y W R v L D F 9 J n F 1 b 3 Q 7 L C Z x d W 9 0 O 1 N l Y 3 R p b 2 4 x L 0 l u Z 2 V u a W V y w 6 1 h I F N 1 c 3 B l b n N p b 2 5 l c y A o M i k v Q X V 0 b 1 J l b W 9 2 Z W R D b 2 x 1 b W 5 z M S 5 7 w 4 F y Z W E s M n 0 m c X V v d D s s J n F 1 b 3 Q 7 U 2 V j d G l v b j E v S W 5 n Z W 5 p Z X L D r W E g U 3 V z c G V u c 2 l v b m V z I C g y K S 9 B d X R v U m V t b 3 Z l Z E N v b H V t b n M x L n t D b 3 J l I F R v b 2 x z L D N 9 J n F 1 b 3 Q 7 L C Z x d W 9 0 O 1 N l Y 3 R p b 2 4 x L 0 l u Z 2 V u a W V y w 6 1 h I F N 1 c 3 B l b n N p b 2 5 l c y A o M i k v Q X V 0 b 1 J l b W 9 2 Z W R D b 2 x 1 b W 5 z M S 5 7 T G V h b i B N Y W 5 1 Z m F j d H V y a W 5 n L D R 9 J n F 1 b 3 Q 7 L C Z x d W 9 0 O 1 N l Y 3 R p b 2 4 x L 0 l u Z 2 V u a W V y w 6 1 h I F N 1 c 3 B l b n N p b 2 5 l c y A o M i k v Q X V 0 b 1 J l b W 9 2 Z W R D b 2 x 1 b W 5 z M S 5 7 Q 1 F J L T E 1 L D V 9 J n F 1 b 3 Q 7 L C Z x d W 9 0 O 1 N l Y 3 R p b 2 4 x L 0 l u Z 2 V u a W V y w 6 1 h I F N 1 c 3 B l b n N p b 2 5 l c y A o M i k v Q X V 0 b 1 J l b W 9 2 Z W R D b 2 x 1 b W 5 z M S 5 7 Q X F 1 Y S B w c m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2 V u a W V y J U M z J U F E Y S U y M F N 1 c 3 B l b n N p b 2 5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l b m l l c i V D M y V B R G E l M j B T d X N w Z W 5 z a W 9 u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Z W 5 p Z X I l Q z M l Q U R h J T I w U 3 V z c G V u c 2 l v b m V z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Z W 5 p Z X I l Q z M l Q U R h J T I w U 3 V z c G V u c 2 l v b m V z J T I w K D I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l b m l l c i V D M y V B R G E l M j B T d X N w Z W 5 z a W 9 u Z X M l M j A o M i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d G V u a W 1 p Z W 5 0 b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Z j U 2 Y W R l L T F k Y z Y t N G E x Z S 0 5 N m Y 0 L T I 4 Y j d h M j N k N z A 1 Y y I g L z 4 8 R W 5 0 c n k g V H l w Z T 0 i T G 9 h Z G V k V G 9 B b m F s e X N p c 1 N l c n Z p Y 2 V z I i B W Y W x 1 Z T 0 i b D A i I C 8 + P E V u d H J 5 I F R 5 c G U 9 I k Z p b G x M Y X N 0 V X B k Y X R l Z C I g V m F s d W U 9 I m Q y M D I 1 L T A 2 L T A 4 V D I y O j E 4 O j E y L j M 3 N z I 4 N D Z a I i A v P j x F b n R y e S B U e X B l P S J G a W x s Q 2 9 s d W 1 u V H l w Z X M i I F Z h b H V l P S J z Q X d Z R 0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T W F u Z W p v I G R l I H N v Z n R 3 Y X J l I F B M Q y A v I E h N S S A m c X V v d D s s J n F 1 b 3 Q 7 S U F U R i Z x d W 9 0 O y w m c X V v d D t W R E E g N i 4 z J n F 1 b 3 Q 7 L C Z x d W 9 0 O 0 5 P T S 0 w M D k g V H J h Y m F q b y B l b i B h b H R 1 c m F z L i Z x d W 9 0 O y w m c X V v d D t N Y W 5 l a m 8 g e S B v c G V y Y W N p w 7 N u I G R l I G 1 v b n R h Y 2 F y Z 2 F z L i Z x d W 9 0 O y w m c X V v d D t D b 2 5 v Y 2 l t a W V u d G 9 z I G R l I E V s Z W N 0 c m l j a W R h Z C B p b m R 1 c 3 R y a W F s I C h j b 2 5 0 c m 9 s K S Z x d W 9 0 O y w m c X V v d D t D b 2 5 v Y 2 l t a W V u d G 9 z I G V u I G V s Z W N 0 c s O z b m l j Y S B k Z S B j b 2 5 0 c m 9 s J n F 1 b 3 Q 7 L C Z x d W 9 0 O 1 R y Y W J h a m 9 z I G R l I G N v c n R l I H k g c 2 9 s Z G F k d X J h J n F 1 b 3 Q 7 L C Z x d W 9 0 O 0 5 P T S 0 w M D I g U 0 V N Q V J O Q V Q g b G l t a X R l c y B t Y X h p b W 9 z I H B l c m 1 p c 2 l i b G V z I G V u I G R l c 2 N h c m d h c y B k Z S B h Z 3 V h c y 4 m c X V v d D s s J n F 1 b 3 Q 7 U m V x d W V y a W 1 p Z W 5 0 b 3 M g U 1 R Q U y h O T 0 0 w M S w g T k 9 N M D I s I E 5 P T T A 1 L E 5 P T T A 5 L C B O T 0 0 x N y w g T k 9 N M j A s T k 9 N M j U g T k 9 N M j Y s I E 5 P T T I 3 L C B O T 0 0 y O S w g T k 9 N M z M p J n F 1 b 3 Q 7 L C Z x d W 9 0 O 0 N v b m 9 j a W 1 p Z W 5 0 b 3 M g Z W 4 g Z W w g d X N v I G R l I G 1 h c X V p b m F z I H k g a G V y c m F t a W V u d G F z I G N v b n Z l b m N p b 2 5 h b G V z K H R v c m 5 v L G Z y Z X N h Z G 9 y Y S x y Z W N 0 a W Z p Y 2 F k b 3 J h L G V 0 Y y l w Y X J h I G V s Y W J v c m F j a c O z b i B k Z S B w a W V 6 Y X M g b W V j Y W 5 p Y 2 F z J n F 1 b 3 Q 7 L C Z x d W 9 0 O 0 N v b m 9 j a W 1 p Z W 5 0 b 3 M g Y m F z a W N v c y B k Z S B 0 c m F 0 Y W 1 p Z W 5 0 b 3 M g d G V y b W l j b 3 M g I H k g b W F 0 Z X J p Y W x l c y B w Y X J h I G V s Y W J v c m F j a W 9 u I G R l I H B p Z X p h c y B t Z W N h b m l j Y X M u I C Z x d W 9 0 O y w m c X V v d D t Q c m 9 n c m F t Y W N p b 2 4 g e S B v c G V y Y W N p w 7 N u I G R l I G F j d H V h Z G 9 y Z X M g Q U J T T 0 R F W C B D S 0 Q m c X V v d D s s J n F 1 b 3 Q 7 V H J h Y m F q b 3 M g Z W 4 g Z X N w Y W N p b 3 M g Y 2 9 u Z m l u Y W R v c y Z x d W 9 0 O y w m c X V v d D t N Y W 5 l a m 8 g Z G U g Q 2 9 u d H J v b C B T a W 5 1 b W V y a W s g O D Q w Z C Z x d W 9 0 O y w m c X V v d D t D b 2 5 v Y 2 l t a W V u d G 8 g Z G U g d G l w b 3 M g Z G U g c 2 V u c 2 9 y Z X M m c X V v d D s s J n F 1 b 3 Q 7 V X N v I H k g b W F u Z W p v I G R l I F N v Z n R 3 Y X J l I E V h c 3 k g T W F p b n Q v T D J M J n F 1 b 3 Q 7 L C Z x d W 9 0 O 0 N v b m 9 j a W 1 p Z W 5 0 b y B l b i B z a X N 0 Z W 1 h c y B k Z S B s d W J y a W N h Y 2 n D s 2 4 m c X V v d D s s J n F 1 b 3 Q 7 V G V y b W 9 n c m F m a W E g T m l 2 Z W w g M S Z x d W 9 0 O y w m c X V v d D t J b n R l c n B y Z X R h Y 2 n D s 2 4 g Z G U g c G x h b m 9 z I G 1 l Y 8 O h b m l j b 3 M m c X V v d D s s J n F 1 b 3 Q 7 Q 2 9 u b 2 N p b W l l b n R v I G U g a W 5 0 Z X J w c m V 0 Y W N p w 7 N u I G R l I G R p c 2 X D s W 9 z I G 1 l Y 8 O h b m l j b 3 M o Z G l i d W p v I H R l Y 2 5 p Y 2 8 p J n F 1 b 3 Q 7 L C Z x d W 9 0 O 0 N v b m 9 j a W 1 p Z W 5 0 b 3 M g Y m F z a W N v c y B l b i B z b 2 Z 0 d 2 F y Z S B k Z S B k a X N l w 7 F v I H N v b G l k I F d v c m t z I C Z x d W 9 0 O y w m c X V v d D t N Y W 5 l a m 8 g Z G U g Z X F 1 a X B v c y B k Z S B t Z W R p Y 2 n D s 2 4 m c X V v d D s s J n F 1 b 3 Q 7 Q 1 F J L T k m c X V v d D s s J n F 1 b 3 Q 7 Q 1 F J L T E x J n F 1 b 3 Q 7 L C Z x d W 9 0 O 0 N R S S 0 x M i Z x d W 9 0 O y w m c X V v d D t D b 2 5 v Y 2 l t a W V u d G 8 g e S B h c G x p Y 2 F j a c O z b i B k Z S B J U 0 8 g M T Q w M D E m c X V v d D s s J n F 1 b 3 Q 7 S W 5 n b M O p c y Z x d W 9 0 O y w m c X V v d D t D b 2 5 v Y 2 l t a W V u d G 9 z I G R l I G h l c n J h b W l l b n R h c y B k Z S B h b m F s a X N p c y B 5 I H N v b H V j a c O z b i B k Z S B w c m 9 i b G V t Y X M g K D h E U y k m c X V v d D s s J n F 1 b 3 Q 7 U 2 V n d X J p Z G F k I E l u Z H V z d H J p Y W w g e S B z a X N 0 Z W 1 h I E x P V E 8 m c X V v d D s s J n F 1 b 3 Q 7 Q 2 9 u b 2 N p b W l l b n R v I G F q d X N 0 Z S B 5 I G 1 v Z G l m a W N h Y 2 l v b i B z a X N 0 Z W 1 h c y B k Z S B 2 a X N p b 2 4 g X C Z x d W 9 0 O 0 N h b W F y Y X N c J n F 1 b 3 Q 7 I C h L R V l F T k N F I F k g Q 0 9 H T k V Y K S Z x d W 9 0 O y w m c X V v d D t N Y W 5 l a m 8 g Z G U g c X V p b W l j b 3 M m c X V v d D s s J n F 1 b 3 Q 7 Q X R l b m N p b 2 4 g Y S B i c m l n Y W R h c y B k Z S B l b W V y Z 2 V u Y 2 l h I C h k Z X J y Y W 1 l c y B 5 I H Z z I G l u Y 2 V u Z G l v K S Z x d W 9 0 O y w m c X V v d D t D b 2 5 v Y 2 l t a W V u d G 9 z I G J h c 2 l j b 3 M g Z G U g b W V j Y W 5 p Y 2 E s a G l k c m F 1 b G l j Y S x u Z X V t Y X R p Y 2 E m c X V v d D s s J n F 1 b 3 Q 7 Q 2 9 u b 2 N p b W l l b n R v c y B t Y W 5 l a m 8 g U m 9 i b 3 R z I F B h b m F z b 2 5 p Y y Z x d W 9 0 O y w m c X V v d D t D b 2 5 v Y 2 l t a W V u d G 9 z I G 1 h b m V q b y B S b 2 J v d H M g R G V u c 2 8 g I C Z x d W 9 0 O y w m c X V v d D t Q c m 9 n c m F t Y W N p w 7 N u I G J h c 2 l j Y S B k Z S B D T k M g Y 2 9 u d H J v b C B G Q U 5 V Q y Z x d W 9 0 O y w m c X V v d D t Q c m 9 n c m F t Y W N p w 7 N u I H k g b 3 B l c m F j a c O z b i B k Z S B y b 2 J v d C B L V U t B L i Z x d W 9 0 O y w m c X V v d D t Q c m 9 n c m F t Y W N p b 2 4 g e S B v c G V y Y W N p w 7 N u I G R l I H J v Y m 9 j a W x p b m R y b 3 M g S U F J I H k g W U F N Q U h B L i Z x d W 9 0 O y w m c X V v d D t z a W V t Z W 5 z I H k g Y W x s Z W 4 g Y n J h Z G x l e S Z x d W 9 0 O y w m c X V v d D t w c m V u c 2 F z I G t p c 3 R s Z X I m c X V v d D s s J n F 1 b 3 Q 7 Y 2 9 u b 2 N p b W l l b n R v I G 1 h b m V q b 3 M g I G R l I H J v Y m 9 0 c y B z d G F 1 Y m x p J n F 1 b 3 Q 7 L C Z x d W 9 0 O 2 N v b m 9 j a W 1 p Z W 5 0 b y B k Z S B l c X V p c G 9 z I G R l I G F s d G E g c H J l c 2 l v b i B t Y X h p b W F 0 b 3 I m c X V v d D s s J n F 1 b 3 Q 7 Q W R t a W 5 p c 3 R y Y W N p b 2 4 g Z G U g b W F u d G V u a W 1 p Z W 5 0 b y A o V F B N K S B L c G l z L C B j b 2 5 0 c m 9 s Z X M s I G V z d H J h d G V n a W F z L C B t Z X R v Z G 9 s b 2 d p Y X M u J n F 1 b 3 Q 7 L C Z x d W 9 0 O 0 l u d G V y c H J l d G F j a c O z b i B k Z S B k a W F n c m F t Y X M g e S B t Y W 5 1 Y W x l c y B k Z S B t Y X F 1 a W 5 h J n F 1 b 3 Q 7 L C Z x d W 9 0 O 0 R l c 2 F y c m 9 s b G 8 g Z S B p b X B s Z W 1 l b n R h Y 2 n D s 2 4 g Z G U g b W V q b 3 J h c y Z x d W 9 0 O y w m c X V v d D t N Y W 5 l a m 8 g Z G U g Z 3 J 1 Y X M g d m l h a m V y Y X M m c X V v d D t d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1 h b n R l b m l t a W V u d G 9 f X z I i I C 8 + P E V u d H J 5 I F R 5 c G U 9 I k Z p b G x D b 3 V u d C I g V m F s d W U 9 I m w x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n R l b m l t a W V u d G 8 g K D I p L 0 F 1 d G 9 S Z W 1 v d m V k Q 2 9 s d W 1 u c z E u e 0 5 v I E 5 v b W l u Y S w w f S Z x d W 9 0 O y w m c X V v d D t T Z W N 0 a W 9 u M S 9 N Y W 5 0 Z W 5 p b W l l b n R v I C g y K S 9 B d X R v U m V t b 3 Z l Z E N v b H V t b n M x L n t O b 2 1 i c m U g Z G V s I E V t c G x l Y W R v L D F 9 J n F 1 b 3 Q 7 L C Z x d W 9 0 O 1 N l Y 3 R p b 2 4 x L 0 1 h b n R l b m l t a W V u d G 8 g K D I p L 0 F 1 d G 9 S Z W 1 v d m V k Q 2 9 s d W 1 u c z E u e 8 O B c m V h L D J 9 J n F 1 b 3 Q 7 L C Z x d W 9 0 O 1 N l Y 3 R p b 2 4 x L 0 1 h b n R l b m l t a W V u d G 8 g K D I p L 0 F 1 d G 9 S Z W 1 v d m V k Q 2 9 s d W 1 u c z E u e 0 1 h b m V q b y B k Z S B z b 2 Z 0 d 2 F y Z S B Q T E M g L y B I T U k g L D N 9 J n F 1 b 3 Q 7 L C Z x d W 9 0 O 1 N l Y 3 R p b 2 4 x L 0 1 h b n R l b m l t a W V u d G 8 g K D I p L 0 F 1 d G 9 S Z W 1 v d m V k Q 2 9 s d W 1 u c z E u e 0 l B V E Y s N H 0 m c X V v d D s s J n F 1 b 3 Q 7 U 2 V j d G l v b j E v T W F u d G V u a W 1 p Z W 5 0 b y A o M i k v Q X V 0 b 1 J l b W 9 2 Z W R D b 2 x 1 b W 5 z M S 5 7 V k R B I D Y u M y w 1 f S Z x d W 9 0 O y w m c X V v d D t T Z W N 0 a W 9 u M S 9 N Y W 5 0 Z W 5 p b W l l b n R v I C g y K S 9 B d X R v U m V t b 3 Z l Z E N v b H V t b n M x L n t O T 0 0 t M D A 5 I F R y Y W J h a m 8 g Z W 4 g Y W x 0 d X J h c y 4 s N n 0 m c X V v d D s s J n F 1 b 3 Q 7 U 2 V j d G l v b j E v T W F u d G V u a W 1 p Z W 5 0 b y A o M i k v Q X V 0 b 1 J l b W 9 2 Z W R D b 2 x 1 b W 5 z M S 5 7 T W F u Z W p v I H k g b 3 B l c m F j a c O z b i B k Z S B t b 2 5 0 Y W N h c m d h c y 4 s N 3 0 m c X V v d D s s J n F 1 b 3 Q 7 U 2 V j d G l v b j E v T W F u d G V u a W 1 p Z W 5 0 b y A o M i k v Q X V 0 b 1 J l b W 9 2 Z W R D b 2 x 1 b W 5 z M S 5 7 Q 2 9 u b 2 N p b W l l b n R v c y B k Z S B F b G V j d H J p Y 2 l k Y W Q g a W 5 k d X N 0 c m l h b C A o Y 2 9 u d H J v b C k s O H 0 m c X V v d D s s J n F 1 b 3 Q 7 U 2 V j d G l v b j E v T W F u d G V u a W 1 p Z W 5 0 b y A o M i k v Q X V 0 b 1 J l b W 9 2 Z W R D b 2 x 1 b W 5 z M S 5 7 Q 2 9 u b 2 N p b W l l b n R v c y B l b i B l b G V j d H L D s 2 5 p Y 2 E g Z G U g Y 2 9 u d H J v b C w 5 f S Z x d W 9 0 O y w m c X V v d D t T Z W N 0 a W 9 u M S 9 N Y W 5 0 Z W 5 p b W l l b n R v I C g y K S 9 B d X R v U m V t b 3 Z l Z E N v b H V t b n M x L n t U c m F i Y W p v c y B k Z S B j b 3 J 0 Z S B 5 I H N v b G R h Z H V y Y S w x M H 0 m c X V v d D s s J n F 1 b 3 Q 7 U 2 V j d G l v b j E v T W F u d G V u a W 1 p Z W 5 0 b y A o M i k v Q X V 0 b 1 J l b W 9 2 Z W R D b 2 x 1 b W 5 z M S 5 7 T k 9 N L T A w M i B T R U 1 B U k 5 B V C B s a W 1 p d G V z I G 1 h e G l t b 3 M g c G V y b W l z a W J s Z X M g Z W 4 g Z G V z Y 2 F y Z 2 F z I G R l I G F n d W F z L i w x M X 0 m c X V v d D s s J n F 1 b 3 Q 7 U 2 V j d G l v b j E v T W F u d G V u a W 1 p Z W 5 0 b y A o M i k v Q X V 0 b 1 J l b W 9 2 Z W R D b 2 x 1 b W 5 z M S 5 7 U m V x d W V y a W 1 p Z W 5 0 b 3 M g U 1 R Q U y h O T 0 0 w M S w g T k 9 N M D I s I E 5 P T T A 1 L E 5 P T T A 5 L C B O T 0 0 x N y w g T k 9 N M j A s T k 9 N M j U g T k 9 N M j Y s I E 5 P T T I 3 L C B O T 0 0 y O S w g T k 9 N M z M p L D E y f S Z x d W 9 0 O y w m c X V v d D t T Z W N 0 a W 9 u M S 9 N Y W 5 0 Z W 5 p b W l l b n R v I C g y K S 9 B d X R v U m V t b 3 Z l Z E N v b H V t b n M x L n t D b 2 5 v Y 2 l t a W V u d G 9 z I G V u I G V s I H V z b y B k Z S B t Y X F 1 a W 5 h c y B 5 I G h l c n J h b W l l b n R h c y B j b 2 5 2 Z W 5 j a W 9 u Y W x l c y h 0 b 3 J u b y x m c m V z Y W R v c m E s c m V j d G l m a W N h Z G 9 y Y S x l d G M p c G F y Y S B l b G F i b 3 J h Y 2 n D s 2 4 g Z G U g c G l l e m F z I G 1 l Y 2 F u a W N h c y w x M 3 0 m c X V v d D s s J n F 1 b 3 Q 7 U 2 V j d G l v b j E v T W F u d G V u a W 1 p Z W 5 0 b y A o M i k v Q X V 0 b 1 J l b W 9 2 Z W R D b 2 x 1 b W 5 z M S 5 7 Q 2 9 u b 2 N p b W l l b n R v c y B i Y X N p Y 2 9 z I G R l I H R y Y X R h b W l l b n R v c y B 0 Z X J t a W N v c y A g e S B t Y X R l c m l h b G V z I H B h c m E g Z W x h Y m 9 y Y W N p b 2 4 g Z G U g c G l l e m F z I G 1 l Y 2 F u a W N h c y 4 g L D E 0 f S Z x d W 9 0 O y w m c X V v d D t T Z W N 0 a W 9 u M S 9 N Y W 5 0 Z W 5 p b W l l b n R v I C g y K S 9 B d X R v U m V t b 3 Z l Z E N v b H V t b n M x L n t Q c m 9 n c m F t Y W N p b 2 4 g e S B v c G V y Y W N p w 7 N u I G R l I G F j d H V h Z G 9 y Z X M g Q U J T T 0 R F W C B D S 0 Q s M T V 9 J n F 1 b 3 Q 7 L C Z x d W 9 0 O 1 N l Y 3 R p b 2 4 x L 0 1 h b n R l b m l t a W V u d G 8 g K D I p L 0 F 1 d G 9 S Z W 1 v d m V k Q 2 9 s d W 1 u c z E u e 1 R y Y W J h a m 9 z I G V u I G V z c G F j a W 9 z I G N v b m Z p b m F k b 3 M s M T Z 9 J n F 1 b 3 Q 7 L C Z x d W 9 0 O 1 N l Y 3 R p b 2 4 x L 0 1 h b n R l b m l t a W V u d G 8 g K D I p L 0 F 1 d G 9 S Z W 1 v d m V k Q 2 9 s d W 1 u c z E u e 0 1 h b m V q b y B k Z S B D b 2 5 0 c m 9 s I F N p b n V t Z X J p a y A 4 N D B k L D E 3 f S Z x d W 9 0 O y w m c X V v d D t T Z W N 0 a W 9 u M S 9 N Y W 5 0 Z W 5 p b W l l b n R v I C g y K S 9 B d X R v U m V t b 3 Z l Z E N v b H V t b n M x L n t D b 2 5 v Y 2 l t a W V u d G 8 g Z G U g d G l w b 3 M g Z G U g c 2 V u c 2 9 y Z X M s M T h 9 J n F 1 b 3 Q 7 L C Z x d W 9 0 O 1 N l Y 3 R p b 2 4 x L 0 1 h b n R l b m l t a W V u d G 8 g K D I p L 0 F 1 d G 9 S Z W 1 v d m V k Q 2 9 s d W 1 u c z E u e 1 V z b y B 5 I G 1 h b m V q b y B k Z S B T b 2 Z 0 d 2 F y Z S B F Y X N 5 I E 1 h a W 5 0 L 0 w y T C w x O X 0 m c X V v d D s s J n F 1 b 3 Q 7 U 2 V j d G l v b j E v T W F u d G V u a W 1 p Z W 5 0 b y A o M i k v Q X V 0 b 1 J l b W 9 2 Z W R D b 2 x 1 b W 5 z M S 5 7 Q 2 9 u b 2 N p b W l l b n R v I G V u I H N p c 3 R l b W F z I G R l I G x 1 Y n J p Y 2 F j a c O z b i w y M H 0 m c X V v d D s s J n F 1 b 3 Q 7 U 2 V j d G l v b j E v T W F u d G V u a W 1 p Z W 5 0 b y A o M i k v Q X V 0 b 1 J l b W 9 2 Z W R D b 2 x 1 b W 5 z M S 5 7 V G V y b W 9 n c m F m a W E g T m l 2 Z W w g M S w y M X 0 m c X V v d D s s J n F 1 b 3 Q 7 U 2 V j d G l v b j E v T W F u d G V u a W 1 p Z W 5 0 b y A o M i k v Q X V 0 b 1 J l b W 9 2 Z W R D b 2 x 1 b W 5 z M S 5 7 S W 5 0 Z X J w c m V 0 Y W N p w 7 N u I G R l I H B s Y W 5 v c y B t Z W P D o W 5 p Y 2 9 z L D I y f S Z x d W 9 0 O y w m c X V v d D t T Z W N 0 a W 9 u M S 9 N Y W 5 0 Z W 5 p b W l l b n R v I C g y K S 9 B d X R v U m V t b 3 Z l Z E N v b H V t b n M x L n t D b 2 5 v Y 2 l t a W V u d G 8 g Z S B p b n R l c n B y Z X R h Y 2 n D s 2 4 g Z G U g Z G l z Z c O x b 3 M g b W V j w 6 F u a W N v c y h k a W J 1 a m 8 g d G V j b m l j b y k s M j N 9 J n F 1 b 3 Q 7 L C Z x d W 9 0 O 1 N l Y 3 R p b 2 4 x L 0 1 h b n R l b m l t a W V u d G 8 g K D I p L 0 F 1 d G 9 S Z W 1 v d m V k Q 2 9 s d W 1 u c z E u e 0 N v b m 9 j a W 1 p Z W 5 0 b 3 M g Y m F z a W N v c y B l b i B z b 2 Z 0 d 2 F y Z S B k Z S B k a X N l w 7 F v I H N v b G l k I F d v c m t z I C w y N H 0 m c X V v d D s s J n F 1 b 3 Q 7 U 2 V j d G l v b j E v T W F u d G V u a W 1 p Z W 5 0 b y A o M i k v Q X V 0 b 1 J l b W 9 2 Z W R D b 2 x 1 b W 5 z M S 5 7 T W F u Z W p v I G R l I G V x d W l w b 3 M g Z G U g b W V k a W N p w 7 N u L D I 1 f S Z x d W 9 0 O y w m c X V v d D t T Z W N 0 a W 9 u M S 9 N Y W 5 0 Z W 5 p b W l l b n R v I C g y K S 9 B d X R v U m V t b 3 Z l Z E N v b H V t b n M x L n t D U U k t O S w y N n 0 m c X V v d D s s J n F 1 b 3 Q 7 U 2 V j d G l v b j E v T W F u d G V u a W 1 p Z W 5 0 b y A o M i k v Q X V 0 b 1 J l b W 9 2 Z W R D b 2 x 1 b W 5 z M S 5 7 Q 1 F J L T E x L D I 3 f S Z x d W 9 0 O y w m c X V v d D t T Z W N 0 a W 9 u M S 9 N Y W 5 0 Z W 5 p b W l l b n R v I C g y K S 9 B d X R v U m V t b 3 Z l Z E N v b H V t b n M x L n t D U U k t M T I s M j h 9 J n F 1 b 3 Q 7 L C Z x d W 9 0 O 1 N l Y 3 R p b 2 4 x L 0 1 h b n R l b m l t a W V u d G 8 g K D I p L 0 F 1 d G 9 S Z W 1 v d m V k Q 2 9 s d W 1 u c z E u e 0 N v b m 9 j a W 1 p Z W 5 0 b y B 5 I G F w b G l j Y W N p w 7 N u I G R l I E l T T y A x N D A w M S w y O X 0 m c X V v d D s s J n F 1 b 3 Q 7 U 2 V j d G l v b j E v T W F u d G V u a W 1 p Z W 5 0 b y A o M i k v Q X V 0 b 1 J l b W 9 2 Z W R D b 2 x 1 b W 5 z M S 5 7 S W 5 n b M O p c y w z M H 0 m c X V v d D s s J n F 1 b 3 Q 7 U 2 V j d G l v b j E v T W F u d G V u a W 1 p Z W 5 0 b y A o M i k v Q X V 0 b 1 J l b W 9 2 Z W R D b 2 x 1 b W 5 z M S 5 7 Q 2 9 u b 2 N p b W l l b n R v c y B k Z S B o Z X J y Y W 1 p Z W 5 0 Y X M g Z G U g Y W 5 h b G l z a X M g e S B z b 2 x 1 Y 2 n D s 2 4 g Z G U g c H J v Y m x l b W F z I C g 4 R F M p L D M x f S Z x d W 9 0 O y w m c X V v d D t T Z W N 0 a W 9 u M S 9 N Y W 5 0 Z W 5 p b W l l b n R v I C g y K S 9 B d X R v U m V t b 3 Z l Z E N v b H V t b n M x L n t T Z W d 1 c m l k Y W Q g S W 5 k d X N 0 c m l h b C B 5 I H N p c 3 R l b W E g T E 9 U T y w z M n 0 m c X V v d D s s J n F 1 b 3 Q 7 U 2 V j d G l v b j E v T W F u d G V u a W 1 p Z W 5 0 b y A o M i k v Q X V 0 b 1 J l b W 9 2 Z W R D b 2 x 1 b W 5 z M S 5 7 Q 2 9 u b 2 N p b W l l b n R v I G F q d X N 0 Z S B 5 I G 1 v Z G l m a W N h Y 2 l v b i B z a X N 0 Z W 1 h c y B k Z S B 2 a X N p b 2 4 g X C Z x d W 9 0 O 0 N h b W F y Y X N c J n F 1 b 3 Q 7 I C h L R V l F T k N F I F k g Q 0 9 H T k V Y K S w z M 3 0 m c X V v d D s s J n F 1 b 3 Q 7 U 2 V j d G l v b j E v T W F u d G V u a W 1 p Z W 5 0 b y A o M i k v Q X V 0 b 1 J l b W 9 2 Z W R D b 2 x 1 b W 5 z M S 5 7 T W F u Z W p v I G R l I H F 1 a W 1 p Y 2 9 z L D M 0 f S Z x d W 9 0 O y w m c X V v d D t T Z W N 0 a W 9 u M S 9 N Y W 5 0 Z W 5 p b W l l b n R v I C g y K S 9 B d X R v U m V t b 3 Z l Z E N v b H V t b n M x L n t B d G V u Y 2 l v b i B h I G J y a W d h Z G F z I G R l I G V t Z X J n Z W 5 j a W E g K G R l c n J h b W V z I H k g d n M g a W 5 j Z W 5 k a W 8 p L D M 1 f S Z x d W 9 0 O y w m c X V v d D t T Z W N 0 a W 9 u M S 9 N Y W 5 0 Z W 5 p b W l l b n R v I C g y K S 9 B d X R v U m V t b 3 Z l Z E N v b H V t b n M x L n t D b 2 5 v Y 2 l t a W V u d G 9 z I G J h c 2 l j b 3 M g Z G U g b W V j Y W 5 p Y 2 E s a G l k c m F 1 b G l j Y S x u Z X V t Y X R p Y 2 E s M z Z 9 J n F 1 b 3 Q 7 L C Z x d W 9 0 O 1 N l Y 3 R p b 2 4 x L 0 1 h b n R l b m l t a W V u d G 8 g K D I p L 0 F 1 d G 9 S Z W 1 v d m V k Q 2 9 s d W 1 u c z E u e 0 N v b m 9 j a W 1 p Z W 5 0 b 3 M g b W F u Z W p v I F J v Y m 9 0 c y B Q Y W 5 h c 2 9 u a W M s M z d 9 J n F 1 b 3 Q 7 L C Z x d W 9 0 O 1 N l Y 3 R p b 2 4 x L 0 1 h b n R l b m l t a W V u d G 8 g K D I p L 0 F 1 d G 9 S Z W 1 v d m V k Q 2 9 s d W 1 u c z E u e 0 N v b m 9 j a W 1 p Z W 5 0 b 3 M g b W F u Z W p v I F J v Y m 9 0 c y B E Z W 5 z b y A g L D M 4 f S Z x d W 9 0 O y w m c X V v d D t T Z W N 0 a W 9 u M S 9 N Y W 5 0 Z W 5 p b W l l b n R v I C g y K S 9 B d X R v U m V t b 3 Z l Z E N v b H V t b n M x L n t Q c m 9 n c m F t Y W N p w 7 N u I G J h c 2 l j Y S B k Z S B D T k M g Y 2 9 u d H J v b C B G Q U 5 V Q y w z O X 0 m c X V v d D s s J n F 1 b 3 Q 7 U 2 V j d G l v b j E v T W F u d G V u a W 1 p Z W 5 0 b y A o M i k v Q X V 0 b 1 J l b W 9 2 Z W R D b 2 x 1 b W 5 z M S 5 7 U H J v Z 3 J h b W F j a c O z b i B 5 I G 9 w Z X J h Y 2 n D s 2 4 g Z G U g c m 9 i b 3 Q g S 1 V L Q S 4 s N D B 9 J n F 1 b 3 Q 7 L C Z x d W 9 0 O 1 N l Y 3 R p b 2 4 x L 0 1 h b n R l b m l t a W V u d G 8 g K D I p L 0 F 1 d G 9 S Z W 1 v d m V k Q 2 9 s d W 1 u c z E u e 1 B y b 2 d y Y W 1 h Y 2 l v b i B 5 I G 9 w Z X J h Y 2 n D s 2 4 g Z G U g c m 9 i b 2 N p b G l u Z H J v c y B J Q U k g e S B Z Q U 1 B S E E u L D Q x f S Z x d W 9 0 O y w m c X V v d D t T Z W N 0 a W 9 u M S 9 N Y W 5 0 Z W 5 p b W l l b n R v I C g y K S 9 B d X R v U m V t b 3 Z l Z E N v b H V t b n M x L n t z a W V t Z W 5 z I H k g Y W x s Z W 4 g Y n J h Z G x l e S w 0 M n 0 m c X V v d D s s J n F 1 b 3 Q 7 U 2 V j d G l v b j E v T W F u d G V u a W 1 p Z W 5 0 b y A o M i k v Q X V 0 b 1 J l b W 9 2 Z W R D b 2 x 1 b W 5 z M S 5 7 c H J l b n N h c y B r a X N 0 b G V y L D Q z f S Z x d W 9 0 O y w m c X V v d D t T Z W N 0 a W 9 u M S 9 N Y W 5 0 Z W 5 p b W l l b n R v I C g y K S 9 B d X R v U m V t b 3 Z l Z E N v b H V t b n M x L n t j b 2 5 v Y 2 l t a W V u d G 8 g b W F u Z W p v c y A g Z G U g c m 9 i b 3 R z I H N 0 Y X V i b G k s N D R 9 J n F 1 b 3 Q 7 L C Z x d W 9 0 O 1 N l Y 3 R p b 2 4 x L 0 1 h b n R l b m l t a W V u d G 8 g K D I p L 0 F 1 d G 9 S Z W 1 v d m V k Q 2 9 s d W 1 u c z E u e 2 N v b m 9 j a W 1 p Z W 5 0 b y B k Z S B l c X V p c G 9 z I G R l I G F s d G E g c H J l c 2 l v b i B t Y X h p b W F 0 b 3 I s N D V 9 J n F 1 b 3 Q 7 L C Z x d W 9 0 O 1 N l Y 3 R p b 2 4 x L 0 1 h b n R l b m l t a W V u d G 8 g K D I p L 0 F 1 d G 9 S Z W 1 v d m V k Q 2 9 s d W 1 u c z E u e 0 F k b W l u a X N 0 c m F j a W 9 u I G R l I G 1 h b n R l b m l t a W V u d G 8 g K F R Q T S k g S 3 B p c y w g Y 2 9 u d H J v b G V z L C B l c 3 R y Y X R l Z 2 l h c y w g b W V 0 b 2 R v b G 9 n a W F z L i w 0 N n 0 m c X V v d D s s J n F 1 b 3 Q 7 U 2 V j d G l v b j E v T W F u d G V u a W 1 p Z W 5 0 b y A o M i k v Q X V 0 b 1 J l b W 9 2 Z W R D b 2 x 1 b W 5 z M S 5 7 S W 5 0 Z X J w c m V 0 Y W N p w 7 N u I G R l I G R p Y W d y Y W 1 h c y B 5 I G 1 h b n V h b G V z I G R l I G 1 h c X V p b m E s N D d 9 J n F 1 b 3 Q 7 L C Z x d W 9 0 O 1 N l Y 3 R p b 2 4 x L 0 1 h b n R l b m l t a W V u d G 8 g K D I p L 0 F 1 d G 9 S Z W 1 v d m V k Q 2 9 s d W 1 u c z E u e 0 R l c 2 F y c m 9 s b G 8 g Z S B p b X B s Z W 1 l b n R h Y 2 n D s 2 4 g Z G U g b W V q b 3 J h c y w 0 O H 0 m c X V v d D s s J n F 1 b 3 Q 7 U 2 V j d G l v b j E v T W F u d G V u a W 1 p Z W 5 0 b y A o M i k v Q X V 0 b 1 J l b W 9 2 Z W R D b 2 x 1 b W 5 z M S 5 7 T W F u Z W p v I G R l I G d y d W F z I H Z p Y W p l c m F z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T W F u d G V u a W 1 p Z W 5 0 b y A o M i k v Q X V 0 b 1 J l b W 9 2 Z W R D b 2 x 1 b W 5 z M S 5 7 T m 8 g T m 9 t a W 5 h L D B 9 J n F 1 b 3 Q 7 L C Z x d W 9 0 O 1 N l Y 3 R p b 2 4 x L 0 1 h b n R l b m l t a W V u d G 8 g K D I p L 0 F 1 d G 9 S Z W 1 v d m V k Q 2 9 s d W 1 u c z E u e 0 5 v b W J y Z S B k Z W w g R W 1 w b G V h Z G 8 s M X 0 m c X V v d D s s J n F 1 b 3 Q 7 U 2 V j d G l v b j E v T W F u d G V u a W 1 p Z W 5 0 b y A o M i k v Q X V 0 b 1 J l b W 9 2 Z W R D b 2 x 1 b W 5 z M S 5 7 w 4 F y Z W E s M n 0 m c X V v d D s s J n F 1 b 3 Q 7 U 2 V j d G l v b j E v T W F u d G V u a W 1 p Z W 5 0 b y A o M i k v Q X V 0 b 1 J l b W 9 2 Z W R D b 2 x 1 b W 5 z M S 5 7 T W F u Z W p v I G R l I H N v Z n R 3 Y X J l I F B M Q y A v I E h N S S A s M 3 0 m c X V v d D s s J n F 1 b 3 Q 7 U 2 V j d G l v b j E v T W F u d G V u a W 1 p Z W 5 0 b y A o M i k v Q X V 0 b 1 J l b W 9 2 Z W R D b 2 x 1 b W 5 z M S 5 7 S U F U R i w 0 f S Z x d W 9 0 O y w m c X V v d D t T Z W N 0 a W 9 u M S 9 N Y W 5 0 Z W 5 p b W l l b n R v I C g y K S 9 B d X R v U m V t b 3 Z l Z E N v b H V t b n M x L n t W R E E g N i 4 z L D V 9 J n F 1 b 3 Q 7 L C Z x d W 9 0 O 1 N l Y 3 R p b 2 4 x L 0 1 h b n R l b m l t a W V u d G 8 g K D I p L 0 F 1 d G 9 S Z W 1 v d m V k Q 2 9 s d W 1 u c z E u e 0 5 P T S 0 w M D k g V H J h Y m F q b y B l b i B h b H R 1 c m F z L i w 2 f S Z x d W 9 0 O y w m c X V v d D t T Z W N 0 a W 9 u M S 9 N Y W 5 0 Z W 5 p b W l l b n R v I C g y K S 9 B d X R v U m V t b 3 Z l Z E N v b H V t b n M x L n t N Y W 5 l a m 8 g e S B v c G V y Y W N p w 7 N u I G R l I G 1 v b n R h Y 2 F y Z 2 F z L i w 3 f S Z x d W 9 0 O y w m c X V v d D t T Z W N 0 a W 9 u M S 9 N Y W 5 0 Z W 5 p b W l l b n R v I C g y K S 9 B d X R v U m V t b 3 Z l Z E N v b H V t b n M x L n t D b 2 5 v Y 2 l t a W V u d G 9 z I G R l I E V s Z W N 0 c m l j a W R h Z C B p b m R 1 c 3 R y a W F s I C h j b 2 5 0 c m 9 s K S w 4 f S Z x d W 9 0 O y w m c X V v d D t T Z W N 0 a W 9 u M S 9 N Y W 5 0 Z W 5 p b W l l b n R v I C g y K S 9 B d X R v U m V t b 3 Z l Z E N v b H V t b n M x L n t D b 2 5 v Y 2 l t a W V u d G 9 z I G V u I G V s Z W N 0 c s O z b m l j Y S B k Z S B j b 2 5 0 c m 9 s L D l 9 J n F 1 b 3 Q 7 L C Z x d W 9 0 O 1 N l Y 3 R p b 2 4 x L 0 1 h b n R l b m l t a W V u d G 8 g K D I p L 0 F 1 d G 9 S Z W 1 v d m V k Q 2 9 s d W 1 u c z E u e 1 R y Y W J h a m 9 z I G R l I G N v c n R l I H k g c 2 9 s Z G F k d X J h L D E w f S Z x d W 9 0 O y w m c X V v d D t T Z W N 0 a W 9 u M S 9 N Y W 5 0 Z W 5 p b W l l b n R v I C g y K S 9 B d X R v U m V t b 3 Z l Z E N v b H V t b n M x L n t O T 0 0 t M D A y I F N F T U F S T k F U I G x p b W l 0 Z X M g b W F 4 a W 1 v c y B w Z X J t a X N p Y m x l c y B l b i B k Z X N j Y X J n Y X M g Z G U g Y W d 1 Y X M u L D E x f S Z x d W 9 0 O y w m c X V v d D t T Z W N 0 a W 9 u M S 9 N Y W 5 0 Z W 5 p b W l l b n R v I C g y K S 9 B d X R v U m V t b 3 Z l Z E N v b H V t b n M x L n t S Z X F 1 Z X J p b W l l b n R v c y B T V F B T K E 5 P T T A x L C B O T 0 0 w M i w g T k 9 N M D U s T k 9 N M D k s I E 5 P T T E 3 L C B O T 0 0 y M C x O T 0 0 y N S B O T 0 0 y N i w g T k 9 N M j c s I E 5 P T T I 5 L C B O T 0 0 z M y k s M T J 9 J n F 1 b 3 Q 7 L C Z x d W 9 0 O 1 N l Y 3 R p b 2 4 x L 0 1 h b n R l b m l t a W V u d G 8 g K D I p L 0 F 1 d G 9 S Z W 1 v d m V k Q 2 9 s d W 1 u c z E u e 0 N v b m 9 j a W 1 p Z W 5 0 b 3 M g Z W 4 g Z W w g d X N v I G R l I G 1 h c X V p b m F z I H k g a G V y c m F t a W V u d G F z I G N v b n Z l b m N p b 2 5 h b G V z K H R v c m 5 v L G Z y Z X N h Z G 9 y Y S x y Z W N 0 a W Z p Y 2 F k b 3 J h L G V 0 Y y l w Y X J h I G V s Y W J v c m F j a c O z b i B k Z S B w a W V 6 Y X M g b W V j Y W 5 p Y 2 F z L D E z f S Z x d W 9 0 O y w m c X V v d D t T Z W N 0 a W 9 u M S 9 N Y W 5 0 Z W 5 p b W l l b n R v I C g y K S 9 B d X R v U m V t b 3 Z l Z E N v b H V t b n M x L n t D b 2 5 v Y 2 l t a W V u d G 9 z I G J h c 2 l j b 3 M g Z G U g d H J h d G F t a W V u d G 9 z I H R l c m 1 p Y 2 9 z I C B 5 I G 1 h d G V y a W F s Z X M g c G F y Y S B l b G F i b 3 J h Y 2 l v b i B k Z S B w a W V 6 Y X M g b W V j Y W 5 p Y 2 F z L i A s M T R 9 J n F 1 b 3 Q 7 L C Z x d W 9 0 O 1 N l Y 3 R p b 2 4 x L 0 1 h b n R l b m l t a W V u d G 8 g K D I p L 0 F 1 d G 9 S Z W 1 v d m V k Q 2 9 s d W 1 u c z E u e 1 B y b 2 d y Y W 1 h Y 2 l v b i B 5 I G 9 w Z X J h Y 2 n D s 2 4 g Z G U g Y W N 0 d W F k b 3 J l c y B B Q l N P R E V Y I E N L R C w x N X 0 m c X V v d D s s J n F 1 b 3 Q 7 U 2 V j d G l v b j E v T W F u d G V u a W 1 p Z W 5 0 b y A o M i k v Q X V 0 b 1 J l b W 9 2 Z W R D b 2 x 1 b W 5 z M S 5 7 V H J h Y m F q b 3 M g Z W 4 g Z X N w Y W N p b 3 M g Y 2 9 u Z m l u Y W R v c y w x N n 0 m c X V v d D s s J n F 1 b 3 Q 7 U 2 V j d G l v b j E v T W F u d G V u a W 1 p Z W 5 0 b y A o M i k v Q X V 0 b 1 J l b W 9 2 Z W R D b 2 x 1 b W 5 z M S 5 7 T W F u Z W p v I G R l I E N v b n R y b 2 w g U 2 l u d W 1 l c m l r I D g 0 M G Q s M T d 9 J n F 1 b 3 Q 7 L C Z x d W 9 0 O 1 N l Y 3 R p b 2 4 x L 0 1 h b n R l b m l t a W V u d G 8 g K D I p L 0 F 1 d G 9 S Z W 1 v d m V k Q 2 9 s d W 1 u c z E u e 0 N v b m 9 j a W 1 p Z W 5 0 b y B k Z S B 0 a X B v c y B k Z S B z Z W 5 z b 3 J l c y w x O H 0 m c X V v d D s s J n F 1 b 3 Q 7 U 2 V j d G l v b j E v T W F u d G V u a W 1 p Z W 5 0 b y A o M i k v Q X V 0 b 1 J l b W 9 2 Z W R D b 2 x 1 b W 5 z M S 5 7 V X N v I H k g b W F u Z W p v I G R l I F N v Z n R 3 Y X J l I E V h c 3 k g T W F p b n Q v T D J M L D E 5 f S Z x d W 9 0 O y w m c X V v d D t T Z W N 0 a W 9 u M S 9 N Y W 5 0 Z W 5 p b W l l b n R v I C g y K S 9 B d X R v U m V t b 3 Z l Z E N v b H V t b n M x L n t D b 2 5 v Y 2 l t a W V u d G 8 g Z W 4 g c 2 l z d G V t Y X M g Z G U g b H V i c m l j Y W N p w 7 N u L D I w f S Z x d W 9 0 O y w m c X V v d D t T Z W N 0 a W 9 u M S 9 N Y W 5 0 Z W 5 p b W l l b n R v I C g y K S 9 B d X R v U m V t b 3 Z l Z E N v b H V t b n M x L n t U Z X J t b 2 d y Y W Z p Y S B O a X Z l b C A x L D I x f S Z x d W 9 0 O y w m c X V v d D t T Z W N 0 a W 9 u M S 9 N Y W 5 0 Z W 5 p b W l l b n R v I C g y K S 9 B d X R v U m V t b 3 Z l Z E N v b H V t b n M x L n t J b n R l c n B y Z X R h Y 2 n D s 2 4 g Z G U g c G x h b m 9 z I G 1 l Y 8 O h b m l j b 3 M s M j J 9 J n F 1 b 3 Q 7 L C Z x d W 9 0 O 1 N l Y 3 R p b 2 4 x L 0 1 h b n R l b m l t a W V u d G 8 g K D I p L 0 F 1 d G 9 S Z W 1 v d m V k Q 2 9 s d W 1 u c z E u e 0 N v b m 9 j a W 1 p Z W 5 0 b y B l I G l u d G V y c H J l d G F j a c O z b i B k Z S B k a X N l w 7 F v c y B t Z W P D o W 5 p Y 2 9 z K G R p Y n V q b y B 0 Z W N u a W N v K S w y M 3 0 m c X V v d D s s J n F 1 b 3 Q 7 U 2 V j d G l v b j E v T W F u d G V u a W 1 p Z W 5 0 b y A o M i k v Q X V 0 b 1 J l b W 9 2 Z W R D b 2 x 1 b W 5 z M S 5 7 Q 2 9 u b 2 N p b W l l b n R v c y B i Y X N p Y 2 9 z I G V u I H N v Z n R 3 Y X J l I G R l I G R p c 2 X D s W 8 g c 2 9 s a W Q g V 2 9 y a 3 M g L D I 0 f S Z x d W 9 0 O y w m c X V v d D t T Z W N 0 a W 9 u M S 9 N Y W 5 0 Z W 5 p b W l l b n R v I C g y K S 9 B d X R v U m V t b 3 Z l Z E N v b H V t b n M x L n t N Y W 5 l a m 8 g Z G U g Z X F 1 a X B v c y B k Z S B t Z W R p Y 2 n D s 2 4 s M j V 9 J n F 1 b 3 Q 7 L C Z x d W 9 0 O 1 N l Y 3 R p b 2 4 x L 0 1 h b n R l b m l t a W V u d G 8 g K D I p L 0 F 1 d G 9 S Z W 1 v d m V k Q 2 9 s d W 1 u c z E u e 0 N R S S 0 5 L D I 2 f S Z x d W 9 0 O y w m c X V v d D t T Z W N 0 a W 9 u M S 9 N Y W 5 0 Z W 5 p b W l l b n R v I C g y K S 9 B d X R v U m V t b 3 Z l Z E N v b H V t b n M x L n t D U U k t M T E s M j d 9 J n F 1 b 3 Q 7 L C Z x d W 9 0 O 1 N l Y 3 R p b 2 4 x L 0 1 h b n R l b m l t a W V u d G 8 g K D I p L 0 F 1 d G 9 S Z W 1 v d m V k Q 2 9 s d W 1 u c z E u e 0 N R S S 0 x M i w y O H 0 m c X V v d D s s J n F 1 b 3 Q 7 U 2 V j d G l v b j E v T W F u d G V u a W 1 p Z W 5 0 b y A o M i k v Q X V 0 b 1 J l b W 9 2 Z W R D b 2 x 1 b W 5 z M S 5 7 Q 2 9 u b 2 N p b W l l b n R v I H k g Y X B s a W N h Y 2 n D s 2 4 g Z G U g S V N P I D E 0 M D A x L D I 5 f S Z x d W 9 0 O y w m c X V v d D t T Z W N 0 a W 9 u M S 9 N Y W 5 0 Z W 5 p b W l l b n R v I C g y K S 9 B d X R v U m V t b 3 Z l Z E N v b H V t b n M x L n t J b m d s w 6 l z L D M w f S Z x d W 9 0 O y w m c X V v d D t T Z W N 0 a W 9 u M S 9 N Y W 5 0 Z W 5 p b W l l b n R v I C g y K S 9 B d X R v U m V t b 3 Z l Z E N v b H V t b n M x L n t D b 2 5 v Y 2 l t a W V u d G 9 z I G R l I G h l c n J h b W l l b n R h c y B k Z S B h b m F s a X N p c y B 5 I H N v b H V j a c O z b i B k Z S B w c m 9 i b G V t Y X M g K D h E U y k s M z F 9 J n F 1 b 3 Q 7 L C Z x d W 9 0 O 1 N l Y 3 R p b 2 4 x L 0 1 h b n R l b m l t a W V u d G 8 g K D I p L 0 F 1 d G 9 S Z W 1 v d m V k Q 2 9 s d W 1 u c z E u e 1 N l Z 3 V y a W R h Z C B J b m R 1 c 3 R y a W F s I H k g c 2 l z d G V t Y S B M T 1 R P L D M y f S Z x d W 9 0 O y w m c X V v d D t T Z W N 0 a W 9 u M S 9 N Y W 5 0 Z W 5 p b W l l b n R v I C g y K S 9 B d X R v U m V t b 3 Z l Z E N v b H V t b n M x L n t D b 2 5 v Y 2 l t a W V u d G 8 g Y W p 1 c 3 R l I H k g b W 9 k a W Z p Y 2 F j a W 9 u I H N p c 3 R l b W F z I G R l I H Z p c 2 l v b i B c J n F 1 b 3 Q 7 Q 2 F t Y X J h c 1 w m c X V v d D s g K E t F W U V O Q 0 U g W S B D T 0 d O R V g p L D M z f S Z x d W 9 0 O y w m c X V v d D t T Z W N 0 a W 9 u M S 9 N Y W 5 0 Z W 5 p b W l l b n R v I C g y K S 9 B d X R v U m V t b 3 Z l Z E N v b H V t b n M x L n t N Y W 5 l a m 8 g Z G U g c X V p b W l j b 3 M s M z R 9 J n F 1 b 3 Q 7 L C Z x d W 9 0 O 1 N l Y 3 R p b 2 4 x L 0 1 h b n R l b m l t a W V u d G 8 g K D I p L 0 F 1 d G 9 S Z W 1 v d m V k Q 2 9 s d W 1 u c z E u e 0 F 0 Z W 5 j a W 9 u I G E g Y n J p Z 2 F k Y X M g Z G U g Z W 1 l c m d l b m N p Y S A o Z G V y c m F t Z X M g e S B 2 c y B p b m N l b m R p b y k s M z V 9 J n F 1 b 3 Q 7 L C Z x d W 9 0 O 1 N l Y 3 R p b 2 4 x L 0 1 h b n R l b m l t a W V u d G 8 g K D I p L 0 F 1 d G 9 S Z W 1 v d m V k Q 2 9 s d W 1 u c z E u e 0 N v b m 9 j a W 1 p Z W 5 0 b 3 M g Y m F z a W N v c y B k Z S B t Z W N h b m l j Y S x o a W R y Y X V s a W N h L G 5 l d W 1 h d G l j Y S w z N n 0 m c X V v d D s s J n F 1 b 3 Q 7 U 2 V j d G l v b j E v T W F u d G V u a W 1 p Z W 5 0 b y A o M i k v Q X V 0 b 1 J l b W 9 2 Z W R D b 2 x 1 b W 5 z M S 5 7 Q 2 9 u b 2 N p b W l l b n R v c y B t Y W 5 l a m 8 g U m 9 i b 3 R z I F B h b m F z b 2 5 p Y y w z N 3 0 m c X V v d D s s J n F 1 b 3 Q 7 U 2 V j d G l v b j E v T W F u d G V u a W 1 p Z W 5 0 b y A o M i k v Q X V 0 b 1 J l b W 9 2 Z W R D b 2 x 1 b W 5 z M S 5 7 Q 2 9 u b 2 N p b W l l b n R v c y B t Y W 5 l a m 8 g U m 9 i b 3 R z I E R l b n N v I C A s M z h 9 J n F 1 b 3 Q 7 L C Z x d W 9 0 O 1 N l Y 3 R p b 2 4 x L 0 1 h b n R l b m l t a W V u d G 8 g K D I p L 0 F 1 d G 9 S Z W 1 v d m V k Q 2 9 s d W 1 u c z E u e 1 B y b 2 d y Y W 1 h Y 2 n D s 2 4 g Y m F z a W N h I G R l I E N O Q y B j b 2 5 0 c m 9 s I E Z B T l V D L D M 5 f S Z x d W 9 0 O y w m c X V v d D t T Z W N 0 a W 9 u M S 9 N Y W 5 0 Z W 5 p b W l l b n R v I C g y K S 9 B d X R v U m V t b 3 Z l Z E N v b H V t b n M x L n t Q c m 9 n c m F t Y W N p w 7 N u I H k g b 3 B l c m F j a c O z b i B k Z S B y b 2 J v d C B L V U t B L i w 0 M H 0 m c X V v d D s s J n F 1 b 3 Q 7 U 2 V j d G l v b j E v T W F u d G V u a W 1 p Z W 5 0 b y A o M i k v Q X V 0 b 1 J l b W 9 2 Z W R D b 2 x 1 b W 5 z M S 5 7 U H J v Z 3 J h b W F j a W 9 u I H k g b 3 B l c m F j a c O z b i B k Z S B y b 2 J v Y 2 l s a W 5 k c m 9 z I E l B S S B 5 I F l B T U F I Q S 4 s N D F 9 J n F 1 b 3 Q 7 L C Z x d W 9 0 O 1 N l Y 3 R p b 2 4 x L 0 1 h b n R l b m l t a W V u d G 8 g K D I p L 0 F 1 d G 9 S Z W 1 v d m V k Q 2 9 s d W 1 u c z E u e 3 N p Z W 1 l b n M g e S B h b G x l b i B i c m F k b G V 5 L D Q y f S Z x d W 9 0 O y w m c X V v d D t T Z W N 0 a W 9 u M S 9 N Y W 5 0 Z W 5 p b W l l b n R v I C g y K S 9 B d X R v U m V t b 3 Z l Z E N v b H V t b n M x L n t w c m V u c 2 F z I G t p c 3 R s Z X I s N D N 9 J n F 1 b 3 Q 7 L C Z x d W 9 0 O 1 N l Y 3 R p b 2 4 x L 0 1 h b n R l b m l t a W V u d G 8 g K D I p L 0 F 1 d G 9 S Z W 1 v d m V k Q 2 9 s d W 1 u c z E u e 2 N v b m 9 j a W 1 p Z W 5 0 b y B t Y W 5 l a m 9 z I C B k Z S B y b 2 J v d H M g c 3 R h d W J s a S w 0 N H 0 m c X V v d D s s J n F 1 b 3 Q 7 U 2 V j d G l v b j E v T W F u d G V u a W 1 p Z W 5 0 b y A o M i k v Q X V 0 b 1 J l b W 9 2 Z W R D b 2 x 1 b W 5 z M S 5 7 Y 2 9 u b 2 N p b W l l b n R v I G R l I G V x d W l w b 3 M g Z G U g Y W x 0 Y S B w c m V z a W 9 u I G 1 h e G l t Y X R v c i w 0 N X 0 m c X V v d D s s J n F 1 b 3 Q 7 U 2 V j d G l v b j E v T W F u d G V u a W 1 p Z W 5 0 b y A o M i k v Q X V 0 b 1 J l b W 9 2 Z W R D b 2 x 1 b W 5 z M S 5 7 Q W R t a W 5 p c 3 R y Y W N p b 2 4 g Z G U g b W F u d G V u a W 1 p Z W 5 0 b y A o V F B N K S B L c G l z L C B j b 2 5 0 c m 9 s Z X M s I G V z d H J h d G V n a W F z L C B t Z X R v Z G 9 s b 2 d p Y X M u L D Q 2 f S Z x d W 9 0 O y w m c X V v d D t T Z W N 0 a W 9 u M S 9 N Y W 5 0 Z W 5 p b W l l b n R v I C g y K S 9 B d X R v U m V t b 3 Z l Z E N v b H V t b n M x L n t J b n R l c n B y Z X R h Y 2 n D s 2 4 g Z G U g Z G l h Z 3 J h b W F z I H k g b W F u d W F s Z X M g Z G U g b W F x d W l u Y S w 0 N 3 0 m c X V v d D s s J n F 1 b 3 Q 7 U 2 V j d G l v b j E v T W F u d G V u a W 1 p Z W 5 0 b y A o M i k v Q X V 0 b 1 J l b W 9 2 Z W R D b 2 x 1 b W 5 z M S 5 7 R G V z Y X J y b 2 x s b y B l I G l t c G x l b W V u d G F j a c O z b i B k Z S B t Z W p v c m F z L D Q 4 f S Z x d W 9 0 O y w m c X V v d D t T Z W N 0 a W 9 u M S 9 N Y W 5 0 Z W 5 p b W l l b n R v I C g y K S 9 B d X R v U m V t b 3 Z l Z E N v b H V t b n M x L n t N Y W 5 l a m 8 g Z G U g Z 3 J 1 Y X M g d m l h a m V y Y X M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5 0 Z W 5 p b W l l b n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n R l b m l t a W V u d G 8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d G V u a W 1 p Z W 5 0 b y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n R l b m l t a W V u d G 8 l M j A o M i k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n R l b m l t a W V u d G 8 l M j A o M i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2 N W Z j N z A t Y z c 3 O S 0 0 N j c 3 L T k w Y 2 E t M j E z M j Q 2 Y 2 F i O T c w I i A v P j x F b n R y e S B U e X B l P S J M b 2 F k Z W R U b 0 F u Y W x 5 c 2 l z U 2 V y d m l j Z X M i I F Z h b H V l P S J s M C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D b 3 J l I F R v b 2 x z J n F 1 b 3 Q 7 L C Z x d W 9 0 O 0 l B V E Y m c X V v d D s s J n F 1 b 3 Q 7 Q 2 9 u b 2 N p b W l l b n R v c y B i Y X N p Y 2 9 z I G V u I H N v Z n R 3 Y X J l I G R l I G R p c 2 X D s W 8 g c 2 9 s a W Q g V 2 9 y a 3 M g J n F 1 b 3 Q 7 L C Z x d W 9 0 O 1 V z b y B k Z S B Q b 3 J 0 Y W x l c y B k Z S B D b G l l b n R l c y Z x d W 9 0 O y w m c X V v d D t E T U F J Q y A t I F N p e C B T a W d t Y S Z x d W 9 0 O y w m c X V v d D t J b m d s w 6 l z J n F 1 b 3 Q 7 L C Z x d W 9 0 O 0 N T R i B O a X N z Y W 4 m c X V v d D s s J n F 1 b 3 Q 7 Q 2 9 u b 2 N p b W l l b n R v c y B k Z S B o Z X J y Y W 1 p Z W 5 0 Y X M g Z G U g Y W 5 h b G l z a X M g e S B z b 2 x 1 Y 2 n D s 2 4 g Z G U g c H J v Y m x l b W F z I C g 4 R F M p J n F 1 b 3 Q 7 L C Z x d W 9 0 O 0 F 1 d G 9 j Y W Q m c X V v d D s s J n F 1 b 3 Q 7 Y X V k a S A t I G x p c 2 9 u J n F 1 b 3 Q 7 L C Z x d W 9 0 O 2 Z v c m Q g L S B l Z G R s L C B n c H A s I G N t b X M m c X V v d D s s J n F 1 b 3 Q 7 d n N t I G 1 p e G V s I G 1 v Z G V s J n F 1 b 3 Q 7 L C Z x d W 9 0 O 2 N y Z W F 0 a W 5 n I G x l d m V s I H B 1 b G w m c X V v d D t d I i A v P j x F b n R y e S B U e X B l P S J G a W x s Q 2 9 s d W 1 u V H l w Z X M i I F Z h b H V l P S J z Q X d Z R 0 F B Q U F B Q U F B Q U F B Q U F B Q U F B Q T 0 9 I i A v P j x F b n R y e S B U e X B l P S J G a W x s T G F z d F V w Z G F 0 Z W Q i I F Z h b H V l P S J k M j A y N S 0 w N i 0 w O F Q y M j o x O D o x M y 4 1 M T Q 4 M T A 3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K a X R f X z I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Q g K D I p L 0 F 1 d G 9 S Z W 1 v d m V k Q 2 9 s d W 1 u c z E u e 0 5 v I E 5 v b W l u Y S w w f S Z x d W 9 0 O y w m c X V v d D t T Z W N 0 a W 9 u M S 9 K a X Q g K D I p L 0 F 1 d G 9 S Z W 1 v d m V k Q 2 9 s d W 1 u c z E u e 0 5 v b W J y Z S B k Z W w g R W 1 w b G V h Z G 8 s M X 0 m c X V v d D s s J n F 1 b 3 Q 7 U 2 V j d G l v b j E v S m l 0 I C g y K S 9 B d X R v U m V t b 3 Z l Z E N v b H V t b n M x L n v D g X J l Y S w y f S Z x d W 9 0 O y w m c X V v d D t T Z W N 0 a W 9 u M S 9 K a X Q g K D I p L 0 F 1 d G 9 S Z W 1 v d m V k Q 2 9 s d W 1 u c z E u e 0 N v c m U g V G 9 v b H M s M 3 0 m c X V v d D s s J n F 1 b 3 Q 7 U 2 V j d G l v b j E v S m l 0 I C g y K S 9 B d X R v U m V t b 3 Z l Z E N v b H V t b n M x L n t J Q V R G L D R 9 J n F 1 b 3 Q 7 L C Z x d W 9 0 O 1 N l Y 3 R p b 2 4 x L 0 p p d C A o M i k v Q X V 0 b 1 J l b W 9 2 Z W R D b 2 x 1 b W 5 z M S 5 7 Q 2 9 u b 2 N p b W l l b n R v c y B i Y X N p Y 2 9 z I G V u I H N v Z n R 3 Y X J l I G R l I G R p c 2 X D s W 8 g c 2 9 s a W Q g V 2 9 y a 3 M g L D V 9 J n F 1 b 3 Q 7 L C Z x d W 9 0 O 1 N l Y 3 R p b 2 4 x L 0 p p d C A o M i k v Q X V 0 b 1 J l b W 9 2 Z W R D b 2 x 1 b W 5 z M S 5 7 V X N v I G R l I F B v c n R h b G V z I G R l I E N s a W V u d G V z L D Z 9 J n F 1 b 3 Q 7 L C Z x d W 9 0 O 1 N l Y 3 R p b 2 4 x L 0 p p d C A o M i k v Q X V 0 b 1 J l b W 9 2 Z W R D b 2 x 1 b W 5 z M S 5 7 R E 1 B S U M g L S B T a X g g U 2 l n b W E s N 3 0 m c X V v d D s s J n F 1 b 3 Q 7 U 2 V j d G l v b j E v S m l 0 I C g y K S 9 B d X R v U m V t b 3 Z l Z E N v b H V t b n M x L n t J b m d s w 6 l z L D h 9 J n F 1 b 3 Q 7 L C Z x d W 9 0 O 1 N l Y 3 R p b 2 4 x L 0 p p d C A o M i k v Q X V 0 b 1 J l b W 9 2 Z W R D b 2 x 1 b W 5 z M S 5 7 Q 1 N G I E 5 p c 3 N h b i w 5 f S Z x d W 9 0 O y w m c X V v d D t T Z W N 0 a W 9 u M S 9 K a X Q g K D I p L 0 F 1 d G 9 S Z W 1 v d m V k Q 2 9 s d W 1 u c z E u e 0 N v b m 9 j a W 1 p Z W 5 0 b 3 M g Z G U g a G V y c m F t a W V u d G F z I G R l I G F u Y W x p c 2 l z I H k g c 2 9 s d W N p w 7 N u I G R l I H B y b 2 J s Z W 1 h c y A o O E R T K S w x M H 0 m c X V v d D s s J n F 1 b 3 Q 7 U 2 V j d G l v b j E v S m l 0 I C g y K S 9 B d X R v U m V t b 3 Z l Z E N v b H V t b n M x L n t B d X R v Y 2 F k L D E x f S Z x d W 9 0 O y w m c X V v d D t T Z W N 0 a W 9 u M S 9 K a X Q g K D I p L 0 F 1 d G 9 S Z W 1 v d m V k Q 2 9 s d W 1 u c z E u e 2 F 1 Z G k g L S B s a X N v b i w x M n 0 m c X V v d D s s J n F 1 b 3 Q 7 U 2 V j d G l v b j E v S m l 0 I C g y K S 9 B d X R v U m V t b 3 Z l Z E N v b H V t b n M x L n t m b 3 J k I C 0 g Z W R k b C w g Z 3 B w L C B j b W 1 z L D E z f S Z x d W 9 0 O y w m c X V v d D t T Z W N 0 a W 9 u M S 9 K a X Q g K D I p L 0 F 1 d G 9 S Z W 1 v d m V k Q 2 9 s d W 1 u c z E u e 3 Z z b S B t a X h l b C B t b 2 R l b C w x N H 0 m c X V v d D s s J n F 1 b 3 Q 7 U 2 V j d G l v b j E v S m l 0 I C g y K S 9 B d X R v U m V t b 3 Z l Z E N v b H V t b n M x L n t j c m V h d G l u Z y B s Z X Z l b C B w d W x s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m l 0 I C g y K S 9 B d X R v U m V t b 3 Z l Z E N v b H V t b n M x L n t O b y B O b 2 1 p b m E s M H 0 m c X V v d D s s J n F 1 b 3 Q 7 U 2 V j d G l v b j E v S m l 0 I C g y K S 9 B d X R v U m V t b 3 Z l Z E N v b H V t b n M x L n t O b 2 1 i c m U g Z G V s I E V t c G x l Y W R v L D F 9 J n F 1 b 3 Q 7 L C Z x d W 9 0 O 1 N l Y 3 R p b 2 4 x L 0 p p d C A o M i k v Q X V 0 b 1 J l b W 9 2 Z W R D b 2 x 1 b W 5 z M S 5 7 w 4 F y Z W E s M n 0 m c X V v d D s s J n F 1 b 3 Q 7 U 2 V j d G l v b j E v S m l 0 I C g y K S 9 B d X R v U m V t b 3 Z l Z E N v b H V t b n M x L n t D b 3 J l I F R v b 2 x z L D N 9 J n F 1 b 3 Q 7 L C Z x d W 9 0 O 1 N l Y 3 R p b 2 4 x L 0 p p d C A o M i k v Q X V 0 b 1 J l b W 9 2 Z W R D b 2 x 1 b W 5 z M S 5 7 S U F U R i w 0 f S Z x d W 9 0 O y w m c X V v d D t T Z W N 0 a W 9 u M S 9 K a X Q g K D I p L 0 F 1 d G 9 S Z W 1 v d m V k Q 2 9 s d W 1 u c z E u e 0 N v b m 9 j a W 1 p Z W 5 0 b 3 M g Y m F z a W N v c y B l b i B z b 2 Z 0 d 2 F y Z S B k Z S B k a X N l w 7 F v I H N v b G l k I F d v c m t z I C w 1 f S Z x d W 9 0 O y w m c X V v d D t T Z W N 0 a W 9 u M S 9 K a X Q g K D I p L 0 F 1 d G 9 S Z W 1 v d m V k Q 2 9 s d W 1 u c z E u e 1 V z b y B k Z S B Q b 3 J 0 Y W x l c y B k Z S B D b G l l b n R l c y w 2 f S Z x d W 9 0 O y w m c X V v d D t T Z W N 0 a W 9 u M S 9 K a X Q g K D I p L 0 F 1 d G 9 S Z W 1 v d m V k Q 2 9 s d W 1 u c z E u e 0 R N Q U l D I C 0 g U 2 l 4 I F N p Z 2 1 h L D d 9 J n F 1 b 3 Q 7 L C Z x d W 9 0 O 1 N l Y 3 R p b 2 4 x L 0 p p d C A o M i k v Q X V 0 b 1 J l b W 9 2 Z W R D b 2 x 1 b W 5 z M S 5 7 S W 5 n b M O p c y w 4 f S Z x d W 9 0 O y w m c X V v d D t T Z W N 0 a W 9 u M S 9 K a X Q g K D I p L 0 F 1 d G 9 S Z W 1 v d m V k Q 2 9 s d W 1 u c z E u e 0 N T R i B O a X N z Y W 4 s O X 0 m c X V v d D s s J n F 1 b 3 Q 7 U 2 V j d G l v b j E v S m l 0 I C g y K S 9 B d X R v U m V t b 3 Z l Z E N v b H V t b n M x L n t D b 2 5 v Y 2 l t a W V u d G 9 z I G R l I G h l c n J h b W l l b n R h c y B k Z S B h b m F s a X N p c y B 5 I H N v b H V j a c O z b i B k Z S B w c m 9 i b G V t Y X M g K D h E U y k s M T B 9 J n F 1 b 3 Q 7 L C Z x d W 9 0 O 1 N l Y 3 R p b 2 4 x L 0 p p d C A o M i k v Q X V 0 b 1 J l b W 9 2 Z W R D b 2 x 1 b W 5 z M S 5 7 Q X V 0 b 2 N h Z C w x M X 0 m c X V v d D s s J n F 1 b 3 Q 7 U 2 V j d G l v b j E v S m l 0 I C g y K S 9 B d X R v U m V t b 3 Z l Z E N v b H V t b n M x L n t h d W R p I C 0 g b G l z b 2 4 s M T J 9 J n F 1 b 3 Q 7 L C Z x d W 9 0 O 1 N l Y 3 R p b 2 4 x L 0 p p d C A o M i k v Q X V 0 b 1 J l b W 9 2 Z W R D b 2 x 1 b W 5 z M S 5 7 Z m 9 y Z C A t I G V k Z G w s I G d w c C w g Y 2 1 t c y w x M 3 0 m c X V v d D s s J n F 1 b 3 Q 7 U 2 V j d G l v b j E v S m l 0 I C g y K S 9 B d X R v U m V t b 3 Z l Z E N v b H V t b n M x L n t 2 c 2 0 g b W l 4 Z W w g b W 9 k Z W w s M T R 9 J n F 1 b 3 Q 7 L C Z x d W 9 0 O 1 N l Y 3 R p b 2 4 x L 0 p p d C A o M i k v Q X V 0 b 1 J l b W 9 2 Z W R D b 2 x 1 b W 5 z M S 5 7 Y 3 J l Y X R p b m c g b G V 2 Z W w g c H V s b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p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0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0 J T I w K D I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Q l M j A o M i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Z W 5 p Z X I l Q z M l Q U R h J T I w R n J l b m 9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V i Z D Y 0 N j U t Y 2 I 4 N y 0 0 Z W Z i L T g w O D Y t N z k x Z D U z Z G Y 3 Y j E 2 I i A v P j x F b n R y e S B U e X B l P S J M b 2 F k Z W R U b 0 F u Y W x 5 c 2 l z U 2 V y d m l j Z X M i I F Z h b H V l P S J s M C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D b 3 J l I F R v b 2 x z J n F 1 b 3 Q 7 L C Z x d W 9 0 O 0 F N R U Y g V k R B I D Y u M y Z x d W 9 0 O y w m c X V v d D t F c 3 R h Z M O t c 3 R p Y 2 E g Z G V z Y 3 J p c H R p d m E g Z S B p b m Z l c m V u Y 2 l h b C Z x d W 9 0 O y w m c X V v d D t J b n R l c n B y Z X R h Y 2 l v b i B k Z S B D Z W x k Y S B I d W x s J n F 1 b 3 Q 7 L C Z x d W 9 0 O 0 1 h b m V q b y B k Z S B z a X N 0 Z W 1 h c y B k Z S B m a W x 0 Y X J j a c O z b i Z x d W 9 0 O y w m c X V v d D t G d W 5 k Y W 1 l b n R v c y B k Z S B j b 3 J y b 3 N p w 7 N u J n F 1 b 3 Q 7 L C Z x d W 9 0 O 0 F J Q U c g M T Y 5 N D k m c X V v d D s s J n F 1 b 3 Q 7 S V N P I D E 0 M D A w J n F 1 b 3 Q 7 L C Z x d W 9 0 O 0 x l Y W 4 g T W F u d W Z h Y 3 R 1 c m l u Z y Z x d W 9 0 O y w m c X V v d D t M b 2 f D r X N 0 a W N h I H k g Q 2 F k Z W 5 h I G R l I F N 1 b W l u a X N 0 c m 9 z J n F 1 b 3 Q 7 L C Z x d W 9 0 O 0 N h c n R h I F B v c n R l J n F 1 b 3 Q 7 L C Z x d W 9 0 O 0 N U U E F U I F x 1 M D A y N i B P R U E m c X V v d D s s J n F 1 b 3 Q 7 Q 2 9 u d H J h Y m F u Z G 8 s I G l u Z n J h Y 2 N p b 2 5 l c y B 5 I H N h b m N p b 2 5 l c y B h b C B D b 2 1 l c m N p b y B F e H R l c m l v c i 4 m c X V v d D s s J n F 1 b 3 Q 7 U m V n b G F z I E d l b m V y Y W x l c y B k Z S B D b 2 1 l c m N p b y B F e H R l c m l v c i Z x d W 9 0 O y w m c X V v d D t E Z X N w Y W N o b y B k Z S B p b X B v c n R h Y 2 n D s 2 4 g e S B l e H B v c n R h Y 2 n D s 2 4 m c X V v d D s s J n F 1 b 3 Q 7 S U 5 D T 1 R F U k 1 T J n F 1 b 3 Q 7 L C Z x d W 9 0 O 0 P D o W x j d W x v I G R l I G N v b n R y a W J 1 Y 2 l v b m V z I G F s I E N v b W V y Y 2 l v I E V 4 d G V y a W 9 y J n F 1 b 3 Q 7 L C Z x d W 9 0 O 0 N v b m 9 j a W 1 p Z W 5 0 b y B k Z W w g c H J v Z H V j d G 8 m c X V v d D s s J n F 1 b 3 Q 7 R 2 x v c 2 E g Z S B p Z G V u d G l m a W N h Z G 9 y Z X M g Z G V s I H B l Z G l t Z W 5 0 b y B h Z H V h b m F s J n F 1 b 3 Q 7 L C Z x d W 9 0 O 0 l u d G V y c H J l d G F j a W 9 u I G R l I H B s Y W 5 v c y A o R 0 R c d T A w M j Z U I F R v b G V y Y W 5 j a W F z I E d l b 2 1 l d H J p Y 2 F z I H k g R G l t Z W 5 z a W 9 u Y W x l c y k m c X V v d D s s J n F 1 b 3 Q 7 R W 5 0 Z W 5 k a W 1 p Z W 5 0 b y B k Z S B Q b G F u I G R l I E N v b n R y b 2 w m c X V v d D s s J n F 1 b 3 Q 7 S W 5 n b M O p c y Z x d W 9 0 O y w m c X V v d D t D b 2 5 v Y 2 l t a W V u d G 8 g Y W p 1 c 3 R l I H k g b W 9 k a W Z p Y 2 F j a W 9 u I H N p c 3 R l b W F z I G R l I H Z p c 2 l v b i B c J n F 1 b 3 Q 7 Q 2 F t Y X J h c 1 w m c X V v d D s g K E t F W U V O Q 0 U g W S B D T 0 d O R V g p J n F 1 b 3 Q 7 L C Z x d W 9 0 O 0 1 h b m V q b y B k Z S B x d W l t a W N v c y Z x d W 9 0 O y w m c X V v d D t B b s O h b G l z a X M g a W 5 z d H J 1 b W V u d G F s I C h B Q S w g S U N Q L C B I U E x D L C B G V E l S L C B l d G M u K S Z x d W 9 0 O 1 0 i I C 8 + P E V u d H J 5 I F R 5 c G U 9 I k Z p b G x D b 2 x 1 b W 5 U e X B l c y I g V m F s d W U 9 I n N B d 1 l H Q U F B Q U F B Q U F B Q U F B Q U F B Q U F B Q U F B Q U F B Q U F B Q U F B Q U F B Q T 0 9 I i A v P j x F b n R y e S B U e X B l P S J G a W x s T G F z d F V w Z G F 0 Z W Q i I F Z h b H V l P S J k M j A y N S 0 w N i 0 w O F Q y M j o x O D o x N C 4 5 M j g 4 N j A x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J b m d l b m l l c s O t Y V 9 G c m V u b 3 N f X z I i I C 8 + P E V u d H J 5 I F R 5 c G U 9 I k Z p b G x D b 3 V u d C I g V m F s d W U 9 I m w y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Z W 5 p Z X L D r W E g R n J l b m 9 z I C g y K S 9 B d X R v U m V t b 3 Z l Z E N v b H V t b n M x L n t O b y B O b 2 1 p b m E s M H 0 m c X V v d D s s J n F 1 b 3 Q 7 U 2 V j d G l v b j E v S W 5 n Z W 5 p Z X L D r W E g R n J l b m 9 z I C g y K S 9 B d X R v U m V t b 3 Z l Z E N v b H V t b n M x L n t O b 2 1 i c m U g Z G V s I E V t c G x l Y W R v L D F 9 J n F 1 b 3 Q 7 L C Z x d W 9 0 O 1 N l Y 3 R p b 2 4 x L 0 l u Z 2 V u a W V y w 6 1 h I E Z y Z W 5 v c y A o M i k v Q X V 0 b 1 J l b W 9 2 Z W R D b 2 x 1 b W 5 z M S 5 7 w 4 F y Z W E s M n 0 m c X V v d D s s J n F 1 b 3 Q 7 U 2 V j d G l v b j E v S W 5 n Z W 5 p Z X L D r W E g R n J l b m 9 z I C g y K S 9 B d X R v U m V t b 3 Z l Z E N v b H V t b n M x L n t D b 3 J l I F R v b 2 x z L D N 9 J n F 1 b 3 Q 7 L C Z x d W 9 0 O 1 N l Y 3 R p b 2 4 x L 0 l u Z 2 V u a W V y w 6 1 h I E Z y Z W 5 v c y A o M i k v Q X V 0 b 1 J l b W 9 2 Z W R D b 2 x 1 b W 5 z M S 5 7 Q U 1 F R i B W R E E g N i 4 z L D R 9 J n F 1 b 3 Q 7 L C Z x d W 9 0 O 1 N l Y 3 R p b 2 4 x L 0 l u Z 2 V u a W V y w 6 1 h I E Z y Z W 5 v c y A o M i k v Q X V 0 b 1 J l b W 9 2 Z W R D b 2 x 1 b W 5 z M S 5 7 R X N 0 Y W T D r X N 0 a W N h I G R l c 2 N y a X B 0 a X Z h I G U g a W 5 m Z X J l b m N p Y W w s N X 0 m c X V v d D s s J n F 1 b 3 Q 7 U 2 V j d G l v b j E v S W 5 n Z W 5 p Z X L D r W E g R n J l b m 9 z I C g y K S 9 B d X R v U m V t b 3 Z l Z E N v b H V t b n M x L n t J b n R l c n B y Z X R h Y 2 l v b i B k Z S B D Z W x k Y S B I d W x s L D Z 9 J n F 1 b 3 Q 7 L C Z x d W 9 0 O 1 N l Y 3 R p b 2 4 x L 0 l u Z 2 V u a W V y w 6 1 h I E Z y Z W 5 v c y A o M i k v Q X V 0 b 1 J l b W 9 2 Z W R D b 2 x 1 b W 5 z M S 5 7 T W F u Z W p v I G R l I H N p c 3 R l b W F z I G R l I G Z p b H R h c m N p w 7 N u L D d 9 J n F 1 b 3 Q 7 L C Z x d W 9 0 O 1 N l Y 3 R p b 2 4 x L 0 l u Z 2 V u a W V y w 6 1 h I E Z y Z W 5 v c y A o M i k v Q X V 0 b 1 J l b W 9 2 Z W R D b 2 x 1 b W 5 z M S 5 7 R n V u Z G F t Z W 5 0 b 3 M g Z G U g Y 2 9 y c m 9 z a c O z b i w 4 f S Z x d W 9 0 O y w m c X V v d D t T Z W N 0 a W 9 u M S 9 J b m d l b m l l c s O t Y S B G c m V u b 3 M g K D I p L 0 F 1 d G 9 S Z W 1 v d m V k Q 2 9 s d W 1 u c z E u e 0 F J Q U c g M T Y 5 N D k s O X 0 m c X V v d D s s J n F 1 b 3 Q 7 U 2 V j d G l v b j E v S W 5 n Z W 5 p Z X L D r W E g R n J l b m 9 z I C g y K S 9 B d X R v U m V t b 3 Z l Z E N v b H V t b n M x L n t J U 0 8 g M T Q w M D A s M T B 9 J n F 1 b 3 Q 7 L C Z x d W 9 0 O 1 N l Y 3 R p b 2 4 x L 0 l u Z 2 V u a W V y w 6 1 h I E Z y Z W 5 v c y A o M i k v Q X V 0 b 1 J l b W 9 2 Z W R D b 2 x 1 b W 5 z M S 5 7 T G V h b i B N Y W 5 1 Z m F j d H V y a W 5 n L D E x f S Z x d W 9 0 O y w m c X V v d D t T Z W N 0 a W 9 u M S 9 J b m d l b m l l c s O t Y S B G c m V u b 3 M g K D I p L 0 F 1 d G 9 S Z W 1 v d m V k Q 2 9 s d W 1 u c z E u e 0 x v Z 8 O t c 3 R p Y 2 E g e S B D Y W R l b m E g Z G U g U 3 V t a W 5 p c 3 R y b 3 M s M T J 9 J n F 1 b 3 Q 7 L C Z x d W 9 0 O 1 N l Y 3 R p b 2 4 x L 0 l u Z 2 V u a W V y w 6 1 h I E Z y Z W 5 v c y A o M i k v Q X V 0 b 1 J l b W 9 2 Z W R D b 2 x 1 b W 5 z M S 5 7 Q 2 F y d G E g U G 9 y d G U s M T N 9 J n F 1 b 3 Q 7 L C Z x d W 9 0 O 1 N l Y 3 R p b 2 4 x L 0 l u Z 2 V u a W V y w 6 1 h I E Z y Z W 5 v c y A o M i k v Q X V 0 b 1 J l b W 9 2 Z W R D b 2 x 1 b W 5 z M S 5 7 Q 1 R Q Q V Q g X H U w M D I 2 I E 9 F Q S w x N H 0 m c X V v d D s s J n F 1 b 3 Q 7 U 2 V j d G l v b j E v S W 5 n Z W 5 p Z X L D r W E g R n J l b m 9 z I C g y K S 9 B d X R v U m V t b 3 Z l Z E N v b H V t b n M x L n t D b 2 5 0 c m F i Y W 5 k b y w g a W 5 m c m F j Y 2 l v b m V z I H k g c 2 F u Y 2 l v b m V z I G F s I E N v b W V y Y 2 l v I E V 4 d G V y a W 9 y L i w x N X 0 m c X V v d D s s J n F 1 b 3 Q 7 U 2 V j d G l v b j E v S W 5 n Z W 5 p Z X L D r W E g R n J l b m 9 z I C g y K S 9 B d X R v U m V t b 3 Z l Z E N v b H V t b n M x L n t S Z W d s Y X M g R 2 V u Z X J h b G V z I G R l I E N v b W V y Y 2 l v I E V 4 d G V y a W 9 y L D E 2 f S Z x d W 9 0 O y w m c X V v d D t T Z W N 0 a W 9 u M S 9 J b m d l b m l l c s O t Y S B G c m V u b 3 M g K D I p L 0 F 1 d G 9 S Z W 1 v d m V k Q 2 9 s d W 1 u c z E u e 0 R l c 3 B h Y 2 h v I G R l I G l t c G 9 y d G F j a c O z b i B 5 I G V 4 c G 9 y d G F j a c O z b i w x N 3 0 m c X V v d D s s J n F 1 b 3 Q 7 U 2 V j d G l v b j E v S W 5 n Z W 5 p Z X L D r W E g R n J l b m 9 z I C g y K S 9 B d X R v U m V t b 3 Z l Z E N v b H V t b n M x L n t J T k N P V E V S T V M s M T h 9 J n F 1 b 3 Q 7 L C Z x d W 9 0 O 1 N l Y 3 R p b 2 4 x L 0 l u Z 2 V u a W V y w 6 1 h I E Z y Z W 5 v c y A o M i k v Q X V 0 b 1 J l b W 9 2 Z W R D b 2 x 1 b W 5 z M S 5 7 Q 8 O h b G N 1 b G 8 g Z G U g Y 2 9 u d H J p Y n V j a W 9 u Z X M g Y W w g Q 2 9 t Z X J j a W 8 g R X h 0 Z X J p b 3 I s M T l 9 J n F 1 b 3 Q 7 L C Z x d W 9 0 O 1 N l Y 3 R p b 2 4 x L 0 l u Z 2 V u a W V y w 6 1 h I E Z y Z W 5 v c y A o M i k v Q X V 0 b 1 J l b W 9 2 Z W R D b 2 x 1 b W 5 z M S 5 7 Q 2 9 u b 2 N p b W l l b n R v I G R l b C B w c m 9 k d W N 0 b y w y M H 0 m c X V v d D s s J n F 1 b 3 Q 7 U 2 V j d G l v b j E v S W 5 n Z W 5 p Z X L D r W E g R n J l b m 9 z I C g y K S 9 B d X R v U m V t b 3 Z l Z E N v b H V t b n M x L n t H b G 9 z Y S B l I G l k Z W 5 0 a W Z p Y 2 F k b 3 J l c y B k Z W w g c G V k a W 1 l b n R v I G F k d W F u Y W w s M j F 9 J n F 1 b 3 Q 7 L C Z x d W 9 0 O 1 N l Y 3 R p b 2 4 x L 0 l u Z 2 V u a W V y w 6 1 h I E Z y Z W 5 v c y A o M i k v Q X V 0 b 1 J l b W 9 2 Z W R D b 2 x 1 b W 5 z M S 5 7 S W 5 0 Z X J w c m V 0 Y W N p b 2 4 g Z G U g c G x h b m 9 z I C h H R F x 1 M D A y N l Q g V G 9 s Z X J h b m N p Y X M g R 2 V v b W V 0 c m l j Y X M g e S B E a W 1 l b n N p b 2 5 h b G V z K S w y M n 0 m c X V v d D s s J n F 1 b 3 Q 7 U 2 V j d G l v b j E v S W 5 n Z W 5 p Z X L D r W E g R n J l b m 9 z I C g y K S 9 B d X R v U m V t b 3 Z l Z E N v b H V t b n M x L n t F b n R l b m R p b W l l b n R v I G R l I F B s Y W 4 g Z G U g Q 2 9 u d H J v b C w y M 3 0 m c X V v d D s s J n F 1 b 3 Q 7 U 2 V j d G l v b j E v S W 5 n Z W 5 p Z X L D r W E g R n J l b m 9 z I C g y K S 9 B d X R v U m V t b 3 Z l Z E N v b H V t b n M x L n t J b m d s w 6 l z L D I 0 f S Z x d W 9 0 O y w m c X V v d D t T Z W N 0 a W 9 u M S 9 J b m d l b m l l c s O t Y S B G c m V u b 3 M g K D I p L 0 F 1 d G 9 S Z W 1 v d m V k Q 2 9 s d W 1 u c z E u e 0 N v b m 9 j a W 1 p Z W 5 0 b y B h a n V z d G U g e S B t b 2 R p Z m l j Y W N p b 2 4 g c 2 l z d G V t Y X M g Z G U g d m l z a W 9 u I F w m c X V v d D t D Y W 1 h c m F z X C Z x d W 9 0 O y A o S 0 V Z R U 5 D R S B Z I E N P R 0 5 F W C k s M j V 9 J n F 1 b 3 Q 7 L C Z x d W 9 0 O 1 N l Y 3 R p b 2 4 x L 0 l u Z 2 V u a W V y w 6 1 h I E Z y Z W 5 v c y A o M i k v Q X V 0 b 1 J l b W 9 2 Z W R D b 2 x 1 b W 5 z M S 5 7 T W F u Z W p v I G R l I H F 1 a W 1 p Y 2 9 z L D I 2 f S Z x d W 9 0 O y w m c X V v d D t T Z W N 0 a W 9 u M S 9 J b m d l b m l l c s O t Y S B G c m V u b 3 M g K D I p L 0 F 1 d G 9 S Z W 1 v d m V k Q 2 9 s d W 1 u c z E u e 0 F u w 6 F s a X N p c y B p b n N 0 c n V t Z W 5 0 Y W w g K E F B L C B J Q 1 A s I E h Q T E M s I E Z U S V I s I G V 0 Y y 4 p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W 5 n Z W 5 p Z X L D r W E g R n J l b m 9 z I C g y K S 9 B d X R v U m V t b 3 Z l Z E N v b H V t b n M x L n t O b y B O b 2 1 p b m E s M H 0 m c X V v d D s s J n F 1 b 3 Q 7 U 2 V j d G l v b j E v S W 5 n Z W 5 p Z X L D r W E g R n J l b m 9 z I C g y K S 9 B d X R v U m V t b 3 Z l Z E N v b H V t b n M x L n t O b 2 1 i c m U g Z G V s I E V t c G x l Y W R v L D F 9 J n F 1 b 3 Q 7 L C Z x d W 9 0 O 1 N l Y 3 R p b 2 4 x L 0 l u Z 2 V u a W V y w 6 1 h I E Z y Z W 5 v c y A o M i k v Q X V 0 b 1 J l b W 9 2 Z W R D b 2 x 1 b W 5 z M S 5 7 w 4 F y Z W E s M n 0 m c X V v d D s s J n F 1 b 3 Q 7 U 2 V j d G l v b j E v S W 5 n Z W 5 p Z X L D r W E g R n J l b m 9 z I C g y K S 9 B d X R v U m V t b 3 Z l Z E N v b H V t b n M x L n t D b 3 J l I F R v b 2 x z L D N 9 J n F 1 b 3 Q 7 L C Z x d W 9 0 O 1 N l Y 3 R p b 2 4 x L 0 l u Z 2 V u a W V y w 6 1 h I E Z y Z W 5 v c y A o M i k v Q X V 0 b 1 J l b W 9 2 Z W R D b 2 x 1 b W 5 z M S 5 7 Q U 1 F R i B W R E E g N i 4 z L D R 9 J n F 1 b 3 Q 7 L C Z x d W 9 0 O 1 N l Y 3 R p b 2 4 x L 0 l u Z 2 V u a W V y w 6 1 h I E Z y Z W 5 v c y A o M i k v Q X V 0 b 1 J l b W 9 2 Z W R D b 2 x 1 b W 5 z M S 5 7 R X N 0 Y W T D r X N 0 a W N h I G R l c 2 N y a X B 0 a X Z h I G U g a W 5 m Z X J l b m N p Y W w s N X 0 m c X V v d D s s J n F 1 b 3 Q 7 U 2 V j d G l v b j E v S W 5 n Z W 5 p Z X L D r W E g R n J l b m 9 z I C g y K S 9 B d X R v U m V t b 3 Z l Z E N v b H V t b n M x L n t J b n R l c n B y Z X R h Y 2 l v b i B k Z S B D Z W x k Y S B I d W x s L D Z 9 J n F 1 b 3 Q 7 L C Z x d W 9 0 O 1 N l Y 3 R p b 2 4 x L 0 l u Z 2 V u a W V y w 6 1 h I E Z y Z W 5 v c y A o M i k v Q X V 0 b 1 J l b W 9 2 Z W R D b 2 x 1 b W 5 z M S 5 7 T W F u Z W p v I G R l I H N p c 3 R l b W F z I G R l I G Z p b H R h c m N p w 7 N u L D d 9 J n F 1 b 3 Q 7 L C Z x d W 9 0 O 1 N l Y 3 R p b 2 4 x L 0 l u Z 2 V u a W V y w 6 1 h I E Z y Z W 5 v c y A o M i k v Q X V 0 b 1 J l b W 9 2 Z W R D b 2 x 1 b W 5 z M S 5 7 R n V u Z G F t Z W 5 0 b 3 M g Z G U g Y 2 9 y c m 9 z a c O z b i w 4 f S Z x d W 9 0 O y w m c X V v d D t T Z W N 0 a W 9 u M S 9 J b m d l b m l l c s O t Y S B G c m V u b 3 M g K D I p L 0 F 1 d G 9 S Z W 1 v d m V k Q 2 9 s d W 1 u c z E u e 0 F J Q U c g M T Y 5 N D k s O X 0 m c X V v d D s s J n F 1 b 3 Q 7 U 2 V j d G l v b j E v S W 5 n Z W 5 p Z X L D r W E g R n J l b m 9 z I C g y K S 9 B d X R v U m V t b 3 Z l Z E N v b H V t b n M x L n t J U 0 8 g M T Q w M D A s M T B 9 J n F 1 b 3 Q 7 L C Z x d W 9 0 O 1 N l Y 3 R p b 2 4 x L 0 l u Z 2 V u a W V y w 6 1 h I E Z y Z W 5 v c y A o M i k v Q X V 0 b 1 J l b W 9 2 Z W R D b 2 x 1 b W 5 z M S 5 7 T G V h b i B N Y W 5 1 Z m F j d H V y a W 5 n L D E x f S Z x d W 9 0 O y w m c X V v d D t T Z W N 0 a W 9 u M S 9 J b m d l b m l l c s O t Y S B G c m V u b 3 M g K D I p L 0 F 1 d G 9 S Z W 1 v d m V k Q 2 9 s d W 1 u c z E u e 0 x v Z 8 O t c 3 R p Y 2 E g e S B D Y W R l b m E g Z G U g U 3 V t a W 5 p c 3 R y b 3 M s M T J 9 J n F 1 b 3 Q 7 L C Z x d W 9 0 O 1 N l Y 3 R p b 2 4 x L 0 l u Z 2 V u a W V y w 6 1 h I E Z y Z W 5 v c y A o M i k v Q X V 0 b 1 J l b W 9 2 Z W R D b 2 x 1 b W 5 z M S 5 7 Q 2 F y d G E g U G 9 y d G U s M T N 9 J n F 1 b 3 Q 7 L C Z x d W 9 0 O 1 N l Y 3 R p b 2 4 x L 0 l u Z 2 V u a W V y w 6 1 h I E Z y Z W 5 v c y A o M i k v Q X V 0 b 1 J l b W 9 2 Z W R D b 2 x 1 b W 5 z M S 5 7 Q 1 R Q Q V Q g X H U w M D I 2 I E 9 F Q S w x N H 0 m c X V v d D s s J n F 1 b 3 Q 7 U 2 V j d G l v b j E v S W 5 n Z W 5 p Z X L D r W E g R n J l b m 9 z I C g y K S 9 B d X R v U m V t b 3 Z l Z E N v b H V t b n M x L n t D b 2 5 0 c m F i Y W 5 k b y w g a W 5 m c m F j Y 2 l v b m V z I H k g c 2 F u Y 2 l v b m V z I G F s I E N v b W V y Y 2 l v I E V 4 d G V y a W 9 y L i w x N X 0 m c X V v d D s s J n F 1 b 3 Q 7 U 2 V j d G l v b j E v S W 5 n Z W 5 p Z X L D r W E g R n J l b m 9 z I C g y K S 9 B d X R v U m V t b 3 Z l Z E N v b H V t b n M x L n t S Z W d s Y X M g R 2 V u Z X J h b G V z I G R l I E N v b W V y Y 2 l v I E V 4 d G V y a W 9 y L D E 2 f S Z x d W 9 0 O y w m c X V v d D t T Z W N 0 a W 9 u M S 9 J b m d l b m l l c s O t Y S B G c m V u b 3 M g K D I p L 0 F 1 d G 9 S Z W 1 v d m V k Q 2 9 s d W 1 u c z E u e 0 R l c 3 B h Y 2 h v I G R l I G l t c G 9 y d G F j a c O z b i B 5 I G V 4 c G 9 y d G F j a c O z b i w x N 3 0 m c X V v d D s s J n F 1 b 3 Q 7 U 2 V j d G l v b j E v S W 5 n Z W 5 p Z X L D r W E g R n J l b m 9 z I C g y K S 9 B d X R v U m V t b 3 Z l Z E N v b H V t b n M x L n t J T k N P V E V S T V M s M T h 9 J n F 1 b 3 Q 7 L C Z x d W 9 0 O 1 N l Y 3 R p b 2 4 x L 0 l u Z 2 V u a W V y w 6 1 h I E Z y Z W 5 v c y A o M i k v Q X V 0 b 1 J l b W 9 2 Z W R D b 2 x 1 b W 5 z M S 5 7 Q 8 O h b G N 1 b G 8 g Z G U g Y 2 9 u d H J p Y n V j a W 9 u Z X M g Y W w g Q 2 9 t Z X J j a W 8 g R X h 0 Z X J p b 3 I s M T l 9 J n F 1 b 3 Q 7 L C Z x d W 9 0 O 1 N l Y 3 R p b 2 4 x L 0 l u Z 2 V u a W V y w 6 1 h I E Z y Z W 5 v c y A o M i k v Q X V 0 b 1 J l b W 9 2 Z W R D b 2 x 1 b W 5 z M S 5 7 Q 2 9 u b 2 N p b W l l b n R v I G R l b C B w c m 9 k d W N 0 b y w y M H 0 m c X V v d D s s J n F 1 b 3 Q 7 U 2 V j d G l v b j E v S W 5 n Z W 5 p Z X L D r W E g R n J l b m 9 z I C g y K S 9 B d X R v U m V t b 3 Z l Z E N v b H V t b n M x L n t H b G 9 z Y S B l I G l k Z W 5 0 a W Z p Y 2 F k b 3 J l c y B k Z W w g c G V k a W 1 l b n R v I G F k d W F u Y W w s M j F 9 J n F 1 b 3 Q 7 L C Z x d W 9 0 O 1 N l Y 3 R p b 2 4 x L 0 l u Z 2 V u a W V y w 6 1 h I E Z y Z W 5 v c y A o M i k v Q X V 0 b 1 J l b W 9 2 Z W R D b 2 x 1 b W 5 z M S 5 7 S W 5 0 Z X J w c m V 0 Y W N p b 2 4 g Z G U g c G x h b m 9 z I C h H R F x 1 M D A y N l Q g V G 9 s Z X J h b m N p Y X M g R 2 V v b W V 0 c m l j Y X M g e S B E a W 1 l b n N p b 2 5 h b G V z K S w y M n 0 m c X V v d D s s J n F 1 b 3 Q 7 U 2 V j d G l v b j E v S W 5 n Z W 5 p Z X L D r W E g R n J l b m 9 z I C g y K S 9 B d X R v U m V t b 3 Z l Z E N v b H V t b n M x L n t F b n R l b m R p b W l l b n R v I G R l I F B s Y W 4 g Z G U g Q 2 9 u d H J v b C w y M 3 0 m c X V v d D s s J n F 1 b 3 Q 7 U 2 V j d G l v b j E v S W 5 n Z W 5 p Z X L D r W E g R n J l b m 9 z I C g y K S 9 B d X R v U m V t b 3 Z l Z E N v b H V t b n M x L n t J b m d s w 6 l z L D I 0 f S Z x d W 9 0 O y w m c X V v d D t T Z W N 0 a W 9 u M S 9 J b m d l b m l l c s O t Y S B G c m V u b 3 M g K D I p L 0 F 1 d G 9 S Z W 1 v d m V k Q 2 9 s d W 1 u c z E u e 0 N v b m 9 j a W 1 p Z W 5 0 b y B h a n V z d G U g e S B t b 2 R p Z m l j Y W N p b 2 4 g c 2 l z d G V t Y X M g Z G U g d m l z a W 9 u I F w m c X V v d D t D Y W 1 h c m F z X C Z x d W 9 0 O y A o S 0 V Z R U 5 D R S B Z I E N P R 0 5 F W C k s M j V 9 J n F 1 b 3 Q 7 L C Z x d W 9 0 O 1 N l Y 3 R p b 2 4 x L 0 l u Z 2 V u a W V y w 6 1 h I E Z y Z W 5 v c y A o M i k v Q X V 0 b 1 J l b W 9 2 Z W R D b 2 x 1 b W 5 z M S 5 7 T W F u Z W p v I G R l I H F 1 a W 1 p Y 2 9 z L D I 2 f S Z x d W 9 0 O y w m c X V v d D t T Z W N 0 a W 9 u M S 9 J b m d l b m l l c s O t Y S B G c m V u b 3 M g K D I p L 0 F 1 d G 9 S Z W 1 v d m V k Q 2 9 s d W 1 u c z E u e 0 F u w 6 F s a X N p c y B p b n N 0 c n V t Z W 5 0 Y W w g K E F B L C B J Q 1 A s I E h Q T E M s I E Z U S V I s I G V 0 Y y 4 p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n Z W 5 p Z X I l Q z M l Q U R h J T I w R n J l b m 9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2 V u a W V y J U M z J U F E Y S U y M E Z y Z W 5 v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l b m l l c i V D M y V B R G E l M j B G c m V u b 3 M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l b m l l c i V D M y V B R G E l M j B G c m V u b 3 M l M j A o M i k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2 V u a W V y J U M z J U F E Y S U y M E Z y Z W 5 v c y U y M C g y K S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l b m l l c i V D M y V B R G E l M j B G c m V u b 3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D g 5 M z I x Z i 1 i M z R h L T Q x Z W I t Y j A z O S 0 y M T k 2 M 2 E w Z j U w M 2 U i I C 8 + P E V u d H J 5 I F R 5 c G U 9 I k x v Y W R l Z F R v Q W 5 h b H l z a X N T Z X J 2 a W N l c y I g V m F s d W U 9 I m w w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0 N v c m U g V G 9 v b H M m c X V v d D s s J n F 1 b 3 Q 7 Q U 1 F R i B W R E E g N i 4 z J n F 1 b 3 Q 7 L C Z x d W 9 0 O 0 V z d G F k w 6 1 z d G l j Y S B k Z X N j c m l w d G l 2 Y S B l I G l u Z m V y Z W 5 j a W F s J n F 1 b 3 Q 7 L C Z x d W 9 0 O 0 l u d G V y c H J l d G F j a W 9 u I G R l I E N l b G R h I E h 1 b G w m c X V v d D s s J n F 1 b 3 Q 7 T W F u Z W p v I G R l I H N p c 3 R l b W F z I G R l I G Z p b H R h c m N p w 7 N u J n F 1 b 3 Q 7 L C Z x d W 9 0 O 0 Z 1 b m R h b W V u d G 9 z I G R l I G N v c n J v c 2 n D s 2 4 m c X V v d D s s J n F 1 b 3 Q 7 Q U l B R y A x N j k 0 O S Z x d W 9 0 O y w m c X V v d D t J U 0 8 g M T Q w M D A m c X V v d D s s J n F 1 b 3 Q 7 T G V h b i B N Y W 5 1 Z m F j d H V y a W 5 n J n F 1 b 3 Q 7 L C Z x d W 9 0 O 0 x v Z 8 O t c 3 R p Y 2 E g e S B D Y W R l b m E g Z G U g U 3 V t a W 5 p c 3 R y b 3 M m c X V v d D s s J n F 1 b 3 Q 7 Q 2 F y d G E g U G 9 y d G U m c X V v d D s s J n F 1 b 3 Q 7 Q 1 R Q Q V Q g X H U w M D I 2 I E 9 F Q S Z x d W 9 0 O y w m c X V v d D t D b 2 5 0 c m F i Y W 5 k b y w g a W 5 m c m F j Y 2 l v b m V z I H k g c 2 F u Y 2 l v b m V z I G F s I E N v b W V y Y 2 l v I E V 4 d G V y a W 9 y L i Z x d W 9 0 O y w m c X V v d D t S Z W d s Y X M g R 2 V u Z X J h b G V z I G R l I E N v b W V y Y 2 l v I E V 4 d G V y a W 9 y J n F 1 b 3 Q 7 L C Z x d W 9 0 O 0 R l c 3 B h Y 2 h v I G R l I G l t c G 9 y d G F j a c O z b i B 5 I G V 4 c G 9 y d G F j a c O z b i Z x d W 9 0 O y w m c X V v d D t J T k N P V E V S T V M m c X V v d D s s J n F 1 b 3 Q 7 Q 8 O h b G N 1 b G 8 g Z G U g Y 2 9 u d H J p Y n V j a W 9 u Z X M g Y W w g Q 2 9 t Z X J j a W 8 g R X h 0 Z X J p b 3 I m c X V v d D s s J n F 1 b 3 Q 7 Q 2 9 u b 2 N p b W l l b n R v I G R l b C B w c m 9 k d W N 0 b y Z x d W 9 0 O y w m c X V v d D t H b G 9 z Y S B l I G l k Z W 5 0 a W Z p Y 2 F k b 3 J l c y B k Z W w g c G V k a W 1 l b n R v I G F k d W F u Y W w m c X V v d D s s J n F 1 b 3 Q 7 S W 5 0 Z X J w c m V 0 Y W N p b 2 4 g Z G U g c G x h b m 9 z I C h H R F x 1 M D A y N l Q g V G 9 s Z X J h b m N p Y X M g R 2 V v b W V 0 c m l j Y X M g e S B E a W 1 l b n N p b 2 5 h b G V z K S Z x d W 9 0 O y w m c X V v d D t F b n R l b m R p b W l l b n R v I G R l I F B s Y W 4 g Z G U g Q 2 9 u d H J v b C Z x d W 9 0 O y w m c X V v d D t J b m d s w 6 l z J n F 1 b 3 Q 7 L C Z x d W 9 0 O 0 N v b m 9 j a W 1 p Z W 5 0 b y B h a n V z d G U g e S B t b 2 R p Z m l j Y W N p b 2 4 g c 2 l z d G V t Y X M g Z G U g d m l z a W 9 u I F w m c X V v d D t D Y W 1 h c m F z X C Z x d W 9 0 O y A o S 0 V Z R U 5 D R S B Z I E N P R 0 5 F W C k m c X V v d D s s J n F 1 b 3 Q 7 T W F u Z W p v I G R l I H F 1 a W 1 p Y 2 9 z J n F 1 b 3 Q 7 L C Z x d W 9 0 O 0 F u w 6 F s a X N p c y B p b n N 0 c n V t Z W 5 0 Y W w g K E F B L C B J Q 1 A s I E h Q T E M s I E Z U S V I s I G V 0 Y y 4 p J n F 1 b 3 Q 7 X S I g L z 4 8 R W 5 0 c n k g V H l w Z T 0 i R m l s b E N v b H V t b l R 5 c G V z I i B W Y W x 1 Z T 0 i c 0 F 3 W U d B Q U F B Q U F B Q U F B Q U F B Q U F B Q U F B Q U F B Q U F B Q U F B Q U F B Q U F B P T 0 i I C 8 + P E V u d H J 5 I F R 5 c G U 9 I k Z p b G x M Y X N 0 V X B k Y X R l Z C I g V m F s d W U 9 I m Q y M D I 1 L T A 2 L T A 4 V D I y O j E 3 O j M 3 L j k y N z Q 4 O T N a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2 V u a W V y w 6 1 h I E Z y Z W 5 v c y A o M y k v Q X V 0 b 1 J l b W 9 2 Z W R D b 2 x 1 b W 5 z M S 5 7 T m 8 g T m 9 t a W 5 h L D B 9 J n F 1 b 3 Q 7 L C Z x d W 9 0 O 1 N l Y 3 R p b 2 4 x L 0 l u Z 2 V u a W V y w 6 1 h I E Z y Z W 5 v c y A o M y k v Q X V 0 b 1 J l b W 9 2 Z W R D b 2 x 1 b W 5 z M S 5 7 T m 9 t Y n J l I G R l b C B F b X B s Z W F k b y w x f S Z x d W 9 0 O y w m c X V v d D t T Z W N 0 a W 9 u M S 9 J b m d l b m l l c s O t Y S B G c m V u b 3 M g K D M p L 0 F 1 d G 9 S Z W 1 v d m V k Q 2 9 s d W 1 u c z E u e 8 O B c m V h L D J 9 J n F 1 b 3 Q 7 L C Z x d W 9 0 O 1 N l Y 3 R p b 2 4 x L 0 l u Z 2 V u a W V y w 6 1 h I E Z y Z W 5 v c y A o M y k v Q X V 0 b 1 J l b W 9 2 Z W R D b 2 x 1 b W 5 z M S 5 7 Q 2 9 y Z S B U b 2 9 s c y w z f S Z x d W 9 0 O y w m c X V v d D t T Z W N 0 a W 9 u M S 9 J b m d l b m l l c s O t Y S B G c m V u b 3 M g K D M p L 0 F 1 d G 9 S Z W 1 v d m V k Q 2 9 s d W 1 u c z E u e 0 F N R U Y g V k R B I D Y u M y w 0 f S Z x d W 9 0 O y w m c X V v d D t T Z W N 0 a W 9 u M S 9 J b m d l b m l l c s O t Y S B G c m V u b 3 M g K D M p L 0 F 1 d G 9 S Z W 1 v d m V k Q 2 9 s d W 1 u c z E u e 0 V z d G F k w 6 1 z d G l j Y S B k Z X N j c m l w d G l 2 Y S B l I G l u Z m V y Z W 5 j a W F s L D V 9 J n F 1 b 3 Q 7 L C Z x d W 9 0 O 1 N l Y 3 R p b 2 4 x L 0 l u Z 2 V u a W V y w 6 1 h I E Z y Z W 5 v c y A o M y k v Q X V 0 b 1 J l b W 9 2 Z W R D b 2 x 1 b W 5 z M S 5 7 S W 5 0 Z X J w c m V 0 Y W N p b 2 4 g Z G U g Q 2 V s Z G E g S H V s b C w 2 f S Z x d W 9 0 O y w m c X V v d D t T Z W N 0 a W 9 u M S 9 J b m d l b m l l c s O t Y S B G c m V u b 3 M g K D M p L 0 F 1 d G 9 S Z W 1 v d m V k Q 2 9 s d W 1 u c z E u e 0 1 h b m V q b y B k Z S B z a X N 0 Z W 1 h c y B k Z S B m a W x 0 Y X J j a c O z b i w 3 f S Z x d W 9 0 O y w m c X V v d D t T Z W N 0 a W 9 u M S 9 J b m d l b m l l c s O t Y S B G c m V u b 3 M g K D M p L 0 F 1 d G 9 S Z W 1 v d m V k Q 2 9 s d W 1 u c z E u e 0 Z 1 b m R h b W V u d G 9 z I G R l I G N v c n J v c 2 n D s 2 4 s O H 0 m c X V v d D s s J n F 1 b 3 Q 7 U 2 V j d G l v b j E v S W 5 n Z W 5 p Z X L D r W E g R n J l b m 9 z I C g z K S 9 B d X R v U m V t b 3 Z l Z E N v b H V t b n M x L n t B S U F H I D E 2 O T Q 5 L D l 9 J n F 1 b 3 Q 7 L C Z x d W 9 0 O 1 N l Y 3 R p b 2 4 x L 0 l u Z 2 V u a W V y w 6 1 h I E Z y Z W 5 v c y A o M y k v Q X V 0 b 1 J l b W 9 2 Z W R D b 2 x 1 b W 5 z M S 5 7 S V N P I D E 0 M D A w L D E w f S Z x d W 9 0 O y w m c X V v d D t T Z W N 0 a W 9 u M S 9 J b m d l b m l l c s O t Y S B G c m V u b 3 M g K D M p L 0 F 1 d G 9 S Z W 1 v d m V k Q 2 9 s d W 1 u c z E u e 0 x l Y W 4 g T W F u d W Z h Y 3 R 1 c m l u Z y w x M X 0 m c X V v d D s s J n F 1 b 3 Q 7 U 2 V j d G l v b j E v S W 5 n Z W 5 p Z X L D r W E g R n J l b m 9 z I C g z K S 9 B d X R v U m V t b 3 Z l Z E N v b H V t b n M x L n t M b 2 f D r X N 0 a W N h I H k g Q 2 F k Z W 5 h I G R l I F N 1 b W l u a X N 0 c m 9 z L D E y f S Z x d W 9 0 O y w m c X V v d D t T Z W N 0 a W 9 u M S 9 J b m d l b m l l c s O t Y S B G c m V u b 3 M g K D M p L 0 F 1 d G 9 S Z W 1 v d m V k Q 2 9 s d W 1 u c z E u e 0 N h c n R h I F B v c n R l L D E z f S Z x d W 9 0 O y w m c X V v d D t T Z W N 0 a W 9 u M S 9 J b m d l b m l l c s O t Y S B G c m V u b 3 M g K D M p L 0 F 1 d G 9 S Z W 1 v d m V k Q 2 9 s d W 1 u c z E u e 0 N U U E F U I F x 1 M D A y N i B P R U E s M T R 9 J n F 1 b 3 Q 7 L C Z x d W 9 0 O 1 N l Y 3 R p b 2 4 x L 0 l u Z 2 V u a W V y w 6 1 h I E Z y Z W 5 v c y A o M y k v Q X V 0 b 1 J l b W 9 2 Z W R D b 2 x 1 b W 5 z M S 5 7 Q 2 9 u d H J h Y m F u Z G 8 s I G l u Z n J h Y 2 N p b 2 5 l c y B 5 I H N h b m N p b 2 5 l c y B h b C B D b 2 1 l c m N p b y B F e H R l c m l v c i 4 s M T V 9 J n F 1 b 3 Q 7 L C Z x d W 9 0 O 1 N l Y 3 R p b 2 4 x L 0 l u Z 2 V u a W V y w 6 1 h I E Z y Z W 5 v c y A o M y k v Q X V 0 b 1 J l b W 9 2 Z W R D b 2 x 1 b W 5 z M S 5 7 U m V n b G F z I E d l b m V y Y W x l c y B k Z S B D b 2 1 l c m N p b y B F e H R l c m l v c i w x N n 0 m c X V v d D s s J n F 1 b 3 Q 7 U 2 V j d G l v b j E v S W 5 n Z W 5 p Z X L D r W E g R n J l b m 9 z I C g z K S 9 B d X R v U m V t b 3 Z l Z E N v b H V t b n M x L n t E Z X N w Y W N o b y B k Z S B p b X B v c n R h Y 2 n D s 2 4 g e S B l e H B v c n R h Y 2 n D s 2 4 s M T d 9 J n F 1 b 3 Q 7 L C Z x d W 9 0 O 1 N l Y 3 R p b 2 4 x L 0 l u Z 2 V u a W V y w 6 1 h I E Z y Z W 5 v c y A o M y k v Q X V 0 b 1 J l b W 9 2 Z W R D b 2 x 1 b W 5 z M S 5 7 S U 5 D T 1 R F U k 1 T L D E 4 f S Z x d W 9 0 O y w m c X V v d D t T Z W N 0 a W 9 u M S 9 J b m d l b m l l c s O t Y S B G c m V u b 3 M g K D M p L 0 F 1 d G 9 S Z W 1 v d m V k Q 2 9 s d W 1 u c z E u e 0 P D o W x j d W x v I G R l I G N v b n R y a W J 1 Y 2 l v b m V z I G F s I E N v b W V y Y 2 l v I E V 4 d G V y a W 9 y L D E 5 f S Z x d W 9 0 O y w m c X V v d D t T Z W N 0 a W 9 u M S 9 J b m d l b m l l c s O t Y S B G c m V u b 3 M g K D M p L 0 F 1 d G 9 S Z W 1 v d m V k Q 2 9 s d W 1 u c z E u e 0 N v b m 9 j a W 1 p Z W 5 0 b y B k Z W w g c H J v Z H V j d G 8 s M j B 9 J n F 1 b 3 Q 7 L C Z x d W 9 0 O 1 N l Y 3 R p b 2 4 x L 0 l u Z 2 V u a W V y w 6 1 h I E Z y Z W 5 v c y A o M y k v Q X V 0 b 1 J l b W 9 2 Z W R D b 2 x 1 b W 5 z M S 5 7 R 2 x v c 2 E g Z S B p Z G V u d G l m a W N h Z G 9 y Z X M g Z G V s I H B l Z G l t Z W 5 0 b y B h Z H V h b m F s L D I x f S Z x d W 9 0 O y w m c X V v d D t T Z W N 0 a W 9 u M S 9 J b m d l b m l l c s O t Y S B G c m V u b 3 M g K D M p L 0 F 1 d G 9 S Z W 1 v d m V k Q 2 9 s d W 1 u c z E u e 0 l u d G V y c H J l d G F j a W 9 u I G R l I H B s Y W 5 v c y A o R 0 R c d T A w M j Z U I F R v b G V y Y W 5 j a W F z I E d l b 2 1 l d H J p Y 2 F z I H k g R G l t Z W 5 z a W 9 u Y W x l c y k s M j J 9 J n F 1 b 3 Q 7 L C Z x d W 9 0 O 1 N l Y 3 R p b 2 4 x L 0 l u Z 2 V u a W V y w 6 1 h I E Z y Z W 5 v c y A o M y k v Q X V 0 b 1 J l b W 9 2 Z W R D b 2 x 1 b W 5 z M S 5 7 R W 5 0 Z W 5 k a W 1 p Z W 5 0 b y B k Z S B Q b G F u I G R l I E N v b n R y b 2 w s M j N 9 J n F 1 b 3 Q 7 L C Z x d W 9 0 O 1 N l Y 3 R p b 2 4 x L 0 l u Z 2 V u a W V y w 6 1 h I E Z y Z W 5 v c y A o M y k v Q X V 0 b 1 J l b W 9 2 Z W R D b 2 x 1 b W 5 z M S 5 7 S W 5 n b M O p c y w y N H 0 m c X V v d D s s J n F 1 b 3 Q 7 U 2 V j d G l v b j E v S W 5 n Z W 5 p Z X L D r W E g R n J l b m 9 z I C g z K S 9 B d X R v U m V t b 3 Z l Z E N v b H V t b n M x L n t D b 2 5 v Y 2 l t a W V u d G 8 g Y W p 1 c 3 R l I H k g b W 9 k a W Z p Y 2 F j a W 9 u I H N p c 3 R l b W F z I G R l I H Z p c 2 l v b i B c J n F 1 b 3 Q 7 Q 2 F t Y X J h c 1 w m c X V v d D s g K E t F W U V O Q 0 U g W S B D T 0 d O R V g p L D I 1 f S Z x d W 9 0 O y w m c X V v d D t T Z W N 0 a W 9 u M S 9 J b m d l b m l l c s O t Y S B G c m V u b 3 M g K D M p L 0 F 1 d G 9 S Z W 1 v d m V k Q 2 9 s d W 1 u c z E u e 0 1 h b m V q b y B k Z S B x d W l t a W N v c y w y N n 0 m c X V v d D s s J n F 1 b 3 Q 7 U 2 V j d G l v b j E v S W 5 n Z W 5 p Z X L D r W E g R n J l b m 9 z I C g z K S 9 B d X R v U m V t b 3 Z l Z E N v b H V t b n M x L n t B b s O h b G l z a X M g a W 5 z d H J 1 b W V u d G F s I C h B Q S w g S U N Q L C B I U E x D L C B G V E l S L C B l d G M u K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l u Z 2 V u a W V y w 6 1 h I E Z y Z W 5 v c y A o M y k v Q X V 0 b 1 J l b W 9 2 Z W R D b 2 x 1 b W 5 z M S 5 7 T m 8 g T m 9 t a W 5 h L D B 9 J n F 1 b 3 Q 7 L C Z x d W 9 0 O 1 N l Y 3 R p b 2 4 x L 0 l u Z 2 V u a W V y w 6 1 h I E Z y Z W 5 v c y A o M y k v Q X V 0 b 1 J l b W 9 2 Z W R D b 2 x 1 b W 5 z M S 5 7 T m 9 t Y n J l I G R l b C B F b X B s Z W F k b y w x f S Z x d W 9 0 O y w m c X V v d D t T Z W N 0 a W 9 u M S 9 J b m d l b m l l c s O t Y S B G c m V u b 3 M g K D M p L 0 F 1 d G 9 S Z W 1 v d m V k Q 2 9 s d W 1 u c z E u e 8 O B c m V h L D J 9 J n F 1 b 3 Q 7 L C Z x d W 9 0 O 1 N l Y 3 R p b 2 4 x L 0 l u Z 2 V u a W V y w 6 1 h I E Z y Z W 5 v c y A o M y k v Q X V 0 b 1 J l b W 9 2 Z W R D b 2 x 1 b W 5 z M S 5 7 Q 2 9 y Z S B U b 2 9 s c y w z f S Z x d W 9 0 O y w m c X V v d D t T Z W N 0 a W 9 u M S 9 J b m d l b m l l c s O t Y S B G c m V u b 3 M g K D M p L 0 F 1 d G 9 S Z W 1 v d m V k Q 2 9 s d W 1 u c z E u e 0 F N R U Y g V k R B I D Y u M y w 0 f S Z x d W 9 0 O y w m c X V v d D t T Z W N 0 a W 9 u M S 9 J b m d l b m l l c s O t Y S B G c m V u b 3 M g K D M p L 0 F 1 d G 9 S Z W 1 v d m V k Q 2 9 s d W 1 u c z E u e 0 V z d G F k w 6 1 z d G l j Y S B k Z X N j c m l w d G l 2 Y S B l I G l u Z m V y Z W 5 j a W F s L D V 9 J n F 1 b 3 Q 7 L C Z x d W 9 0 O 1 N l Y 3 R p b 2 4 x L 0 l u Z 2 V u a W V y w 6 1 h I E Z y Z W 5 v c y A o M y k v Q X V 0 b 1 J l b W 9 2 Z W R D b 2 x 1 b W 5 z M S 5 7 S W 5 0 Z X J w c m V 0 Y W N p b 2 4 g Z G U g Q 2 V s Z G E g S H V s b C w 2 f S Z x d W 9 0 O y w m c X V v d D t T Z W N 0 a W 9 u M S 9 J b m d l b m l l c s O t Y S B G c m V u b 3 M g K D M p L 0 F 1 d G 9 S Z W 1 v d m V k Q 2 9 s d W 1 u c z E u e 0 1 h b m V q b y B k Z S B z a X N 0 Z W 1 h c y B k Z S B m a W x 0 Y X J j a c O z b i w 3 f S Z x d W 9 0 O y w m c X V v d D t T Z W N 0 a W 9 u M S 9 J b m d l b m l l c s O t Y S B G c m V u b 3 M g K D M p L 0 F 1 d G 9 S Z W 1 v d m V k Q 2 9 s d W 1 u c z E u e 0 Z 1 b m R h b W V u d G 9 z I G R l I G N v c n J v c 2 n D s 2 4 s O H 0 m c X V v d D s s J n F 1 b 3 Q 7 U 2 V j d G l v b j E v S W 5 n Z W 5 p Z X L D r W E g R n J l b m 9 z I C g z K S 9 B d X R v U m V t b 3 Z l Z E N v b H V t b n M x L n t B S U F H I D E 2 O T Q 5 L D l 9 J n F 1 b 3 Q 7 L C Z x d W 9 0 O 1 N l Y 3 R p b 2 4 x L 0 l u Z 2 V u a W V y w 6 1 h I E Z y Z W 5 v c y A o M y k v Q X V 0 b 1 J l b W 9 2 Z W R D b 2 x 1 b W 5 z M S 5 7 S V N P I D E 0 M D A w L D E w f S Z x d W 9 0 O y w m c X V v d D t T Z W N 0 a W 9 u M S 9 J b m d l b m l l c s O t Y S B G c m V u b 3 M g K D M p L 0 F 1 d G 9 S Z W 1 v d m V k Q 2 9 s d W 1 u c z E u e 0 x l Y W 4 g T W F u d W Z h Y 3 R 1 c m l u Z y w x M X 0 m c X V v d D s s J n F 1 b 3 Q 7 U 2 V j d G l v b j E v S W 5 n Z W 5 p Z X L D r W E g R n J l b m 9 z I C g z K S 9 B d X R v U m V t b 3 Z l Z E N v b H V t b n M x L n t M b 2 f D r X N 0 a W N h I H k g Q 2 F k Z W 5 h I G R l I F N 1 b W l u a X N 0 c m 9 z L D E y f S Z x d W 9 0 O y w m c X V v d D t T Z W N 0 a W 9 u M S 9 J b m d l b m l l c s O t Y S B G c m V u b 3 M g K D M p L 0 F 1 d G 9 S Z W 1 v d m V k Q 2 9 s d W 1 u c z E u e 0 N h c n R h I F B v c n R l L D E z f S Z x d W 9 0 O y w m c X V v d D t T Z W N 0 a W 9 u M S 9 J b m d l b m l l c s O t Y S B G c m V u b 3 M g K D M p L 0 F 1 d G 9 S Z W 1 v d m V k Q 2 9 s d W 1 u c z E u e 0 N U U E F U I F x 1 M D A y N i B P R U E s M T R 9 J n F 1 b 3 Q 7 L C Z x d W 9 0 O 1 N l Y 3 R p b 2 4 x L 0 l u Z 2 V u a W V y w 6 1 h I E Z y Z W 5 v c y A o M y k v Q X V 0 b 1 J l b W 9 2 Z W R D b 2 x 1 b W 5 z M S 5 7 Q 2 9 u d H J h Y m F u Z G 8 s I G l u Z n J h Y 2 N p b 2 5 l c y B 5 I H N h b m N p b 2 5 l c y B h b C B D b 2 1 l c m N p b y B F e H R l c m l v c i 4 s M T V 9 J n F 1 b 3 Q 7 L C Z x d W 9 0 O 1 N l Y 3 R p b 2 4 x L 0 l u Z 2 V u a W V y w 6 1 h I E Z y Z W 5 v c y A o M y k v Q X V 0 b 1 J l b W 9 2 Z W R D b 2 x 1 b W 5 z M S 5 7 U m V n b G F z I E d l b m V y Y W x l c y B k Z S B D b 2 1 l c m N p b y B F e H R l c m l v c i w x N n 0 m c X V v d D s s J n F 1 b 3 Q 7 U 2 V j d G l v b j E v S W 5 n Z W 5 p Z X L D r W E g R n J l b m 9 z I C g z K S 9 B d X R v U m V t b 3 Z l Z E N v b H V t b n M x L n t E Z X N w Y W N o b y B k Z S B p b X B v c n R h Y 2 n D s 2 4 g e S B l e H B v c n R h Y 2 n D s 2 4 s M T d 9 J n F 1 b 3 Q 7 L C Z x d W 9 0 O 1 N l Y 3 R p b 2 4 x L 0 l u Z 2 V u a W V y w 6 1 h I E Z y Z W 5 v c y A o M y k v Q X V 0 b 1 J l b W 9 2 Z W R D b 2 x 1 b W 5 z M S 5 7 S U 5 D T 1 R F U k 1 T L D E 4 f S Z x d W 9 0 O y w m c X V v d D t T Z W N 0 a W 9 u M S 9 J b m d l b m l l c s O t Y S B G c m V u b 3 M g K D M p L 0 F 1 d G 9 S Z W 1 v d m V k Q 2 9 s d W 1 u c z E u e 0 P D o W x j d W x v I G R l I G N v b n R y a W J 1 Y 2 l v b m V z I G F s I E N v b W V y Y 2 l v I E V 4 d G V y a W 9 y L D E 5 f S Z x d W 9 0 O y w m c X V v d D t T Z W N 0 a W 9 u M S 9 J b m d l b m l l c s O t Y S B G c m V u b 3 M g K D M p L 0 F 1 d G 9 S Z W 1 v d m V k Q 2 9 s d W 1 u c z E u e 0 N v b m 9 j a W 1 p Z W 5 0 b y B k Z W w g c H J v Z H V j d G 8 s M j B 9 J n F 1 b 3 Q 7 L C Z x d W 9 0 O 1 N l Y 3 R p b 2 4 x L 0 l u Z 2 V u a W V y w 6 1 h I E Z y Z W 5 v c y A o M y k v Q X V 0 b 1 J l b W 9 2 Z W R D b 2 x 1 b W 5 z M S 5 7 R 2 x v c 2 E g Z S B p Z G V u d G l m a W N h Z G 9 y Z X M g Z G V s I H B l Z G l t Z W 5 0 b y B h Z H V h b m F s L D I x f S Z x d W 9 0 O y w m c X V v d D t T Z W N 0 a W 9 u M S 9 J b m d l b m l l c s O t Y S B G c m V u b 3 M g K D M p L 0 F 1 d G 9 S Z W 1 v d m V k Q 2 9 s d W 1 u c z E u e 0 l u d G V y c H J l d G F j a W 9 u I G R l I H B s Y W 5 v c y A o R 0 R c d T A w M j Z U I F R v b G V y Y W 5 j a W F z I E d l b 2 1 l d H J p Y 2 F z I H k g R G l t Z W 5 z a W 9 u Y W x l c y k s M j J 9 J n F 1 b 3 Q 7 L C Z x d W 9 0 O 1 N l Y 3 R p b 2 4 x L 0 l u Z 2 V u a W V y w 6 1 h I E Z y Z W 5 v c y A o M y k v Q X V 0 b 1 J l b W 9 2 Z W R D b 2 x 1 b W 5 z M S 5 7 R W 5 0 Z W 5 k a W 1 p Z W 5 0 b y B k Z S B Q b G F u I G R l I E N v b n R y b 2 w s M j N 9 J n F 1 b 3 Q 7 L C Z x d W 9 0 O 1 N l Y 3 R p b 2 4 x L 0 l u Z 2 V u a W V y w 6 1 h I E Z y Z W 5 v c y A o M y k v Q X V 0 b 1 J l b W 9 2 Z W R D b 2 x 1 b W 5 z M S 5 7 S W 5 n b M O p c y w y N H 0 m c X V v d D s s J n F 1 b 3 Q 7 U 2 V j d G l v b j E v S W 5 n Z W 5 p Z X L D r W E g R n J l b m 9 z I C g z K S 9 B d X R v U m V t b 3 Z l Z E N v b H V t b n M x L n t D b 2 5 v Y 2 l t a W V u d G 8 g Y W p 1 c 3 R l I H k g b W 9 k a W Z p Y 2 F j a W 9 u I H N p c 3 R l b W F z I G R l I H Z p c 2 l v b i B c J n F 1 b 3 Q 7 Q 2 F t Y X J h c 1 w m c X V v d D s g K E t F W U V O Q 0 U g W S B D T 0 d O R V g p L D I 1 f S Z x d W 9 0 O y w m c X V v d D t T Z W N 0 a W 9 u M S 9 J b m d l b m l l c s O t Y S B G c m V u b 3 M g K D M p L 0 F 1 d G 9 S Z W 1 v d m V k Q 2 9 s d W 1 u c z E u e 0 1 h b m V q b y B k Z S B x d W l t a W N v c y w y N n 0 m c X V v d D s s J n F 1 b 3 Q 7 U 2 V j d G l v b j E v S W 5 n Z W 5 p Z X L D r W E g R n J l b m 9 z I C g z K S 9 B d X R v U m V t b 3 Z l Z E N v b H V t b n M x L n t B b s O h b G l z a X M g a W 5 z d H J 1 b W V u d G F s I C h B Q S w g S U N Q L C B I U E x D L C B G V E l S L C B l d G M u K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2 V u a W V y J U M z J U F E Y S U y M E Z y Z W 5 v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l b m l l c i V D M y V B R G E l M j B G c m V u b 3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Z W 5 p Z X I l Q z M l Q U R h J T I w R n J l b m 9 z J T I w K D M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Z W 5 p Z X I l Q z M l Q U R h J T I w R n J l b m 9 z J T I w K D M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l b m l l c i V D M y V B R G E l M j B G c m V u b 3 M l M j A o M y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Z M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0 M T c x N j E t N j J k M C 0 0 N z g 2 L W J k O T Y t Z G Q w M W V j Y W Q 4 N m Y 4 I i A v P j x F b n R y e S B U e X B l P S J M b 2 F k Z W R U b 0 F u Y W x 5 c 2 l z U 2 V y d m l j Z X M i I F Z h b H V l P S J s M C I g L z 4 8 R W 5 0 c n k g V H l w Z T 0 i R m l s b E N v b H V t b k 5 h b W V z I i B W Y W x 1 Z T 0 i c 1 s m c X V v d D t O b y B O b 2 1 p b m E m c X V v d D s s J n F 1 b 3 Q 7 T m 9 t Y n J l I G R l b C B F b X B s Z W F k b y Z x d W 9 0 O y w m c X V v d D v D g X J l Y S Z x d W 9 0 O y w m c X V v d D t D b 2 5 v Y 2 l t a W V u d G 8 g Z W 4 g c 2 l z d G V t Y X M g Z G U g Y 2 F s a W R h Z F x 0 X H R c d F x 0 J n F 1 b 3 Q 7 L C Z x d W 9 0 O 0 N v b n R y b 2 w g Z G U g a W 5 2 Z W 5 0 Y X J p b 3 M m c X V v d D s s J n F 1 b 3 Q 7 T G V h b i B N Y W 5 1 Z m F j d H V y a W 5 n J n F 1 b 3 Q 7 L C Z x d W 9 0 O 0 d l c 3 R p b 2 4 g Z G U g Q W x t Y W N l b m V z L y B F c 3 R y Y X R l Z 2 l h c y B k Z S B B b G 1 h Y 2 V u Y W p l J n F 1 b 3 Q 7 L C Z x d W 9 0 O 0 x v Z 8 O t c 3 R p Y 2 E g e S B D Y W R l b m E g Z G U g U 3 V t a W 5 p c 3 R y b 3 M m c X V v d D s s J n F 1 b 3 Q 7 Q 2 F y d G E g U G 9 y d G U m c X V v d D s s J n F 1 b 3 Q 7 Q 1 R Q Q V Q g X H U w M D I 2 I E 9 F Q S Z x d W 9 0 O y w m c X V v d D t D b 2 5 0 c m F i Y W 5 k b y w g a W 5 m c m F j Y 2 l v b m V z I H k g c 2 F u Y 2 l v b m V z I G F s I E N v b W V y Y 2 l v I E V 4 d G V y a W 9 y L i Z x d W 9 0 O y w m c X V v d D t S Z W d s Y X M g R 2 V u Z X J h b G V z I G R l I E N v b W V y Y 2 l v I E V 4 d G V y a W 9 y J n F 1 b 3 Q 7 L C Z x d W 9 0 O 0 d s b 3 N h I G U g a W R l b n R p Z m l j Y W R v c m V z I G R l b C B w Z W R p b W V u d G 8 g Y W R 1 Y W 5 h b C Z x d W 9 0 O y w m c X V v d D t H Z X N 0 a W 9 u I G R l I H J p Z X N n b 3 M g e S B j d W 1 w b G l t a W V u d G 9 z J n F 1 b 3 Q 7 L C Z x d W 9 0 O 1 B s Y W 5 p Z m l j Y W N p w 7 N u I G V z d H J h d G V n a W N h I H k g d G 9 t Y S B k Z S B k Z W N p c 2 l v b m V z J n F 1 b 3 Q 7 L C Z x d W 9 0 O 1 B y Z X N 1 c H V l c 3 R h Y 2 n D s 2 4 g e S B D b 2 5 0 c m 9 s I G R l I E N v c 3 R v c y Z x d W 9 0 O y w m c X V v d D t J b n N 0 c n V j d G 9 y I G l u d G V y b m 8 m c X V v d D s s J n F 1 b 3 Q 7 S W 5 n b M O p c y Z x d W 9 0 O y w m c X V v d D t D b 2 5 v Y 2 l t a W V u d G 9 z I G R l I G h l c n J h b W l l b n R h c y B k Z S B h b m F s a X N p c y B 5 I H N v b H V j a c O z b i B k Z S B w c m 9 i b G V t Y X M g K D h E U y k m c X V v d D s s J n F 1 b 3 Q 7 Q 2 9 y c m V j d G 8 g Y W 7 D o W x p c 2 l z L C B h d W R p d G 9 y w 6 1 h I H k g Y 2 9 y c m V j Y 2 l v b m V z I G R l b C B T a X N 0 Z W 1 h I G R l I E N v b n R y b 2 w g Z G V c b k N 1 Z W 5 0 Y X M g Z G U g Q 3 L D q W R p d G 8 g e S B H Y X J h b n T D r W F z I C h B b m V 4 b y A z M C k u J n F 1 b 3 Q 7 L C Z x d W 9 0 O 0 F j d H V h b G l 6 Y W N p b 2 5 l c y B 5 I G 1 l a m 9 y Z X M g c H J h Y 3 R p Y 2 F z I G R l I H N p c 3 R l b W E g Q 0 F N U E E m c X V v d D s s J n F 1 b 3 Q 7 Y W x 0 Y S B l c 3 B l Y 2 l h b G l 6 Y W N p b 2 4 g Z W 4 g c H J v Z 3 J h b W E g a W 1 t Z X g m c X V v d D s s J n F 1 b 3 Q 7 Y W 5 l e G 8 g M j Q m c X V v d D s s J n F 1 b 3 Q 7 Y 2 F s Y 3 V s b y B k Z S B 2 Y W x v c i B k Z S B j b 2 5 0 Z W 5 p Z G 8 g c m V n a W 9 u Y W w m c X V v d D t d I i A v P j x F b n R y e S B U e X B l P S J G a W x s Q 2 9 s d W 1 u V H l w Z X M i I F Z h b H V l P S J z Q X d Z R 0 F B Q U F B Q U F B Q U F B Q U F B Q U F B Q U F B Q U F B Q U F B Q U E i I C 8 + P E V u d H J 5 I F R 5 c G U 9 I k Z p b G x M Y X N 0 V X B k Y X R l Z C I g V m F s d W U 9 I m Q y M D I 1 L T A 2 L T A 4 V D I y O j E 4 O j E 2 L j M x M j I 1 M T d a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1 B D X 0 x f X z I i I C 8 + P E V u d H J 5 I F R 5 c G U 9 I k Z p b G x D b 3 V u d C I g V m F s d W U 9 I m w x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d T A w M j Z M I C g y K S 9 B d X R v U m V t b 3 Z l Z E N v b H V t b n M x L n t O b y B O b 2 1 p b m E s M H 0 m c X V v d D s s J n F 1 b 3 Q 7 U 2 V j d G l v b j E v U E N c d T A w M j Z M I C g y K S 9 B d X R v U m V t b 3 Z l Z E N v b H V t b n M x L n t O b 2 1 i c m U g Z G V s I E V t c G x l Y W R v L D F 9 J n F 1 b 3 Q 7 L C Z x d W 9 0 O 1 N l Y 3 R p b 2 4 x L 1 B D X H U w M D I 2 T C A o M i k v Q X V 0 b 1 J l b W 9 2 Z W R D b 2 x 1 b W 5 z M S 5 7 w 4 F y Z W E s M n 0 m c X V v d D s s J n F 1 b 3 Q 7 U 2 V j d G l v b j E v U E N c d T A w M j Z M I C g y K S 9 B d X R v U m V t b 3 Z l Z E N v b H V t b n M x L n t D b 2 5 v Y 2 l t a W V u d G 8 g Z W 4 g c 2 l z d G V t Y X M g Z G U g Y 2 F s a W R h Z F x 0 X H R c d F x 0 L D N 9 J n F 1 b 3 Q 7 L C Z x d W 9 0 O 1 N l Y 3 R p b 2 4 x L 1 B D X H U w M D I 2 T C A o M i k v Q X V 0 b 1 J l b W 9 2 Z W R D b 2 x 1 b W 5 z M S 5 7 Q 2 9 u d H J v b C B k Z S B p b n Z l b n R h c m l v c y w 0 f S Z x d W 9 0 O y w m c X V v d D t T Z W N 0 a W 9 u M S 9 Q Q 1 x 1 M D A y N k w g K D I p L 0 F 1 d G 9 S Z W 1 v d m V k Q 2 9 s d W 1 u c z E u e 0 x l Y W 4 g T W F u d W Z h Y 3 R 1 c m l u Z y w 1 f S Z x d W 9 0 O y w m c X V v d D t T Z W N 0 a W 9 u M S 9 Q Q 1 x 1 M D A y N k w g K D I p L 0 F 1 d G 9 S Z W 1 v d m V k Q 2 9 s d W 1 u c z E u e 0 d l c 3 R p b 2 4 g Z G U g Q W x t Y W N l b m V z L y B F c 3 R y Y X R l Z 2 l h c y B k Z S B B b G 1 h Y 2 V u Y W p l L D Z 9 J n F 1 b 3 Q 7 L C Z x d W 9 0 O 1 N l Y 3 R p b 2 4 x L 1 B D X H U w M D I 2 T C A o M i k v Q X V 0 b 1 J l b W 9 2 Z W R D b 2 x 1 b W 5 z M S 5 7 T G 9 n w 6 1 z d G l j Y S B 5 I E N h Z G V u Y S B k Z S B T d W 1 p b m l z d H J v c y w 3 f S Z x d W 9 0 O y w m c X V v d D t T Z W N 0 a W 9 u M S 9 Q Q 1 x 1 M D A y N k w g K D I p L 0 F 1 d G 9 S Z W 1 v d m V k Q 2 9 s d W 1 u c z E u e 0 N h c n R h I F B v c n R l L D h 9 J n F 1 b 3 Q 7 L C Z x d W 9 0 O 1 N l Y 3 R p b 2 4 x L 1 B D X H U w M D I 2 T C A o M i k v Q X V 0 b 1 J l b W 9 2 Z W R D b 2 x 1 b W 5 z M S 5 7 Q 1 R Q Q V Q g X H U w M D I 2 I E 9 F Q S w 5 f S Z x d W 9 0 O y w m c X V v d D t T Z W N 0 a W 9 u M S 9 Q Q 1 x 1 M D A y N k w g K D I p L 0 F 1 d G 9 S Z W 1 v d m V k Q 2 9 s d W 1 u c z E u e 0 N v b n R y Y W J h b m R v L C B p b m Z y Y W N j a W 9 u Z X M g e S B z Y W 5 j a W 9 u Z X M g Y W w g Q 2 9 t Z X J j a W 8 g R X h 0 Z X J p b 3 I u L D E w f S Z x d W 9 0 O y w m c X V v d D t T Z W N 0 a W 9 u M S 9 Q Q 1 x 1 M D A y N k w g K D I p L 0 F 1 d G 9 S Z W 1 v d m V k Q 2 9 s d W 1 u c z E u e 1 J l Z 2 x h c y B H Z W 5 l c m F s Z X M g Z G U g Q 2 9 t Z X J j a W 8 g R X h 0 Z X J p b 3 I s M T F 9 J n F 1 b 3 Q 7 L C Z x d W 9 0 O 1 N l Y 3 R p b 2 4 x L 1 B D X H U w M D I 2 T C A o M i k v Q X V 0 b 1 J l b W 9 2 Z W R D b 2 x 1 b W 5 z M S 5 7 R 2 x v c 2 E g Z S B p Z G V u d G l m a W N h Z G 9 y Z X M g Z G V s I H B l Z G l t Z W 5 0 b y B h Z H V h b m F s L D E y f S Z x d W 9 0 O y w m c X V v d D t T Z W N 0 a W 9 u M S 9 Q Q 1 x 1 M D A y N k w g K D I p L 0 F 1 d G 9 S Z W 1 v d m V k Q 2 9 s d W 1 u c z E u e 0 d l c 3 R p b 2 4 g Z G U g c m l l c 2 d v c y B 5 I G N 1 b X B s a W 1 p Z W 5 0 b 3 M s M T N 9 J n F 1 b 3 Q 7 L C Z x d W 9 0 O 1 N l Y 3 R p b 2 4 x L 1 B D X H U w M D I 2 T C A o M i k v Q X V 0 b 1 J l b W 9 2 Z W R D b 2 x 1 b W 5 z M S 5 7 U G x h b m l m a W N h Y 2 n D s 2 4 g Z X N 0 c m F 0 Z W d p Y 2 E g e S B 0 b 2 1 h I G R l I G R l Y 2 l z a W 9 u Z X M s M T R 9 J n F 1 b 3 Q 7 L C Z x d W 9 0 O 1 N l Y 3 R p b 2 4 x L 1 B D X H U w M D I 2 T C A o M i k v Q X V 0 b 1 J l b W 9 2 Z W R D b 2 x 1 b W 5 z M S 5 7 U H J l c 3 V w d W V z d G F j a c O z b i B 5 I E N v b n R y b 2 w g Z G U g Q 2 9 z d G 9 z L D E 1 f S Z x d W 9 0 O y w m c X V v d D t T Z W N 0 a W 9 u M S 9 Q Q 1 x 1 M D A y N k w g K D I p L 0 F 1 d G 9 S Z W 1 v d m V k Q 2 9 s d W 1 u c z E u e 0 l u c 3 R y d W N 0 b 3 I g a W 5 0 Z X J u b y w x N n 0 m c X V v d D s s J n F 1 b 3 Q 7 U 2 V j d G l v b j E v U E N c d T A w M j Z M I C g y K S 9 B d X R v U m V t b 3 Z l Z E N v b H V t b n M x L n t J b m d s w 6 l z L D E 3 f S Z x d W 9 0 O y w m c X V v d D t T Z W N 0 a W 9 u M S 9 Q Q 1 x 1 M D A y N k w g K D I p L 0 F 1 d G 9 S Z W 1 v d m V k Q 2 9 s d W 1 u c z E u e 0 N v b m 9 j a W 1 p Z W 5 0 b 3 M g Z G U g a G V y c m F t a W V u d G F z I G R l I G F u Y W x p c 2 l z I H k g c 2 9 s d W N p w 7 N u I G R l I H B y b 2 J s Z W 1 h c y A o O E R T K S w x O H 0 m c X V v d D s s J n F 1 b 3 Q 7 U 2 V j d G l v b j E v U E N c d T A w M j Z M I C g y K S 9 B d X R v U m V t b 3 Z l Z E N v b H V t b n M x L n t D b 3 J y Z W N 0 b y B h b s O h b G l z a X M s I G F 1 Z G l 0 b 3 L D r W E g e S B j b 3 J y Z W N j a W 9 u Z X M g Z G V s I F N p c 3 R l b W E g Z G U g Q 2 9 u d H J v b C B k Z V x u Q 3 V l b n R h c y B k Z S B D c s O p Z G l 0 b y B 5 I E d h c m F u d M O t Y X M g K E F u Z X h v I D M w K S 4 s M T l 9 J n F 1 b 3 Q 7 L C Z x d W 9 0 O 1 N l Y 3 R p b 2 4 x L 1 B D X H U w M D I 2 T C A o M i k v Q X V 0 b 1 J l b W 9 2 Z W R D b 2 x 1 b W 5 z M S 5 7 Q W N 0 d W F s a X p h Y 2 l v b m V z I H k g b W V q b 3 J l c y B w c m F j d G l j Y X M g Z G U g c 2 l z d G V t Y S B D Q U 1 Q Q S w y M H 0 m c X V v d D s s J n F 1 b 3 Q 7 U 2 V j d G l v b j E v U E N c d T A w M j Z M I C g y K S 9 B d X R v U m V t b 3 Z l Z E N v b H V t b n M x L n t h b H R h I G V z c G V j a W F s a X p h Y 2 l v b i B l b i B w c m 9 n c m F t Y S B p b W 1 l e C w y M X 0 m c X V v d D s s J n F 1 b 3 Q 7 U 2 V j d G l v b j E v U E N c d T A w M j Z M I C g y K S 9 B d X R v U m V t b 3 Z l Z E N v b H V t b n M x L n t h b m V 4 b y A y N C w y M n 0 m c X V v d D s s J n F 1 b 3 Q 7 U 2 V j d G l v b j E v U E N c d T A w M j Z M I C g y K S 9 B d X R v U m V t b 3 Z l Z E N v b H V t b n M x L n t j Y W x j d W x v I G R l I H Z h b G 9 y I G R l I G N v b n R l b m l k b y B y Z W d p b 2 5 h b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B D X H U w M D I 2 T C A o M i k v Q X V 0 b 1 J l b W 9 2 Z W R D b 2 x 1 b W 5 z M S 5 7 T m 8 g T m 9 t a W 5 h L D B 9 J n F 1 b 3 Q 7 L C Z x d W 9 0 O 1 N l Y 3 R p b 2 4 x L 1 B D X H U w M D I 2 T C A o M i k v Q X V 0 b 1 J l b W 9 2 Z W R D b 2 x 1 b W 5 z M S 5 7 T m 9 t Y n J l I G R l b C B F b X B s Z W F k b y w x f S Z x d W 9 0 O y w m c X V v d D t T Z W N 0 a W 9 u M S 9 Q Q 1 x 1 M D A y N k w g K D I p L 0 F 1 d G 9 S Z W 1 v d m V k Q 2 9 s d W 1 u c z E u e 8 O B c m V h L D J 9 J n F 1 b 3 Q 7 L C Z x d W 9 0 O 1 N l Y 3 R p b 2 4 x L 1 B D X H U w M D I 2 T C A o M i k v Q X V 0 b 1 J l b W 9 2 Z W R D b 2 x 1 b W 5 z M S 5 7 Q 2 9 u b 2 N p b W l l b n R v I G V u I H N p c 3 R l b W F z I G R l I G N h b G l k Y W R c d F x 0 X H R c d C w z f S Z x d W 9 0 O y w m c X V v d D t T Z W N 0 a W 9 u M S 9 Q Q 1 x 1 M D A y N k w g K D I p L 0 F 1 d G 9 S Z W 1 v d m V k Q 2 9 s d W 1 u c z E u e 0 N v b n R y b 2 w g Z G U g a W 5 2 Z W 5 0 Y X J p b 3 M s N H 0 m c X V v d D s s J n F 1 b 3 Q 7 U 2 V j d G l v b j E v U E N c d T A w M j Z M I C g y K S 9 B d X R v U m V t b 3 Z l Z E N v b H V t b n M x L n t M Z W F u I E 1 h b n V m Y W N 0 d X J p b m c s N X 0 m c X V v d D s s J n F 1 b 3 Q 7 U 2 V j d G l v b j E v U E N c d T A w M j Z M I C g y K S 9 B d X R v U m V t b 3 Z l Z E N v b H V t b n M x L n t H Z X N 0 a W 9 u I G R l I E F s b W F j Z W 5 l c y 8 g R X N 0 c m F 0 Z W d p Y X M g Z G U g Q W x t Y W N l b m F q Z S w 2 f S Z x d W 9 0 O y w m c X V v d D t T Z W N 0 a W 9 u M S 9 Q Q 1 x 1 M D A y N k w g K D I p L 0 F 1 d G 9 S Z W 1 v d m V k Q 2 9 s d W 1 u c z E u e 0 x v Z 8 O t c 3 R p Y 2 E g e S B D Y W R l b m E g Z G U g U 3 V t a W 5 p c 3 R y b 3 M s N 3 0 m c X V v d D s s J n F 1 b 3 Q 7 U 2 V j d G l v b j E v U E N c d T A w M j Z M I C g y K S 9 B d X R v U m V t b 3 Z l Z E N v b H V t b n M x L n t D Y X J 0 Y S B Q b 3 J 0 Z S w 4 f S Z x d W 9 0 O y w m c X V v d D t T Z W N 0 a W 9 u M S 9 Q Q 1 x 1 M D A y N k w g K D I p L 0 F 1 d G 9 S Z W 1 v d m V k Q 2 9 s d W 1 u c z E u e 0 N U U E F U I F x 1 M D A y N i B P R U E s O X 0 m c X V v d D s s J n F 1 b 3 Q 7 U 2 V j d G l v b j E v U E N c d T A w M j Z M I C g y K S 9 B d X R v U m V t b 3 Z l Z E N v b H V t b n M x L n t D b 2 5 0 c m F i Y W 5 k b y w g a W 5 m c m F j Y 2 l v b m V z I H k g c 2 F u Y 2 l v b m V z I G F s I E N v b W V y Y 2 l v I E V 4 d G V y a W 9 y L i w x M H 0 m c X V v d D s s J n F 1 b 3 Q 7 U 2 V j d G l v b j E v U E N c d T A w M j Z M I C g y K S 9 B d X R v U m V t b 3 Z l Z E N v b H V t b n M x L n t S Z W d s Y X M g R 2 V u Z X J h b G V z I G R l I E N v b W V y Y 2 l v I E V 4 d G V y a W 9 y L D E x f S Z x d W 9 0 O y w m c X V v d D t T Z W N 0 a W 9 u M S 9 Q Q 1 x 1 M D A y N k w g K D I p L 0 F 1 d G 9 S Z W 1 v d m V k Q 2 9 s d W 1 u c z E u e 0 d s b 3 N h I G U g a W R l b n R p Z m l j Y W R v c m V z I G R l b C B w Z W R p b W V u d G 8 g Y W R 1 Y W 5 h b C w x M n 0 m c X V v d D s s J n F 1 b 3 Q 7 U 2 V j d G l v b j E v U E N c d T A w M j Z M I C g y K S 9 B d X R v U m V t b 3 Z l Z E N v b H V t b n M x L n t H Z X N 0 a W 9 u I G R l I H J p Z X N n b 3 M g e S B j d W 1 w b G l t a W V u d G 9 z L D E z f S Z x d W 9 0 O y w m c X V v d D t T Z W N 0 a W 9 u M S 9 Q Q 1 x 1 M D A y N k w g K D I p L 0 F 1 d G 9 S Z W 1 v d m V k Q 2 9 s d W 1 u c z E u e 1 B s Y W 5 p Z m l j Y W N p w 7 N u I G V z d H J h d G V n a W N h I H k g d G 9 t Y S B k Z S B k Z W N p c 2 l v b m V z L D E 0 f S Z x d W 9 0 O y w m c X V v d D t T Z W N 0 a W 9 u M S 9 Q Q 1 x 1 M D A y N k w g K D I p L 0 F 1 d G 9 S Z W 1 v d m V k Q 2 9 s d W 1 u c z E u e 1 B y Z X N 1 c H V l c 3 R h Y 2 n D s 2 4 g e S B D b 2 5 0 c m 9 s I G R l I E N v c 3 R v c y w x N X 0 m c X V v d D s s J n F 1 b 3 Q 7 U 2 V j d G l v b j E v U E N c d T A w M j Z M I C g y K S 9 B d X R v U m V t b 3 Z l Z E N v b H V t b n M x L n t J b n N 0 c n V j d G 9 y I G l u d G V y b m 8 s M T Z 9 J n F 1 b 3 Q 7 L C Z x d W 9 0 O 1 N l Y 3 R p b 2 4 x L 1 B D X H U w M D I 2 T C A o M i k v Q X V 0 b 1 J l b W 9 2 Z W R D b 2 x 1 b W 5 z M S 5 7 S W 5 n b M O p c y w x N 3 0 m c X V v d D s s J n F 1 b 3 Q 7 U 2 V j d G l v b j E v U E N c d T A w M j Z M I C g y K S 9 B d X R v U m V t b 3 Z l Z E N v b H V t b n M x L n t D b 2 5 v Y 2 l t a W V u d G 9 z I G R l I G h l c n J h b W l l b n R h c y B k Z S B h b m F s a X N p c y B 5 I H N v b H V j a c O z b i B k Z S B w c m 9 i b G V t Y X M g K D h E U y k s M T h 9 J n F 1 b 3 Q 7 L C Z x d W 9 0 O 1 N l Y 3 R p b 2 4 x L 1 B D X H U w M D I 2 T C A o M i k v Q X V 0 b 1 J l b W 9 2 Z W R D b 2 x 1 b W 5 z M S 5 7 Q 2 9 y c m V j d G 8 g Y W 7 D o W x p c 2 l z L C B h d W R p d G 9 y w 6 1 h I H k g Y 2 9 y c m V j Y 2 l v b m V z I G R l b C B T a X N 0 Z W 1 h I G R l I E N v b n R y b 2 w g Z G V c b k N 1 Z W 5 0 Y X M g Z G U g Q 3 L D q W R p d G 8 g e S B H Y X J h b n T D r W F z I C h B b m V 4 b y A z M C k u L D E 5 f S Z x d W 9 0 O y w m c X V v d D t T Z W N 0 a W 9 u M S 9 Q Q 1 x 1 M D A y N k w g K D I p L 0 F 1 d G 9 S Z W 1 v d m V k Q 2 9 s d W 1 u c z E u e 0 F j d H V h b G l 6 Y W N p b 2 5 l c y B 5 I G 1 l a m 9 y Z X M g c H J h Y 3 R p Y 2 F z I G R l I H N p c 3 R l b W E g Q 0 F N U E E s M j B 9 J n F 1 b 3 Q 7 L C Z x d W 9 0 O 1 N l Y 3 R p b 2 4 x L 1 B D X H U w M D I 2 T C A o M i k v Q X V 0 b 1 J l b W 9 2 Z W R D b 2 x 1 b W 5 z M S 5 7 Y W x 0 Y S B l c 3 B l Y 2 l h b G l 6 Y W N p b 2 4 g Z W 4 g c H J v Z 3 J h b W E g a W 1 t Z X g s M j F 9 J n F 1 b 3 Q 7 L C Z x d W 9 0 O 1 N l Y 3 R p b 2 4 x L 1 B D X H U w M D I 2 T C A o M i k v Q X V 0 b 1 J l b W 9 2 Z W R D b 2 x 1 b W 5 z M S 5 7 Y W 5 l e G 8 g M j Q s M j J 9 J n F 1 b 3 Q 7 L C Z x d W 9 0 O 1 N l Y 3 R p b 2 4 x L 1 B D X H U w M D I 2 T C A o M i k v Q X V 0 b 1 J l b W 9 2 Z W R D b 2 x 1 b W 5 z M S 5 7 Y 2 F s Y 3 V s b y B k Z S B 2 Y W x v c i B k Z S B j b 2 5 0 Z W 5 p Z G 8 g c m V n a W 9 u Y W w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y U y N k w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Z M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2 T C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2 T C U y M C g y K S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Z M J T I w K D I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2 N p J U M z J U I z b i U y M E Z y Z W 5 v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N 2 R j N 2 M 0 L T c 2 M W U t N D l k O S 1 h M j B m L T I 2 N D J i N j c 1 Z T d l M y I g L z 4 8 R W 5 0 c n k g V H l w Z T 0 i T G 9 h Z G V k V G 9 B b m F s e X N p c 1 N l c n Z p Y 2 V z I i B W Y W x 1 Z T 0 i b D A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S U F U R i Z x d W 9 0 O y w m c X V v d D t M Z W F u I E 1 h b n V m Y W N 0 d X J p b m c m c X V v d D s s J n F 1 b 3 Q 7 S W 5 0 Z X J w c m V 0 Y W N p w 7 N u I G R l I H B s Y W 5 v c y B t Z W P D o W 5 p Y 2 9 z J n F 1 b 3 Q 7 L C Z x d W 9 0 O 0 1 h b m V q b y B k Z S B l c X V p c G 9 z I G R l I G 1 l Z G l j a c O z b i Z x d W 9 0 O y w m c X V v d D t J b m d s w 6 l z J n F 1 b 3 Q 7 L C Z x d W 9 0 O 0 N T R i B O a X N z Y W 4 m c X V v d D s s J n F 1 b 3 Q 7 Q 1 N S I E 1 h e m R h J n F 1 b 3 Q 7 L C Z x d W 9 0 O 0 N T U i B G b 3 J k J n F 1 b 3 Q 7 L C Z x d W 9 0 O 0 N v b m 9 j a W 1 p Z W 5 0 b 3 M g Z G U g a G V y c m F t a W V u d G F z I G R l I G F u Y W x p c 2 l z I H k g c 2 9 s d W N p w 7 N u I G R l I H B y b 2 J s Z W 1 h c y A o O E R T K S Z x d W 9 0 O y w m c X V v d D t N Y W 5 l a m 8 g Z G U g c G V y c 2 9 u Y W w m c X V v d D s s J n F 1 b 3 Q 7 Y 2 F s Y 3 V s b y B v Z W U m c X V v d D s s J n F 1 b 3 Q 7 Y 2 9 v c m R p b m F j a W 9 u I G R l I G F j d G l 2 a W R h Z G V z I H k g Z 2 V z d G n D s 2 4 g Z G V s I H R p Z W 1 w b y Z x d W 9 0 O y w m c X V v d D t l e G N l b G V u Y 2 l h I G 9 w Z X J h Y 2 l v b m F s J n F 1 b 3 Q 7 L C Z x d W 9 0 O 2 N v b n R y b 2 w g e S B t Y W 5 l a m 8 g Z G U g a W 5 k a W N h Z G 9 y Z X M g a 3 B p J n F 1 b 3 Q 7 L C Z x d W 9 0 O 2 Z p b m F u e m F z I H B h c m E g b m 8 g Z m l u Y W 5 j a W V y b 3 M m c X V v d D s s J n F 1 b 3 Q 7 a G F i a W x p Z G F k Z X M g Z 2 V y Z W 5 j a W F s Z X M g e S B k Z S B u Z W d v Y 2 l h Y 2 l v b i Z x d W 9 0 O y w m c X V v d D t j Y X B h Y 2 l k Y W Q g Z G U g b G F z I G x p b m V h c y Z x d W 9 0 O y w m c X V v d D t t Y W 5 l a m 8 g e S B l a m V j d W N p b 2 4 g Z G U g d 2 1 z J n F 1 b 3 Q 7 L C Z x d W 9 0 O 2 N h c m F j d G V y a X N 0 a W N h c y B l c 3 B l Y 2 l h b G V z I G R l b C B w c m 9 j Z X N v I H k g c H J v Z H V j d G 8 m c X V v d D s s J n F 1 b 3 Q 7 N G 1 z J n F 1 b 3 Q 7 L C Z x d W 9 0 O 2 N z c l x 1 M D A y N 3 M g a G 9 u Z G E m c X V v d D s s J n F 1 b 3 Q 7 a m 9 i I G 9 i c 2 V y d m F 0 a W 9 u J n F 1 b 3 Q 7 L C Z x d W 9 0 O 2 N z c l x 1 M D A y N 3 M g c 3 V i Y X J 1 J n F 1 b 3 Q 7 X S I g L z 4 8 R W 5 0 c n k g V H l w Z T 0 i R m l s b E N v b H V t b l R 5 c G V z I i B W Y W x 1 Z T 0 i c 0 F 3 W U d B Q U F B Q U F B Q U F B Q U F B Q U F B Q U F B Q U F B Q U F B Q U F B Q U F B P S I g L z 4 8 R W 5 0 c n k g V H l w Z T 0 i R m l s b E x h c 3 R V c G R h d G V k I i B W Y W x 1 Z T 0 i Z D I w M j U t M D Y t M D h U M j I 6 M T g 6 M T c u N T c x N z A y M 1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H J v Z H V j Y 2 n D s 2 5 f R n J l b m 9 z X 1 8 y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2 N p w 7 N u I E Z y Z W 5 v c y A o M i k v Q X V 0 b 1 J l b W 9 2 Z W R D b 2 x 1 b W 5 z M S 5 7 T m 8 g T m 9 t a W 5 h L D B 9 J n F 1 b 3 Q 7 L C Z x d W 9 0 O 1 N l Y 3 R p b 2 4 x L 1 B y b 2 R 1 Y 2 N p w 7 N u I E Z y Z W 5 v c y A o M i k v Q X V 0 b 1 J l b W 9 2 Z W R D b 2 x 1 b W 5 z M S 5 7 T m 9 t Y n J l I G R l b C B F b X B s Z W F k b y w x f S Z x d W 9 0 O y w m c X V v d D t T Z W N 0 a W 9 u M S 9 Q c m 9 k d W N j a c O z b i B G c m V u b 3 M g K D I p L 0 F 1 d G 9 S Z W 1 v d m V k Q 2 9 s d W 1 u c z E u e 8 O B c m V h L D J 9 J n F 1 b 3 Q 7 L C Z x d W 9 0 O 1 N l Y 3 R p b 2 4 x L 1 B y b 2 R 1 Y 2 N p w 7 N u I E Z y Z W 5 v c y A o M i k v Q X V 0 b 1 J l b W 9 2 Z W R D b 2 x 1 b W 5 z M S 5 7 S U F U R i w z f S Z x d W 9 0 O y w m c X V v d D t T Z W N 0 a W 9 u M S 9 Q c m 9 k d W N j a c O z b i B G c m V u b 3 M g K D I p L 0 F 1 d G 9 S Z W 1 v d m V k Q 2 9 s d W 1 u c z E u e 0 x l Y W 4 g T W F u d W Z h Y 3 R 1 c m l u Z y w 0 f S Z x d W 9 0 O y w m c X V v d D t T Z W N 0 a W 9 u M S 9 Q c m 9 k d W N j a c O z b i B G c m V u b 3 M g K D I p L 0 F 1 d G 9 S Z W 1 v d m V k Q 2 9 s d W 1 u c z E u e 0 l u d G V y c H J l d G F j a c O z b i B k Z S B w b G F u b 3 M g b W V j w 6 F u a W N v c y w 1 f S Z x d W 9 0 O y w m c X V v d D t T Z W N 0 a W 9 u M S 9 Q c m 9 k d W N j a c O z b i B G c m V u b 3 M g K D I p L 0 F 1 d G 9 S Z W 1 v d m V k Q 2 9 s d W 1 u c z E u e 0 1 h b m V q b y B k Z S B l c X V p c G 9 z I G R l I G 1 l Z G l j a c O z b i w 2 f S Z x d W 9 0 O y w m c X V v d D t T Z W N 0 a W 9 u M S 9 Q c m 9 k d W N j a c O z b i B G c m V u b 3 M g K D I p L 0 F 1 d G 9 S Z W 1 v d m V k Q 2 9 s d W 1 u c z E u e 0 l u Z 2 z D q X M s N 3 0 m c X V v d D s s J n F 1 b 3 Q 7 U 2 V j d G l v b j E v U H J v Z H V j Y 2 n D s 2 4 g R n J l b m 9 z I C g y K S 9 B d X R v U m V t b 3 Z l Z E N v b H V t b n M x L n t D U 0 Y g T m l z c 2 F u L D h 9 J n F 1 b 3 Q 7 L C Z x d W 9 0 O 1 N l Y 3 R p b 2 4 x L 1 B y b 2 R 1 Y 2 N p w 7 N u I E Z y Z W 5 v c y A o M i k v Q X V 0 b 1 J l b W 9 2 Z W R D b 2 x 1 b W 5 z M S 5 7 Q 1 N S I E 1 h e m R h L D l 9 J n F 1 b 3 Q 7 L C Z x d W 9 0 O 1 N l Y 3 R p b 2 4 x L 1 B y b 2 R 1 Y 2 N p w 7 N u I E Z y Z W 5 v c y A o M i k v Q X V 0 b 1 J l b W 9 2 Z W R D b 2 x 1 b W 5 z M S 5 7 Q 1 N S I E Z v c m Q s M T B 9 J n F 1 b 3 Q 7 L C Z x d W 9 0 O 1 N l Y 3 R p b 2 4 x L 1 B y b 2 R 1 Y 2 N p w 7 N u I E Z y Z W 5 v c y A o M i k v Q X V 0 b 1 J l b W 9 2 Z W R D b 2 x 1 b W 5 z M S 5 7 Q 2 9 u b 2 N p b W l l b n R v c y B k Z S B o Z X J y Y W 1 p Z W 5 0 Y X M g Z G U g Y W 5 h b G l z a X M g e S B z b 2 x 1 Y 2 n D s 2 4 g Z G U g c H J v Y m x l b W F z I C g 4 R F M p L D E x f S Z x d W 9 0 O y w m c X V v d D t T Z W N 0 a W 9 u M S 9 Q c m 9 k d W N j a c O z b i B G c m V u b 3 M g K D I p L 0 F 1 d G 9 S Z W 1 v d m V k Q 2 9 s d W 1 u c z E u e 0 1 h b m V q b y B k Z S B w Z X J z b 2 5 h b C w x M n 0 m c X V v d D s s J n F 1 b 3 Q 7 U 2 V j d G l v b j E v U H J v Z H V j Y 2 n D s 2 4 g R n J l b m 9 z I C g y K S 9 B d X R v U m V t b 3 Z l Z E N v b H V t b n M x L n t j Y W x j d W x v I G 9 l Z S w x M 3 0 m c X V v d D s s J n F 1 b 3 Q 7 U 2 V j d G l v b j E v U H J v Z H V j Y 2 n D s 2 4 g R n J l b m 9 z I C g y K S 9 B d X R v U m V t b 3 Z l Z E N v b H V t b n M x L n t j b 2 9 y Z G l u Y W N p b 2 4 g Z G U g Y W N 0 a X Z p Z G F k Z X M g e S B n Z X N 0 a c O z b i B k Z W w g d G l l b X B v L D E 0 f S Z x d W 9 0 O y w m c X V v d D t T Z W N 0 a W 9 u M S 9 Q c m 9 k d W N j a c O z b i B G c m V u b 3 M g K D I p L 0 F 1 d G 9 S Z W 1 v d m V k Q 2 9 s d W 1 u c z E u e 2 V 4 Y 2 V s Z W 5 j a W E g b 3 B l c m F j a W 9 u Y W w s M T V 9 J n F 1 b 3 Q 7 L C Z x d W 9 0 O 1 N l Y 3 R p b 2 4 x L 1 B y b 2 R 1 Y 2 N p w 7 N u I E Z y Z W 5 v c y A o M i k v Q X V 0 b 1 J l b W 9 2 Z W R D b 2 x 1 b W 5 z M S 5 7 Y 2 9 u d H J v b C B 5 I G 1 h b m V q b y B k Z S B p b m R p Y 2 F k b 3 J l c y B r c G k s M T Z 9 J n F 1 b 3 Q 7 L C Z x d W 9 0 O 1 N l Y 3 R p b 2 4 x L 1 B y b 2 R 1 Y 2 N p w 7 N u I E Z y Z W 5 v c y A o M i k v Q X V 0 b 1 J l b W 9 2 Z W R D b 2 x 1 b W 5 z M S 5 7 Z m l u Y W 5 6 Y X M g c G F y Y S B u b y B m a W 5 h b m N p Z X J v c y w x N 3 0 m c X V v d D s s J n F 1 b 3 Q 7 U 2 V j d G l v b j E v U H J v Z H V j Y 2 n D s 2 4 g R n J l b m 9 z I C g y K S 9 B d X R v U m V t b 3 Z l Z E N v b H V t b n M x L n t o Y W J p b G l k Y W R l c y B n Z X J l b m N p Y W x l c y B 5 I G R l I G 5 l Z 2 9 j a W F j a W 9 u L D E 4 f S Z x d W 9 0 O y w m c X V v d D t T Z W N 0 a W 9 u M S 9 Q c m 9 k d W N j a c O z b i B G c m V u b 3 M g K D I p L 0 F 1 d G 9 S Z W 1 v d m V k Q 2 9 s d W 1 u c z E u e 2 N h c G F j a W R h Z C B k Z S B s Y X M g b G l u Z W F z L D E 5 f S Z x d W 9 0 O y w m c X V v d D t T Z W N 0 a W 9 u M S 9 Q c m 9 k d W N j a c O z b i B G c m V u b 3 M g K D I p L 0 F 1 d G 9 S Z W 1 v d m V k Q 2 9 s d W 1 u c z E u e 2 1 h b m V q b y B 5 I G V q Z W N 1 Y 2 l v b i B k Z S B 3 b X M s M j B 9 J n F 1 b 3 Q 7 L C Z x d W 9 0 O 1 N l Y 3 R p b 2 4 x L 1 B y b 2 R 1 Y 2 N p w 7 N u I E Z y Z W 5 v c y A o M i k v Q X V 0 b 1 J l b W 9 2 Z W R D b 2 x 1 b W 5 z M S 5 7 Y 2 F y Y W N 0 Z X J p c 3 R p Y 2 F z I G V z c G V j a W F s Z X M g Z G V s I H B y b 2 N l c 2 8 g e S B w c m 9 k d W N 0 b y w y M X 0 m c X V v d D s s J n F 1 b 3 Q 7 U 2 V j d G l v b j E v U H J v Z H V j Y 2 n D s 2 4 g R n J l b m 9 z I C g y K S 9 B d X R v U m V t b 3 Z l Z E N v b H V t b n M x L n s 0 b X M s M j J 9 J n F 1 b 3 Q 7 L C Z x d W 9 0 O 1 N l Y 3 R p b 2 4 x L 1 B y b 2 R 1 Y 2 N p w 7 N u I E Z y Z W 5 v c y A o M i k v Q X V 0 b 1 J l b W 9 2 Z W R D b 2 x 1 b W 5 z M S 5 7 Y 3 N y X H U w M D I 3 c y B o b 2 5 k Y S w y M 3 0 m c X V v d D s s J n F 1 b 3 Q 7 U 2 V j d G l v b j E v U H J v Z H V j Y 2 n D s 2 4 g R n J l b m 9 z I C g y K S 9 B d X R v U m V t b 3 Z l Z E N v b H V t b n M x L n t q b 2 I g b 2 J z Z X J 2 Y X R p b 2 4 s M j R 9 J n F 1 b 3 Q 7 L C Z x d W 9 0 O 1 N l Y 3 R p b 2 4 x L 1 B y b 2 R 1 Y 2 N p w 7 N u I E Z y Z W 5 v c y A o M i k v Q X V 0 b 1 J l b W 9 2 Z W R D b 2 x 1 b W 5 z M S 5 7 Y 3 N y X H U w M D I 3 c y B z d W J h c n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Q c m 9 k d W N j a c O z b i B G c m V u b 3 M g K D I p L 0 F 1 d G 9 S Z W 1 v d m V k Q 2 9 s d W 1 u c z E u e 0 5 v I E 5 v b W l u Y S w w f S Z x d W 9 0 O y w m c X V v d D t T Z W N 0 a W 9 u M S 9 Q c m 9 k d W N j a c O z b i B G c m V u b 3 M g K D I p L 0 F 1 d G 9 S Z W 1 v d m V k Q 2 9 s d W 1 u c z E u e 0 5 v b W J y Z S B k Z W w g R W 1 w b G V h Z G 8 s M X 0 m c X V v d D s s J n F 1 b 3 Q 7 U 2 V j d G l v b j E v U H J v Z H V j Y 2 n D s 2 4 g R n J l b m 9 z I C g y K S 9 B d X R v U m V t b 3 Z l Z E N v b H V t b n M x L n v D g X J l Y S w y f S Z x d W 9 0 O y w m c X V v d D t T Z W N 0 a W 9 u M S 9 Q c m 9 k d W N j a c O z b i B G c m V u b 3 M g K D I p L 0 F 1 d G 9 S Z W 1 v d m V k Q 2 9 s d W 1 u c z E u e 0 l B V E Y s M 3 0 m c X V v d D s s J n F 1 b 3 Q 7 U 2 V j d G l v b j E v U H J v Z H V j Y 2 n D s 2 4 g R n J l b m 9 z I C g y K S 9 B d X R v U m V t b 3 Z l Z E N v b H V t b n M x L n t M Z W F u I E 1 h b n V m Y W N 0 d X J p b m c s N H 0 m c X V v d D s s J n F 1 b 3 Q 7 U 2 V j d G l v b j E v U H J v Z H V j Y 2 n D s 2 4 g R n J l b m 9 z I C g y K S 9 B d X R v U m V t b 3 Z l Z E N v b H V t b n M x L n t J b n R l c n B y Z X R h Y 2 n D s 2 4 g Z G U g c G x h b m 9 z I G 1 l Y 8 O h b m l j b 3 M s N X 0 m c X V v d D s s J n F 1 b 3 Q 7 U 2 V j d G l v b j E v U H J v Z H V j Y 2 n D s 2 4 g R n J l b m 9 z I C g y K S 9 B d X R v U m V t b 3 Z l Z E N v b H V t b n M x L n t N Y W 5 l a m 8 g Z G U g Z X F 1 a X B v c y B k Z S B t Z W R p Y 2 n D s 2 4 s N n 0 m c X V v d D s s J n F 1 b 3 Q 7 U 2 V j d G l v b j E v U H J v Z H V j Y 2 n D s 2 4 g R n J l b m 9 z I C g y K S 9 B d X R v U m V t b 3 Z l Z E N v b H V t b n M x L n t J b m d s w 6 l z L D d 9 J n F 1 b 3 Q 7 L C Z x d W 9 0 O 1 N l Y 3 R p b 2 4 x L 1 B y b 2 R 1 Y 2 N p w 7 N u I E Z y Z W 5 v c y A o M i k v Q X V 0 b 1 J l b W 9 2 Z W R D b 2 x 1 b W 5 z M S 5 7 Q 1 N G I E 5 p c 3 N h b i w 4 f S Z x d W 9 0 O y w m c X V v d D t T Z W N 0 a W 9 u M S 9 Q c m 9 k d W N j a c O z b i B G c m V u b 3 M g K D I p L 0 F 1 d G 9 S Z W 1 v d m V k Q 2 9 s d W 1 u c z E u e 0 N T U i B N Y X p k Y S w 5 f S Z x d W 9 0 O y w m c X V v d D t T Z W N 0 a W 9 u M S 9 Q c m 9 k d W N j a c O z b i B G c m V u b 3 M g K D I p L 0 F 1 d G 9 S Z W 1 v d m V k Q 2 9 s d W 1 u c z E u e 0 N T U i B G b 3 J k L D E w f S Z x d W 9 0 O y w m c X V v d D t T Z W N 0 a W 9 u M S 9 Q c m 9 k d W N j a c O z b i B G c m V u b 3 M g K D I p L 0 F 1 d G 9 S Z W 1 v d m V k Q 2 9 s d W 1 u c z E u e 0 N v b m 9 j a W 1 p Z W 5 0 b 3 M g Z G U g a G V y c m F t a W V u d G F z I G R l I G F u Y W x p c 2 l z I H k g c 2 9 s d W N p w 7 N u I G R l I H B y b 2 J s Z W 1 h c y A o O E R T K S w x M X 0 m c X V v d D s s J n F 1 b 3 Q 7 U 2 V j d G l v b j E v U H J v Z H V j Y 2 n D s 2 4 g R n J l b m 9 z I C g y K S 9 B d X R v U m V t b 3 Z l Z E N v b H V t b n M x L n t N Y W 5 l a m 8 g Z G U g c G V y c 2 9 u Y W w s M T J 9 J n F 1 b 3 Q 7 L C Z x d W 9 0 O 1 N l Y 3 R p b 2 4 x L 1 B y b 2 R 1 Y 2 N p w 7 N u I E Z y Z W 5 v c y A o M i k v Q X V 0 b 1 J l b W 9 2 Z W R D b 2 x 1 b W 5 z M S 5 7 Y 2 F s Y 3 V s b y B v Z W U s M T N 9 J n F 1 b 3 Q 7 L C Z x d W 9 0 O 1 N l Y 3 R p b 2 4 x L 1 B y b 2 R 1 Y 2 N p w 7 N u I E Z y Z W 5 v c y A o M i k v Q X V 0 b 1 J l b W 9 2 Z W R D b 2 x 1 b W 5 z M S 5 7 Y 2 9 v c m R p b m F j a W 9 u I G R l I G F j d G l 2 a W R h Z G V z I H k g Z 2 V z d G n D s 2 4 g Z G V s I H R p Z W 1 w b y w x N H 0 m c X V v d D s s J n F 1 b 3 Q 7 U 2 V j d G l v b j E v U H J v Z H V j Y 2 n D s 2 4 g R n J l b m 9 z I C g y K S 9 B d X R v U m V t b 3 Z l Z E N v b H V t b n M x L n t l e G N l b G V u Y 2 l h I G 9 w Z X J h Y 2 l v b m F s L D E 1 f S Z x d W 9 0 O y w m c X V v d D t T Z W N 0 a W 9 u M S 9 Q c m 9 k d W N j a c O z b i B G c m V u b 3 M g K D I p L 0 F 1 d G 9 S Z W 1 v d m V k Q 2 9 s d W 1 u c z E u e 2 N v b n R y b 2 w g e S B t Y W 5 l a m 8 g Z G U g a W 5 k a W N h Z G 9 y Z X M g a 3 B p L D E 2 f S Z x d W 9 0 O y w m c X V v d D t T Z W N 0 a W 9 u M S 9 Q c m 9 k d W N j a c O z b i B G c m V u b 3 M g K D I p L 0 F 1 d G 9 S Z W 1 v d m V k Q 2 9 s d W 1 u c z E u e 2 Z p b m F u e m F z I H B h c m E g b m 8 g Z m l u Y W 5 j a W V y b 3 M s M T d 9 J n F 1 b 3 Q 7 L C Z x d W 9 0 O 1 N l Y 3 R p b 2 4 x L 1 B y b 2 R 1 Y 2 N p w 7 N u I E Z y Z W 5 v c y A o M i k v Q X V 0 b 1 J l b W 9 2 Z W R D b 2 x 1 b W 5 z M S 5 7 a G F i a W x p Z G F k Z X M g Z 2 V y Z W 5 j a W F s Z X M g e S B k Z S B u Z W d v Y 2 l h Y 2 l v b i w x O H 0 m c X V v d D s s J n F 1 b 3 Q 7 U 2 V j d G l v b j E v U H J v Z H V j Y 2 n D s 2 4 g R n J l b m 9 z I C g y K S 9 B d X R v U m V t b 3 Z l Z E N v b H V t b n M x L n t j Y X B h Y 2 l k Y W Q g Z G U g b G F z I G x p b m V h c y w x O X 0 m c X V v d D s s J n F 1 b 3 Q 7 U 2 V j d G l v b j E v U H J v Z H V j Y 2 n D s 2 4 g R n J l b m 9 z I C g y K S 9 B d X R v U m V t b 3 Z l Z E N v b H V t b n M x L n t t Y W 5 l a m 8 g e S B l a m V j d W N p b 2 4 g Z G U g d 2 1 z L D I w f S Z x d W 9 0 O y w m c X V v d D t T Z W N 0 a W 9 u M S 9 Q c m 9 k d W N j a c O z b i B G c m V u b 3 M g K D I p L 0 F 1 d G 9 S Z W 1 v d m V k Q 2 9 s d W 1 u c z E u e 2 N h c m F j d G V y a X N 0 a W N h c y B l c 3 B l Y 2 l h b G V z I G R l b C B w c m 9 j Z X N v I H k g c H J v Z H V j d G 8 s M j F 9 J n F 1 b 3 Q 7 L C Z x d W 9 0 O 1 N l Y 3 R p b 2 4 x L 1 B y b 2 R 1 Y 2 N p w 7 N u I E Z y Z W 5 v c y A o M i k v Q X V 0 b 1 J l b W 9 2 Z W R D b 2 x 1 b W 5 z M S 5 7 N G 1 z L D I y f S Z x d W 9 0 O y w m c X V v d D t T Z W N 0 a W 9 u M S 9 Q c m 9 k d W N j a c O z b i B G c m V u b 3 M g K D I p L 0 F 1 d G 9 S Z W 1 v d m V k Q 2 9 s d W 1 u c z E u e 2 N z c l x 1 M D A y N 3 M g a G 9 u Z G E s M j N 9 J n F 1 b 3 Q 7 L C Z x d W 9 0 O 1 N l Y 3 R p b 2 4 x L 1 B y b 2 R 1 Y 2 N p w 7 N u I E Z y Z W 5 v c y A o M i k v Q X V 0 b 1 J l b W 9 2 Z W R D b 2 x 1 b W 5 z M S 5 7 a m 9 i I G 9 i c 2 V y d m F 0 a W 9 u L D I 0 f S Z x d W 9 0 O y w m c X V v d D t T Z W N 0 a W 9 u M S 9 Q c m 9 k d W N j a c O z b i B G c m V u b 3 M g K D I p L 0 F 1 d G 9 S Z W 1 v d m V k Q 2 9 s d W 1 u c z E u e 2 N z c l x 1 M D A y N 3 M g c 3 V i Y X J 1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Y 2 k l Q z M l Q j N u J T I w R n J l b m 9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2 N p J U M z J U I z b i U y M E Z y Z W 5 v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j a S V D M y V C M 2 4 l M j B G c m V u b 3 M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j a S V D M y V C M 2 4 l M j B G c m V u b 3 M l M j A o M i k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2 N p J U M z J U I z b i U y M E Z y Z W 5 v c y U y M C g y K S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j a S V D M y V C M 2 4 l M j B T d X N w Z W 5 z a W 9 u Z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D U 1 O T l i M S 0 w N m F i L T Q w N G Y t Y m I 1 N y 0 w Z T I 2 N G F h Y j c y Y z U i I C 8 + P E V u d H J 5 I F R 5 c G U 9 I k x v Y W R l Z F R v Q W 5 h b H l z a X N T Z X J 2 a W N l c y I g V m F s d W U 9 I m w w I i A v P j x F b n R y e S B U e X B l P S J G a W x s T G F z d F V w Z G F 0 Z W Q i I F Z h b H V l P S J k M j A y N S 0 w N i 0 w O F Q y M j o x O D o x O C 4 5 M T I x N T c 4 W i I g L z 4 8 R W 5 0 c n k g V H l w Z T 0 i R m l s b E N v b H V t b l R 5 c G V z I i B W Y W x 1 Z T 0 i c 0 F 3 W U d B Q U F B Q U F B Q U F B Q U F B Q U F B Q U F B Q U F B Q U F B Q U F B Q U F B Q U F B Q U E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Q 2 9 y Z S B U b 2 9 s c y Z x d W 9 0 O y w m c X V v d D t J Q V R G J n F 1 b 3 Q 7 L C Z x d W 9 0 O 0 F N R U Y g V k R B I D Y u M y Z x d W 9 0 O y w m c X V v d D t T U E M m c X V v d D s s J n F 1 b 3 Q 7 Q 2 9 u b 2 N p b W l l b n R v I G V u I H N p c 3 R l b W F z I G R l I G N h b G l k Y W R c d F x 0 X H R c d C Z x d W 9 0 O y w m c X V v d D t B U F F Q I C h Q b G F u a W Z p Y 2 F j a c O z b i B h d m F u e m F k Y S B k Z S B s Y S B j Y W x p Z G F k I G R l b C B w c m 9 k d W N 0 b y k m c X V v d D s s J n F 1 b 3 Q 7 T V N B I C h B b m F s a X N p c y B k Z S B z a X N 0 Z W 1 h c y B k Z S B t Z W R p Y 2 n D s 2 4 p J n F 1 b 3 Q 7 L C Z x d W 9 0 O 1 B Q Q V A g K F B y b 2 N l c 2 8 g Z G U g Q X B y b 2 J h Y 2 n D s 2 4 g Z G U g U G l l e m F z I G R l I F B y b 2 R 1 Y 2 N p w 7 N u K S Z x d W 9 0 O y w m c X V v d D t D U U k t O S Z x d W 9 0 O y w m c X V v d D t D U U k t M T E m c X V v d D s s J n F 1 b 3 Q 7 Q 1 F J L T E y J n F 1 b 3 Q 7 L C Z x d W 9 0 O 0 N R S S 0 x N C Z x d W 9 0 O y w m c X V v d D t D U U k t M T U m c X V v d D s s J n F 1 b 3 Q 7 Q 1 F J L T I w J n F 1 b 3 Q 7 L C Z x d W 9 0 O 0 V u d G V u Z G l t a W V u d G 8 g Z G U g U G x h b i B k Z S B D b 2 5 0 c m 9 s J n F 1 b 3 Q 7 L C Z x d W 9 0 O 0 N v b m 9 j a W 1 p Z W 5 0 b y B 5 I E F w b G l j Y W N p w 7 N u I G R l b C B T a X N 0 Z W 1 h I E l M V U 8 m c X V v d D s s J n F 1 b 3 Q 7 Q 2 9 u b 2 N p b W l l b n R v c y B k Z S B o Z X J y Y W 1 p Z W 5 0 Y X M g Z G U g Y W 5 h b G l z a X M g e S B z b 2 x 1 Y 2 n D s 2 4 g Z G U g c H J v Y m x l b W F z I C g 4 R F M p J n F 1 b 3 Q 7 L C Z x d W 9 0 O 0 N S U y A o U m V x d W V y a W 1 p Z W 5 0 b 3 M g R X N w Z W N p Z m l j b 3 M g Z G V s I E N s a W V u d G U p J n F 1 b 3 Q 7 L C Z x d W 9 0 O 0 Z s b 2 9 y I E 1 h b m F n b W V u d C Z x d W 9 0 O y w m c X V v d D t N Y W 5 l a m 8 g Z G U g c G V y c 2 9 u Y W w m c X V v d D s s J n F 1 b 3 Q 7 Q 2 9 u b 2 N p b W l l b n R v I G V u I H N p c 3 R l b W F z I G R l I H B y b 2 R 1 Y 2 N p b 2 4 m c X V v d D s s J n F 1 b 3 Q 7 S V N P I D M x M D A w J n F 1 b 3 Q 7 L C Z x d W 9 0 O 0 l T T y A 5 M D A w J n F 1 b 3 Q 7 L C Z x d W 9 0 O 0 l T T y A x O T A x M S Z x d W 9 0 O y w m c X V v d D t J U 0 8 g O T A w M S Z x d W 9 0 O y w m c X V v d D t D b 2 5 v Y 2 l t a W V u d G 8 g Z W 4 g b G E g Y X B s a W N h Y 2 n D s 2 4 g Z G U g b G F z I E l u d G V y c H J l d G F j a W 9 u Z X M g U 2 F u Y 2 l v b m F k Y X M m c X V v d D s s J n F 1 b 3 Q 7 Z X h j Z W x l b m N p Y S B v c G V y Y W N p b 2 5 h b C Z x d W 9 0 O 1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H J v Z H V j Y 2 n D s 2 5 f U 3 V z c G V u c 2 l v b m V z X 1 8 y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2 N p w 7 N u I F N 1 c 3 B l b n N p b 2 5 l c y A o M i k v Q X V 0 b 1 J l b W 9 2 Z W R D b 2 x 1 b W 5 z M S 5 7 T m 8 g T m 9 t a W 5 h L D B 9 J n F 1 b 3 Q 7 L C Z x d W 9 0 O 1 N l Y 3 R p b 2 4 x L 1 B y b 2 R 1 Y 2 N p w 7 N u I F N 1 c 3 B l b n N p b 2 5 l c y A o M i k v Q X V 0 b 1 J l b W 9 2 Z W R D b 2 x 1 b W 5 z M S 5 7 T m 9 t Y n J l I G R l b C B F b X B s Z W F k b y w x f S Z x d W 9 0 O y w m c X V v d D t T Z W N 0 a W 9 u M S 9 Q c m 9 k d W N j a c O z b i B T d X N w Z W 5 z a W 9 u Z X M g K D I p L 0 F 1 d G 9 S Z W 1 v d m V k Q 2 9 s d W 1 u c z E u e 8 O B c m V h L D J 9 J n F 1 b 3 Q 7 L C Z x d W 9 0 O 1 N l Y 3 R p b 2 4 x L 1 B y b 2 R 1 Y 2 N p w 7 N u I F N 1 c 3 B l b n N p b 2 5 l c y A o M i k v Q X V 0 b 1 J l b W 9 2 Z W R D b 2 x 1 b W 5 z M S 5 7 Q 2 9 y Z S B U b 2 9 s c y w z f S Z x d W 9 0 O y w m c X V v d D t T Z W N 0 a W 9 u M S 9 Q c m 9 k d W N j a c O z b i B T d X N w Z W 5 z a W 9 u Z X M g K D I p L 0 F 1 d G 9 S Z W 1 v d m V k Q 2 9 s d W 1 u c z E u e 0 l B V E Y s N H 0 m c X V v d D s s J n F 1 b 3 Q 7 U 2 V j d G l v b j E v U H J v Z H V j Y 2 n D s 2 4 g U 3 V z c G V u c 2 l v b m V z I C g y K S 9 B d X R v U m V t b 3 Z l Z E N v b H V t b n M x L n t B T U V G I F Z E Q S A 2 L j M s N X 0 m c X V v d D s s J n F 1 b 3 Q 7 U 2 V j d G l v b j E v U H J v Z H V j Y 2 n D s 2 4 g U 3 V z c G V u c 2 l v b m V z I C g y K S 9 B d X R v U m V t b 3 Z l Z E N v b H V t b n M x L n t T U E M s N n 0 m c X V v d D s s J n F 1 b 3 Q 7 U 2 V j d G l v b j E v U H J v Z H V j Y 2 n D s 2 4 g U 3 V z c G V u c 2 l v b m V z I C g y K S 9 B d X R v U m V t b 3 Z l Z E N v b H V t b n M x L n t D b 2 5 v Y 2 l t a W V u d G 8 g Z W 4 g c 2 l z d G V t Y X M g Z G U g Y 2 F s a W R h Z F x 0 X H R c d F x 0 L D d 9 J n F 1 b 3 Q 7 L C Z x d W 9 0 O 1 N l Y 3 R p b 2 4 x L 1 B y b 2 R 1 Y 2 N p w 7 N u I F N 1 c 3 B l b n N p b 2 5 l c y A o M i k v Q X V 0 b 1 J l b W 9 2 Z W R D b 2 x 1 b W 5 z M S 5 7 Q V B R U C A o U G x h b m l m a W N h Y 2 n D s 2 4 g Y X Z h b n p h Z G E g Z G U g b G E g Y 2 F s a W R h Z C B k Z W w g c H J v Z H V j d G 8 p L D h 9 J n F 1 b 3 Q 7 L C Z x d W 9 0 O 1 N l Y 3 R p b 2 4 x L 1 B y b 2 R 1 Y 2 N p w 7 N u I F N 1 c 3 B l b n N p b 2 5 l c y A o M i k v Q X V 0 b 1 J l b W 9 2 Z W R D b 2 x 1 b W 5 z M S 5 7 T V N B I C h B b m F s a X N p c y B k Z S B z a X N 0 Z W 1 h c y B k Z S B t Z W R p Y 2 n D s 2 4 p L D l 9 J n F 1 b 3 Q 7 L C Z x d W 9 0 O 1 N l Y 3 R p b 2 4 x L 1 B y b 2 R 1 Y 2 N p w 7 N u I F N 1 c 3 B l b n N p b 2 5 l c y A o M i k v Q X V 0 b 1 J l b W 9 2 Z W R D b 2 x 1 b W 5 z M S 5 7 U F B B U C A o U H J v Y 2 V z b y B k Z S B B c H J v Y m F j a c O z b i B k Z S B Q a W V 6 Y X M g Z G U g U H J v Z H V j Y 2 n D s 2 4 p L D E w f S Z x d W 9 0 O y w m c X V v d D t T Z W N 0 a W 9 u M S 9 Q c m 9 k d W N j a c O z b i B T d X N w Z W 5 z a W 9 u Z X M g K D I p L 0 F 1 d G 9 S Z W 1 v d m V k Q 2 9 s d W 1 u c z E u e 0 N R S S 0 5 L D E x f S Z x d W 9 0 O y w m c X V v d D t T Z W N 0 a W 9 u M S 9 Q c m 9 k d W N j a c O z b i B T d X N w Z W 5 z a W 9 u Z X M g K D I p L 0 F 1 d G 9 S Z W 1 v d m V k Q 2 9 s d W 1 u c z E u e 0 N R S S 0 x M S w x M n 0 m c X V v d D s s J n F 1 b 3 Q 7 U 2 V j d G l v b j E v U H J v Z H V j Y 2 n D s 2 4 g U 3 V z c G V u c 2 l v b m V z I C g y K S 9 B d X R v U m V t b 3 Z l Z E N v b H V t b n M x L n t D U U k t M T I s M T N 9 J n F 1 b 3 Q 7 L C Z x d W 9 0 O 1 N l Y 3 R p b 2 4 x L 1 B y b 2 R 1 Y 2 N p w 7 N u I F N 1 c 3 B l b n N p b 2 5 l c y A o M i k v Q X V 0 b 1 J l b W 9 2 Z W R D b 2 x 1 b W 5 z M S 5 7 Q 1 F J L T E 0 L D E 0 f S Z x d W 9 0 O y w m c X V v d D t T Z W N 0 a W 9 u M S 9 Q c m 9 k d W N j a c O z b i B T d X N w Z W 5 z a W 9 u Z X M g K D I p L 0 F 1 d G 9 S Z W 1 v d m V k Q 2 9 s d W 1 u c z E u e 0 N R S S 0 x N S w x N X 0 m c X V v d D s s J n F 1 b 3 Q 7 U 2 V j d G l v b j E v U H J v Z H V j Y 2 n D s 2 4 g U 3 V z c G V u c 2 l v b m V z I C g y K S 9 B d X R v U m V t b 3 Z l Z E N v b H V t b n M x L n t D U U k t M j A s M T Z 9 J n F 1 b 3 Q 7 L C Z x d W 9 0 O 1 N l Y 3 R p b 2 4 x L 1 B y b 2 R 1 Y 2 N p w 7 N u I F N 1 c 3 B l b n N p b 2 5 l c y A o M i k v Q X V 0 b 1 J l b W 9 2 Z W R D b 2 x 1 b W 5 z M S 5 7 R W 5 0 Z W 5 k a W 1 p Z W 5 0 b y B k Z S B Q b G F u I G R l I E N v b n R y b 2 w s M T d 9 J n F 1 b 3 Q 7 L C Z x d W 9 0 O 1 N l Y 3 R p b 2 4 x L 1 B y b 2 R 1 Y 2 N p w 7 N u I F N 1 c 3 B l b n N p b 2 5 l c y A o M i k v Q X V 0 b 1 J l b W 9 2 Z W R D b 2 x 1 b W 5 z M S 5 7 Q 2 9 u b 2 N p b W l l b n R v I H k g Q X B s a W N h Y 2 n D s 2 4 g Z G V s I F N p c 3 R l b W E g S U x V T y w x O H 0 m c X V v d D s s J n F 1 b 3 Q 7 U 2 V j d G l v b j E v U H J v Z H V j Y 2 n D s 2 4 g U 3 V z c G V u c 2 l v b m V z I C g y K S 9 B d X R v U m V t b 3 Z l Z E N v b H V t b n M x L n t D b 2 5 v Y 2 l t a W V u d G 9 z I G R l I G h l c n J h b W l l b n R h c y B k Z S B h b m F s a X N p c y B 5 I H N v b H V j a c O z b i B k Z S B w c m 9 i b G V t Y X M g K D h E U y k s M T l 9 J n F 1 b 3 Q 7 L C Z x d W 9 0 O 1 N l Y 3 R p b 2 4 x L 1 B y b 2 R 1 Y 2 N p w 7 N u I F N 1 c 3 B l b n N p b 2 5 l c y A o M i k v Q X V 0 b 1 J l b W 9 2 Z W R D b 2 x 1 b W 5 z M S 5 7 Q 1 J T I C h S Z X F 1 Z X J p b W l l b n R v c y B F c 3 B l Y 2 l m a W N v c y B k Z W w g Q 2 x p Z W 5 0 Z S k s M j B 9 J n F 1 b 3 Q 7 L C Z x d W 9 0 O 1 N l Y 3 R p b 2 4 x L 1 B y b 2 R 1 Y 2 N p w 7 N u I F N 1 c 3 B l b n N p b 2 5 l c y A o M i k v Q X V 0 b 1 J l b W 9 2 Z W R D b 2 x 1 b W 5 z M S 5 7 R m x v b 3 I g T W F u Y W d t Z W 5 0 L D I x f S Z x d W 9 0 O y w m c X V v d D t T Z W N 0 a W 9 u M S 9 Q c m 9 k d W N j a c O z b i B T d X N w Z W 5 z a W 9 u Z X M g K D I p L 0 F 1 d G 9 S Z W 1 v d m V k Q 2 9 s d W 1 u c z E u e 0 1 h b m V q b y B k Z S B w Z X J z b 2 5 h b C w y M n 0 m c X V v d D s s J n F 1 b 3 Q 7 U 2 V j d G l v b j E v U H J v Z H V j Y 2 n D s 2 4 g U 3 V z c G V u c 2 l v b m V z I C g y K S 9 B d X R v U m V t b 3 Z l Z E N v b H V t b n M x L n t D b 2 5 v Y 2 l t a W V u d G 8 g Z W 4 g c 2 l z d G V t Y X M g Z G U g c H J v Z H V j Y 2 l v b i w y M 3 0 m c X V v d D s s J n F 1 b 3 Q 7 U 2 V j d G l v b j E v U H J v Z H V j Y 2 n D s 2 4 g U 3 V z c G V u c 2 l v b m V z I C g y K S 9 B d X R v U m V t b 3 Z l Z E N v b H V t b n M x L n t J U 0 8 g M z E w M D A s M j R 9 J n F 1 b 3 Q 7 L C Z x d W 9 0 O 1 N l Y 3 R p b 2 4 x L 1 B y b 2 R 1 Y 2 N p w 7 N u I F N 1 c 3 B l b n N p b 2 5 l c y A o M i k v Q X V 0 b 1 J l b W 9 2 Z W R D b 2 x 1 b W 5 z M S 5 7 S V N P I D k w M D A s M j V 9 J n F 1 b 3 Q 7 L C Z x d W 9 0 O 1 N l Y 3 R p b 2 4 x L 1 B y b 2 R 1 Y 2 N p w 7 N u I F N 1 c 3 B l b n N p b 2 5 l c y A o M i k v Q X V 0 b 1 J l b W 9 2 Z W R D b 2 x 1 b W 5 z M S 5 7 S V N P I D E 5 M D E x L D I 2 f S Z x d W 9 0 O y w m c X V v d D t T Z W N 0 a W 9 u M S 9 Q c m 9 k d W N j a c O z b i B T d X N w Z W 5 z a W 9 u Z X M g K D I p L 0 F 1 d G 9 S Z W 1 v d m V k Q 2 9 s d W 1 u c z E u e 0 l T T y A 5 M D A x L D I 3 f S Z x d W 9 0 O y w m c X V v d D t T Z W N 0 a W 9 u M S 9 Q c m 9 k d W N j a c O z b i B T d X N w Z W 5 z a W 9 u Z X M g K D I p L 0 F 1 d G 9 S Z W 1 v d m V k Q 2 9 s d W 1 u c z E u e 0 N v b m 9 j a W 1 p Z W 5 0 b y B l b i B s Y S B h c G x p Y 2 F j a c O z b i B k Z S B s Y X M g S W 5 0 Z X J w c m V 0 Y W N p b 2 5 l c y B T Y W 5 j a W 9 u Y W R h c y w y O H 0 m c X V v d D s s J n F 1 b 3 Q 7 U 2 V j d G l v b j E v U H J v Z H V j Y 2 n D s 2 4 g U 3 V z c G V u c 2 l v b m V z I C g y K S 9 B d X R v U m V t b 3 Z l Z E N v b H V t b n M x L n t l e G N l b G V u Y 2 l h I G 9 w Z X J h Y 2 l v b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H J v Z H V j Y 2 n D s 2 4 g U 3 V z c G V u c 2 l v b m V z I C g y K S 9 B d X R v U m V t b 3 Z l Z E N v b H V t b n M x L n t O b y B O b 2 1 p b m E s M H 0 m c X V v d D s s J n F 1 b 3 Q 7 U 2 V j d G l v b j E v U H J v Z H V j Y 2 n D s 2 4 g U 3 V z c G V u c 2 l v b m V z I C g y K S 9 B d X R v U m V t b 3 Z l Z E N v b H V t b n M x L n t O b 2 1 i c m U g Z G V s I E V t c G x l Y W R v L D F 9 J n F 1 b 3 Q 7 L C Z x d W 9 0 O 1 N l Y 3 R p b 2 4 x L 1 B y b 2 R 1 Y 2 N p w 7 N u I F N 1 c 3 B l b n N p b 2 5 l c y A o M i k v Q X V 0 b 1 J l b W 9 2 Z W R D b 2 x 1 b W 5 z M S 5 7 w 4 F y Z W E s M n 0 m c X V v d D s s J n F 1 b 3 Q 7 U 2 V j d G l v b j E v U H J v Z H V j Y 2 n D s 2 4 g U 3 V z c G V u c 2 l v b m V z I C g y K S 9 B d X R v U m V t b 3 Z l Z E N v b H V t b n M x L n t D b 3 J l I F R v b 2 x z L D N 9 J n F 1 b 3 Q 7 L C Z x d W 9 0 O 1 N l Y 3 R p b 2 4 x L 1 B y b 2 R 1 Y 2 N p w 7 N u I F N 1 c 3 B l b n N p b 2 5 l c y A o M i k v Q X V 0 b 1 J l b W 9 2 Z W R D b 2 x 1 b W 5 z M S 5 7 S U F U R i w 0 f S Z x d W 9 0 O y w m c X V v d D t T Z W N 0 a W 9 u M S 9 Q c m 9 k d W N j a c O z b i B T d X N w Z W 5 z a W 9 u Z X M g K D I p L 0 F 1 d G 9 S Z W 1 v d m V k Q 2 9 s d W 1 u c z E u e 0 F N R U Y g V k R B I D Y u M y w 1 f S Z x d W 9 0 O y w m c X V v d D t T Z W N 0 a W 9 u M S 9 Q c m 9 k d W N j a c O z b i B T d X N w Z W 5 z a W 9 u Z X M g K D I p L 0 F 1 d G 9 S Z W 1 v d m V k Q 2 9 s d W 1 u c z E u e 1 N Q Q y w 2 f S Z x d W 9 0 O y w m c X V v d D t T Z W N 0 a W 9 u M S 9 Q c m 9 k d W N j a c O z b i B T d X N w Z W 5 z a W 9 u Z X M g K D I p L 0 F 1 d G 9 S Z W 1 v d m V k Q 2 9 s d W 1 u c z E u e 0 N v b m 9 j a W 1 p Z W 5 0 b y B l b i B z a X N 0 Z W 1 h c y B k Z S B j Y W x p Z G F k X H R c d F x 0 X H Q s N 3 0 m c X V v d D s s J n F 1 b 3 Q 7 U 2 V j d G l v b j E v U H J v Z H V j Y 2 n D s 2 4 g U 3 V z c G V u c 2 l v b m V z I C g y K S 9 B d X R v U m V t b 3 Z l Z E N v b H V t b n M x L n t B U F F Q I C h Q b G F u a W Z p Y 2 F j a c O z b i B h d m F u e m F k Y S B k Z S B s Y S B j Y W x p Z G F k I G R l b C B w c m 9 k d W N 0 b y k s O H 0 m c X V v d D s s J n F 1 b 3 Q 7 U 2 V j d G l v b j E v U H J v Z H V j Y 2 n D s 2 4 g U 3 V z c G V u c 2 l v b m V z I C g y K S 9 B d X R v U m V t b 3 Z l Z E N v b H V t b n M x L n t N U 0 E g K E F u Y W x p c 2 l z I G R l I H N p c 3 R l b W F z I G R l I G 1 l Z G l j a c O z b i k s O X 0 m c X V v d D s s J n F 1 b 3 Q 7 U 2 V j d G l v b j E v U H J v Z H V j Y 2 n D s 2 4 g U 3 V z c G V u c 2 l v b m V z I C g y K S 9 B d X R v U m V t b 3 Z l Z E N v b H V t b n M x L n t Q U E F Q I C h Q c m 9 j Z X N v I G R l I E F w c m 9 i Y W N p w 7 N u I G R l I F B p Z X p h c y B k Z S B Q c m 9 k d W N j a c O z b i k s M T B 9 J n F 1 b 3 Q 7 L C Z x d W 9 0 O 1 N l Y 3 R p b 2 4 x L 1 B y b 2 R 1 Y 2 N p w 7 N u I F N 1 c 3 B l b n N p b 2 5 l c y A o M i k v Q X V 0 b 1 J l b W 9 2 Z W R D b 2 x 1 b W 5 z M S 5 7 Q 1 F J L T k s M T F 9 J n F 1 b 3 Q 7 L C Z x d W 9 0 O 1 N l Y 3 R p b 2 4 x L 1 B y b 2 R 1 Y 2 N p w 7 N u I F N 1 c 3 B l b n N p b 2 5 l c y A o M i k v Q X V 0 b 1 J l b W 9 2 Z W R D b 2 x 1 b W 5 z M S 5 7 Q 1 F J L T E x L D E y f S Z x d W 9 0 O y w m c X V v d D t T Z W N 0 a W 9 u M S 9 Q c m 9 k d W N j a c O z b i B T d X N w Z W 5 z a W 9 u Z X M g K D I p L 0 F 1 d G 9 S Z W 1 v d m V k Q 2 9 s d W 1 u c z E u e 0 N R S S 0 x M i w x M 3 0 m c X V v d D s s J n F 1 b 3 Q 7 U 2 V j d G l v b j E v U H J v Z H V j Y 2 n D s 2 4 g U 3 V z c G V u c 2 l v b m V z I C g y K S 9 B d X R v U m V t b 3 Z l Z E N v b H V t b n M x L n t D U U k t M T Q s M T R 9 J n F 1 b 3 Q 7 L C Z x d W 9 0 O 1 N l Y 3 R p b 2 4 x L 1 B y b 2 R 1 Y 2 N p w 7 N u I F N 1 c 3 B l b n N p b 2 5 l c y A o M i k v Q X V 0 b 1 J l b W 9 2 Z W R D b 2 x 1 b W 5 z M S 5 7 Q 1 F J L T E 1 L D E 1 f S Z x d W 9 0 O y w m c X V v d D t T Z W N 0 a W 9 u M S 9 Q c m 9 k d W N j a c O z b i B T d X N w Z W 5 z a W 9 u Z X M g K D I p L 0 F 1 d G 9 S Z W 1 v d m V k Q 2 9 s d W 1 u c z E u e 0 N R S S 0 y M C w x N n 0 m c X V v d D s s J n F 1 b 3 Q 7 U 2 V j d G l v b j E v U H J v Z H V j Y 2 n D s 2 4 g U 3 V z c G V u c 2 l v b m V z I C g y K S 9 B d X R v U m V t b 3 Z l Z E N v b H V t b n M x L n t F b n R l b m R p b W l l b n R v I G R l I F B s Y W 4 g Z G U g Q 2 9 u d H J v b C w x N 3 0 m c X V v d D s s J n F 1 b 3 Q 7 U 2 V j d G l v b j E v U H J v Z H V j Y 2 n D s 2 4 g U 3 V z c G V u c 2 l v b m V z I C g y K S 9 B d X R v U m V t b 3 Z l Z E N v b H V t b n M x L n t D b 2 5 v Y 2 l t a W V u d G 8 g e S B B c G x p Y 2 F j a c O z b i B k Z W w g U 2 l z d G V t Y S B J T F V P L D E 4 f S Z x d W 9 0 O y w m c X V v d D t T Z W N 0 a W 9 u M S 9 Q c m 9 k d W N j a c O z b i B T d X N w Z W 5 z a W 9 u Z X M g K D I p L 0 F 1 d G 9 S Z W 1 v d m V k Q 2 9 s d W 1 u c z E u e 0 N v b m 9 j a W 1 p Z W 5 0 b 3 M g Z G U g a G V y c m F t a W V u d G F z I G R l I G F u Y W x p c 2 l z I H k g c 2 9 s d W N p w 7 N u I G R l I H B y b 2 J s Z W 1 h c y A o O E R T K S w x O X 0 m c X V v d D s s J n F 1 b 3 Q 7 U 2 V j d G l v b j E v U H J v Z H V j Y 2 n D s 2 4 g U 3 V z c G V u c 2 l v b m V z I C g y K S 9 B d X R v U m V t b 3 Z l Z E N v b H V t b n M x L n t D U l M g K F J l c X V l c m l t a W V u d G 9 z I E V z c G V j a W Z p Y 2 9 z I G R l b C B D b G l l b n R l K S w y M H 0 m c X V v d D s s J n F 1 b 3 Q 7 U 2 V j d G l v b j E v U H J v Z H V j Y 2 n D s 2 4 g U 3 V z c G V u c 2 l v b m V z I C g y K S 9 B d X R v U m V t b 3 Z l Z E N v b H V t b n M x L n t G b G 9 v c i B N Y W 5 h Z 2 1 l b n Q s M j F 9 J n F 1 b 3 Q 7 L C Z x d W 9 0 O 1 N l Y 3 R p b 2 4 x L 1 B y b 2 R 1 Y 2 N p w 7 N u I F N 1 c 3 B l b n N p b 2 5 l c y A o M i k v Q X V 0 b 1 J l b W 9 2 Z W R D b 2 x 1 b W 5 z M S 5 7 T W F u Z W p v I G R l I H B l c n N v b m F s L D I y f S Z x d W 9 0 O y w m c X V v d D t T Z W N 0 a W 9 u M S 9 Q c m 9 k d W N j a c O z b i B T d X N w Z W 5 z a W 9 u Z X M g K D I p L 0 F 1 d G 9 S Z W 1 v d m V k Q 2 9 s d W 1 u c z E u e 0 N v b m 9 j a W 1 p Z W 5 0 b y B l b i B z a X N 0 Z W 1 h c y B k Z S B w c m 9 k d W N j a W 9 u L D I z f S Z x d W 9 0 O y w m c X V v d D t T Z W N 0 a W 9 u M S 9 Q c m 9 k d W N j a c O z b i B T d X N w Z W 5 z a W 9 u Z X M g K D I p L 0 F 1 d G 9 S Z W 1 v d m V k Q 2 9 s d W 1 u c z E u e 0 l T T y A z M T A w M C w y N H 0 m c X V v d D s s J n F 1 b 3 Q 7 U 2 V j d G l v b j E v U H J v Z H V j Y 2 n D s 2 4 g U 3 V z c G V u c 2 l v b m V z I C g y K S 9 B d X R v U m V t b 3 Z l Z E N v b H V t b n M x L n t J U 0 8 g O T A w M C w y N X 0 m c X V v d D s s J n F 1 b 3 Q 7 U 2 V j d G l v b j E v U H J v Z H V j Y 2 n D s 2 4 g U 3 V z c G V u c 2 l v b m V z I C g y K S 9 B d X R v U m V t b 3 Z l Z E N v b H V t b n M x L n t J U 0 8 g M T k w M T E s M j Z 9 J n F 1 b 3 Q 7 L C Z x d W 9 0 O 1 N l Y 3 R p b 2 4 x L 1 B y b 2 R 1 Y 2 N p w 7 N u I F N 1 c 3 B l b n N p b 2 5 l c y A o M i k v Q X V 0 b 1 J l b W 9 2 Z W R D b 2 x 1 b W 5 z M S 5 7 S V N P I D k w M D E s M j d 9 J n F 1 b 3 Q 7 L C Z x d W 9 0 O 1 N l Y 3 R p b 2 4 x L 1 B y b 2 R 1 Y 2 N p w 7 N u I F N 1 c 3 B l b n N p b 2 5 l c y A o M i k v Q X V 0 b 1 J l b W 9 2 Z W R D b 2 x 1 b W 5 z M S 5 7 Q 2 9 u b 2 N p b W l l b n R v I G V u I G x h I G F w b G l j Y W N p w 7 N u I G R l I G x h c y B J b n R l c n B y Z X R h Y 2 l v b m V z I F N h b m N p b 2 5 h Z G F z L D I 4 f S Z x d W 9 0 O y w m c X V v d D t T Z W N 0 a W 9 u M S 9 Q c m 9 k d W N j a c O z b i B T d X N w Z W 5 z a W 9 u Z X M g K D I p L 0 F 1 d G 9 S Z W 1 v d m V k Q 2 9 s d W 1 u c z E u e 2 V 4 Y 2 V s Z W 5 j a W E g b 3 B l c m F j a W 9 u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j a S V D M y V C M 2 4 l M j B T d X N w Z W 5 z a W 9 u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Y 2 k l Q z M l Q j N u J T I w U 3 V z c G V u c 2 l v b m V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2 N p J U M z J U I z b i U y M F N 1 c 3 B l b n N p b 2 5 l c y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2 N p J U M z J U I z b i U y M F N 1 c 3 B l b n N p b 2 5 l c y U y M C g y K S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Y 2 k l Q z M l Q j N u J T I w U 3 V z c G V u c 2 l v b m V z J T I w K D I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T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N j d i M T U 1 L T l h N m Y t N G I 4 M C 0 5 O D Y 0 L T I 0 Z m M 3 Z j c 3 Y T Y 4 Y i I g L z 4 8 R W 5 0 c n k g V H l w Z T 0 i T G 9 h Z G V k V G 9 B b m F s e X N p c 1 N l c n Z p Y 2 V z I i B W Y W x 1 Z T 0 i b D A i I C 8 + P E V u d H J 5 I F R 5 c G U 9 I k Z p b G x M Y X N 0 V X B k Y X R l Z C I g V m F s d W U 9 I m Q y M D I 1 L T A 2 L T A 4 V D I y O j E 4 O j I w L j A y N j I 4 N z F a I i A v P j x F b n R y e S B U e X B l P S J G a W x s Q 2 9 s d W 1 u V H l w Z X M i I F Z h b H V l P S J z Q X d Z R 0 F B Q U F B Q T 0 9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0 N v c m U g V G 9 v b H M g L S B B U F F Q I D N y Y S B F Z G l j a c O z b i Z x d W 9 0 O y w m c X V v d D t D b 3 J l I F R v b 2 x z I C 0 g U F B B U C A 0 d G E g R W R p Y 2 n D s 2 4 m c X V v d D s s J n F 1 b 3 Q 7 V k R B I D Y u M y Z x d W 9 0 O y w m c X V v d D t D U 0 Y g T m l z c 2 F u J n F 1 b 3 Q 7 X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Q T U 9 f X z I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N T y A o M i k v Q X V 0 b 1 J l b W 9 2 Z W R D b 2 x 1 b W 5 z M S 5 7 T m 8 g T m 9 t a W 5 h L D B 9 J n F 1 b 3 Q 7 L C Z x d W 9 0 O 1 N l Y 3 R p b 2 4 x L 1 B N T y A o M i k v Q X V 0 b 1 J l b W 9 2 Z W R D b 2 x 1 b W 5 z M S 5 7 T m 9 t Y n J l I G R l b C B F b X B s Z W F k b y w x f S Z x d W 9 0 O y w m c X V v d D t T Z W N 0 a W 9 u M S 9 Q T U 8 g K D I p L 0 F 1 d G 9 S Z W 1 v d m V k Q 2 9 s d W 1 u c z E u e 8 O B c m V h L D J 9 J n F 1 b 3 Q 7 L C Z x d W 9 0 O 1 N l Y 3 R p b 2 4 x L 1 B N T y A o M i k v Q X V 0 b 1 J l b W 9 2 Z W R D b 2 x 1 b W 5 z M S 5 7 Q 2 9 y Z S B U b 2 9 s c y A t I E F Q U V A g M 3 J h I E V k a W N p w 7 N u L D N 9 J n F 1 b 3 Q 7 L C Z x d W 9 0 O 1 N l Y 3 R p b 2 4 x L 1 B N T y A o M i k v Q X V 0 b 1 J l b W 9 2 Z W R D b 2 x 1 b W 5 z M S 5 7 Q 2 9 y Z S B U b 2 9 s c y A t I F B Q Q V A g N H R h I E V k a W N p w 7 N u L D R 9 J n F 1 b 3 Q 7 L C Z x d W 9 0 O 1 N l Y 3 R p b 2 4 x L 1 B N T y A o M i k v Q X V 0 b 1 J l b W 9 2 Z W R D b 2 x 1 b W 5 z M S 5 7 V k R B I D Y u M y w 1 f S Z x d W 9 0 O y w m c X V v d D t T Z W N 0 a W 9 u M S 9 Q T U 8 g K D I p L 0 F 1 d G 9 S Z W 1 v d m V k Q 2 9 s d W 1 u c z E u e 0 N T R i B O a X N z Y W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E 1 P I C g y K S 9 B d X R v U m V t b 3 Z l Z E N v b H V t b n M x L n t O b y B O b 2 1 p b m E s M H 0 m c X V v d D s s J n F 1 b 3 Q 7 U 2 V j d G l v b j E v U E 1 P I C g y K S 9 B d X R v U m V t b 3 Z l Z E N v b H V t b n M x L n t O b 2 1 i c m U g Z G V s I E V t c G x l Y W R v L D F 9 J n F 1 b 3 Q 7 L C Z x d W 9 0 O 1 N l Y 3 R p b 2 4 x L 1 B N T y A o M i k v Q X V 0 b 1 J l b W 9 2 Z W R D b 2 x 1 b W 5 z M S 5 7 w 4 F y Z W E s M n 0 m c X V v d D s s J n F 1 b 3 Q 7 U 2 V j d G l v b j E v U E 1 P I C g y K S 9 B d X R v U m V t b 3 Z l Z E N v b H V t b n M x L n t D b 3 J l I F R v b 2 x z I C 0 g Q V B R U C A z c m E g R W R p Y 2 n D s 2 4 s M 3 0 m c X V v d D s s J n F 1 b 3 Q 7 U 2 V j d G l v b j E v U E 1 P I C g y K S 9 B d X R v U m V t b 3 Z l Z E N v b H V t b n M x L n t D b 3 J l I F R v b 2 x z I C 0 g U F B B U C A 0 d G E g R W R p Y 2 n D s 2 4 s N H 0 m c X V v d D s s J n F 1 b 3 Q 7 U 2 V j d G l v b j E v U E 1 P I C g y K S 9 B d X R v U m V t b 3 Z l Z E N v b H V t b n M x L n t W R E E g N i 4 z L D V 9 J n F 1 b 3 Q 7 L C Z x d W 9 0 O 1 N l Y 3 R p b 2 4 x L 1 B N T y A o M i k v Q X V 0 b 1 J l b W 9 2 Z W R D b 2 x 1 b W 5 z M S 5 7 Q 1 N G I E 5 p c 3 N h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1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T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U 8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U 8 l M j A o M i k v Q 2 9 s d W 1 u Y X N O b 1 Z h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T y U y M C g y K S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R p d G 9 y Z X M l M j B k Z W w l M j B T R 0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W Y 1 Y m M 1 M i 1 j Y j I x L T Q x N z A t O W E 3 Z i 0 5 M j E 0 M W M 3 N m I x N T I i I C 8 + P E V u d H J 5 I F R 5 c G U 9 I k x v Y W R l Z F R v Q W 5 h b H l z a X N T Z X J 2 a W N l c y I g V m F s d W U 9 I m w w I i A v P j x F b n R y e S B U e X B l P S J G a W x s Q 2 9 s d W 1 u T m F t Z X M i I F Z h b H V l P S J z W y Z x d W 9 0 O 0 5 v I E 5 v b W l u Y S Z x d W 9 0 O y w m c X V v d D t O b 2 1 i c m U g Z G V s I E V t c G x l Y W R v J n F 1 b 3 Q 7 L C Z x d W 9 0 O 8 O B c m V h J n F 1 b 3 Q 7 L C Z x d W 9 0 O 0 N v c m U g V G 9 v b H M m c X V v d D s s J n F 1 b 3 Q 7 S U F U R i Z x d W 9 0 O y w m c X V v d D t B T U V G I F Z E Q S A 2 L j M m c X V v d D s s J n F 1 b 3 Q 7 V k R B I D Y u M y Z x d W 9 0 O y w m c X V v d D t T U E M m c X V v d D s s J n F 1 b 3 Q 7 Q 2 9 u b 2 N p b W l l b n R v c y B k Z S B F b G V j d H J p Y 2 l k Y W Q g a W 5 k d X N 0 c m l h b C A o Y 2 9 u d H J v b C k m c X V v d D s s J n F 1 b 3 Q 7 U m V x d W V y a W 1 p Z W 5 0 b 3 M g U 1 R Q U y h O T 0 0 w M S w g T k 9 N M D I s I E 5 P T T A 1 L E 5 P T T A 5 L C B O T 0 0 x N y w g T k 9 N M j A s T k 9 N M j U g T k 9 N M j Y s I E 5 P T T I 3 L C B O T 0 0 y O S w g T k 9 N M z M p J n F 1 b 3 Q 7 L C Z x d W 9 0 O 0 N v b m 9 j a W 1 p Z W 5 0 b 3 M g Y m F z a W N v c y B k Z S B 0 c m F 0 Y W 1 p Z W 5 0 b 3 M g d G V y b W l j b 3 M g I H k g b W F 0 Z X J p Y W x l c y B w Y X J h I G V s Y W J v c m F j a W 9 u I G R l I H B p Z X p h c y B t Z W N h b m l j Y X M u I C Z x d W 9 0 O y w m c X V v d D t B U F F Q I C h Q b G F u a W Z p Y 2 F j a c O z b i B h d m F u e m F k Y S B k Z S B s Y S B j Y W x p Z G F k I G R l b C B w c m 9 k d W N 0 b y k m c X V v d D s s J n F 1 b 3 Q 7 T G V h b i B N Y W 5 1 Z m F j d H V y a W 5 n J n F 1 b 3 Q 7 L C Z x d W 9 0 O 1 V z b y B 5 I G 1 h b m V q b y B k Z S B T b 2 Z 0 d 2 F y Z S B F Y X N 5 I E 1 h a W 5 0 L 0 w y T C Z x d W 9 0 O y w m c X V v d D t D V F B B V C B c d T A w M j Y g T 0 V B J n F 1 b 3 Q 7 L C Z x d W 9 0 O 0 N v b m 9 j a W 1 p Z W 5 0 b y B l b i B z a X N 0 Z W 1 h c y B k Z S B s d W J y a W N h Y 2 n D s 2 4 m c X V v d D s s J n F 1 b 3 Q 7 V G V y b W 9 n c m F m a W E g T m l 2 Z W w g M S Z x d W 9 0 O y w m c X V v d D t N Y W 5 l a m 8 g Z G U g Z X F 1 a X B v c y B k Z S B t Z W R p Y 2 n D s 2 4 m c X V v d D s s J n F 1 b 3 Q 7 T V N B I C h B b m F s a X N p c y B k Z S B z a X N 0 Z W 1 h c y B k Z S B t Z W R p Y 2 n D s 2 4 p J n F 1 b 3 Q 7 L C Z x d W 9 0 O 1 B Q Q V A g K F B y b 2 N l c 2 8 g Z G U g Q X B y b 2 J h Y 2 n D s 2 4 g Z G U g U G l l e m F z I G R l I F B y b 2 R 1 Y 2 N p w 7 N u K S Z x d W 9 0 O y w m c X V v d D t J b n R l c n B y Z X R h Y 2 l v b i B k Z S B w b G F u b 3 M g K E d E X H U w M D I 2 V C B U b 2 x l c m F u Y 2 l h c y B H Z W 9 t Z X R y a W N h c y B 5 I E R p b W V u c 2 l v b m F s Z X M p J n F 1 b 3 Q 7 L C Z x d W 9 0 O 0 N R S S 0 4 J n F 1 b 3 Q 7 L C Z x d W 9 0 O 0 N R S S 0 5 J n F 1 b 3 Q 7 L C Z x d W 9 0 O 0 N R S S 0 x M S Z x d W 9 0 O y w m c X V v d D t D U U k t M T I m c X V v d D s s J n F 1 b 3 Q 7 Q 1 F J L T E 0 J n F 1 b 3 Q 7 L C Z x d W 9 0 O 0 N R S S 0 x N S Z x d W 9 0 O y w m c X V v d D t D U U k t M j A m c X V v d D s s J n F 1 b 3 Q 7 S W 5 z d H J 1 Y 3 R v c i B p b n R l c m 5 v J n F 1 b 3 Q 7 L C Z x d W 9 0 O 0 1 h b m V q b y B k Z S B T b 2 Z 0 d 2 F y Z S A g T W V h c 3 V y Z S B M a W 5 r L i A o I E N y Z W F j a W 9 u I G R l I H B s Y W 5 0 a W x s Y X M g c G F y Y S B y Z X N n d W F y Z G 8 g Z G U g Z G F 0 b 3 M p J n F 1 b 3 Q 7 L C Z x d W 9 0 O 0 V u d G V u Z G l t a W V u d G 8 g Z G U g U G x h b i B k Z S B D b 2 5 0 c m 9 s J n F 1 b 3 Q 7 L C Z x d W 9 0 O 0 N v b m 9 j a W 1 p Z W 5 0 b y B 5 I E F w b G l j Y W N p w 7 N u I G R l b C B T a X N 0 Z W 1 h I E l M V U 8 m c X V v d D s s J n F 1 b 3 Q 7 Q W R t a W 5 p c 3 R y Y W N p b 2 4 g Z G U g c m V j d X J z b 3 M m c X V v d D s s J n F 1 b 3 Q 7 V X N v I G R l I F B v c n R h b G V z I G R l I E N s a W V u d G V z J n F 1 b 3 Q 7 L C Z x d W 9 0 O 0 N v b m 9 j a W 1 p Z W 5 0 b y B 5 I G F w b G l j Y W N p w 7 N u I G R l I E l T T y A x N D A w M S Z x d W 9 0 O y w m c X V v d D t E T U F J Q y A t I F N p e C B T a W d t Y S Z x d W 9 0 O y w m c X V v d D t T R 0 M m c X V v d D s s J n F 1 b 3 Q 7 S W 5 n b M O p c y Z x d W 9 0 O y w m c X V v d D t B c 3 R v b i 1 H J n F 1 b 3 Q 7 L C Z x d W 9 0 O 0 d R V U l D U y Z x d W 9 0 O y w m c X V v d D t D U 0 Y g U 3 R l b G x h b n R p c y Z x d W 9 0 O y w m c X V v d D t D U 0 Y g T m l z c 2 F u J n F 1 b 3 Q 7 L C Z x d W 9 0 O 0 N T U i B N Y X p k Y S Z x d W 9 0 O y w m c X V v d D t D U 1 I g R m 9 y Z C Z x d W 9 0 O y w m c X V v d D t D U 0 Y g V G 9 5 b 3 R h J n F 1 b 3 Q 7 L C Z x d W 9 0 O 0 N v b m 9 j a W 1 p Z W 5 0 b 3 M g Z G U g a G V y c m F t a W V u d G F z I G R l I G F u Y W x p c 2 l z I H k g c 2 9 s d W N p w 7 N u I G R l I H B y b 2 J s Z W 1 h c y A o O E R T K S Z x d W 9 0 O y w m c X V v d D t O b 3 J t Y X M g Y X B s a W N h Y m x l c y B w Y X J h I G x h Y m 9 y Y X R v c m l v c y B k Z S B t Z X R y b 2 x v Z 2 l h L i Z x d W 9 0 O y w m c X V v d D t D U l M g K F J l c X V l c m l t a W V u d G 9 z I E V z c G V j a W Z p Y 2 9 z I G R l b C B D b G l l b n R l K S Z x d W 9 0 O y w m c X V v d D t T Z W d 1 c m l k Y W Q g S W 5 k d X N 0 c m l h b C B 5 I H N p c 3 R l b W E g T E 9 U T y Z x d W 9 0 O y w m c X V v d D t N Y W 5 l a m 8 g Z G U g c X V p b W l j b 3 M m c X V v d D s s J n F 1 b 3 Q 7 Q X R l b m N p b 2 4 g Y S B i c m l n Y W R h c y B k Z S B l b W V y Z 2 V u Y 2 l h I C h k Z X J y Y W 1 l c y B 5 I H Z z I G l u Y 2 V u Z G l v K S Z x d W 9 0 O y w m c X V v d D t N Y W 5 l a m 8 g Z G U g c G V y c 2 9 u Y W w m c X V v d D s s J n F 1 b 3 Q 7 S V N P I D M x M D A w J n F 1 b 3 Q 7 L C Z x d W 9 0 O 0 l T T y A 5 M D A w J n F 1 b 3 Q 7 L C Z x d W 9 0 O 0 l T T y A x O T A x M S Z x d W 9 0 O y w m c X V v d D t J U 0 8 g O T A w M S Z x d W 9 0 O y w m c X V v d D t D b 2 5 v Y 2 l t a W V u d G 8 g Z W 4 g b G E g Y X B s a W N h Y 2 n D s 2 4 g Z G U g b G F z I E l u d G V y c H J l d G F j a W 9 u Z X M g U 2 F u Y 2 l v b m F k Y X M m c X V v d D s s J n F 1 b 3 Q 7 S V N P I D Q 1 M D A m c X V v d D s s J n F 1 b 3 Q 7 b m Z w Y S A 3 M G U m c X V v d D s s J n F 1 b 3 Q 7 Y 2 F s Y 3 V s b y B v Z W U m c X V v d D s s J n F 1 b 3 Q 7 b G V n a X N s Y W N p b 2 4 g b W V 4 a W N h b m E g Y X B s a W N h Y m x l I G E g c H J v Y 2 V z b 3 M g e S B h Y 3 R p d m l k Y W R l c y B k Z S B o a X R h Y 2 h p I C Z x d W 9 0 O y w m c X V v d D t j b 2 9 y Z G l u Y W N p b 2 4 g Z G U g Y W N 0 a X Z p Z G F k Z X M g e S B n Z X N 0 a c O z b i B k Z W w g d G l l b X B v J n F 1 b 3 Q 7 L C Z x d W 9 0 O 2 F u c 2 k g Y j E x L j E 5 J n F 1 b 3 Q 7 L C Z x d W 9 0 O 3 N p c 3 R l b W E g c 3 R v c F 9 z Y W Z l I H N 0 Y X J 0 J n F 1 b 3 Q 7 L C Z x d W 9 0 O 3 R y Y X R h b W l l b n R v I G R l I G F n d W F z I H J l c 2 l k d W F s Z X M m c X V v d D s s J n F 1 b 3 Q 7 Z G V z Y 2 F y Y m 9 u a X p h Y 2 l v b i Z x d W 9 0 O y w m c X V v d D t l Y 2 9 u b 2 1 p Y S B j a X J j d W x h c i Z x d W 9 0 O y w m c X V v d D t j Y W x j d W x v c y B k Z S B n Y X N l c y B k Z S B l Z m V j d G 8 g a W 5 2 Z X J u Y W R l c m 8 g K C B j b 2 F c d T A w M j d z I C w g b G F 1 K S Z x d W 9 0 O y w m c X V v d D t l e G N l b G V u Y 2 l h I G 9 w Z X J h Y 2 l v b m F s J n F 1 b 3 Q 7 L C Z x d W 9 0 O 2 N h c G F j a W R h Z C B k Z S B s Y X M g b G l u Z W F z J n F 1 b 3 Q 7 L C Z x d W 9 0 O 2 N h c m F j d G V y a X N 0 a W N h c y B l c 3 B l Y 2 l h b G V z I G R l b C B w c m 9 j Z X N v I H k g c H J v Z H V j d G 8 m c X V v d D s s J n F 1 b 3 Q 7 d n N t I G 1 p e G V s I G 1 v Z G V s J n F 1 b 3 Q 7 L C Z x d W 9 0 O 2 N y Z W F 0 a W 5 n I G x l d m V s I H B 1 b G w m c X V v d D s s J n F 1 b 3 Q 7 Q X F 1 Y S B w c m 8 m c X V v d D s s J n F 1 b 3 Q 7 N G 1 z J n F 1 b 3 Q 7 L C Z x d W 9 0 O 2 N z c l x 1 M D A y N 3 M g a G 9 u Z G E m c X V v d D s s J n F 1 b 3 Q 7 a m 9 i I G 9 i c 2 V y d m F 0 a W 9 u J n F 1 b 3 Q 7 L C Z x d W 9 0 O 2 N z c l x 1 M D A y N 3 M g c 3 V i Y X J 1 J n F 1 b 3 Q 7 X S I g L z 4 8 R W 5 0 c n k g V H l w Z T 0 i R m l s b E N v b H V t b l R 5 c G V z I i B W Y W x 1 Z T 0 i c 0 F 3 W U d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N S 0 w N i 0 w O F Q y M j o x O D o y M S 4 1 M j E 4 N T c 3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B d W R p d G 9 y Z X N f Z G V s X 1 N H Q 1 9 f M i I g L z 4 8 R W 5 0 c n k g V H l w Z T 0 i R m l s b E N v d W 5 0 I i B W Y W x 1 Z T 0 i b D M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R p d G 9 y Z X M g Z G V s I F N H Q y A o M i k v Q X V 0 b 1 J l b W 9 2 Z W R D b 2 x 1 b W 5 z M S 5 7 T m 8 g T m 9 t a W 5 h L D B 9 J n F 1 b 3 Q 7 L C Z x d W 9 0 O 1 N l Y 3 R p b 2 4 x L 0 F 1 Z G l 0 b 3 J l c y B k Z W w g U 0 d D I C g y K S 9 B d X R v U m V t b 3 Z l Z E N v b H V t b n M x L n t O b 2 1 i c m U g Z G V s I E V t c G x l Y W R v L D F 9 J n F 1 b 3 Q 7 L C Z x d W 9 0 O 1 N l Y 3 R p b 2 4 x L 0 F 1 Z G l 0 b 3 J l c y B k Z W w g U 0 d D I C g y K S 9 B d X R v U m V t b 3 Z l Z E N v b H V t b n M x L n v D g X J l Y S w y f S Z x d W 9 0 O y w m c X V v d D t T Z W N 0 a W 9 u M S 9 B d W R p d G 9 y Z X M g Z G V s I F N H Q y A o M i k v Q X V 0 b 1 J l b W 9 2 Z W R D b 2 x 1 b W 5 z M S 5 7 Q 2 9 y Z S B U b 2 9 s c y w z f S Z x d W 9 0 O y w m c X V v d D t T Z W N 0 a W 9 u M S 9 B d W R p d G 9 y Z X M g Z G V s I F N H Q y A o M i k v Q X V 0 b 1 J l b W 9 2 Z W R D b 2 x 1 b W 5 z M S 5 7 S U F U R i w 0 f S Z x d W 9 0 O y w m c X V v d D t T Z W N 0 a W 9 u M S 9 B d W R p d G 9 y Z X M g Z G V s I F N H Q y A o M i k v Q X V 0 b 1 J l b W 9 2 Z W R D b 2 x 1 b W 5 z M S 5 7 Q U 1 F R i B W R E E g N i 4 z L D V 9 J n F 1 b 3 Q 7 L C Z x d W 9 0 O 1 N l Y 3 R p b 2 4 x L 0 F 1 Z G l 0 b 3 J l c y B k Z W w g U 0 d D I C g y K S 9 B d X R v U m V t b 3 Z l Z E N v b H V t b n M x L n t W R E E g N i 4 z L D Z 9 J n F 1 b 3 Q 7 L C Z x d W 9 0 O 1 N l Y 3 R p b 2 4 x L 0 F 1 Z G l 0 b 3 J l c y B k Z W w g U 0 d D I C g y K S 9 B d X R v U m V t b 3 Z l Z E N v b H V t b n M x L n t T U E M s N 3 0 m c X V v d D s s J n F 1 b 3 Q 7 U 2 V j d G l v b j E v Q X V k a X R v c m V z I G R l b C B T R 0 M g K D I p L 0 F 1 d G 9 S Z W 1 v d m V k Q 2 9 s d W 1 u c z E u e 0 N v b m 9 j a W 1 p Z W 5 0 b 3 M g Z G U g R W x l Y 3 R y a W N p Z G F k I G l u Z H V z d H J p Y W w g K G N v b n R y b 2 w p L D h 9 J n F 1 b 3 Q 7 L C Z x d W 9 0 O 1 N l Y 3 R p b 2 4 x L 0 F 1 Z G l 0 b 3 J l c y B k Z W w g U 0 d D I C g y K S 9 B d X R v U m V t b 3 Z l Z E N v b H V t b n M x L n t S Z X F 1 Z X J p b W l l b n R v c y B T V F B T K E 5 P T T A x L C B O T 0 0 w M i w g T k 9 N M D U s T k 9 N M D k s I E 5 P T T E 3 L C B O T 0 0 y M C x O T 0 0 y N S B O T 0 0 y N i w g T k 9 N M j c s I E 5 P T T I 5 L C B O T 0 0 z M y k s O X 0 m c X V v d D s s J n F 1 b 3 Q 7 U 2 V j d G l v b j E v Q X V k a X R v c m V z I G R l b C B T R 0 M g K D I p L 0 F 1 d G 9 S Z W 1 v d m V k Q 2 9 s d W 1 u c z E u e 0 N v b m 9 j a W 1 p Z W 5 0 b 3 M g Y m F z a W N v c y B k Z S B 0 c m F 0 Y W 1 p Z W 5 0 b 3 M g d G V y b W l j b 3 M g I H k g b W F 0 Z X J p Y W x l c y B w Y X J h I G V s Y W J v c m F j a W 9 u I G R l I H B p Z X p h c y B t Z W N h b m l j Y X M u I C w x M H 0 m c X V v d D s s J n F 1 b 3 Q 7 U 2 V j d G l v b j E v Q X V k a X R v c m V z I G R l b C B T R 0 M g K D I p L 0 F 1 d G 9 S Z W 1 v d m V k Q 2 9 s d W 1 u c z E u e 0 F Q U V A g K F B s Y W 5 p Z m l j Y W N p w 7 N u I G F 2 Y W 5 6 Y W R h I G R l I G x h I G N h b G l k Y W Q g Z G V s I H B y b 2 R 1 Y 3 R v K S w x M X 0 m c X V v d D s s J n F 1 b 3 Q 7 U 2 V j d G l v b j E v Q X V k a X R v c m V z I G R l b C B T R 0 M g K D I p L 0 F 1 d G 9 S Z W 1 v d m V k Q 2 9 s d W 1 u c z E u e 0 x l Y W 4 g T W F u d W Z h Y 3 R 1 c m l u Z y w x M n 0 m c X V v d D s s J n F 1 b 3 Q 7 U 2 V j d G l v b j E v Q X V k a X R v c m V z I G R l b C B T R 0 M g K D I p L 0 F 1 d G 9 S Z W 1 v d m V k Q 2 9 s d W 1 u c z E u e 1 V z b y B 5 I G 1 h b m V q b y B k Z S B T b 2 Z 0 d 2 F y Z S B F Y X N 5 I E 1 h a W 5 0 L 0 w y T C w x M 3 0 m c X V v d D s s J n F 1 b 3 Q 7 U 2 V j d G l v b j E v Q X V k a X R v c m V z I G R l b C B T R 0 M g K D I p L 0 F 1 d G 9 S Z W 1 v d m V k Q 2 9 s d W 1 u c z E u e 0 N U U E F U I F x 1 M D A y N i B P R U E s M T R 9 J n F 1 b 3 Q 7 L C Z x d W 9 0 O 1 N l Y 3 R p b 2 4 x L 0 F 1 Z G l 0 b 3 J l c y B k Z W w g U 0 d D I C g y K S 9 B d X R v U m V t b 3 Z l Z E N v b H V t b n M x L n t D b 2 5 v Y 2 l t a W V u d G 8 g Z W 4 g c 2 l z d G V t Y X M g Z G U g b H V i c m l j Y W N p w 7 N u L D E 1 f S Z x d W 9 0 O y w m c X V v d D t T Z W N 0 a W 9 u M S 9 B d W R p d G 9 y Z X M g Z G V s I F N H Q y A o M i k v Q X V 0 b 1 J l b W 9 2 Z W R D b 2 x 1 b W 5 z M S 5 7 V G V y b W 9 n c m F m a W E g T m l 2 Z W w g M S w x N n 0 m c X V v d D s s J n F 1 b 3 Q 7 U 2 V j d G l v b j E v Q X V k a X R v c m V z I G R l b C B T R 0 M g K D I p L 0 F 1 d G 9 S Z W 1 v d m V k Q 2 9 s d W 1 u c z E u e 0 1 h b m V q b y B k Z S B l c X V p c G 9 z I G R l I G 1 l Z G l j a c O z b i w x N 3 0 m c X V v d D s s J n F 1 b 3 Q 7 U 2 V j d G l v b j E v Q X V k a X R v c m V z I G R l b C B T R 0 M g K D I p L 0 F 1 d G 9 S Z W 1 v d m V k Q 2 9 s d W 1 u c z E u e 0 1 T Q S A o Q W 5 h b G l z a X M g Z G U g c 2 l z d G V t Y X M g Z G U g b W V k a W N p w 7 N u K S w x O H 0 m c X V v d D s s J n F 1 b 3 Q 7 U 2 V j d G l v b j E v Q X V k a X R v c m V z I G R l b C B T R 0 M g K D I p L 0 F 1 d G 9 S Z W 1 v d m V k Q 2 9 s d W 1 u c z E u e 1 B Q Q V A g K F B y b 2 N l c 2 8 g Z G U g Q X B y b 2 J h Y 2 n D s 2 4 g Z G U g U G l l e m F z I G R l I F B y b 2 R 1 Y 2 N p w 7 N u K S w x O X 0 m c X V v d D s s J n F 1 b 3 Q 7 U 2 V j d G l v b j E v Q X V k a X R v c m V z I G R l b C B T R 0 M g K D I p L 0 F 1 d G 9 S Z W 1 v d m V k Q 2 9 s d W 1 u c z E u e 0 l u d G V y c H J l d G F j a W 9 u I G R l I H B s Y W 5 v c y A o R 0 R c d T A w M j Z U I F R v b G V y Y W 5 j a W F z I E d l b 2 1 l d H J p Y 2 F z I H k g R G l t Z W 5 z a W 9 u Y W x l c y k s M j B 9 J n F 1 b 3 Q 7 L C Z x d W 9 0 O 1 N l Y 3 R p b 2 4 x L 0 F 1 Z G l 0 b 3 J l c y B k Z W w g U 0 d D I C g y K S 9 B d X R v U m V t b 3 Z l Z E N v b H V t b n M x L n t D U U k t O C w y M X 0 m c X V v d D s s J n F 1 b 3 Q 7 U 2 V j d G l v b j E v Q X V k a X R v c m V z I G R l b C B T R 0 M g K D I p L 0 F 1 d G 9 S Z W 1 v d m V k Q 2 9 s d W 1 u c z E u e 0 N R S S 0 5 L D I y f S Z x d W 9 0 O y w m c X V v d D t T Z W N 0 a W 9 u M S 9 B d W R p d G 9 y Z X M g Z G V s I F N H Q y A o M i k v Q X V 0 b 1 J l b W 9 2 Z W R D b 2 x 1 b W 5 z M S 5 7 Q 1 F J L T E x L D I z f S Z x d W 9 0 O y w m c X V v d D t T Z W N 0 a W 9 u M S 9 B d W R p d G 9 y Z X M g Z G V s I F N H Q y A o M i k v Q X V 0 b 1 J l b W 9 2 Z W R D b 2 x 1 b W 5 z M S 5 7 Q 1 F J L T E y L D I 0 f S Z x d W 9 0 O y w m c X V v d D t T Z W N 0 a W 9 u M S 9 B d W R p d G 9 y Z X M g Z G V s I F N H Q y A o M i k v Q X V 0 b 1 J l b W 9 2 Z W R D b 2 x 1 b W 5 z M S 5 7 Q 1 F J L T E 0 L D I 1 f S Z x d W 9 0 O y w m c X V v d D t T Z W N 0 a W 9 u M S 9 B d W R p d G 9 y Z X M g Z G V s I F N H Q y A o M i k v Q X V 0 b 1 J l b W 9 2 Z W R D b 2 x 1 b W 5 z M S 5 7 Q 1 F J L T E 1 L D I 2 f S Z x d W 9 0 O y w m c X V v d D t T Z W N 0 a W 9 u M S 9 B d W R p d G 9 y Z X M g Z G V s I F N H Q y A o M i k v Q X V 0 b 1 J l b W 9 2 Z W R D b 2 x 1 b W 5 z M S 5 7 Q 1 F J L T I w L D I 3 f S Z x d W 9 0 O y w m c X V v d D t T Z W N 0 a W 9 u M S 9 B d W R p d G 9 y Z X M g Z G V s I F N H Q y A o M i k v Q X V 0 b 1 J l b W 9 2 Z W R D b 2 x 1 b W 5 z M S 5 7 S W 5 z d H J 1 Y 3 R v c i B p b n R l c m 5 v L D I 4 f S Z x d W 9 0 O y w m c X V v d D t T Z W N 0 a W 9 u M S 9 B d W R p d G 9 y Z X M g Z G V s I F N H Q y A o M i k v Q X V 0 b 1 J l b W 9 2 Z W R D b 2 x 1 b W 5 z M S 5 7 T W F u Z W p v I G R l I F N v Z n R 3 Y X J l I C B N Z W F z d X J l I E x p b m s u I C g g Q 3 J l Y W N p b 2 4 g Z G U g c G x h b n R p b G x h c y B w Y X J h I H J l c 2 d 1 Y X J k b y B k Z S B k Y X R v c y k s M j l 9 J n F 1 b 3 Q 7 L C Z x d W 9 0 O 1 N l Y 3 R p b 2 4 x L 0 F 1 Z G l 0 b 3 J l c y B k Z W w g U 0 d D I C g y K S 9 B d X R v U m V t b 3 Z l Z E N v b H V t b n M x L n t F b n R l b m R p b W l l b n R v I G R l I F B s Y W 4 g Z G U g Q 2 9 u d H J v b C w z M H 0 m c X V v d D s s J n F 1 b 3 Q 7 U 2 V j d G l v b j E v Q X V k a X R v c m V z I G R l b C B T R 0 M g K D I p L 0 F 1 d G 9 S Z W 1 v d m V k Q 2 9 s d W 1 u c z E u e 0 N v b m 9 j a W 1 p Z W 5 0 b y B 5 I E F w b G l j Y W N p w 7 N u I G R l b C B T a X N 0 Z W 1 h I E l M V U 8 s M z F 9 J n F 1 b 3 Q 7 L C Z x d W 9 0 O 1 N l Y 3 R p b 2 4 x L 0 F 1 Z G l 0 b 3 J l c y B k Z W w g U 0 d D I C g y K S 9 B d X R v U m V t b 3 Z l Z E N v b H V t b n M x L n t B Z G 1 p b m l z d H J h Y 2 l v b i B k Z S B y Z W N 1 c n N v c y w z M n 0 m c X V v d D s s J n F 1 b 3 Q 7 U 2 V j d G l v b j E v Q X V k a X R v c m V z I G R l b C B T R 0 M g K D I p L 0 F 1 d G 9 S Z W 1 v d m V k Q 2 9 s d W 1 u c z E u e 1 V z b y B k Z S B Q b 3 J 0 Y W x l c y B k Z S B D b G l l b n R l c y w z M 3 0 m c X V v d D s s J n F 1 b 3 Q 7 U 2 V j d G l v b j E v Q X V k a X R v c m V z I G R l b C B T R 0 M g K D I p L 0 F 1 d G 9 S Z W 1 v d m V k Q 2 9 s d W 1 u c z E u e 0 N v b m 9 j a W 1 p Z W 5 0 b y B 5 I G F w b G l j Y W N p w 7 N u I G R l I E l T T y A x N D A w M S w z N H 0 m c X V v d D s s J n F 1 b 3 Q 7 U 2 V j d G l v b j E v Q X V k a X R v c m V z I G R l b C B T R 0 M g K D I p L 0 F 1 d G 9 S Z W 1 v d m V k Q 2 9 s d W 1 u c z E u e 0 R N Q U l D I C 0 g U 2 l 4 I F N p Z 2 1 h L D M 1 f S Z x d W 9 0 O y w m c X V v d D t T Z W N 0 a W 9 u M S 9 B d W R p d G 9 y Z X M g Z G V s I F N H Q y A o M i k v Q X V 0 b 1 J l b W 9 2 Z W R D b 2 x 1 b W 5 z M S 5 7 U 0 d D L D M 2 f S Z x d W 9 0 O y w m c X V v d D t T Z W N 0 a W 9 u M S 9 B d W R p d G 9 y Z X M g Z G V s I F N H Q y A o M i k v Q X V 0 b 1 J l b W 9 2 Z W R D b 2 x 1 b W 5 z M S 5 7 S W 5 n b M O p c y w z N 3 0 m c X V v d D s s J n F 1 b 3 Q 7 U 2 V j d G l v b j E v Q X V k a X R v c m V z I G R l b C B T R 0 M g K D I p L 0 F 1 d G 9 S Z W 1 v d m V k Q 2 9 s d W 1 u c z E u e 0 F z d G 9 u L U c s M z h 9 J n F 1 b 3 Q 7 L C Z x d W 9 0 O 1 N l Y 3 R p b 2 4 x L 0 F 1 Z G l 0 b 3 J l c y B k Z W w g U 0 d D I C g y K S 9 B d X R v U m V t b 3 Z l Z E N v b H V t b n M x L n t H U V V J Q 1 M s M z l 9 J n F 1 b 3 Q 7 L C Z x d W 9 0 O 1 N l Y 3 R p b 2 4 x L 0 F 1 Z G l 0 b 3 J l c y B k Z W w g U 0 d D I C g y K S 9 B d X R v U m V t b 3 Z l Z E N v b H V t b n M x L n t D U 0 Y g U 3 R l b G x h b n R p c y w 0 M H 0 m c X V v d D s s J n F 1 b 3 Q 7 U 2 V j d G l v b j E v Q X V k a X R v c m V z I G R l b C B T R 0 M g K D I p L 0 F 1 d G 9 S Z W 1 v d m V k Q 2 9 s d W 1 u c z E u e 0 N T R i B O a X N z Y W 4 s N D F 9 J n F 1 b 3 Q 7 L C Z x d W 9 0 O 1 N l Y 3 R p b 2 4 x L 0 F 1 Z G l 0 b 3 J l c y B k Z W w g U 0 d D I C g y K S 9 B d X R v U m V t b 3 Z l Z E N v b H V t b n M x L n t D U 1 I g T W F 6 Z G E s N D J 9 J n F 1 b 3 Q 7 L C Z x d W 9 0 O 1 N l Y 3 R p b 2 4 x L 0 F 1 Z G l 0 b 3 J l c y B k Z W w g U 0 d D I C g y K S 9 B d X R v U m V t b 3 Z l Z E N v b H V t b n M x L n t D U 1 I g R m 9 y Z C w 0 M 3 0 m c X V v d D s s J n F 1 b 3 Q 7 U 2 V j d G l v b j E v Q X V k a X R v c m V z I G R l b C B T R 0 M g K D I p L 0 F 1 d G 9 S Z W 1 v d m V k Q 2 9 s d W 1 u c z E u e 0 N T R i B U b 3 l v d G E s N D R 9 J n F 1 b 3 Q 7 L C Z x d W 9 0 O 1 N l Y 3 R p b 2 4 x L 0 F 1 Z G l 0 b 3 J l c y B k Z W w g U 0 d D I C g y K S 9 B d X R v U m V t b 3 Z l Z E N v b H V t b n M x L n t D b 2 5 v Y 2 l t a W V u d G 9 z I G R l I G h l c n J h b W l l b n R h c y B k Z S B h b m F s a X N p c y B 5 I H N v b H V j a c O z b i B k Z S B w c m 9 i b G V t Y X M g K D h E U y k s N D V 9 J n F 1 b 3 Q 7 L C Z x d W 9 0 O 1 N l Y 3 R p b 2 4 x L 0 F 1 Z G l 0 b 3 J l c y B k Z W w g U 0 d D I C g y K S 9 B d X R v U m V t b 3 Z l Z E N v b H V t b n M x L n t O b 3 J t Y X M g Y X B s a W N h Y m x l c y B w Y X J h I G x h Y m 9 y Y X R v c m l v c y B k Z S B t Z X R y b 2 x v Z 2 l h L i w 0 N n 0 m c X V v d D s s J n F 1 b 3 Q 7 U 2 V j d G l v b j E v Q X V k a X R v c m V z I G R l b C B T R 0 M g K D I p L 0 F 1 d G 9 S Z W 1 v d m V k Q 2 9 s d W 1 u c z E u e 0 N S U y A o U m V x d W V y a W 1 p Z W 5 0 b 3 M g R X N w Z W N p Z m l j b 3 M g Z G V s I E N s a W V u d G U p L D Q 3 f S Z x d W 9 0 O y w m c X V v d D t T Z W N 0 a W 9 u M S 9 B d W R p d G 9 y Z X M g Z G V s I F N H Q y A o M i k v Q X V 0 b 1 J l b W 9 2 Z W R D b 2 x 1 b W 5 z M S 5 7 U 2 V n d X J p Z G F k I E l u Z H V z d H J p Y W w g e S B z a X N 0 Z W 1 h I E x P V E 8 s N D h 9 J n F 1 b 3 Q 7 L C Z x d W 9 0 O 1 N l Y 3 R p b 2 4 x L 0 F 1 Z G l 0 b 3 J l c y B k Z W w g U 0 d D I C g y K S 9 B d X R v U m V t b 3 Z l Z E N v b H V t b n M x L n t N Y W 5 l a m 8 g Z G U g c X V p b W l j b 3 M s N D l 9 J n F 1 b 3 Q 7 L C Z x d W 9 0 O 1 N l Y 3 R p b 2 4 x L 0 F 1 Z G l 0 b 3 J l c y B k Z W w g U 0 d D I C g y K S 9 B d X R v U m V t b 3 Z l Z E N v b H V t b n M x L n t B d G V u Y 2 l v b i B h I G J y a W d h Z G F z I G R l I G V t Z X J n Z W 5 j a W E g K G R l c n J h b W V z I H k g d n M g a W 5 j Z W 5 k a W 8 p L D U w f S Z x d W 9 0 O y w m c X V v d D t T Z W N 0 a W 9 u M S 9 B d W R p d G 9 y Z X M g Z G V s I F N H Q y A o M i k v Q X V 0 b 1 J l b W 9 2 Z W R D b 2 x 1 b W 5 z M S 5 7 T W F u Z W p v I G R l I H B l c n N v b m F s L D U x f S Z x d W 9 0 O y w m c X V v d D t T Z W N 0 a W 9 u M S 9 B d W R p d G 9 y Z X M g Z G V s I F N H Q y A o M i k v Q X V 0 b 1 J l b W 9 2 Z W R D b 2 x 1 b W 5 z M S 5 7 S V N P I D M x M D A w L D U y f S Z x d W 9 0 O y w m c X V v d D t T Z W N 0 a W 9 u M S 9 B d W R p d G 9 y Z X M g Z G V s I F N H Q y A o M i k v Q X V 0 b 1 J l b W 9 2 Z W R D b 2 x 1 b W 5 z M S 5 7 S V N P I D k w M D A s N T N 9 J n F 1 b 3 Q 7 L C Z x d W 9 0 O 1 N l Y 3 R p b 2 4 x L 0 F 1 Z G l 0 b 3 J l c y B k Z W w g U 0 d D I C g y K S 9 B d X R v U m V t b 3 Z l Z E N v b H V t b n M x L n t J U 0 8 g M T k w M T E s N T R 9 J n F 1 b 3 Q 7 L C Z x d W 9 0 O 1 N l Y 3 R p b 2 4 x L 0 F 1 Z G l 0 b 3 J l c y B k Z W w g U 0 d D I C g y K S 9 B d X R v U m V t b 3 Z l Z E N v b H V t b n M x L n t J U 0 8 g O T A w M S w 1 N X 0 m c X V v d D s s J n F 1 b 3 Q 7 U 2 V j d G l v b j E v Q X V k a X R v c m V z I G R l b C B T R 0 M g K D I p L 0 F 1 d G 9 S Z W 1 v d m V k Q 2 9 s d W 1 u c z E u e 0 N v b m 9 j a W 1 p Z W 5 0 b y B l b i B s Y S B h c G x p Y 2 F j a c O z b i B k Z S B s Y X M g S W 5 0 Z X J w c m V 0 Y W N p b 2 5 l c y B T Y W 5 j a W 9 u Y W R h c y w 1 N n 0 m c X V v d D s s J n F 1 b 3 Q 7 U 2 V j d G l v b j E v Q X V k a X R v c m V z I G R l b C B T R 0 M g K D I p L 0 F 1 d G 9 S Z W 1 v d m V k Q 2 9 s d W 1 u c z E u e 0 l T T y A 0 N T A w L D U 3 f S Z x d W 9 0 O y w m c X V v d D t T Z W N 0 a W 9 u M S 9 B d W R p d G 9 y Z X M g Z G V s I F N H Q y A o M i k v Q X V 0 b 1 J l b W 9 2 Z W R D b 2 x 1 b W 5 z M S 5 7 b m Z w Y S A 3 M G U s N T h 9 J n F 1 b 3 Q 7 L C Z x d W 9 0 O 1 N l Y 3 R p b 2 4 x L 0 F 1 Z G l 0 b 3 J l c y B k Z W w g U 0 d D I C g y K S 9 B d X R v U m V t b 3 Z l Z E N v b H V t b n M x L n t j Y W x j d W x v I G 9 l Z S w 1 O X 0 m c X V v d D s s J n F 1 b 3 Q 7 U 2 V j d G l v b j E v Q X V k a X R v c m V z I G R l b C B T R 0 M g K D I p L 0 F 1 d G 9 S Z W 1 v d m V k Q 2 9 s d W 1 u c z E u e 2 x l Z 2 l z b G F j a W 9 u I G 1 l e G l j Y W 5 h I G F w b G l j Y W J s Z S B h I H B y b 2 N l c 2 9 z I H k g Y W N 0 a X Z p Z G F k Z X M g Z G U g a G l 0 Y W N o a S A s N j B 9 J n F 1 b 3 Q 7 L C Z x d W 9 0 O 1 N l Y 3 R p b 2 4 x L 0 F 1 Z G l 0 b 3 J l c y B k Z W w g U 0 d D I C g y K S 9 B d X R v U m V t b 3 Z l Z E N v b H V t b n M x L n t j b 2 9 y Z G l u Y W N p b 2 4 g Z G U g Y W N 0 a X Z p Z G F k Z X M g e S B n Z X N 0 a c O z b i B k Z W w g d G l l b X B v L D Y x f S Z x d W 9 0 O y w m c X V v d D t T Z W N 0 a W 9 u M S 9 B d W R p d G 9 y Z X M g Z G V s I F N H Q y A o M i k v Q X V 0 b 1 J l b W 9 2 Z W R D b 2 x 1 b W 5 z M S 5 7 Y W 5 z a S B i M T E u M T k s N j J 9 J n F 1 b 3 Q 7 L C Z x d W 9 0 O 1 N l Y 3 R p b 2 4 x L 0 F 1 Z G l 0 b 3 J l c y B k Z W w g U 0 d D I C g y K S 9 B d X R v U m V t b 3 Z l Z E N v b H V t b n M x L n t z a X N 0 Z W 1 h I H N 0 b 3 B f c 2 F m Z S B z d G F y d C w 2 M 3 0 m c X V v d D s s J n F 1 b 3 Q 7 U 2 V j d G l v b j E v Q X V k a X R v c m V z I G R l b C B T R 0 M g K D I p L 0 F 1 d G 9 S Z W 1 v d m V k Q 2 9 s d W 1 u c z E u e 3 R y Y X R h b W l l b n R v I G R l I G F n d W F z I H J l c 2 l k d W F s Z X M s N j R 9 J n F 1 b 3 Q 7 L C Z x d W 9 0 O 1 N l Y 3 R p b 2 4 x L 0 F 1 Z G l 0 b 3 J l c y B k Z W w g U 0 d D I C g y K S 9 B d X R v U m V t b 3 Z l Z E N v b H V t b n M x L n t k Z X N j Y X J i b 2 5 p e m F j a W 9 u L D Y 1 f S Z x d W 9 0 O y w m c X V v d D t T Z W N 0 a W 9 u M S 9 B d W R p d G 9 y Z X M g Z G V s I F N H Q y A o M i k v Q X V 0 b 1 J l b W 9 2 Z W R D b 2 x 1 b W 5 z M S 5 7 Z W N v b m 9 t a W E g Y 2 l y Y 3 V s Y X I s N j Z 9 J n F 1 b 3 Q 7 L C Z x d W 9 0 O 1 N l Y 3 R p b 2 4 x L 0 F 1 Z G l 0 b 3 J l c y B k Z W w g U 0 d D I C g y K S 9 B d X R v U m V t b 3 Z l Z E N v b H V t b n M x L n t j Y W x j d W x v c y B k Z S B n Y X N l c y B k Z S B l Z m V j d G 8 g a W 5 2 Z X J u Y W R l c m 8 g K C B j b 2 F c d T A w M j d z I C w g b G F 1 K S w 2 N 3 0 m c X V v d D s s J n F 1 b 3 Q 7 U 2 V j d G l v b j E v Q X V k a X R v c m V z I G R l b C B T R 0 M g K D I p L 0 F 1 d G 9 S Z W 1 v d m V k Q 2 9 s d W 1 u c z E u e 2 V 4 Y 2 V s Z W 5 j a W E g b 3 B l c m F j a W 9 u Y W w s N j h 9 J n F 1 b 3 Q 7 L C Z x d W 9 0 O 1 N l Y 3 R p b 2 4 x L 0 F 1 Z G l 0 b 3 J l c y B k Z W w g U 0 d D I C g y K S 9 B d X R v U m V t b 3 Z l Z E N v b H V t b n M x L n t j Y X B h Y 2 l k Y W Q g Z G U g b G F z I G x p b m V h c y w 2 O X 0 m c X V v d D s s J n F 1 b 3 Q 7 U 2 V j d G l v b j E v Q X V k a X R v c m V z I G R l b C B T R 0 M g K D I p L 0 F 1 d G 9 S Z W 1 v d m V k Q 2 9 s d W 1 u c z E u e 2 N h c m F j d G V y a X N 0 a W N h c y B l c 3 B l Y 2 l h b G V z I G R l b C B w c m 9 j Z X N v I H k g c H J v Z H V j d G 8 s N z B 9 J n F 1 b 3 Q 7 L C Z x d W 9 0 O 1 N l Y 3 R p b 2 4 x L 0 F 1 Z G l 0 b 3 J l c y B k Z W w g U 0 d D I C g y K S 9 B d X R v U m V t b 3 Z l Z E N v b H V t b n M x L n t 2 c 2 0 g b W l 4 Z W w g b W 9 k Z W w s N z F 9 J n F 1 b 3 Q 7 L C Z x d W 9 0 O 1 N l Y 3 R p b 2 4 x L 0 F 1 Z G l 0 b 3 J l c y B k Z W w g U 0 d D I C g y K S 9 B d X R v U m V t b 3 Z l Z E N v b H V t b n M x L n t j c m V h d G l u Z y B s Z X Z l b C B w d W x s L D c y f S Z x d W 9 0 O y w m c X V v d D t T Z W N 0 a W 9 u M S 9 B d W R p d G 9 y Z X M g Z G V s I F N H Q y A o M i k v Q X V 0 b 1 J l b W 9 2 Z W R D b 2 x 1 b W 5 z M S 5 7 Q X F 1 Y S B w c m 8 s N z N 9 J n F 1 b 3 Q 7 L C Z x d W 9 0 O 1 N l Y 3 R p b 2 4 x L 0 F 1 Z G l 0 b 3 J l c y B k Z W w g U 0 d D I C g y K S 9 B d X R v U m V t b 3 Z l Z E N v b H V t b n M x L n s 0 b X M s N z R 9 J n F 1 b 3 Q 7 L C Z x d W 9 0 O 1 N l Y 3 R p b 2 4 x L 0 F 1 Z G l 0 b 3 J l c y B k Z W w g U 0 d D I C g y K S 9 B d X R v U m V t b 3 Z l Z E N v b H V t b n M x L n t j c 3 J c d T A w M j d z I G h v b m R h L D c 1 f S Z x d W 9 0 O y w m c X V v d D t T Z W N 0 a W 9 u M S 9 B d W R p d G 9 y Z X M g Z G V s I F N H Q y A o M i k v Q X V 0 b 1 J l b W 9 2 Z W R D b 2 x 1 b W 5 z M S 5 7 a m 9 i I G 9 i c 2 V y d m F 0 a W 9 u L D c 2 f S Z x d W 9 0 O y w m c X V v d D t T Z W N 0 a W 9 u M S 9 B d W R p d G 9 y Z X M g Z G V s I F N H Q y A o M i k v Q X V 0 b 1 J l b W 9 2 Z W R D b 2 x 1 b W 5 z M S 5 7 Y 3 N y X H U w M D I 3 c y B z d W J h c n U s N z d 9 J n F 1 b 3 Q 7 X S w m c X V v d D t D b 2 x 1 b W 5 D b 3 V u d C Z x d W 9 0 O z o 3 O C w m c X V v d D t L Z X l D b 2 x 1 b W 5 O Y W 1 l c y Z x d W 9 0 O z p b X S w m c X V v d D t D b 2 x 1 b W 5 J Z G V u d G l 0 a W V z J n F 1 b 3 Q 7 O l s m c X V v d D t T Z W N 0 a W 9 u M S 9 B d W R p d G 9 y Z X M g Z G V s I F N H Q y A o M i k v Q X V 0 b 1 J l b W 9 2 Z W R D b 2 x 1 b W 5 z M S 5 7 T m 8 g T m 9 t a W 5 h L D B 9 J n F 1 b 3 Q 7 L C Z x d W 9 0 O 1 N l Y 3 R p b 2 4 x L 0 F 1 Z G l 0 b 3 J l c y B k Z W w g U 0 d D I C g y K S 9 B d X R v U m V t b 3 Z l Z E N v b H V t b n M x L n t O b 2 1 i c m U g Z G V s I E V t c G x l Y W R v L D F 9 J n F 1 b 3 Q 7 L C Z x d W 9 0 O 1 N l Y 3 R p b 2 4 x L 0 F 1 Z G l 0 b 3 J l c y B k Z W w g U 0 d D I C g y K S 9 B d X R v U m V t b 3 Z l Z E N v b H V t b n M x L n v D g X J l Y S w y f S Z x d W 9 0 O y w m c X V v d D t T Z W N 0 a W 9 u M S 9 B d W R p d G 9 y Z X M g Z G V s I F N H Q y A o M i k v Q X V 0 b 1 J l b W 9 2 Z W R D b 2 x 1 b W 5 z M S 5 7 Q 2 9 y Z S B U b 2 9 s c y w z f S Z x d W 9 0 O y w m c X V v d D t T Z W N 0 a W 9 u M S 9 B d W R p d G 9 y Z X M g Z G V s I F N H Q y A o M i k v Q X V 0 b 1 J l b W 9 2 Z W R D b 2 x 1 b W 5 z M S 5 7 S U F U R i w 0 f S Z x d W 9 0 O y w m c X V v d D t T Z W N 0 a W 9 u M S 9 B d W R p d G 9 y Z X M g Z G V s I F N H Q y A o M i k v Q X V 0 b 1 J l b W 9 2 Z W R D b 2 x 1 b W 5 z M S 5 7 Q U 1 F R i B W R E E g N i 4 z L D V 9 J n F 1 b 3 Q 7 L C Z x d W 9 0 O 1 N l Y 3 R p b 2 4 x L 0 F 1 Z G l 0 b 3 J l c y B k Z W w g U 0 d D I C g y K S 9 B d X R v U m V t b 3 Z l Z E N v b H V t b n M x L n t W R E E g N i 4 z L D Z 9 J n F 1 b 3 Q 7 L C Z x d W 9 0 O 1 N l Y 3 R p b 2 4 x L 0 F 1 Z G l 0 b 3 J l c y B k Z W w g U 0 d D I C g y K S 9 B d X R v U m V t b 3 Z l Z E N v b H V t b n M x L n t T U E M s N 3 0 m c X V v d D s s J n F 1 b 3 Q 7 U 2 V j d G l v b j E v Q X V k a X R v c m V z I G R l b C B T R 0 M g K D I p L 0 F 1 d G 9 S Z W 1 v d m V k Q 2 9 s d W 1 u c z E u e 0 N v b m 9 j a W 1 p Z W 5 0 b 3 M g Z G U g R W x l Y 3 R y a W N p Z G F k I G l u Z H V z d H J p Y W w g K G N v b n R y b 2 w p L D h 9 J n F 1 b 3 Q 7 L C Z x d W 9 0 O 1 N l Y 3 R p b 2 4 x L 0 F 1 Z G l 0 b 3 J l c y B k Z W w g U 0 d D I C g y K S 9 B d X R v U m V t b 3 Z l Z E N v b H V t b n M x L n t S Z X F 1 Z X J p b W l l b n R v c y B T V F B T K E 5 P T T A x L C B O T 0 0 w M i w g T k 9 N M D U s T k 9 N M D k s I E 5 P T T E 3 L C B O T 0 0 y M C x O T 0 0 y N S B O T 0 0 y N i w g T k 9 N M j c s I E 5 P T T I 5 L C B O T 0 0 z M y k s O X 0 m c X V v d D s s J n F 1 b 3 Q 7 U 2 V j d G l v b j E v Q X V k a X R v c m V z I G R l b C B T R 0 M g K D I p L 0 F 1 d G 9 S Z W 1 v d m V k Q 2 9 s d W 1 u c z E u e 0 N v b m 9 j a W 1 p Z W 5 0 b 3 M g Y m F z a W N v c y B k Z S B 0 c m F 0 Y W 1 p Z W 5 0 b 3 M g d G V y b W l j b 3 M g I H k g b W F 0 Z X J p Y W x l c y B w Y X J h I G V s Y W J v c m F j a W 9 u I G R l I H B p Z X p h c y B t Z W N h b m l j Y X M u I C w x M H 0 m c X V v d D s s J n F 1 b 3 Q 7 U 2 V j d G l v b j E v Q X V k a X R v c m V z I G R l b C B T R 0 M g K D I p L 0 F 1 d G 9 S Z W 1 v d m V k Q 2 9 s d W 1 u c z E u e 0 F Q U V A g K F B s Y W 5 p Z m l j Y W N p w 7 N u I G F 2 Y W 5 6 Y W R h I G R l I G x h I G N h b G l k Y W Q g Z G V s I H B y b 2 R 1 Y 3 R v K S w x M X 0 m c X V v d D s s J n F 1 b 3 Q 7 U 2 V j d G l v b j E v Q X V k a X R v c m V z I G R l b C B T R 0 M g K D I p L 0 F 1 d G 9 S Z W 1 v d m V k Q 2 9 s d W 1 u c z E u e 0 x l Y W 4 g T W F u d W Z h Y 3 R 1 c m l u Z y w x M n 0 m c X V v d D s s J n F 1 b 3 Q 7 U 2 V j d G l v b j E v Q X V k a X R v c m V z I G R l b C B T R 0 M g K D I p L 0 F 1 d G 9 S Z W 1 v d m V k Q 2 9 s d W 1 u c z E u e 1 V z b y B 5 I G 1 h b m V q b y B k Z S B T b 2 Z 0 d 2 F y Z S B F Y X N 5 I E 1 h a W 5 0 L 0 w y T C w x M 3 0 m c X V v d D s s J n F 1 b 3 Q 7 U 2 V j d G l v b j E v Q X V k a X R v c m V z I G R l b C B T R 0 M g K D I p L 0 F 1 d G 9 S Z W 1 v d m V k Q 2 9 s d W 1 u c z E u e 0 N U U E F U I F x 1 M D A y N i B P R U E s M T R 9 J n F 1 b 3 Q 7 L C Z x d W 9 0 O 1 N l Y 3 R p b 2 4 x L 0 F 1 Z G l 0 b 3 J l c y B k Z W w g U 0 d D I C g y K S 9 B d X R v U m V t b 3 Z l Z E N v b H V t b n M x L n t D b 2 5 v Y 2 l t a W V u d G 8 g Z W 4 g c 2 l z d G V t Y X M g Z G U g b H V i c m l j Y W N p w 7 N u L D E 1 f S Z x d W 9 0 O y w m c X V v d D t T Z W N 0 a W 9 u M S 9 B d W R p d G 9 y Z X M g Z G V s I F N H Q y A o M i k v Q X V 0 b 1 J l b W 9 2 Z W R D b 2 x 1 b W 5 z M S 5 7 V G V y b W 9 n c m F m a W E g T m l 2 Z W w g M S w x N n 0 m c X V v d D s s J n F 1 b 3 Q 7 U 2 V j d G l v b j E v Q X V k a X R v c m V z I G R l b C B T R 0 M g K D I p L 0 F 1 d G 9 S Z W 1 v d m V k Q 2 9 s d W 1 u c z E u e 0 1 h b m V q b y B k Z S B l c X V p c G 9 z I G R l I G 1 l Z G l j a c O z b i w x N 3 0 m c X V v d D s s J n F 1 b 3 Q 7 U 2 V j d G l v b j E v Q X V k a X R v c m V z I G R l b C B T R 0 M g K D I p L 0 F 1 d G 9 S Z W 1 v d m V k Q 2 9 s d W 1 u c z E u e 0 1 T Q S A o Q W 5 h b G l z a X M g Z G U g c 2 l z d G V t Y X M g Z G U g b W V k a W N p w 7 N u K S w x O H 0 m c X V v d D s s J n F 1 b 3 Q 7 U 2 V j d G l v b j E v Q X V k a X R v c m V z I G R l b C B T R 0 M g K D I p L 0 F 1 d G 9 S Z W 1 v d m V k Q 2 9 s d W 1 u c z E u e 1 B Q Q V A g K F B y b 2 N l c 2 8 g Z G U g Q X B y b 2 J h Y 2 n D s 2 4 g Z G U g U G l l e m F z I G R l I F B y b 2 R 1 Y 2 N p w 7 N u K S w x O X 0 m c X V v d D s s J n F 1 b 3 Q 7 U 2 V j d G l v b j E v Q X V k a X R v c m V z I G R l b C B T R 0 M g K D I p L 0 F 1 d G 9 S Z W 1 v d m V k Q 2 9 s d W 1 u c z E u e 0 l u d G V y c H J l d G F j a W 9 u I G R l I H B s Y W 5 v c y A o R 0 R c d T A w M j Z U I F R v b G V y Y W 5 j a W F z I E d l b 2 1 l d H J p Y 2 F z I H k g R G l t Z W 5 z a W 9 u Y W x l c y k s M j B 9 J n F 1 b 3 Q 7 L C Z x d W 9 0 O 1 N l Y 3 R p b 2 4 x L 0 F 1 Z G l 0 b 3 J l c y B k Z W w g U 0 d D I C g y K S 9 B d X R v U m V t b 3 Z l Z E N v b H V t b n M x L n t D U U k t O C w y M X 0 m c X V v d D s s J n F 1 b 3 Q 7 U 2 V j d G l v b j E v Q X V k a X R v c m V z I G R l b C B T R 0 M g K D I p L 0 F 1 d G 9 S Z W 1 v d m V k Q 2 9 s d W 1 u c z E u e 0 N R S S 0 5 L D I y f S Z x d W 9 0 O y w m c X V v d D t T Z W N 0 a W 9 u M S 9 B d W R p d G 9 y Z X M g Z G V s I F N H Q y A o M i k v Q X V 0 b 1 J l b W 9 2 Z W R D b 2 x 1 b W 5 z M S 5 7 Q 1 F J L T E x L D I z f S Z x d W 9 0 O y w m c X V v d D t T Z W N 0 a W 9 u M S 9 B d W R p d G 9 y Z X M g Z G V s I F N H Q y A o M i k v Q X V 0 b 1 J l b W 9 2 Z W R D b 2 x 1 b W 5 z M S 5 7 Q 1 F J L T E y L D I 0 f S Z x d W 9 0 O y w m c X V v d D t T Z W N 0 a W 9 u M S 9 B d W R p d G 9 y Z X M g Z G V s I F N H Q y A o M i k v Q X V 0 b 1 J l b W 9 2 Z W R D b 2 x 1 b W 5 z M S 5 7 Q 1 F J L T E 0 L D I 1 f S Z x d W 9 0 O y w m c X V v d D t T Z W N 0 a W 9 u M S 9 B d W R p d G 9 y Z X M g Z G V s I F N H Q y A o M i k v Q X V 0 b 1 J l b W 9 2 Z W R D b 2 x 1 b W 5 z M S 5 7 Q 1 F J L T E 1 L D I 2 f S Z x d W 9 0 O y w m c X V v d D t T Z W N 0 a W 9 u M S 9 B d W R p d G 9 y Z X M g Z G V s I F N H Q y A o M i k v Q X V 0 b 1 J l b W 9 2 Z W R D b 2 x 1 b W 5 z M S 5 7 Q 1 F J L T I w L D I 3 f S Z x d W 9 0 O y w m c X V v d D t T Z W N 0 a W 9 u M S 9 B d W R p d G 9 y Z X M g Z G V s I F N H Q y A o M i k v Q X V 0 b 1 J l b W 9 2 Z W R D b 2 x 1 b W 5 z M S 5 7 S W 5 z d H J 1 Y 3 R v c i B p b n R l c m 5 v L D I 4 f S Z x d W 9 0 O y w m c X V v d D t T Z W N 0 a W 9 u M S 9 B d W R p d G 9 y Z X M g Z G V s I F N H Q y A o M i k v Q X V 0 b 1 J l b W 9 2 Z W R D b 2 x 1 b W 5 z M S 5 7 T W F u Z W p v I G R l I F N v Z n R 3 Y X J l I C B N Z W F z d X J l I E x p b m s u I C g g Q 3 J l Y W N p b 2 4 g Z G U g c G x h b n R p b G x h c y B w Y X J h I H J l c 2 d 1 Y X J k b y B k Z S B k Y X R v c y k s M j l 9 J n F 1 b 3 Q 7 L C Z x d W 9 0 O 1 N l Y 3 R p b 2 4 x L 0 F 1 Z G l 0 b 3 J l c y B k Z W w g U 0 d D I C g y K S 9 B d X R v U m V t b 3 Z l Z E N v b H V t b n M x L n t F b n R l b m R p b W l l b n R v I G R l I F B s Y W 4 g Z G U g Q 2 9 u d H J v b C w z M H 0 m c X V v d D s s J n F 1 b 3 Q 7 U 2 V j d G l v b j E v Q X V k a X R v c m V z I G R l b C B T R 0 M g K D I p L 0 F 1 d G 9 S Z W 1 v d m V k Q 2 9 s d W 1 u c z E u e 0 N v b m 9 j a W 1 p Z W 5 0 b y B 5 I E F w b G l j Y W N p w 7 N u I G R l b C B T a X N 0 Z W 1 h I E l M V U 8 s M z F 9 J n F 1 b 3 Q 7 L C Z x d W 9 0 O 1 N l Y 3 R p b 2 4 x L 0 F 1 Z G l 0 b 3 J l c y B k Z W w g U 0 d D I C g y K S 9 B d X R v U m V t b 3 Z l Z E N v b H V t b n M x L n t B Z G 1 p b m l z d H J h Y 2 l v b i B k Z S B y Z W N 1 c n N v c y w z M n 0 m c X V v d D s s J n F 1 b 3 Q 7 U 2 V j d G l v b j E v Q X V k a X R v c m V z I G R l b C B T R 0 M g K D I p L 0 F 1 d G 9 S Z W 1 v d m V k Q 2 9 s d W 1 u c z E u e 1 V z b y B k Z S B Q b 3 J 0 Y W x l c y B k Z S B D b G l l b n R l c y w z M 3 0 m c X V v d D s s J n F 1 b 3 Q 7 U 2 V j d G l v b j E v Q X V k a X R v c m V z I G R l b C B T R 0 M g K D I p L 0 F 1 d G 9 S Z W 1 v d m V k Q 2 9 s d W 1 u c z E u e 0 N v b m 9 j a W 1 p Z W 5 0 b y B 5 I G F w b G l j Y W N p w 7 N u I G R l I E l T T y A x N D A w M S w z N H 0 m c X V v d D s s J n F 1 b 3 Q 7 U 2 V j d G l v b j E v Q X V k a X R v c m V z I G R l b C B T R 0 M g K D I p L 0 F 1 d G 9 S Z W 1 v d m V k Q 2 9 s d W 1 u c z E u e 0 R N Q U l D I C 0 g U 2 l 4 I F N p Z 2 1 h L D M 1 f S Z x d W 9 0 O y w m c X V v d D t T Z W N 0 a W 9 u M S 9 B d W R p d G 9 y Z X M g Z G V s I F N H Q y A o M i k v Q X V 0 b 1 J l b W 9 2 Z W R D b 2 x 1 b W 5 z M S 5 7 U 0 d D L D M 2 f S Z x d W 9 0 O y w m c X V v d D t T Z W N 0 a W 9 u M S 9 B d W R p d G 9 y Z X M g Z G V s I F N H Q y A o M i k v Q X V 0 b 1 J l b W 9 2 Z W R D b 2 x 1 b W 5 z M S 5 7 S W 5 n b M O p c y w z N 3 0 m c X V v d D s s J n F 1 b 3 Q 7 U 2 V j d G l v b j E v Q X V k a X R v c m V z I G R l b C B T R 0 M g K D I p L 0 F 1 d G 9 S Z W 1 v d m V k Q 2 9 s d W 1 u c z E u e 0 F z d G 9 u L U c s M z h 9 J n F 1 b 3 Q 7 L C Z x d W 9 0 O 1 N l Y 3 R p b 2 4 x L 0 F 1 Z G l 0 b 3 J l c y B k Z W w g U 0 d D I C g y K S 9 B d X R v U m V t b 3 Z l Z E N v b H V t b n M x L n t H U V V J Q 1 M s M z l 9 J n F 1 b 3 Q 7 L C Z x d W 9 0 O 1 N l Y 3 R p b 2 4 x L 0 F 1 Z G l 0 b 3 J l c y B k Z W w g U 0 d D I C g y K S 9 B d X R v U m V t b 3 Z l Z E N v b H V t b n M x L n t D U 0 Y g U 3 R l b G x h b n R p c y w 0 M H 0 m c X V v d D s s J n F 1 b 3 Q 7 U 2 V j d G l v b j E v Q X V k a X R v c m V z I G R l b C B T R 0 M g K D I p L 0 F 1 d G 9 S Z W 1 v d m V k Q 2 9 s d W 1 u c z E u e 0 N T R i B O a X N z Y W 4 s N D F 9 J n F 1 b 3 Q 7 L C Z x d W 9 0 O 1 N l Y 3 R p b 2 4 x L 0 F 1 Z G l 0 b 3 J l c y B k Z W w g U 0 d D I C g y K S 9 B d X R v U m V t b 3 Z l Z E N v b H V t b n M x L n t D U 1 I g T W F 6 Z G E s N D J 9 J n F 1 b 3 Q 7 L C Z x d W 9 0 O 1 N l Y 3 R p b 2 4 x L 0 F 1 Z G l 0 b 3 J l c y B k Z W w g U 0 d D I C g y K S 9 B d X R v U m V t b 3 Z l Z E N v b H V t b n M x L n t D U 1 I g R m 9 y Z C w 0 M 3 0 m c X V v d D s s J n F 1 b 3 Q 7 U 2 V j d G l v b j E v Q X V k a X R v c m V z I G R l b C B T R 0 M g K D I p L 0 F 1 d G 9 S Z W 1 v d m V k Q 2 9 s d W 1 u c z E u e 0 N T R i B U b 3 l v d G E s N D R 9 J n F 1 b 3 Q 7 L C Z x d W 9 0 O 1 N l Y 3 R p b 2 4 x L 0 F 1 Z G l 0 b 3 J l c y B k Z W w g U 0 d D I C g y K S 9 B d X R v U m V t b 3 Z l Z E N v b H V t b n M x L n t D b 2 5 v Y 2 l t a W V u d G 9 z I G R l I G h l c n J h b W l l b n R h c y B k Z S B h b m F s a X N p c y B 5 I H N v b H V j a c O z b i B k Z S B w c m 9 i b G V t Y X M g K D h E U y k s N D V 9 J n F 1 b 3 Q 7 L C Z x d W 9 0 O 1 N l Y 3 R p b 2 4 x L 0 F 1 Z G l 0 b 3 J l c y B k Z W w g U 0 d D I C g y K S 9 B d X R v U m V t b 3 Z l Z E N v b H V t b n M x L n t O b 3 J t Y X M g Y X B s a W N h Y m x l c y B w Y X J h I G x h Y m 9 y Y X R v c m l v c y B k Z S B t Z X R y b 2 x v Z 2 l h L i w 0 N n 0 m c X V v d D s s J n F 1 b 3 Q 7 U 2 V j d G l v b j E v Q X V k a X R v c m V z I G R l b C B T R 0 M g K D I p L 0 F 1 d G 9 S Z W 1 v d m V k Q 2 9 s d W 1 u c z E u e 0 N S U y A o U m V x d W V y a W 1 p Z W 5 0 b 3 M g R X N w Z W N p Z m l j b 3 M g Z G V s I E N s a W V u d G U p L D Q 3 f S Z x d W 9 0 O y w m c X V v d D t T Z W N 0 a W 9 u M S 9 B d W R p d G 9 y Z X M g Z G V s I F N H Q y A o M i k v Q X V 0 b 1 J l b W 9 2 Z W R D b 2 x 1 b W 5 z M S 5 7 U 2 V n d X J p Z G F k I E l u Z H V z d H J p Y W w g e S B z a X N 0 Z W 1 h I E x P V E 8 s N D h 9 J n F 1 b 3 Q 7 L C Z x d W 9 0 O 1 N l Y 3 R p b 2 4 x L 0 F 1 Z G l 0 b 3 J l c y B k Z W w g U 0 d D I C g y K S 9 B d X R v U m V t b 3 Z l Z E N v b H V t b n M x L n t N Y W 5 l a m 8 g Z G U g c X V p b W l j b 3 M s N D l 9 J n F 1 b 3 Q 7 L C Z x d W 9 0 O 1 N l Y 3 R p b 2 4 x L 0 F 1 Z G l 0 b 3 J l c y B k Z W w g U 0 d D I C g y K S 9 B d X R v U m V t b 3 Z l Z E N v b H V t b n M x L n t B d G V u Y 2 l v b i B h I G J y a W d h Z G F z I G R l I G V t Z X J n Z W 5 j a W E g K G R l c n J h b W V z I H k g d n M g a W 5 j Z W 5 k a W 8 p L D U w f S Z x d W 9 0 O y w m c X V v d D t T Z W N 0 a W 9 u M S 9 B d W R p d G 9 y Z X M g Z G V s I F N H Q y A o M i k v Q X V 0 b 1 J l b W 9 2 Z W R D b 2 x 1 b W 5 z M S 5 7 T W F u Z W p v I G R l I H B l c n N v b m F s L D U x f S Z x d W 9 0 O y w m c X V v d D t T Z W N 0 a W 9 u M S 9 B d W R p d G 9 y Z X M g Z G V s I F N H Q y A o M i k v Q X V 0 b 1 J l b W 9 2 Z W R D b 2 x 1 b W 5 z M S 5 7 S V N P I D M x M D A w L D U y f S Z x d W 9 0 O y w m c X V v d D t T Z W N 0 a W 9 u M S 9 B d W R p d G 9 y Z X M g Z G V s I F N H Q y A o M i k v Q X V 0 b 1 J l b W 9 2 Z W R D b 2 x 1 b W 5 z M S 5 7 S V N P I D k w M D A s N T N 9 J n F 1 b 3 Q 7 L C Z x d W 9 0 O 1 N l Y 3 R p b 2 4 x L 0 F 1 Z G l 0 b 3 J l c y B k Z W w g U 0 d D I C g y K S 9 B d X R v U m V t b 3 Z l Z E N v b H V t b n M x L n t J U 0 8 g M T k w M T E s N T R 9 J n F 1 b 3 Q 7 L C Z x d W 9 0 O 1 N l Y 3 R p b 2 4 x L 0 F 1 Z G l 0 b 3 J l c y B k Z W w g U 0 d D I C g y K S 9 B d X R v U m V t b 3 Z l Z E N v b H V t b n M x L n t J U 0 8 g O T A w M S w 1 N X 0 m c X V v d D s s J n F 1 b 3 Q 7 U 2 V j d G l v b j E v Q X V k a X R v c m V z I G R l b C B T R 0 M g K D I p L 0 F 1 d G 9 S Z W 1 v d m V k Q 2 9 s d W 1 u c z E u e 0 N v b m 9 j a W 1 p Z W 5 0 b y B l b i B s Y S B h c G x p Y 2 F j a c O z b i B k Z S B s Y X M g S W 5 0 Z X J w c m V 0 Y W N p b 2 5 l c y B T Y W 5 j a W 9 u Y W R h c y w 1 N n 0 m c X V v d D s s J n F 1 b 3 Q 7 U 2 V j d G l v b j E v Q X V k a X R v c m V z I G R l b C B T R 0 M g K D I p L 0 F 1 d G 9 S Z W 1 v d m V k Q 2 9 s d W 1 u c z E u e 0 l T T y A 0 N T A w L D U 3 f S Z x d W 9 0 O y w m c X V v d D t T Z W N 0 a W 9 u M S 9 B d W R p d G 9 y Z X M g Z G V s I F N H Q y A o M i k v Q X V 0 b 1 J l b W 9 2 Z W R D b 2 x 1 b W 5 z M S 5 7 b m Z w Y S A 3 M G U s N T h 9 J n F 1 b 3 Q 7 L C Z x d W 9 0 O 1 N l Y 3 R p b 2 4 x L 0 F 1 Z G l 0 b 3 J l c y B k Z W w g U 0 d D I C g y K S 9 B d X R v U m V t b 3 Z l Z E N v b H V t b n M x L n t j Y W x j d W x v I G 9 l Z S w 1 O X 0 m c X V v d D s s J n F 1 b 3 Q 7 U 2 V j d G l v b j E v Q X V k a X R v c m V z I G R l b C B T R 0 M g K D I p L 0 F 1 d G 9 S Z W 1 v d m V k Q 2 9 s d W 1 u c z E u e 2 x l Z 2 l z b G F j a W 9 u I G 1 l e G l j Y W 5 h I G F w b G l j Y W J s Z S B h I H B y b 2 N l c 2 9 z I H k g Y W N 0 a X Z p Z G F k Z X M g Z G U g a G l 0 Y W N o a S A s N j B 9 J n F 1 b 3 Q 7 L C Z x d W 9 0 O 1 N l Y 3 R p b 2 4 x L 0 F 1 Z G l 0 b 3 J l c y B k Z W w g U 0 d D I C g y K S 9 B d X R v U m V t b 3 Z l Z E N v b H V t b n M x L n t j b 2 9 y Z G l u Y W N p b 2 4 g Z G U g Y W N 0 a X Z p Z G F k Z X M g e S B n Z X N 0 a c O z b i B k Z W w g d G l l b X B v L D Y x f S Z x d W 9 0 O y w m c X V v d D t T Z W N 0 a W 9 u M S 9 B d W R p d G 9 y Z X M g Z G V s I F N H Q y A o M i k v Q X V 0 b 1 J l b W 9 2 Z W R D b 2 x 1 b W 5 z M S 5 7 Y W 5 z a S B i M T E u M T k s N j J 9 J n F 1 b 3 Q 7 L C Z x d W 9 0 O 1 N l Y 3 R p b 2 4 x L 0 F 1 Z G l 0 b 3 J l c y B k Z W w g U 0 d D I C g y K S 9 B d X R v U m V t b 3 Z l Z E N v b H V t b n M x L n t z a X N 0 Z W 1 h I H N 0 b 3 B f c 2 F m Z S B z d G F y d C w 2 M 3 0 m c X V v d D s s J n F 1 b 3 Q 7 U 2 V j d G l v b j E v Q X V k a X R v c m V z I G R l b C B T R 0 M g K D I p L 0 F 1 d G 9 S Z W 1 v d m V k Q 2 9 s d W 1 u c z E u e 3 R y Y X R h b W l l b n R v I G R l I G F n d W F z I H J l c 2 l k d W F s Z X M s N j R 9 J n F 1 b 3 Q 7 L C Z x d W 9 0 O 1 N l Y 3 R p b 2 4 x L 0 F 1 Z G l 0 b 3 J l c y B k Z W w g U 0 d D I C g y K S 9 B d X R v U m V t b 3 Z l Z E N v b H V t b n M x L n t k Z X N j Y X J i b 2 5 p e m F j a W 9 u L D Y 1 f S Z x d W 9 0 O y w m c X V v d D t T Z W N 0 a W 9 u M S 9 B d W R p d G 9 y Z X M g Z G V s I F N H Q y A o M i k v Q X V 0 b 1 J l b W 9 2 Z W R D b 2 x 1 b W 5 z M S 5 7 Z W N v b m 9 t a W E g Y 2 l y Y 3 V s Y X I s N j Z 9 J n F 1 b 3 Q 7 L C Z x d W 9 0 O 1 N l Y 3 R p b 2 4 x L 0 F 1 Z G l 0 b 3 J l c y B k Z W w g U 0 d D I C g y K S 9 B d X R v U m V t b 3 Z l Z E N v b H V t b n M x L n t j Y W x j d W x v c y B k Z S B n Y X N l c y B k Z S B l Z m V j d G 8 g a W 5 2 Z X J u Y W R l c m 8 g K C B j b 2 F c d T A w M j d z I C w g b G F 1 K S w 2 N 3 0 m c X V v d D s s J n F 1 b 3 Q 7 U 2 V j d G l v b j E v Q X V k a X R v c m V z I G R l b C B T R 0 M g K D I p L 0 F 1 d G 9 S Z W 1 v d m V k Q 2 9 s d W 1 u c z E u e 2 V 4 Y 2 V s Z W 5 j a W E g b 3 B l c m F j a W 9 u Y W w s N j h 9 J n F 1 b 3 Q 7 L C Z x d W 9 0 O 1 N l Y 3 R p b 2 4 x L 0 F 1 Z G l 0 b 3 J l c y B k Z W w g U 0 d D I C g y K S 9 B d X R v U m V t b 3 Z l Z E N v b H V t b n M x L n t j Y X B h Y 2 l k Y W Q g Z G U g b G F z I G x p b m V h c y w 2 O X 0 m c X V v d D s s J n F 1 b 3 Q 7 U 2 V j d G l v b j E v Q X V k a X R v c m V z I G R l b C B T R 0 M g K D I p L 0 F 1 d G 9 S Z W 1 v d m V k Q 2 9 s d W 1 u c z E u e 2 N h c m F j d G V y a X N 0 a W N h c y B l c 3 B l Y 2 l h b G V z I G R l b C B w c m 9 j Z X N v I H k g c H J v Z H V j d G 8 s N z B 9 J n F 1 b 3 Q 7 L C Z x d W 9 0 O 1 N l Y 3 R p b 2 4 x L 0 F 1 Z G l 0 b 3 J l c y B k Z W w g U 0 d D I C g y K S 9 B d X R v U m V t b 3 Z l Z E N v b H V t b n M x L n t 2 c 2 0 g b W l 4 Z W w g b W 9 k Z W w s N z F 9 J n F 1 b 3 Q 7 L C Z x d W 9 0 O 1 N l Y 3 R p b 2 4 x L 0 F 1 Z G l 0 b 3 J l c y B k Z W w g U 0 d D I C g y K S 9 B d X R v U m V t b 3 Z l Z E N v b H V t b n M x L n t j c m V h d G l u Z y B s Z X Z l b C B w d W x s L D c y f S Z x d W 9 0 O y w m c X V v d D t T Z W N 0 a W 9 u M S 9 B d W R p d G 9 y Z X M g Z G V s I F N H Q y A o M i k v Q X V 0 b 1 J l b W 9 2 Z W R D b 2 x 1 b W 5 z M S 5 7 Q X F 1 Y S B w c m 8 s N z N 9 J n F 1 b 3 Q 7 L C Z x d W 9 0 O 1 N l Y 3 R p b 2 4 x L 0 F 1 Z G l 0 b 3 J l c y B k Z W w g U 0 d D I C g y K S 9 B d X R v U m V t b 3 Z l Z E N v b H V t b n M x L n s 0 b X M s N z R 9 J n F 1 b 3 Q 7 L C Z x d W 9 0 O 1 N l Y 3 R p b 2 4 x L 0 F 1 Z G l 0 b 3 J l c y B k Z W w g U 0 d D I C g y K S 9 B d X R v U m V t b 3 Z l Z E N v b H V t b n M x L n t j c 3 J c d T A w M j d z I G h v b m R h L D c 1 f S Z x d W 9 0 O y w m c X V v d D t T Z W N 0 a W 9 u M S 9 B d W R p d G 9 y Z X M g Z G V s I F N H Q y A o M i k v Q X V 0 b 1 J l b W 9 2 Z W R D b 2 x 1 b W 5 z M S 5 7 a m 9 i I G 9 i c 2 V y d m F 0 a W 9 u L D c 2 f S Z x d W 9 0 O y w m c X V v d D t T Z W N 0 a W 9 u M S 9 B d W R p d G 9 y Z X M g Z G V s I F N H Q y A o M i k v Q X V 0 b 1 J l b W 9 2 Z W R D b 2 x 1 b W 5 z M S 5 7 Y 3 N y X H U w M D I 3 c y B z d W J h c n U s N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W R p d G 9 y Z X M l M j B k Z W w l M j B T R 0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k a X R v c m V z J T I w Z G V s J T I w U 0 d D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G l 0 b 3 J l c y U y M G R l b C U y M F N H Q y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G l 0 b 3 J l c y U y M G R l b C U y M F N H Q y U y M C g y K S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k a X R v c m V z J T I w Z G V s J T I w U 0 d D J T I w K D I p L 0 N v b H V t b m F z J T I w R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V C U y M E d l c m V u d G V z J T I w R n J l b m 9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c 3 M z k y Z G U t Y T Y z M S 0 0 Y 2 F m L W F m N z g t O G Z l N j I w M z d j N G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D h U M j I 6 M T g 6 M j I u N j c w N T Q z O F o i I C 8 + P E V u d H J 5 I F R 5 c G U 9 I k Z p b G x D b 2 x 1 b W 5 U e X B l c y I g V m F s d W U 9 I n N B d 1 l H Q U F B Q U F B Q U E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V k R B I D Y u M y Z x d W 9 0 O y w m c X V v d D t S Z X F 1 Z X J p b W l l b n R v c y B T V F B T K E 5 P T T A x L C B O T 0 0 w M i w g T k 9 N M D U s T k 9 N M D k s I E 5 P T T E 3 L C B O T 0 0 y M C x O T 0 0 y N S B O T 0 0 y N i w g T k 9 N M j c s I E 5 P T T I 5 L C B O T 0 0 z M y k m c X V v d D s s J n F 1 b 3 Q 7 Q W R t a W 5 p c 3 R y Y W N p b 2 4 g Z G U g c m V j d X J z b 3 M m c X V v d D s s J n F 1 b 3 Q 7 Q 1 J T I C h S Z X F 1 Z X J p b W l l b n R v c y B F c 3 B l Y 2 l m a W N v c y B k Z W w g Q 2 x p Z W 5 0 Z S k m c X V v d D s s J n F 1 b 3 Q 7 Y 2 9 u b 2 N p b W l l b n R v I G R l I H B c d T A w M j Z s I C h w c m 9 m a X Q g Y W 5 k I G x v c 3 M p I G Z p b G U g e S B j Y X N o I G Z s b 3 c g d H J h a W 5 p b m c m c X V v d D s s J n F 1 b 3 Q 7 c 2 d h I H R y Y W l u a W 5 n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N G V F 9 H Z X J l b n R l c 1 9 G c m V u b 3 N f X z I i I C 8 + P E V u d H J 5 I F R 5 c G U 9 I k x v Y W R l Z F R v Q W 5 h b H l z a X N T Z X J 2 a W N l c y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l Q g R 2 V y Z W 5 0 Z X M g R n J l b m 9 z I C g y K S 9 B d X R v U m V t b 3 Z l Z E N v b H V t b n M x L n t O b y B O b 2 1 p b m E s M H 0 m c X V v d D s s J n F 1 b 3 Q 7 U 2 V j d G l v b j E v Q 0 Z U I E d l c m V u d G V z I E Z y Z W 5 v c y A o M i k v Q X V 0 b 1 J l b W 9 2 Z W R D b 2 x 1 b W 5 z M S 5 7 T m 9 t Y n J l I G R l b C B F b X B s Z W F k b y w x f S Z x d W 9 0 O y w m c X V v d D t T Z W N 0 a W 9 u M S 9 D R l Q g R 2 V y Z W 5 0 Z X M g R n J l b m 9 z I C g y K S 9 B d X R v U m V t b 3 Z l Z E N v b H V t b n M x L n v D g X J l Y S w y f S Z x d W 9 0 O y w m c X V v d D t T Z W N 0 a W 9 u M S 9 D R l Q g R 2 V y Z W 5 0 Z X M g R n J l b m 9 z I C g y K S 9 B d X R v U m V t b 3 Z l Z E N v b H V t b n M x L n t W R E E g N i 4 z L D N 9 J n F 1 b 3 Q 7 L C Z x d W 9 0 O 1 N l Y 3 R p b 2 4 x L 0 N G V C B H Z X J l b n R l c y B G c m V u b 3 M g K D I p L 0 F 1 d G 9 S Z W 1 v d m V k Q 2 9 s d W 1 u c z E u e 1 J l c X V l c m l t a W V u d G 9 z I F N U U F M o T k 9 N M D E s I E 5 P T T A y L C B O T 0 0 w N S x O T 0 0 w O S w g T k 9 N M T c s I E 5 P T T I w L E 5 P T T I 1 I E 5 P T T I 2 L C B O T 0 0 y N y w g T k 9 N M j k s I E 5 P T T M z K S w 0 f S Z x d W 9 0 O y w m c X V v d D t T Z W N 0 a W 9 u M S 9 D R l Q g R 2 V y Z W 5 0 Z X M g R n J l b m 9 z I C g y K S 9 B d X R v U m V t b 3 Z l Z E N v b H V t b n M x L n t B Z G 1 p b m l z d H J h Y 2 l v b i B k Z S B y Z W N 1 c n N v c y w 1 f S Z x d W 9 0 O y w m c X V v d D t T Z W N 0 a W 9 u M S 9 D R l Q g R 2 V y Z W 5 0 Z X M g R n J l b m 9 z I C g y K S 9 B d X R v U m V t b 3 Z l Z E N v b H V t b n M x L n t D U l M g K F J l c X V l c m l t a W V u d G 9 z I E V z c G V j a W Z p Y 2 9 z I G R l b C B D b G l l b n R l K S w 2 f S Z x d W 9 0 O y w m c X V v d D t T Z W N 0 a W 9 u M S 9 D R l Q g R 2 V y Z W 5 0 Z X M g R n J l b m 9 z I C g y K S 9 B d X R v U m V t b 3 Z l Z E N v b H V t b n M x L n t j b 2 5 v Y 2 l t a W V u d G 8 g Z G U g c F x 1 M D A y N m w g K H B y b 2 Z p d C B h b m Q g b G 9 z c y k g Z m l s Z S B 5 I G N h c 2 g g Z m x v d y B 0 c m F p b m l u Z y w 3 f S Z x d W 9 0 O y w m c X V v d D t T Z W N 0 a W 9 u M S 9 D R l Q g R 2 V y Z W 5 0 Z X M g R n J l b m 9 z I C g y K S 9 B d X R v U m V t b 3 Z l Z E N v b H V t b n M x L n t z Z 2 E g d H J h a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Z U I E d l c m V u d G V z I E Z y Z W 5 v c y A o M i k v Q X V 0 b 1 J l b W 9 2 Z W R D b 2 x 1 b W 5 z M S 5 7 T m 8 g T m 9 t a W 5 h L D B 9 J n F 1 b 3 Q 7 L C Z x d W 9 0 O 1 N l Y 3 R p b 2 4 x L 0 N G V C B H Z X J l b n R l c y B G c m V u b 3 M g K D I p L 0 F 1 d G 9 S Z W 1 v d m V k Q 2 9 s d W 1 u c z E u e 0 5 v b W J y Z S B k Z W w g R W 1 w b G V h Z G 8 s M X 0 m c X V v d D s s J n F 1 b 3 Q 7 U 2 V j d G l v b j E v Q 0 Z U I E d l c m V u d G V z I E Z y Z W 5 v c y A o M i k v Q X V 0 b 1 J l b W 9 2 Z W R D b 2 x 1 b W 5 z M S 5 7 w 4 F y Z W E s M n 0 m c X V v d D s s J n F 1 b 3 Q 7 U 2 V j d G l v b j E v Q 0 Z U I E d l c m V u d G V z I E Z y Z W 5 v c y A o M i k v Q X V 0 b 1 J l b W 9 2 Z W R D b 2 x 1 b W 5 z M S 5 7 V k R B I D Y u M y w z f S Z x d W 9 0 O y w m c X V v d D t T Z W N 0 a W 9 u M S 9 D R l Q g R 2 V y Z W 5 0 Z X M g R n J l b m 9 z I C g y K S 9 B d X R v U m V t b 3 Z l Z E N v b H V t b n M x L n t S Z X F 1 Z X J p b W l l b n R v c y B T V F B T K E 5 P T T A x L C B O T 0 0 w M i w g T k 9 N M D U s T k 9 N M D k s I E 5 P T T E 3 L C B O T 0 0 y M C x O T 0 0 y N S B O T 0 0 y N i w g T k 9 N M j c s I E 5 P T T I 5 L C B O T 0 0 z M y k s N H 0 m c X V v d D s s J n F 1 b 3 Q 7 U 2 V j d G l v b j E v Q 0 Z U I E d l c m V u d G V z I E Z y Z W 5 v c y A o M i k v Q X V 0 b 1 J l b W 9 2 Z W R D b 2 x 1 b W 5 z M S 5 7 Q W R t a W 5 p c 3 R y Y W N p b 2 4 g Z G U g c m V j d X J z b 3 M s N X 0 m c X V v d D s s J n F 1 b 3 Q 7 U 2 V j d G l v b j E v Q 0 Z U I E d l c m V u d G V z I E Z y Z W 5 v c y A o M i k v Q X V 0 b 1 J l b W 9 2 Z W R D b 2 x 1 b W 5 z M S 5 7 Q 1 J T I C h S Z X F 1 Z X J p b W l l b n R v c y B F c 3 B l Y 2 l m a W N v c y B k Z W w g Q 2 x p Z W 5 0 Z S k s N n 0 m c X V v d D s s J n F 1 b 3 Q 7 U 2 V j d G l v b j E v Q 0 Z U I E d l c m V u d G V z I E Z y Z W 5 v c y A o M i k v Q X V 0 b 1 J l b W 9 2 Z W R D b 2 x 1 b W 5 z M S 5 7 Y 2 9 u b 2 N p b W l l b n R v I G R l I H B c d T A w M j Z s I C h w c m 9 m a X Q g Y W 5 k I G x v c 3 M p I G Z p b G U g e S B j Y X N o I G Z s b 3 c g d H J h a W 5 p b m c s N 3 0 m c X V v d D s s J n F 1 b 3 Q 7 U 2 V j d G l v b j E v Q 0 Z U I E d l c m V u d G V z I E Z y Z W 5 v c y A o M i k v Q X V 0 b 1 J l b W 9 2 Z W R D b 2 x 1 b W 5 z M S 5 7 c 2 d h I H R y Y W l u a W 5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l Q l M j B H Z X J l b n R l c y U y M E Z y Z W 5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l Q l M j B H Z X J l b n R l c y U y M E Z y Z W 5 v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l Q l M j B H Z X J l b n R l c y U y M E Z y Z W 5 v c y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V C U y M E d l c m V u d G V z J T I w R n J l b m 9 z J T I w K D I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l Q l M j B H Z X J l b n R l c y U y M E Z y Z W 5 v c y U y M C g y K S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y N T Q 3 Z m E 3 L W V j N m Y t N D Z k N S 1 i Y T g 3 L T J m M j B i Y j d j O D V m M i I g L z 4 8 R W 5 0 c n k g V H l w Z T 0 i T G 9 h Z G V k V G 9 B b m F s e X N p c 1 N l c n Z p Y 2 V z I i B W Y W x 1 Z T 0 i b D A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S U F U R i Z x d W 9 0 O y w m c X V v d D t S Z X F 1 Z X J p b W l l b n R v c y B T V F B T K E 5 P T T A x L C B O T 0 0 w M i w g T k 9 N M D U s T k 9 N M D k s I E 5 P T T E 3 L C B O T 0 0 y M C x O T 0 0 y N S B O T 0 0 y N i w g T k 9 N M j c s I E 5 P T T I 5 L C B O T 0 0 z M y k m c X V v d D s s J n F 1 b 3 Q 7 Q 1 R Q Q V Q g X H U w M D I 2 I E 9 F Q S Z x d W 9 0 O y w m c X V v d D t J b n N 0 c n V j d G 9 y I G l u d G V y b m 8 m c X V v d D s s J n F 1 b 3 Q 7 Q 2 9 u b 2 N p b W l l b n R v I H k g Y X B s a W N h Y 2 n D s 2 4 g Z G U g S V N P I D E 0 M D A x J n F 1 b 3 Q 7 L C Z x d W 9 0 O 0 N v b m 9 j a W 1 p Z W 5 0 b 3 M g Z G U g a G V y c m F t a W V u d G F z I G R l I G F u Y W x p c 2 l z I H k g c 2 9 s d W N p w 7 N u I G R l I H B y b 2 J s Z W 1 h c y A o O E R T K S Z x d W 9 0 O y w m c X V v d D t T Z W d 1 c m l k Y W Q g S W 5 k d X N 0 c m l h b C B 5 I H N p c 3 R l b W E g T E 9 U T y Z x d W 9 0 O y w m c X V v d D t N Y W 5 l a m 8 g Z G U g c X V p b W l j b 3 M m c X V v d D s s J n F 1 b 3 Q 7 Q X R l b m N p b 2 4 g Y S B i c m l n Y W R h c y B k Z S B l b W V y Z 2 V u Y 2 l h I C h k Z X J y Y W 1 l c y B 5 I H Z z I G l u Y 2 V u Z G l v K S Z x d W 9 0 O y w m c X V v d D t J U 0 8 g M T k w M T E m c X V v d D s s J n F 1 b 3 Q 7 S V N P I D Q 1 M D A m c X V v d D s s J n F 1 b 3 Q 7 b m Z w Y S A 3 M G U m c X V v d D s s J n F 1 b 3 Q 7 b G V n a X N s Y W N p b 2 4 g b W V 4 a W N h b m E g Y X B s a W N h Y m x l I G E g c H J v Y 2 V z b 3 M g e S B h Y 3 R p d m l k Y W R l c y B k Z S B o a X R h Y 2 h p I C Z x d W 9 0 O y w m c X V v d D t j b 2 9 y Z G l u Y W N p b 2 4 g Z G U g Y W N 0 a X Z p Z G F k Z X M g e S B n Z X N 0 a c O z b i B k Z W w g d G l l b X B v J n F 1 b 3 Q 7 L C Z x d W 9 0 O 2 F u c 2 k g Y j E x L j E 5 J n F 1 b 3 Q 7 L C Z x d W 9 0 O 3 N p c 3 R l b W E g c 3 R v c F 9 z Y W Z l I H N 0 Y X J 0 J n F 1 b 3 Q 7 X S I g L z 4 8 R W 5 0 c n k g V H l w Z T 0 i R m l s b E N v b H V t b l R 5 c G V z I i B W Y W x 1 Z T 0 i c 0 F 3 W U d B Q U F B Q U F B Q U F B Q U F B Q U F B Q U F B Q U F B P T 0 i I C 8 + P E V u d H J 5 I F R 5 c G U 9 I k Z p b G x M Y X N 0 V X B k Y X R l Z C I g V m F s d W U 9 I m Q y M D I 1 L T A 2 L T A 4 V D I y O j E 4 O j I z L j g x N z Y z M z V a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1 J I X 1 8 y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g g K D I p L 0 F 1 d G 9 S Z W 1 v d m V k Q 2 9 s d W 1 u c z E u e 0 5 v I E 5 v b W l u Y S w w f S Z x d W 9 0 O y w m c X V v d D t T Z W N 0 a W 9 u M S 9 S S C A o M i k v Q X V 0 b 1 J l b W 9 2 Z W R D b 2 x 1 b W 5 z M S 5 7 T m 9 t Y n J l I G R l b C B F b X B s Z W F k b y w x f S Z x d W 9 0 O y w m c X V v d D t T Z W N 0 a W 9 u M S 9 S S C A o M i k v Q X V 0 b 1 J l b W 9 2 Z W R D b 2 x 1 b W 5 z M S 5 7 w 4 F y Z W E s M n 0 m c X V v d D s s J n F 1 b 3 Q 7 U 2 V j d G l v b j E v U k g g K D I p L 0 F 1 d G 9 S Z W 1 v d m V k Q 2 9 s d W 1 u c z E u e 0 l B V E Y s M 3 0 m c X V v d D s s J n F 1 b 3 Q 7 U 2 V j d G l v b j E v U k g g K D I p L 0 F 1 d G 9 S Z W 1 v d m V k Q 2 9 s d W 1 u c z E u e 1 J l c X V l c m l t a W V u d G 9 z I F N U U F M o T k 9 N M D E s I E 5 P T T A y L C B O T 0 0 w N S x O T 0 0 w O S w g T k 9 N M T c s I E 5 P T T I w L E 5 P T T I 1 I E 5 P T T I 2 L C B O T 0 0 y N y w g T k 9 N M j k s I E 5 P T T M z K S w 0 f S Z x d W 9 0 O y w m c X V v d D t T Z W N 0 a W 9 u M S 9 S S C A o M i k v Q X V 0 b 1 J l b W 9 2 Z W R D b 2 x 1 b W 5 z M S 5 7 Q 1 R Q Q V Q g X H U w M D I 2 I E 9 F Q S w 1 f S Z x d W 9 0 O y w m c X V v d D t T Z W N 0 a W 9 u M S 9 S S C A o M i k v Q X V 0 b 1 J l b W 9 2 Z W R D b 2 x 1 b W 5 z M S 5 7 S W 5 z d H J 1 Y 3 R v c i B p b n R l c m 5 v L D Z 9 J n F 1 b 3 Q 7 L C Z x d W 9 0 O 1 N l Y 3 R p b 2 4 x L 1 J I I C g y K S 9 B d X R v U m V t b 3 Z l Z E N v b H V t b n M x L n t D b 2 5 v Y 2 l t a W V u d G 8 g e S B h c G x p Y 2 F j a c O z b i B k Z S B J U 0 8 g M T Q w M D E s N 3 0 m c X V v d D s s J n F 1 b 3 Q 7 U 2 V j d G l v b j E v U k g g K D I p L 0 F 1 d G 9 S Z W 1 v d m V k Q 2 9 s d W 1 u c z E u e 0 N v b m 9 j a W 1 p Z W 5 0 b 3 M g Z G U g a G V y c m F t a W V u d G F z I G R l I G F u Y W x p c 2 l z I H k g c 2 9 s d W N p w 7 N u I G R l I H B y b 2 J s Z W 1 h c y A o O E R T K S w 4 f S Z x d W 9 0 O y w m c X V v d D t T Z W N 0 a W 9 u M S 9 S S C A o M i k v Q X V 0 b 1 J l b W 9 2 Z W R D b 2 x 1 b W 5 z M S 5 7 U 2 V n d X J p Z G F k I E l u Z H V z d H J p Y W w g e S B z a X N 0 Z W 1 h I E x P V E 8 s O X 0 m c X V v d D s s J n F 1 b 3 Q 7 U 2 V j d G l v b j E v U k g g K D I p L 0 F 1 d G 9 S Z W 1 v d m V k Q 2 9 s d W 1 u c z E u e 0 1 h b m V q b y B k Z S B x d W l t a W N v c y w x M H 0 m c X V v d D s s J n F 1 b 3 Q 7 U 2 V j d G l v b j E v U k g g K D I p L 0 F 1 d G 9 S Z W 1 v d m V k Q 2 9 s d W 1 u c z E u e 0 F 0 Z W 5 j a W 9 u I G E g Y n J p Z 2 F k Y X M g Z G U g Z W 1 l c m d l b m N p Y S A o Z G V y c m F t Z X M g e S B 2 c y B p b m N l b m R p b y k s M T F 9 J n F 1 b 3 Q 7 L C Z x d W 9 0 O 1 N l Y 3 R p b 2 4 x L 1 J I I C g y K S 9 B d X R v U m V t b 3 Z l Z E N v b H V t b n M x L n t J U 0 8 g M T k w M T E s M T J 9 J n F 1 b 3 Q 7 L C Z x d W 9 0 O 1 N l Y 3 R p b 2 4 x L 1 J I I C g y K S 9 B d X R v U m V t b 3 Z l Z E N v b H V t b n M x L n t J U 0 8 g N D U w M C w x M 3 0 m c X V v d D s s J n F 1 b 3 Q 7 U 2 V j d G l v b j E v U k g g K D I p L 0 F 1 d G 9 S Z W 1 v d m V k Q 2 9 s d W 1 u c z E u e 2 5 m c G E g N z B l L D E 0 f S Z x d W 9 0 O y w m c X V v d D t T Z W N 0 a W 9 u M S 9 S S C A o M i k v Q X V 0 b 1 J l b W 9 2 Z W R D b 2 x 1 b W 5 z M S 5 7 b G V n a X N s Y W N p b 2 4 g b W V 4 a W N h b m E g Y X B s a W N h Y m x l I G E g c H J v Y 2 V z b 3 M g e S B h Y 3 R p d m l k Y W R l c y B k Z S B o a X R h Y 2 h p I C w x N X 0 m c X V v d D s s J n F 1 b 3 Q 7 U 2 V j d G l v b j E v U k g g K D I p L 0 F 1 d G 9 S Z W 1 v d m V k Q 2 9 s d W 1 u c z E u e 2 N v b 3 J k a W 5 h Y 2 l v b i B k Z S B h Y 3 R p d m l k Y W R l c y B 5 I G d l c 3 R p w 7 N u I G R l b C B 0 a W V t c G 8 s M T Z 9 J n F 1 b 3 Q 7 L C Z x d W 9 0 O 1 N l Y 3 R p b 2 4 x L 1 J I I C g y K S 9 B d X R v U m V t b 3 Z l Z E N v b H V t b n M x L n t h b n N p I G I x M S 4 x O S w x N 3 0 m c X V v d D s s J n F 1 b 3 Q 7 U 2 V j d G l v b j E v U k g g K D I p L 0 F 1 d G 9 S Z W 1 v d m V k Q 2 9 s d W 1 u c z E u e 3 N p c 3 R l b W E g c 3 R v c F 9 z Y W Z l I H N 0 Y X J 0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k g g K D I p L 0 F 1 d G 9 S Z W 1 v d m V k Q 2 9 s d W 1 u c z E u e 0 5 v I E 5 v b W l u Y S w w f S Z x d W 9 0 O y w m c X V v d D t T Z W N 0 a W 9 u M S 9 S S C A o M i k v Q X V 0 b 1 J l b W 9 2 Z W R D b 2 x 1 b W 5 z M S 5 7 T m 9 t Y n J l I G R l b C B F b X B s Z W F k b y w x f S Z x d W 9 0 O y w m c X V v d D t T Z W N 0 a W 9 u M S 9 S S C A o M i k v Q X V 0 b 1 J l b W 9 2 Z W R D b 2 x 1 b W 5 z M S 5 7 w 4 F y Z W E s M n 0 m c X V v d D s s J n F 1 b 3 Q 7 U 2 V j d G l v b j E v U k g g K D I p L 0 F 1 d G 9 S Z W 1 v d m V k Q 2 9 s d W 1 u c z E u e 0 l B V E Y s M 3 0 m c X V v d D s s J n F 1 b 3 Q 7 U 2 V j d G l v b j E v U k g g K D I p L 0 F 1 d G 9 S Z W 1 v d m V k Q 2 9 s d W 1 u c z E u e 1 J l c X V l c m l t a W V u d G 9 z I F N U U F M o T k 9 N M D E s I E 5 P T T A y L C B O T 0 0 w N S x O T 0 0 w O S w g T k 9 N M T c s I E 5 P T T I w L E 5 P T T I 1 I E 5 P T T I 2 L C B O T 0 0 y N y w g T k 9 N M j k s I E 5 P T T M z K S w 0 f S Z x d W 9 0 O y w m c X V v d D t T Z W N 0 a W 9 u M S 9 S S C A o M i k v Q X V 0 b 1 J l b W 9 2 Z W R D b 2 x 1 b W 5 z M S 5 7 Q 1 R Q Q V Q g X H U w M D I 2 I E 9 F Q S w 1 f S Z x d W 9 0 O y w m c X V v d D t T Z W N 0 a W 9 u M S 9 S S C A o M i k v Q X V 0 b 1 J l b W 9 2 Z W R D b 2 x 1 b W 5 z M S 5 7 S W 5 z d H J 1 Y 3 R v c i B p b n R l c m 5 v L D Z 9 J n F 1 b 3 Q 7 L C Z x d W 9 0 O 1 N l Y 3 R p b 2 4 x L 1 J I I C g y K S 9 B d X R v U m V t b 3 Z l Z E N v b H V t b n M x L n t D b 2 5 v Y 2 l t a W V u d G 8 g e S B h c G x p Y 2 F j a c O z b i B k Z S B J U 0 8 g M T Q w M D E s N 3 0 m c X V v d D s s J n F 1 b 3 Q 7 U 2 V j d G l v b j E v U k g g K D I p L 0 F 1 d G 9 S Z W 1 v d m V k Q 2 9 s d W 1 u c z E u e 0 N v b m 9 j a W 1 p Z W 5 0 b 3 M g Z G U g a G V y c m F t a W V u d G F z I G R l I G F u Y W x p c 2 l z I H k g c 2 9 s d W N p w 7 N u I G R l I H B y b 2 J s Z W 1 h c y A o O E R T K S w 4 f S Z x d W 9 0 O y w m c X V v d D t T Z W N 0 a W 9 u M S 9 S S C A o M i k v Q X V 0 b 1 J l b W 9 2 Z W R D b 2 x 1 b W 5 z M S 5 7 U 2 V n d X J p Z G F k I E l u Z H V z d H J p Y W w g e S B z a X N 0 Z W 1 h I E x P V E 8 s O X 0 m c X V v d D s s J n F 1 b 3 Q 7 U 2 V j d G l v b j E v U k g g K D I p L 0 F 1 d G 9 S Z W 1 v d m V k Q 2 9 s d W 1 u c z E u e 0 1 h b m V q b y B k Z S B x d W l t a W N v c y w x M H 0 m c X V v d D s s J n F 1 b 3 Q 7 U 2 V j d G l v b j E v U k g g K D I p L 0 F 1 d G 9 S Z W 1 v d m V k Q 2 9 s d W 1 u c z E u e 0 F 0 Z W 5 j a W 9 u I G E g Y n J p Z 2 F k Y X M g Z G U g Z W 1 l c m d l b m N p Y S A o Z G V y c m F t Z X M g e S B 2 c y B p b m N l b m R p b y k s M T F 9 J n F 1 b 3 Q 7 L C Z x d W 9 0 O 1 N l Y 3 R p b 2 4 x L 1 J I I C g y K S 9 B d X R v U m V t b 3 Z l Z E N v b H V t b n M x L n t J U 0 8 g M T k w M T E s M T J 9 J n F 1 b 3 Q 7 L C Z x d W 9 0 O 1 N l Y 3 R p b 2 4 x L 1 J I I C g y K S 9 B d X R v U m V t b 3 Z l Z E N v b H V t b n M x L n t J U 0 8 g N D U w M C w x M 3 0 m c X V v d D s s J n F 1 b 3 Q 7 U 2 V j d G l v b j E v U k g g K D I p L 0 F 1 d G 9 S Z W 1 v d m V k Q 2 9 s d W 1 u c z E u e 2 5 m c G E g N z B l L D E 0 f S Z x d W 9 0 O y w m c X V v d D t T Z W N 0 a W 9 u M S 9 S S C A o M i k v Q X V 0 b 1 J l b W 9 2 Z W R D b 2 x 1 b W 5 z M S 5 7 b G V n a X N s Y W N p b 2 4 g b W V 4 a W N h b m E g Y X B s a W N h Y m x l I G E g c H J v Y 2 V z b 3 M g e S B h Y 3 R p d m l k Y W R l c y B k Z S B o a X R h Y 2 h p I C w x N X 0 m c X V v d D s s J n F 1 b 3 Q 7 U 2 V j d G l v b j E v U k g g K D I p L 0 F 1 d G 9 S Z W 1 v d m V k Q 2 9 s d W 1 u c z E u e 2 N v b 3 J k a W 5 h Y 2 l v b i B k Z S B h Y 3 R p d m l k Y W R l c y B 5 I G d l c 3 R p w 7 N u I G R l b C B 0 a W V t c G 8 s M T Z 9 J n F 1 b 3 Q 7 L C Z x d W 9 0 O 1 N l Y 3 R p b 2 4 x L 1 J I I C g y K S 9 B d X R v U m V t b 3 Z l Z E N v b H V t b n M x L n t h b n N p I G I x M S 4 x O S w x N 3 0 m c X V v d D s s J n F 1 b 3 Q 7 U 2 V j d G l v b j E v U k g g K D I p L 0 F 1 d G 9 S Z W 1 v d m V k Q 2 9 s d W 1 u c z E u e 3 N p c 3 R l b W E g c 3 R v c F 9 z Y W Z l I H N 0 Y X J 0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g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g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C U y M C g y K S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g l M j A o M i k v Q 2 9 s d W 1 u Y X M l M j B F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W I 3 N j Y y L T c 4 N T g t N G E 4 M S 1 i Y z R m L W I z Z D Y 1 M z h h N G I y Z i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Y t M D h U M j I 6 M T c 6 M z c u O T Q 2 N T g 5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Z G F k I C g y K S 9 B d X R v U m V t b 3 Z l Z E N v b H V t b n M x L n t O b y B O b 2 1 p b m E s M H 0 m c X V v d D s s J n F 1 b 3 Q 7 U 2 V j d G l v b j E v Q 2 F s a W R h Z C A o M i k v Q X V 0 b 1 J l b W 9 2 Z W R D b 2 x 1 b W 5 z M S 5 7 T m 9 t Y n J l I G R l b C B F b X B s Z W F k b y w x f S Z x d W 9 0 O y w m c X V v d D t T Z W N 0 a W 9 u M S 9 D Y W x p Z G F k I C g y K S 9 B d X R v U m V t b 3 Z l Z E N v b H V t b n M x L n v D g X J l Y S w y f S Z x d W 9 0 O y w m c X V v d D t T Z W N 0 a W 9 u M S 9 D Y W x p Z G F k I C g y K S 9 B d X R v U m V t b 3 Z l Z E N v b H V t b n M x L n t D b 3 J l I F R v b 2 x z L D N 9 J n F 1 b 3 Q 7 L C Z x d W 9 0 O 1 N l Y 3 R p b 2 4 x L 0 N h b G l k Y W Q g K D I p L 0 F 1 d G 9 S Z W 1 v d m V k Q 2 9 s d W 1 u c z E u e 0 l B V E Y s N H 0 m c X V v d D s s J n F 1 b 3 Q 7 U 2 V j d G l v b j E v Q 2 F s a W R h Z C A o M i k v Q X V 0 b 1 J l b W 9 2 Z W R D b 2 x 1 b W 5 z M S 5 7 Q U 1 F R i B W R E E g N i 4 z L D V 9 J n F 1 b 3 Q 7 L C Z x d W 9 0 O 1 N l Y 3 R p b 2 4 x L 0 N h b G l k Y W Q g K D I p L 0 F 1 d G 9 S Z W 1 v d m V k Q 2 9 s d W 1 u c z E u e 1 Z E Q S A 2 L j M s N n 0 m c X V v d D s s J n F 1 b 3 Q 7 U 2 V j d G l v b j E v Q 2 F s a W R h Z C A o M i k v Q X V 0 b 1 J l b W 9 2 Z W R D b 2 x 1 b W 5 z M S 5 7 U 1 B D L D d 9 J n F 1 b 3 Q 7 L C Z x d W 9 0 O 1 N l Y 3 R p b 2 4 x L 0 N h b G l k Y W Q g K D I p L 0 F 1 d G 9 S Z W 1 v d m V k Q 2 9 s d W 1 u c z E u e 0 N v b m 9 j a W 1 p Z W 5 0 b 3 M g Y m F z a W N v c y B k Z S B 0 c m F 0 Y W 1 p Z W 5 0 b 3 M g d G V y b W l j b 3 M g I H k g b W F 0 Z X J p Y W x l c y B w Y X J h I G V s Y W J v c m F j a W 9 u I G R l I H B p Z X p h c y B t Z W N h b m l j Y X M u I C w 4 f S Z x d W 9 0 O y w m c X V v d D t T Z W N 0 a W 9 u M S 9 D Y W x p Z G F k I C g y K S 9 B d X R v U m V t b 3 Z l Z E N v b H V t b n M x L n t B U F F Q I C h Q b G F u a W Z p Y 2 F j a c O z b i B h d m F u e m F k Y S B k Z S B s Y S B j Y W x p Z G F k I G R l b C B w c m 9 k d W N 0 b y k s O X 0 m c X V v d D s s J n F 1 b 3 Q 7 U 2 V j d G l v b j E v Q 2 F s a W R h Z C A o M i k v Q X V 0 b 1 J l b W 9 2 Z W R D b 2 x 1 b W 5 z M S 5 7 S W 5 0 Z X J w c m V 0 Y W N p w 7 N u I G R l I H B s Y W 5 v c y B t Z W P D o W 5 p Y 2 9 z L D E w f S Z x d W 9 0 O y w m c X V v d D t T Z W N 0 a W 9 u M S 9 D Y W x p Z G F k I C g y K S 9 B d X R v U m V t b 3 Z l Z E N v b H V t b n M x L n t N Y W 5 l a m 8 g Z G U g Z X F 1 a X B v c y B k Z S B t Z W R p Y 2 n D s 2 4 s M T F 9 J n F 1 b 3 Q 7 L C Z x d W 9 0 O 1 N l Y 3 R p b 2 4 x L 0 N h b G l k Y W Q g K D I p L 0 F 1 d G 9 S Z W 1 v d m V k Q 2 9 s d W 1 u c z E u e 0 1 T Q S A o Q W 5 h b G l z a X M g Z G U g c 2 l z d G V t Y X M g Z G U g b W V k a W N p w 7 N u K S w x M n 0 m c X V v d D s s J n F 1 b 3 Q 7 U 2 V j d G l v b j E v Q 2 F s a W R h Z C A o M i k v Q X V 0 b 1 J l b W 9 2 Z W R D b 2 x 1 b W 5 z M S 5 7 U F B B U C A o U H J v Y 2 V z b y B k Z S B B c H J v Y m F j a c O z b i B k Z S B Q a W V 6 Y X M g Z G U g U H J v Z H V j Y 2 n D s 2 4 p L D E z f S Z x d W 9 0 O y w m c X V v d D t T Z W N 0 a W 9 u M S 9 D Y W x p Z G F k I C g y K S 9 B d X R v U m V t b 3 Z l Z E N v b H V t b n M x L n t J b n R l c n B y Z X R h Y 2 l v b i B k Z S B w b G F u b 3 M g K E d E X H U w M D I 2 V C B U b 2 x l c m F u Y 2 l h c y B H Z W 9 t Z X R y a W N h c y B 5 I E R p b W V u c 2 l v b m F s Z X M p L D E 0 f S Z x d W 9 0 O y w m c X V v d D t T Z W N 0 a W 9 u M S 9 D Y W x p Z G F k I C g y K S 9 B d X R v U m V t b 3 Z l Z E N v b H V t b n M x L n t D U U k t O S w x N X 0 m c X V v d D s s J n F 1 b 3 Q 7 U 2 V j d G l v b j E v Q 2 F s a W R h Z C A o M i k v Q X V 0 b 1 J l b W 9 2 Z W R D b 2 x 1 b W 5 z M S 5 7 Q 1 F J L T E x L D E 2 f S Z x d W 9 0 O y w m c X V v d D t T Z W N 0 a W 9 u M S 9 D Y W x p Z G F k I C g y K S 9 B d X R v U m V t b 3 Z l Z E N v b H V t b n M x L n t D U U k t M T I s M T d 9 J n F 1 b 3 Q 7 L C Z x d W 9 0 O 1 N l Y 3 R p b 2 4 x L 0 N h b G l k Y W Q g K D I p L 0 F 1 d G 9 S Z W 1 v d m V k Q 2 9 s d W 1 u c z E u e 0 N R S S 0 x N C w x O H 0 m c X V v d D s s J n F 1 b 3 Q 7 U 2 V j d G l v b j E v Q 2 F s a W R h Z C A o M i k v Q X V 0 b 1 J l b W 9 2 Z W R D b 2 x 1 b W 5 z M S 5 7 Q 1 F J L T E 1 L D E 5 f S Z x d W 9 0 O y w m c X V v d D t T Z W N 0 a W 9 u M S 9 D Y W x p Z G F k I C g y K S 9 B d X R v U m V t b 3 Z l Z E N v b H V t b n M x L n t D U U k t M j A s M j B 9 J n F 1 b 3 Q 7 L C Z x d W 9 0 O 1 N l Y 3 R p b 2 4 x L 0 N h b G l k Y W Q g K D I p L 0 F 1 d G 9 S Z W 1 v d m V k Q 2 9 s d W 1 u c z E u e 0 l u c 3 R y d W N 0 b 3 I g a W 5 0 Z X J u b y w y M X 0 m c X V v d D s s J n F 1 b 3 Q 7 U 2 V j d G l v b j E v Q 2 F s a W R h Z C A o M i k v Q X V 0 b 1 J l b W 9 2 Z W R D b 2 x 1 b W 5 z M S 5 7 T W F u Z W p v I G R l I F N v Z n R 3 Y X J l I C B N Z W F z d X J l I E x p b m s u I C g g Q 3 J l Y W N p b 2 4 g Z G U g c G x h b n R p b G x h c y B w Y X J h I H J l c 2 d 1 Y X J k b y B k Z S B k Y X R v c y k s M j J 9 J n F 1 b 3 Q 7 L C Z x d W 9 0 O 1 N l Y 3 R p b 2 4 x L 0 N h b G l k Y W Q g K D I p L 0 F 1 d G 9 S Z W 1 v d m V k Q 2 9 s d W 1 u c z E u e 0 V u d G V u Z G l t a W V u d G 8 g Z G U g U G x h b i B k Z S B D b 2 5 0 c m 9 s L D I z f S Z x d W 9 0 O y w m c X V v d D t T Z W N 0 a W 9 u M S 9 D Y W x p Z G F k I C g y K S 9 B d X R v U m V t b 3 Z l Z E N v b H V t b n M x L n t V c 2 8 g Z G U g c 2 9 m d H d h c m U g Z 2 F n Z X R y Y W s g K E F s d G E s I G 1 v Z G l m a W N h Y 2 l v b i B 5 I G J h a m E g Z G U g Z X F 1 a X B v c y k u L D I 0 f S Z x d W 9 0 O y w m c X V v d D t T Z W N 0 a W 9 u M S 9 D Y W x p Z G F k I C g y K S 9 B d X R v U m V t b 3 Z l Z E N v b H V t b n M x L n t D b 2 5 v Y 2 l t a W V u d G 8 g e S B B c G x p Y 2 F j a c O z b i B k Z W w g U 2 l z d G V t Y S B J T F V P L D I 1 f S Z x d W 9 0 O y w m c X V v d D t T Z W N 0 a W 9 u M S 9 D Y W x p Z G F k I C g y K S 9 B d X R v U m V t b 3 Z l Z E N v b H V t b n M x L n t B Z G 1 p b m l z d H J h Y 2 l v b i B k Z S B y Z W N 1 c n N v c y w y N n 0 m c X V v d D s s J n F 1 b 3 Q 7 U 2 V j d G l v b j E v Q 2 F s a W R h Z C A o M i k v Q X V 0 b 1 J l b W 9 2 Z W R D b 2 x 1 b W 5 z M S 5 7 V X N v I G R l I F B v c n R h b G V z I G R l I E N s a W V u d G V z L D I 3 f S Z x d W 9 0 O y w m c X V v d D t T Z W N 0 a W 9 u M S 9 D Y W x p Z G F k I C g y K S 9 B d X R v U m V t b 3 Z l Z E N v b H V t b n M x L n t D b 2 5 v Y 2 l t a W V u d G 8 g e S B h c G x p Y 2 F j a c O z b i B k Z S B J U 0 8 g M T Q w M D E s M j h 9 J n F 1 b 3 Q 7 L C Z x d W 9 0 O 1 N l Y 3 R p b 2 4 x L 0 N h b G l k Y W Q g K D I p L 0 F 1 d G 9 S Z W 1 v d m V k Q 2 9 s d W 1 u c z E u e 0 R N Q U l D I C 0 g U 2 l 4 I F N p Z 2 1 h L D I 5 f S Z x d W 9 0 O y w m c X V v d D t T Z W N 0 a W 9 u M S 9 D Y W x p Z G F k I C g y K S 9 B d X R v U m V t b 3 Z l Z E N v b H V t b n M x L n t T R 0 M s M z B 9 J n F 1 b 3 Q 7 L C Z x d W 9 0 O 1 N l Y 3 R p b 2 4 x L 0 N h b G l k Y W Q g K D I p L 0 F 1 d G 9 S Z W 1 v d m V k Q 2 9 s d W 1 u c z E u e 0 l u Z 2 z D q X M s M z F 9 J n F 1 b 3 Q 7 L C Z x d W 9 0 O 1 N l Y 3 R p b 2 4 x L 0 N h b G l k Y W Q g K D I p L 0 F 1 d G 9 S Z W 1 v d m V k Q 2 9 s d W 1 u c z E u e 0 F z d G 9 u L U c s M z J 9 J n F 1 b 3 Q 7 L C Z x d W 9 0 O 1 N l Y 3 R p b 2 4 x L 0 N h b G l k Y W Q g K D I p L 0 F 1 d G 9 S Z W 1 v d m V k Q 2 9 s d W 1 u c z E u e 0 d R V U l D U y w z M 3 0 m c X V v d D s s J n F 1 b 3 Q 7 U 2 V j d G l v b j E v Q 2 F s a W R h Z C A o M i k v Q X V 0 b 1 J l b W 9 2 Z W R D b 2 x 1 b W 5 z M S 5 7 Q 1 N G I F N 0 Z W x s Y W 5 0 a X M s M z R 9 J n F 1 b 3 Q 7 L C Z x d W 9 0 O 1 N l Y 3 R p b 2 4 x L 0 N h b G l k Y W Q g K D I p L 0 F 1 d G 9 S Z W 1 v d m V k Q 2 9 s d W 1 u c z E u e 0 N T R i B O a X N z Y W 4 s M z V 9 J n F 1 b 3 Q 7 L C Z x d W 9 0 O 1 N l Y 3 R p b 2 4 x L 0 N h b G l k Y W Q g K D I p L 0 F 1 d G 9 S Z W 1 v d m V k Q 2 9 s d W 1 u c z E u e 0 N T U i B N Y X p k Y S w z N n 0 m c X V v d D s s J n F 1 b 3 Q 7 U 2 V j d G l v b j E v Q 2 F s a W R h Z C A o M i k v Q X V 0 b 1 J l b W 9 2 Z W R D b 2 x 1 b W 5 z M S 5 7 Q 1 N S I E Z v c m Q s M z d 9 J n F 1 b 3 Q 7 L C Z x d W 9 0 O 1 N l Y 3 R p b 2 4 x L 0 N h b G l k Y W Q g K D I p L 0 F 1 d G 9 S Z W 1 v d m V k Q 2 9 s d W 1 u c z E u e 0 N T R i B U b 3 l v d G E s M z h 9 J n F 1 b 3 Q 7 L C Z x d W 9 0 O 1 N l Y 3 R p b 2 4 x L 0 N h b G l k Y W Q g K D I p L 0 F 1 d G 9 S Z W 1 v d m V k Q 2 9 s d W 1 u c z E u e 0 N v b m 9 j a W 1 p Z W 5 0 b 3 M g Z G U g a G V y c m F t a W V u d G F z I G R l I G F u Y W x p c 2 l z I H k g c 2 9 s d W N p w 7 N u I G R l I H B y b 2 J s Z W 1 h c y A o O E R T K S w z O X 0 m c X V v d D s s J n F 1 b 3 Q 7 U 2 V j d G l v b j E v Q 2 F s a W R h Z C A o M i k v Q X V 0 b 1 J l b W 9 2 Z W R D b 2 x 1 b W 5 z M S 5 7 T m 9 y b W F z I G F w b G l j Y W J s Z X M g c G F y Y S B s Y W J v c m F 0 b 3 J p b 3 M g Z G U g b W V 0 c m 9 s b 2 d p Y S 4 s N D B 9 J n F 1 b 3 Q 7 L C Z x d W 9 0 O 1 N l Y 3 R p b 2 4 x L 0 N h b G l k Y W Q g K D I p L 0 F 1 d G 9 S Z W 1 v d m V k Q 2 9 s d W 1 u c z E u e 0 N S U y A o U m V x d W V y a W 1 p Z W 5 0 b 3 M g R X N w Z W N p Z m l j b 3 M g Z G V s I E N s a W V u d G U p L D Q x f S Z x d W 9 0 O y w m c X V v d D t T Z W N 0 a W 9 u M S 9 D Y W x p Z G F k I C g y K S 9 B d X R v U m V t b 3 Z l Z E N v b H V t b n M x L n t Q R k 1 F Q T o g Q W 7 D o W x p c 2 l z I H F 1 Z S B w Z X J t a X R l I G l k Z W 5 0 a W Z p Y 2 F y I H B v c 2 l i b G V z I G 1 v Z G 9 z I G R l I G Z h b G x h I G V u I H V u I H B y b 2 R 1 Y 3 R v I G 8 g c H J v Y 2 V z b y B 5 I G V 2 Y W x 1 Y X I g c 3 U g a W 1 w Y W N 0 b y B l b i B s Y S B j Y W x p Z G F k L C B j b 2 4 g Z W w g Z m l u I G R l I G R l c 2 F y c m 9 s b G F y I G F j Y 2 l v b m V z I H B y Z X Z l b n R p d m F z L i w 0 M n 0 m c X V v d D s s J n F 1 b 3 Q 7 U 2 V j d G l v b j E v Q 2 F s a W R h Z C A o M i k v Q X V 0 b 1 J l b W 9 2 Z W R D b 2 x 1 b W 5 z M S 5 7 S V N P I D M x M D A w L D Q z f S Z x d W 9 0 O y w m c X V v d D t T Z W N 0 a W 9 u M S 9 D Y W x p Z G F k I C g y K S 9 B d X R v U m V t b 3 Z l Z E N v b H V t b n M x L n t J U 0 8 g O T A w M C w 0 N H 0 m c X V v d D s s J n F 1 b 3 Q 7 U 2 V j d G l v b j E v Q 2 F s a W R h Z C A o M i k v Q X V 0 b 1 J l b W 9 2 Z W R D b 2 x 1 b W 5 z M S 5 7 S V N P I D E 5 M D E x L D Q 1 f S Z x d W 9 0 O y w m c X V v d D t T Z W N 0 a W 9 u M S 9 D Y W x p Z G F k I C g y K S 9 B d X R v U m V t b 3 Z l Z E N v b H V t b n M x L n t J U 0 8 g O T A w M S w 0 N n 0 m c X V v d D s s J n F 1 b 3 Q 7 U 2 V j d G l v b j E v Q 2 F s a W R h Z C A o M i k v Q X V 0 b 1 J l b W 9 2 Z W R D b 2 x 1 b W 5 z M S 5 7 Q 2 9 u b 2 N p b W l l b n R v I G V u I G x h I G F w b G l j Y W N p w 7 N u I G R l I G x h c y B J b n R l c n B y Z X R h Y 2 l v b m V z I F N h b m N p b 2 5 h Z G F z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Q 2 F s a W R h Z C A o M i k v Q X V 0 b 1 J l b W 9 2 Z W R D b 2 x 1 b W 5 z M S 5 7 T m 8 g T m 9 t a W 5 h L D B 9 J n F 1 b 3 Q 7 L C Z x d W 9 0 O 1 N l Y 3 R p b 2 4 x L 0 N h b G l k Y W Q g K D I p L 0 F 1 d G 9 S Z W 1 v d m V k Q 2 9 s d W 1 u c z E u e 0 5 v b W J y Z S B k Z W w g R W 1 w b G V h Z G 8 s M X 0 m c X V v d D s s J n F 1 b 3 Q 7 U 2 V j d G l v b j E v Q 2 F s a W R h Z C A o M i k v Q X V 0 b 1 J l b W 9 2 Z W R D b 2 x 1 b W 5 z M S 5 7 w 4 F y Z W E s M n 0 m c X V v d D s s J n F 1 b 3 Q 7 U 2 V j d G l v b j E v Q 2 F s a W R h Z C A o M i k v Q X V 0 b 1 J l b W 9 2 Z W R D b 2 x 1 b W 5 z M S 5 7 Q 2 9 y Z S B U b 2 9 s c y w z f S Z x d W 9 0 O y w m c X V v d D t T Z W N 0 a W 9 u M S 9 D Y W x p Z G F k I C g y K S 9 B d X R v U m V t b 3 Z l Z E N v b H V t b n M x L n t J Q V R G L D R 9 J n F 1 b 3 Q 7 L C Z x d W 9 0 O 1 N l Y 3 R p b 2 4 x L 0 N h b G l k Y W Q g K D I p L 0 F 1 d G 9 S Z W 1 v d m V k Q 2 9 s d W 1 u c z E u e 0 F N R U Y g V k R B I D Y u M y w 1 f S Z x d W 9 0 O y w m c X V v d D t T Z W N 0 a W 9 u M S 9 D Y W x p Z G F k I C g y K S 9 B d X R v U m V t b 3 Z l Z E N v b H V t b n M x L n t W R E E g N i 4 z L D Z 9 J n F 1 b 3 Q 7 L C Z x d W 9 0 O 1 N l Y 3 R p b 2 4 x L 0 N h b G l k Y W Q g K D I p L 0 F 1 d G 9 S Z W 1 v d m V k Q 2 9 s d W 1 u c z E u e 1 N Q Q y w 3 f S Z x d W 9 0 O y w m c X V v d D t T Z W N 0 a W 9 u M S 9 D Y W x p Z G F k I C g y K S 9 B d X R v U m V t b 3 Z l Z E N v b H V t b n M x L n t D b 2 5 v Y 2 l t a W V u d G 9 z I G J h c 2 l j b 3 M g Z G U g d H J h d G F t a W V u d G 9 z I H R l c m 1 p Y 2 9 z I C B 5 I G 1 h d G V y a W F s Z X M g c G F y Y S B l b G F i b 3 J h Y 2 l v b i B k Z S B w a W V 6 Y X M g b W V j Y W 5 p Y 2 F z L i A s O H 0 m c X V v d D s s J n F 1 b 3 Q 7 U 2 V j d G l v b j E v Q 2 F s a W R h Z C A o M i k v Q X V 0 b 1 J l b W 9 2 Z W R D b 2 x 1 b W 5 z M S 5 7 Q V B R U C A o U G x h b m l m a W N h Y 2 n D s 2 4 g Y X Z h b n p h Z G E g Z G U g b G E g Y 2 F s a W R h Z C B k Z W w g c H J v Z H V j d G 8 p L D l 9 J n F 1 b 3 Q 7 L C Z x d W 9 0 O 1 N l Y 3 R p b 2 4 x L 0 N h b G l k Y W Q g K D I p L 0 F 1 d G 9 S Z W 1 v d m V k Q 2 9 s d W 1 u c z E u e 0 l u d G V y c H J l d G F j a c O z b i B k Z S B w b G F u b 3 M g b W V j w 6 F u a W N v c y w x M H 0 m c X V v d D s s J n F 1 b 3 Q 7 U 2 V j d G l v b j E v Q 2 F s a W R h Z C A o M i k v Q X V 0 b 1 J l b W 9 2 Z W R D b 2 x 1 b W 5 z M S 5 7 T W F u Z W p v I G R l I G V x d W l w b 3 M g Z G U g b W V k a W N p w 7 N u L D E x f S Z x d W 9 0 O y w m c X V v d D t T Z W N 0 a W 9 u M S 9 D Y W x p Z G F k I C g y K S 9 B d X R v U m V t b 3 Z l Z E N v b H V t b n M x L n t N U 0 E g K E F u Y W x p c 2 l z I G R l I H N p c 3 R l b W F z I G R l I G 1 l Z G l j a c O z b i k s M T J 9 J n F 1 b 3 Q 7 L C Z x d W 9 0 O 1 N l Y 3 R p b 2 4 x L 0 N h b G l k Y W Q g K D I p L 0 F 1 d G 9 S Z W 1 v d m V k Q 2 9 s d W 1 u c z E u e 1 B Q Q V A g K F B y b 2 N l c 2 8 g Z G U g Q X B y b 2 J h Y 2 n D s 2 4 g Z G U g U G l l e m F z I G R l I F B y b 2 R 1 Y 2 N p w 7 N u K S w x M 3 0 m c X V v d D s s J n F 1 b 3 Q 7 U 2 V j d G l v b j E v Q 2 F s a W R h Z C A o M i k v Q X V 0 b 1 J l b W 9 2 Z W R D b 2 x 1 b W 5 z M S 5 7 S W 5 0 Z X J w c m V 0 Y W N p b 2 4 g Z G U g c G x h b m 9 z I C h H R F x 1 M D A y N l Q g V G 9 s Z X J h b m N p Y X M g R 2 V v b W V 0 c m l j Y X M g e S B E a W 1 l b n N p b 2 5 h b G V z K S w x N H 0 m c X V v d D s s J n F 1 b 3 Q 7 U 2 V j d G l v b j E v Q 2 F s a W R h Z C A o M i k v Q X V 0 b 1 J l b W 9 2 Z W R D b 2 x 1 b W 5 z M S 5 7 Q 1 F J L T k s M T V 9 J n F 1 b 3 Q 7 L C Z x d W 9 0 O 1 N l Y 3 R p b 2 4 x L 0 N h b G l k Y W Q g K D I p L 0 F 1 d G 9 S Z W 1 v d m V k Q 2 9 s d W 1 u c z E u e 0 N R S S 0 x M S w x N n 0 m c X V v d D s s J n F 1 b 3 Q 7 U 2 V j d G l v b j E v Q 2 F s a W R h Z C A o M i k v Q X V 0 b 1 J l b W 9 2 Z W R D b 2 x 1 b W 5 z M S 5 7 Q 1 F J L T E y L D E 3 f S Z x d W 9 0 O y w m c X V v d D t T Z W N 0 a W 9 u M S 9 D Y W x p Z G F k I C g y K S 9 B d X R v U m V t b 3 Z l Z E N v b H V t b n M x L n t D U U k t M T Q s M T h 9 J n F 1 b 3 Q 7 L C Z x d W 9 0 O 1 N l Y 3 R p b 2 4 x L 0 N h b G l k Y W Q g K D I p L 0 F 1 d G 9 S Z W 1 v d m V k Q 2 9 s d W 1 u c z E u e 0 N R S S 0 x N S w x O X 0 m c X V v d D s s J n F 1 b 3 Q 7 U 2 V j d G l v b j E v Q 2 F s a W R h Z C A o M i k v Q X V 0 b 1 J l b W 9 2 Z W R D b 2 x 1 b W 5 z M S 5 7 Q 1 F J L T I w L D I w f S Z x d W 9 0 O y w m c X V v d D t T Z W N 0 a W 9 u M S 9 D Y W x p Z G F k I C g y K S 9 B d X R v U m V t b 3 Z l Z E N v b H V t b n M x L n t J b n N 0 c n V j d G 9 y I G l u d G V y b m 8 s M j F 9 J n F 1 b 3 Q 7 L C Z x d W 9 0 O 1 N l Y 3 R p b 2 4 x L 0 N h b G l k Y W Q g K D I p L 0 F 1 d G 9 S Z W 1 v d m V k Q 2 9 s d W 1 u c z E u e 0 1 h b m V q b y B k Z S B T b 2 Z 0 d 2 F y Z S A g T W V h c 3 V y Z S B M a W 5 r L i A o I E N y Z W F j a W 9 u I G R l I H B s Y W 5 0 a W x s Y X M g c G F y Y S B y Z X N n d W F y Z G 8 g Z G U g Z G F 0 b 3 M p L D I y f S Z x d W 9 0 O y w m c X V v d D t T Z W N 0 a W 9 u M S 9 D Y W x p Z G F k I C g y K S 9 B d X R v U m V t b 3 Z l Z E N v b H V t b n M x L n t F b n R l b m R p b W l l b n R v I G R l I F B s Y W 4 g Z G U g Q 2 9 u d H J v b C w y M 3 0 m c X V v d D s s J n F 1 b 3 Q 7 U 2 V j d G l v b j E v Q 2 F s a W R h Z C A o M i k v Q X V 0 b 1 J l b W 9 2 Z W R D b 2 x 1 b W 5 z M S 5 7 V X N v I G R l I H N v Z n R 3 Y X J l I G d h Z 2 V 0 c m F r I C h B b H R h L C B t b 2 R p Z m l j Y W N p b 2 4 g e S B i Y W p h I G R l I G V x d W l w b 3 M p L i w y N H 0 m c X V v d D s s J n F 1 b 3 Q 7 U 2 V j d G l v b j E v Q 2 F s a W R h Z C A o M i k v Q X V 0 b 1 J l b W 9 2 Z W R D b 2 x 1 b W 5 z M S 5 7 Q 2 9 u b 2 N p b W l l b n R v I H k g Q X B s a W N h Y 2 n D s 2 4 g Z G V s I F N p c 3 R l b W E g S U x V T y w y N X 0 m c X V v d D s s J n F 1 b 3 Q 7 U 2 V j d G l v b j E v Q 2 F s a W R h Z C A o M i k v Q X V 0 b 1 J l b W 9 2 Z W R D b 2 x 1 b W 5 z M S 5 7 Q W R t a W 5 p c 3 R y Y W N p b 2 4 g Z G U g c m V j d X J z b 3 M s M j Z 9 J n F 1 b 3 Q 7 L C Z x d W 9 0 O 1 N l Y 3 R p b 2 4 x L 0 N h b G l k Y W Q g K D I p L 0 F 1 d G 9 S Z W 1 v d m V k Q 2 9 s d W 1 u c z E u e 1 V z b y B k Z S B Q b 3 J 0 Y W x l c y B k Z S B D b G l l b n R l c y w y N 3 0 m c X V v d D s s J n F 1 b 3 Q 7 U 2 V j d G l v b j E v Q 2 F s a W R h Z C A o M i k v Q X V 0 b 1 J l b W 9 2 Z W R D b 2 x 1 b W 5 z M S 5 7 Q 2 9 u b 2 N p b W l l b n R v I H k g Y X B s a W N h Y 2 n D s 2 4 g Z G U g S V N P I D E 0 M D A x L D I 4 f S Z x d W 9 0 O y w m c X V v d D t T Z W N 0 a W 9 u M S 9 D Y W x p Z G F k I C g y K S 9 B d X R v U m V t b 3 Z l Z E N v b H V t b n M x L n t E T U F J Q y A t I F N p e C B T a W d t Y S w y O X 0 m c X V v d D s s J n F 1 b 3 Q 7 U 2 V j d G l v b j E v Q 2 F s a W R h Z C A o M i k v Q X V 0 b 1 J l b W 9 2 Z W R D b 2 x 1 b W 5 z M S 5 7 U 0 d D L D M w f S Z x d W 9 0 O y w m c X V v d D t T Z W N 0 a W 9 u M S 9 D Y W x p Z G F k I C g y K S 9 B d X R v U m V t b 3 Z l Z E N v b H V t b n M x L n t J b m d s w 6 l z L D M x f S Z x d W 9 0 O y w m c X V v d D t T Z W N 0 a W 9 u M S 9 D Y W x p Z G F k I C g y K S 9 B d X R v U m V t b 3 Z l Z E N v b H V t b n M x L n t B c 3 R v b i 1 H L D M y f S Z x d W 9 0 O y w m c X V v d D t T Z W N 0 a W 9 u M S 9 D Y W x p Z G F k I C g y K S 9 B d X R v U m V t b 3 Z l Z E N v b H V t b n M x L n t H U V V J Q 1 M s M z N 9 J n F 1 b 3 Q 7 L C Z x d W 9 0 O 1 N l Y 3 R p b 2 4 x L 0 N h b G l k Y W Q g K D I p L 0 F 1 d G 9 S Z W 1 v d m V k Q 2 9 s d W 1 u c z E u e 0 N T R i B T d G V s b G F u d G l z L D M 0 f S Z x d W 9 0 O y w m c X V v d D t T Z W N 0 a W 9 u M S 9 D Y W x p Z G F k I C g y K S 9 B d X R v U m V t b 3 Z l Z E N v b H V t b n M x L n t D U 0 Y g T m l z c 2 F u L D M 1 f S Z x d W 9 0 O y w m c X V v d D t T Z W N 0 a W 9 u M S 9 D Y W x p Z G F k I C g y K S 9 B d X R v U m V t b 3 Z l Z E N v b H V t b n M x L n t D U 1 I g T W F 6 Z G E s M z Z 9 J n F 1 b 3 Q 7 L C Z x d W 9 0 O 1 N l Y 3 R p b 2 4 x L 0 N h b G l k Y W Q g K D I p L 0 F 1 d G 9 S Z W 1 v d m V k Q 2 9 s d W 1 u c z E u e 0 N T U i B G b 3 J k L D M 3 f S Z x d W 9 0 O y w m c X V v d D t T Z W N 0 a W 9 u M S 9 D Y W x p Z G F k I C g y K S 9 B d X R v U m V t b 3 Z l Z E N v b H V t b n M x L n t D U 0 Y g V G 9 5 b 3 R h L D M 4 f S Z x d W 9 0 O y w m c X V v d D t T Z W N 0 a W 9 u M S 9 D Y W x p Z G F k I C g y K S 9 B d X R v U m V t b 3 Z l Z E N v b H V t b n M x L n t D b 2 5 v Y 2 l t a W V u d G 9 z I G R l I G h l c n J h b W l l b n R h c y B k Z S B h b m F s a X N p c y B 5 I H N v b H V j a c O z b i B k Z S B w c m 9 i b G V t Y X M g K D h E U y k s M z l 9 J n F 1 b 3 Q 7 L C Z x d W 9 0 O 1 N l Y 3 R p b 2 4 x L 0 N h b G l k Y W Q g K D I p L 0 F 1 d G 9 S Z W 1 v d m V k Q 2 9 s d W 1 u c z E u e 0 5 v c m 1 h c y B h c G x p Y 2 F i b G V z I H B h c m E g b G F i b 3 J h d G 9 y a W 9 z I G R l I G 1 l d H J v b G 9 n a W E u L D Q w f S Z x d W 9 0 O y w m c X V v d D t T Z W N 0 a W 9 u M S 9 D Y W x p Z G F k I C g y K S 9 B d X R v U m V t b 3 Z l Z E N v b H V t b n M x L n t D U l M g K F J l c X V l c m l t a W V u d G 9 z I E V z c G V j a W Z p Y 2 9 z I G R l b C B D b G l l b n R l K S w 0 M X 0 m c X V v d D s s J n F 1 b 3 Q 7 U 2 V j d G l v b j E v Q 2 F s a W R h Z C A o M i k v Q X V 0 b 1 J l b W 9 2 Z W R D b 2 x 1 b W 5 z M S 5 7 U E Z N R U E 6 I E F u w 6 F s a X N p c y B x d W U g c G V y b W l 0 Z S B p Z G V u d G l m a W N h c i B w b 3 N p Y m x l c y B t b 2 R v c y B k Z S B m Y W x s Y S B l b i B 1 b i B w c m 9 k d W N 0 b y B v I H B y b 2 N l c 2 8 g e S B l d m F s d W F y I H N 1 I G l t c G F j d G 8 g Z W 4 g b G E g Y 2 F s a W R h Z C w g Y 2 9 u I G V s I G Z p b i B k Z S B k Z X N h c n J v b G x h c i B h Y 2 N p b 2 5 l c y B w c m V 2 Z W 5 0 a X Z h c y 4 s N D J 9 J n F 1 b 3 Q 7 L C Z x d W 9 0 O 1 N l Y 3 R p b 2 4 x L 0 N h b G l k Y W Q g K D I p L 0 F 1 d G 9 S Z W 1 v d m V k Q 2 9 s d W 1 u c z E u e 0 l T T y A z M T A w M C w 0 M 3 0 m c X V v d D s s J n F 1 b 3 Q 7 U 2 V j d G l v b j E v Q 2 F s a W R h Z C A o M i k v Q X V 0 b 1 J l b W 9 2 Z W R D b 2 x 1 b W 5 z M S 5 7 S V N P I D k w M D A s N D R 9 J n F 1 b 3 Q 7 L C Z x d W 9 0 O 1 N l Y 3 R p b 2 4 x L 0 N h b G l k Y W Q g K D I p L 0 F 1 d G 9 S Z W 1 v d m V k Q 2 9 s d W 1 u c z E u e 0 l T T y A x O T A x M S w 0 N X 0 m c X V v d D s s J n F 1 b 3 Q 7 U 2 V j d G l v b j E v Q 2 F s a W R h Z C A o M i k v Q X V 0 b 1 J l b W 9 2 Z W R D b 2 x 1 b W 5 z M S 5 7 S V N P I D k w M D E s N D Z 9 J n F 1 b 3 Q 7 L C Z x d W 9 0 O 1 N l Y 3 R p b 2 4 x L 0 N h b G l k Y W Q g K D I p L 0 F 1 d G 9 S Z W 1 v d m V k Q 2 9 s d W 1 u c z E u e 0 N v b m 9 j a W 1 p Z W 5 0 b y B l b i B s Y S B h c G x p Y 2 F j a c O z b i B k Z S B s Y X M g S W 5 0 Z X J w c m V 0 Y W N p b 2 5 l c y B T Y W 5 j a W 9 u Y W R h c y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y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D b 2 x 1 b W 5 h c 0 5 v V m F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D b 2 x 1 b W 5 h c y U y M E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R l Z T U x Z D g t Y T U w N y 0 0 Z W Y x L T k z N D Q t Z j g 0 Y m M w M j N j N j c 0 I i A v P j x F b n R y e S B U e X B l P S J M b 2 F k Z W R U b 0 F u Y W x 5 c 2 l z U 2 V y d m l j Z X M i I F Z h b H V l P S J s M C I g L z 4 8 R W 5 0 c n k g V H l w Z T 0 i R m l s b F R h c m d l d C I g V m F s d W U 9 I n N D b 2 1 w c m F z X 1 8 y I i A v P j x F b n R y e S B U e X B l P S J G a W x s R X J y b 3 J D b 2 R l I i B W Y W x 1 Z T 0 i c 1 V u a 2 5 v d 2 4 i I C 8 + P E V u d H J 5 I F R 5 c G U 9 I k Z p b G x D b 2 x 1 b W 5 O Y W 1 l c y I g V m F s d W U 9 I n N b J n F 1 b 3 Q 7 T m 8 g T m 9 t a W 5 h J n F 1 b 3 Q 7 L C Z x d W 9 0 O 0 5 v b W J y Z S B k Z W w g R W 1 w b G V h Z G 8 m c X V v d D s s J n F 1 b 3 Q 7 w 4 F y Z W E m c X V v d D s s J n F 1 b 3 Q 7 S U F U R i Z x d W 9 0 O y w m c X V v d D t Q c m V z d X B 1 Z X N 0 Y W N p w 7 N u I H k g Q 2 9 u d H J v b C B k Z S B D b 3 N 0 b 3 M m c X V v d D s s J n F 1 b 3 Q 7 Q 2 9 u b 2 N p b W l l b n R v I H k g Y X B s a W N h Y 2 n D s 2 4 g Z G U g S V N P I D E 0 M D A x J n F 1 b 3 Q 7 L C Z x d W 9 0 O 0 h h Y m l s a W R h Z G V z I G R l I G 5 l Z 2 9 j a W F j a W 9 u J n F 1 b 3 Q 7 L C Z x d W 9 0 O 0 1 h b m V q b y B k Z S B x d W l t a W N v c y Z x d W 9 0 O y w m c X V v d D t F e G N l b C Z x d W 9 0 O 1 0 i I C 8 + P E V u d H J 5 I F R 5 c G U 9 I k Z p b G x D b 2 x 1 b W 5 U e X B l c y I g V m F s d W U 9 I n N B d 1 l H Q U F B Q U F B Q U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T G F z d F V w Z G F 0 Z W Q i I F Z h b H V l P S J k M j A y N S 0 w N i 0 w O F Q y M j o x O D o w O C 4 3 M D M x M T k 2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y Y X M g K D I p L 0 F 1 d G 9 S Z W 1 v d m V k Q 2 9 s d W 1 u c z E u e 0 5 v I E 5 v b W l u Y S w w f S Z x d W 9 0 O y w m c X V v d D t T Z W N 0 a W 9 u M S 9 D b 2 1 w c m F z I C g y K S 9 B d X R v U m V t b 3 Z l Z E N v b H V t b n M x L n t O b 2 1 i c m U g Z G V s I E V t c G x l Y W R v L D F 9 J n F 1 b 3 Q 7 L C Z x d W 9 0 O 1 N l Y 3 R p b 2 4 x L 0 N v b X B y Y X M g K D I p L 0 F 1 d G 9 S Z W 1 v d m V k Q 2 9 s d W 1 u c z E u e 8 O B c m V h L D J 9 J n F 1 b 3 Q 7 L C Z x d W 9 0 O 1 N l Y 3 R p b 2 4 x L 0 N v b X B y Y X M g K D I p L 0 F 1 d G 9 S Z W 1 v d m V k Q 2 9 s d W 1 u c z E u e 0 l B V E Y s M 3 0 m c X V v d D s s J n F 1 b 3 Q 7 U 2 V j d G l v b j E v Q 2 9 t c H J h c y A o M i k v Q X V 0 b 1 J l b W 9 2 Z W R D b 2 x 1 b W 5 z M S 5 7 U H J l c 3 V w d W V z d G F j a c O z b i B 5 I E N v b n R y b 2 w g Z G U g Q 2 9 z d G 9 z L D R 9 J n F 1 b 3 Q 7 L C Z x d W 9 0 O 1 N l Y 3 R p b 2 4 x L 0 N v b X B y Y X M g K D I p L 0 F 1 d G 9 S Z W 1 v d m V k Q 2 9 s d W 1 u c z E u e 0 N v b m 9 j a W 1 p Z W 5 0 b y B 5 I G F w b G l j Y W N p w 7 N u I G R l I E l T T y A x N D A w M S w 1 f S Z x d W 9 0 O y w m c X V v d D t T Z W N 0 a W 9 u M S 9 D b 2 1 w c m F z I C g y K S 9 B d X R v U m V t b 3 Z l Z E N v b H V t b n M x L n t I Y W J p b G l k Y W R l c y B k Z S B u Z W d v Y 2 l h Y 2 l v b i w 2 f S Z x d W 9 0 O y w m c X V v d D t T Z W N 0 a W 9 u M S 9 D b 2 1 w c m F z I C g y K S 9 B d X R v U m V t b 3 Z l Z E N v b H V t b n M x L n t N Y W 5 l a m 8 g Z G U g c X V p b W l j b 3 M s N 3 0 m c X V v d D s s J n F 1 b 3 Q 7 U 2 V j d G l v b j E v Q 2 9 t c H J h c y A o M i k v Q X V 0 b 1 J l b W 9 2 Z W R D b 2 x 1 b W 5 z M S 5 7 R X h j Z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t c H J h c y A o M i k v Q X V 0 b 1 J l b W 9 2 Z W R D b 2 x 1 b W 5 z M S 5 7 T m 8 g T m 9 t a W 5 h L D B 9 J n F 1 b 3 Q 7 L C Z x d W 9 0 O 1 N l Y 3 R p b 2 4 x L 0 N v b X B y Y X M g K D I p L 0 F 1 d G 9 S Z W 1 v d m V k Q 2 9 s d W 1 u c z E u e 0 5 v b W J y Z S B k Z W w g R W 1 w b G V h Z G 8 s M X 0 m c X V v d D s s J n F 1 b 3 Q 7 U 2 V j d G l v b j E v Q 2 9 t c H J h c y A o M i k v Q X V 0 b 1 J l b W 9 2 Z W R D b 2 x 1 b W 5 z M S 5 7 w 4 F y Z W E s M n 0 m c X V v d D s s J n F 1 b 3 Q 7 U 2 V j d G l v b j E v Q 2 9 t c H J h c y A o M i k v Q X V 0 b 1 J l b W 9 2 Z W R D b 2 x 1 b W 5 z M S 5 7 S U F U R i w z f S Z x d W 9 0 O y w m c X V v d D t T Z W N 0 a W 9 u M S 9 D b 2 1 w c m F z I C g y K S 9 B d X R v U m V t b 3 Z l Z E N v b H V t b n M x L n t Q c m V z d X B 1 Z X N 0 Y W N p w 7 N u I H k g Q 2 9 u d H J v b C B k Z S B D b 3 N 0 b 3 M s N H 0 m c X V v d D s s J n F 1 b 3 Q 7 U 2 V j d G l v b j E v Q 2 9 t c H J h c y A o M i k v Q X V 0 b 1 J l b W 9 2 Z W R D b 2 x 1 b W 5 z M S 5 7 Q 2 9 u b 2 N p b W l l b n R v I H k g Y X B s a W N h Y 2 n D s 2 4 g Z G U g S V N P I D E 0 M D A x L D V 9 J n F 1 b 3 Q 7 L C Z x d W 9 0 O 1 N l Y 3 R p b 2 4 x L 0 N v b X B y Y X M g K D I p L 0 F 1 d G 9 S Z W 1 v d m V k Q 2 9 s d W 1 u c z E u e 0 h h Y m l s a W R h Z G V z I G R l I G 5 l Z 2 9 j a W F j a W 9 u L D Z 9 J n F 1 b 3 Q 7 L C Z x d W 9 0 O 1 N l Y 3 R p b 2 4 x L 0 N v b X B y Y X M g K D I p L 0 F 1 d G 9 S Z W 1 v d m V k Q 2 9 s d W 1 u c z E u e 0 1 h b m V q b y B k Z S B x d W l t a W N v c y w 3 f S Z x d W 9 0 O y w m c X V v d D t T Z W N 0 a W 9 u M S 9 D b 2 1 w c m F z I C g y K S 9 B d X R v U m V t b 3 Z l Z E N v b H V t b n M x L n t F e G N l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Y X M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J T I w K D I p L 0 N v b H V t b m F z T m 9 W Y W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J T I w K D I p L 0 N v b H V t b m F z J T I w R W x p b W l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A L o N e G N m T q j x I 5 q y 0 p 1 + A A A A A A I A A A A A A B B m A A A A A Q A A I A A A A H / F 2 1 g 7 l i 9 i p H I w V O / n V H w L r S 8 Z Z 5 N y i l L m A Q j w V 2 + c A A A A A A 6 A A A A A A g A A I A A A A A o z 7 d 7 z 4 6 O d R L 5 x n Z r x 9 T g 1 C f A w o 4 6 H O i p X V j w D i h r D U A A A A G k 7 z A c T F g h W W x Q Y t n C 6 2 9 J a H Z Q i Y 3 8 6 C e z A E B K f y 2 R 7 s m 8 c d T i M U g W x n C q L r s p M p H l n K D j z m H I o q V C c G m d 4 g w C x U V O E b h B V I 6 g S 4 Y o S z J 9 4 Q A A A A B 1 L V 4 1 e 6 k d G P O D b e O j h q g / W I + 3 N f Z Z 5 C y J j r W E u + 9 G u L G t A 2 + T 8 3 0 i E 1 k d l Y 0 R F 9 R k D V u z h M 2 W f J 2 9 F x i V Q F D s = < / D a t a M a s h u p > 
</file>

<file path=customXml/itemProps1.xml><?xml version="1.0" encoding="utf-8"?>
<ds:datastoreItem xmlns:ds="http://schemas.openxmlformats.org/officeDocument/2006/customXml" ds:itemID="{FE38B228-480D-4D3E-B08C-BC8F022C2ED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MQ-6201-F06</vt:lpstr>
      <vt:lpstr>Sheet1</vt:lpstr>
      <vt:lpstr>Hoja1</vt:lpstr>
      <vt:lpstr>Reporte</vt:lpstr>
      <vt:lpstr>Calidad</vt:lpstr>
      <vt:lpstr>Compras</vt:lpstr>
      <vt:lpstr>Finanzas</vt:lpstr>
      <vt:lpstr>Ingeniería_suspensiones</vt:lpstr>
      <vt:lpstr>Mantenimiento</vt:lpstr>
      <vt:lpstr>Jit</vt:lpstr>
      <vt:lpstr>Ingeniería_Frenos</vt:lpstr>
      <vt:lpstr>PC_&amp;_L</vt:lpstr>
      <vt:lpstr>Producción_Frenos</vt:lpstr>
      <vt:lpstr>Producción_Suspensiones</vt:lpstr>
      <vt:lpstr>PMO</vt:lpstr>
      <vt:lpstr>Auditores_del_SGC</vt:lpstr>
      <vt:lpstr>_CFT_Gerentes_Frenos</vt:lpstr>
      <vt:lpstr>RH</vt:lpstr>
    </vt:vector>
  </TitlesOfParts>
  <Manager/>
  <Company>Hitachi Automotive S.A de C.V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Perez, Carolina</dc:creator>
  <cp:keywords/>
  <dc:description/>
  <cp:lastModifiedBy>Flores Landaverde, María Belén</cp:lastModifiedBy>
  <cp:revision/>
  <dcterms:created xsi:type="dcterms:W3CDTF">2015-06-16T17:59:21Z</dcterms:created>
  <dcterms:modified xsi:type="dcterms:W3CDTF">2025-06-08T22:19:05Z</dcterms:modified>
  <cp:category/>
  <cp:contentStatus/>
</cp:coreProperties>
</file>