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Ortega\Desktop\"/>
    </mc:Choice>
  </mc:AlternateContent>
  <xr:revisionPtr revIDLastSave="0" documentId="8_{4887F39C-FC8E-4E50-B085-04C015428ECC}" xr6:coauthVersionLast="47" xr6:coauthVersionMax="47" xr10:uidLastSave="{00000000-0000-0000-0000-000000000000}"/>
  <bookViews>
    <workbookView xWindow="-120" yWindow="-120" windowWidth="20730" windowHeight="11160" xr2:uid="{4EEC76E0-3A38-41B1-B7D8-62DAE3A9D1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L2" i="1" s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E2" i="1"/>
  <c r="E3" i="1"/>
  <c r="E4" i="1"/>
  <c r="E5" i="1"/>
  <c r="E6" i="1"/>
  <c r="E7" i="1"/>
  <c r="E8" i="1"/>
  <c r="E9" i="1"/>
  <c r="E10" i="1"/>
  <c r="E11" i="1"/>
  <c r="E12" i="1"/>
  <c r="I12" i="1" l="1"/>
  <c r="J12" i="1" s="1"/>
  <c r="G12" i="1"/>
  <c r="F12" i="1"/>
  <c r="I11" i="1"/>
  <c r="J11" i="1" s="1"/>
  <c r="G11" i="1"/>
  <c r="F11" i="1"/>
  <c r="I10" i="1"/>
  <c r="J10" i="1" s="1"/>
  <c r="G10" i="1"/>
  <c r="F10" i="1"/>
  <c r="I9" i="1"/>
  <c r="J9" i="1" s="1"/>
  <c r="G9" i="1"/>
  <c r="F9" i="1"/>
  <c r="I8" i="1"/>
  <c r="J8" i="1" s="1"/>
  <c r="G8" i="1"/>
  <c r="F8" i="1"/>
  <c r="I7" i="1"/>
  <c r="J7" i="1" s="1"/>
  <c r="G7" i="1"/>
  <c r="F7" i="1"/>
  <c r="I6" i="1"/>
  <c r="J6" i="1" s="1"/>
  <c r="G6" i="1"/>
  <c r="F6" i="1"/>
  <c r="I5" i="1"/>
  <c r="J5" i="1" s="1"/>
  <c r="G5" i="1"/>
  <c r="F5" i="1"/>
  <c r="I4" i="1"/>
  <c r="J4" i="1" s="1"/>
  <c r="G4" i="1"/>
  <c r="F4" i="1"/>
  <c r="I3" i="1"/>
  <c r="J3" i="1" s="1"/>
  <c r="G3" i="1"/>
  <c r="F3" i="1"/>
  <c r="I2" i="1"/>
  <c r="J2" i="1" s="1"/>
  <c r="G2" i="1"/>
  <c r="F2" i="1"/>
  <c r="H2" i="1"/>
  <c r="H3" i="1" l="1"/>
  <c r="H4" i="1"/>
  <c r="H5" i="1"/>
  <c r="H6" i="1"/>
  <c r="H7" i="1"/>
  <c r="H8" i="1"/>
  <c r="H9" i="1"/>
  <c r="H10" i="1"/>
  <c r="H11" i="1"/>
  <c r="H12" i="1"/>
  <c r="M12" i="1" s="1"/>
  <c r="M11" i="1" l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<sst xmlns="http://schemas.openxmlformats.org/spreadsheetml/2006/main" count="13" uniqueCount="13">
  <si>
    <t>D</t>
  </si>
  <si>
    <t>S</t>
  </si>
  <si>
    <t>g</t>
  </si>
  <si>
    <t>SS</t>
  </si>
  <si>
    <t>Q</t>
  </si>
  <si>
    <t>Cp</t>
  </si>
  <si>
    <t>Ca</t>
  </si>
  <si>
    <t>Ct</t>
  </si>
  <si>
    <t>N</t>
  </si>
  <si>
    <t>T</t>
  </si>
  <si>
    <t>tiempo entrega</t>
  </si>
  <si>
    <t xml:space="preserve">Punto de pedido </t>
  </si>
  <si>
    <t>Porcentaje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</si>
</sst>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7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Estilo de tabla 1" pivot="0" count="1" xr9:uid="{497955B0-55EB-43F0-A0CE-130C99A91D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C2BBAE-7A4E-47AC-B671-928EF242560A}" name="Tabla1" displayName="Tabla1" ref="A1:M12" totalsRowShown="0" headerRowDxfId="16" headerRowBorderDxfId="15" tableBorderDxfId="14" totalsRowBorderDxfId="13">
  <autoFilter ref="A1:M12" xr:uid="{BDC2BBAE-7A4E-47AC-B671-928EF242560A}"/>
  <tableColumns count="13">
    <tableColumn id="1" xr3:uid="{9A5AB425-8CC3-4947-BB1D-507580AAF816}" name="D" dataDxfId="12"/>
    <tableColumn id="2" xr3:uid="{A9FE68CA-7E2B-439E-95F0-6C21DAD2462B}" name="S" dataDxfId="11"/>
    <tableColumn id="3" xr3:uid="{6CC24B8F-3FD2-48A5-83CD-34BDA8E4A9F6}" name="g" dataDxfId="10"/>
    <tableColumn id="4" xr3:uid="{D73CC87C-2B12-4E56-B58F-88E4C5233FBC}" name="SS" dataDxfId="9"/>
    <tableColumn id="5" xr3:uid="{6484F01A-6020-4956-8FC7-4E3D900AEC09}" name="Q" dataDxfId="8">
      <calculatedColumnFormula>ROUND(SQRT((2*Tabla1[[#This Row],[S]]*Tabla1[[#This Row],[D]])/Tabla1[[#This Row],[g]]), 0)</calculatedColumnFormula>
    </tableColumn>
    <tableColumn id="6" xr3:uid="{B7B6EFB4-40A5-4F89-9403-FC6E1CF232F5}" name="Cp" dataDxfId="7">
      <calculatedColumnFormula>ROUND((Tabla1[[#This Row],[S]]*Tabla1[[#This Row],[D]])/Tabla1[[#This Row],[Q]], 0)</calculatedColumnFormula>
    </tableColumn>
    <tableColumn id="7" xr3:uid="{92B91FDF-C156-42B2-9BB1-2008BA19E826}" name="Ca" dataDxfId="6">
      <calculatedColumnFormula>ROUND(Tabla1[[#This Row],[g]]*((Tabla1[[#This Row],[Q]]/2)+Tabla1[[#This Row],[SS]]), 0)</calculatedColumnFormula>
    </tableColumn>
    <tableColumn id="8" xr3:uid="{0DCF82E0-9C8F-4E2F-ABB8-6F9EC92195E9}" name="Ct" dataDxfId="5">
      <calculatedColumnFormula>Tabla1[[#This Row],[Ca]]+Tabla1[[#This Row],[Cp]]</calculatedColumnFormula>
    </tableColumn>
    <tableColumn id="9" xr3:uid="{45E21A2F-6CC1-4788-828F-D100EA9C4A79}" name="N" dataDxfId="4">
      <calculatedColumnFormula>ROUND(Tabla1[[#This Row],[D]]/Tabla1[[#This Row],[Q]], 0)</calculatedColumnFormula>
    </tableColumn>
    <tableColumn id="10" xr3:uid="{4CAAAC06-8351-4871-9DE9-1C906D6C726C}" name="T" dataDxfId="3">
      <calculatedColumnFormula>ROUND(360/Tabla1[[#This Row],[N]], 0)</calculatedColumnFormula>
    </tableColumn>
    <tableColumn id="11" xr3:uid="{716C38F5-5C15-4EF0-9A95-E7E1AB3B66AD}" name="tiempo entrega" dataDxfId="2">
      <calculatedColumnFormula>ROUND(Tabla1[[#This Row],[D]]/250, 0)</calculatedColumnFormula>
    </tableColumn>
    <tableColumn id="12" xr3:uid="{02D5FF2E-4082-4930-8B8F-F70E4C1CDB81}" name="Punto de pedido " dataDxfId="1">
      <calculatedColumnFormula>ROUND(Tabla1[[#This Row],[tiempo entrega]]*(Tabla1[[#This Row],[D]]/360)+Tabla1[[#This Row],[SS]], 0)</calculatedColumnFormula>
    </tableColumn>
    <tableColumn id="13" xr3:uid="{510EC0D0-1BBA-4C75-B721-BD465ADD7811}" name="Porcentaje ct" dataDxfId="0">
      <calculatedColumnFormula>(Tabla1[[#This Row],[Ct]]/SUM(Tabla1[Ct])*100)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C727-EE96-4CB8-B6A3-5E58139C80EE}">
  <dimension ref="A1:M12"/>
  <sheetViews>
    <sheetView tabSelected="1" workbookViewId="0">
      <selection activeCell="M16" sqref="M16"/>
    </sheetView>
  </sheetViews>
  <sheetFormatPr baseColWidth="10" defaultRowHeight="15" x14ac:dyDescent="0.25"/>
  <cols>
    <col min="5" max="5" width="11.85546875" bestFit="1" customWidth="1"/>
    <col min="11" max="11" width="16.85546875" customWidth="1"/>
    <col min="12" max="12" width="19.85546875" customWidth="1"/>
    <col min="13" max="13" width="17.28515625" customWidth="1"/>
    <col min="14" max="14" width="17.425781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s="4">
        <v>2000</v>
      </c>
      <c r="B2" s="5">
        <v>2</v>
      </c>
      <c r="C2" s="5">
        <v>5</v>
      </c>
      <c r="D2" s="5">
        <v>60</v>
      </c>
      <c r="E2" s="5">
        <f>ROUND(SQRT((2*Tabla1[[#This Row],[S]]*Tabla1[[#This Row],[D]])/Tabla1[[#This Row],[g]]), 0)</f>
        <v>40</v>
      </c>
      <c r="F2" s="5">
        <f>ROUND((Tabla1[[#This Row],[S]]*Tabla1[[#This Row],[D]])/Tabla1[[#This Row],[Q]], 0)</f>
        <v>100</v>
      </c>
      <c r="G2" s="5">
        <f>ROUND(Tabla1[[#This Row],[g]]*((Tabla1[[#This Row],[Q]]/2)+Tabla1[[#This Row],[SS]]), 0)</f>
        <v>400</v>
      </c>
      <c r="H2" s="5">
        <f>Tabla1[[#This Row],[Ca]]+Tabla1[[#This Row],[Cp]]</f>
        <v>500</v>
      </c>
      <c r="I2" s="5">
        <f>ROUND(Tabla1[[#This Row],[D]]/Tabla1[[#This Row],[Q]], 0)</f>
        <v>50</v>
      </c>
      <c r="J2" s="5">
        <f>ROUND(360/Tabla1[[#This Row],[N]], 0)</f>
        <v>7</v>
      </c>
      <c r="K2" s="6">
        <f>ROUND(Tabla1[[#This Row],[D]]/250, 0)</f>
        <v>8</v>
      </c>
      <c r="L2" s="7">
        <f>ROUND(Tabla1[[#This Row],[tiempo entrega]]*(Tabla1[[#This Row],[D]]/360)+Tabla1[[#This Row],[SS]], 0)</f>
        <v>104</v>
      </c>
      <c r="M2" s="2">
        <f>(Tabla1[[#This Row],[Ct]]/SUM(Tabla1[Ct])*100)</f>
        <v>9.4464386926128849</v>
      </c>
    </row>
    <row r="3" spans="1:13" x14ac:dyDescent="0.25">
      <c r="A3" s="4">
        <v>1900</v>
      </c>
      <c r="B3" s="5">
        <v>2</v>
      </c>
      <c r="C3" s="5">
        <v>5</v>
      </c>
      <c r="D3" s="5">
        <v>60</v>
      </c>
      <c r="E3" s="5">
        <f>ROUND(SQRT((2*Tabla1[[#This Row],[S]]*Tabla1[[#This Row],[D]])/Tabla1[[#This Row],[g]]), 0)</f>
        <v>39</v>
      </c>
      <c r="F3" s="5">
        <f>ROUND((Tabla1[[#This Row],[S]]*Tabla1[[#This Row],[D]])/Tabla1[[#This Row],[Q]], 0)</f>
        <v>97</v>
      </c>
      <c r="G3" s="5">
        <f>ROUND(Tabla1[[#This Row],[g]]*((Tabla1[[#This Row],[Q]]/2)+Tabla1[[#This Row],[SS]]), 0)</f>
        <v>398</v>
      </c>
      <c r="H3" s="5">
        <f>Tabla1[[#This Row],[Ca]]+Tabla1[[#This Row],[Cp]]</f>
        <v>495</v>
      </c>
      <c r="I3" s="5">
        <f>ROUND(Tabla1[[#This Row],[D]]/Tabla1[[#This Row],[Q]], 0)</f>
        <v>49</v>
      </c>
      <c r="J3" s="5">
        <f>ROUND(360/Tabla1[[#This Row],[N]], 0)</f>
        <v>7</v>
      </c>
      <c r="K3" s="6">
        <f>ROUND(Tabla1[[#This Row],[D]]/250, 0)</f>
        <v>8</v>
      </c>
      <c r="L3" s="5">
        <f>ROUND(Tabla1[[#This Row],[tiempo entrega]]*(Tabla1[[#This Row],[D]]/360)+Tabla1[[#This Row],[SS]], 0)</f>
        <v>102</v>
      </c>
      <c r="M3" s="8">
        <f>(Tabla1[[#This Row],[Ct]]/SUM(Tabla1[Ct])*100)</f>
        <v>9.3519743056867561</v>
      </c>
    </row>
    <row r="4" spans="1:13" x14ac:dyDescent="0.25">
      <c r="A4" s="4">
        <v>1800</v>
      </c>
      <c r="B4" s="5">
        <v>2</v>
      </c>
      <c r="C4" s="5">
        <v>5</v>
      </c>
      <c r="D4" s="5">
        <v>60</v>
      </c>
      <c r="E4" s="5">
        <f>ROUND(SQRT((2*Tabla1[[#This Row],[S]]*Tabla1[[#This Row],[D]])/Tabla1[[#This Row],[g]]), 0)</f>
        <v>38</v>
      </c>
      <c r="F4" s="5">
        <f>ROUND((Tabla1[[#This Row],[S]]*Tabla1[[#This Row],[D]])/Tabla1[[#This Row],[Q]], 0)</f>
        <v>95</v>
      </c>
      <c r="G4" s="5">
        <f>ROUND(Tabla1[[#This Row],[g]]*((Tabla1[[#This Row],[Q]]/2)+Tabla1[[#This Row],[SS]]), 0)</f>
        <v>395</v>
      </c>
      <c r="H4" s="5">
        <f>Tabla1[[#This Row],[Ca]]+Tabla1[[#This Row],[Cp]]</f>
        <v>490</v>
      </c>
      <c r="I4" s="5">
        <f>ROUND(Tabla1[[#This Row],[D]]/Tabla1[[#This Row],[Q]], 0)</f>
        <v>47</v>
      </c>
      <c r="J4" s="5">
        <f>ROUND(360/Tabla1[[#This Row],[N]], 0)</f>
        <v>8</v>
      </c>
      <c r="K4" s="6">
        <f>ROUND(Tabla1[[#This Row],[D]]/250, 0)</f>
        <v>7</v>
      </c>
      <c r="L4" s="5">
        <f>ROUND(Tabla1[[#This Row],[tiempo entrega]]*(Tabla1[[#This Row],[D]]/360)+Tabla1[[#This Row],[SS]], 0)</f>
        <v>95</v>
      </c>
      <c r="M4" s="8">
        <f>(Tabla1[[#This Row],[Ct]]/SUM(Tabla1[Ct])*100)</f>
        <v>9.2575099187606273</v>
      </c>
    </row>
    <row r="5" spans="1:13" x14ac:dyDescent="0.25">
      <c r="A5" s="4">
        <v>1700</v>
      </c>
      <c r="B5" s="5">
        <v>2</v>
      </c>
      <c r="C5" s="5">
        <v>5</v>
      </c>
      <c r="D5" s="5">
        <v>60</v>
      </c>
      <c r="E5" s="5">
        <f>ROUND(SQRT((2*Tabla1[[#This Row],[S]]*Tabla1[[#This Row],[D]])/Tabla1[[#This Row],[g]]), 0)</f>
        <v>37</v>
      </c>
      <c r="F5" s="5">
        <f>ROUND((Tabla1[[#This Row],[S]]*Tabla1[[#This Row],[D]])/Tabla1[[#This Row],[Q]], 0)</f>
        <v>92</v>
      </c>
      <c r="G5" s="5">
        <f>ROUND(Tabla1[[#This Row],[g]]*((Tabla1[[#This Row],[Q]]/2)+Tabla1[[#This Row],[SS]]), 0)</f>
        <v>393</v>
      </c>
      <c r="H5" s="5">
        <f>Tabla1[[#This Row],[Ca]]+Tabla1[[#This Row],[Cp]]</f>
        <v>485</v>
      </c>
      <c r="I5" s="5">
        <f>ROUND(Tabla1[[#This Row],[D]]/Tabla1[[#This Row],[Q]], 0)</f>
        <v>46</v>
      </c>
      <c r="J5" s="5">
        <f>ROUND(360/Tabla1[[#This Row],[N]], 0)</f>
        <v>8</v>
      </c>
      <c r="K5" s="6">
        <f>ROUND(Tabla1[[#This Row],[D]]/250, 0)</f>
        <v>7</v>
      </c>
      <c r="L5" s="5">
        <f>ROUND(Tabla1[[#This Row],[tiempo entrega]]*(Tabla1[[#This Row],[D]]/360)+Tabla1[[#This Row],[SS]], 0)</f>
        <v>93</v>
      </c>
      <c r="M5" s="8">
        <f>(Tabla1[[#This Row],[Ct]]/SUM(Tabla1[Ct])*100)</f>
        <v>9.1630455318344985</v>
      </c>
    </row>
    <row r="6" spans="1:13" x14ac:dyDescent="0.25">
      <c r="A6" s="4">
        <v>1600</v>
      </c>
      <c r="B6" s="5">
        <v>2</v>
      </c>
      <c r="C6" s="5">
        <v>5</v>
      </c>
      <c r="D6" s="5">
        <v>60</v>
      </c>
      <c r="E6" s="5">
        <f>ROUND(SQRT((2*Tabla1[[#This Row],[S]]*Tabla1[[#This Row],[D]])/Tabla1[[#This Row],[g]]), 0)</f>
        <v>36</v>
      </c>
      <c r="F6" s="5">
        <f>ROUND((Tabla1[[#This Row],[S]]*Tabla1[[#This Row],[D]])/Tabla1[[#This Row],[Q]], 0)</f>
        <v>89</v>
      </c>
      <c r="G6" s="5">
        <f>ROUND(Tabla1[[#This Row],[g]]*((Tabla1[[#This Row],[Q]]/2)+Tabla1[[#This Row],[SS]]), 0)</f>
        <v>390</v>
      </c>
      <c r="H6" s="5">
        <f>Tabla1[[#This Row],[Ca]]+Tabla1[[#This Row],[Cp]]</f>
        <v>479</v>
      </c>
      <c r="I6" s="5">
        <f>ROUND(Tabla1[[#This Row],[D]]/Tabla1[[#This Row],[Q]], 0)</f>
        <v>44</v>
      </c>
      <c r="J6" s="5">
        <f>ROUND(360/Tabla1[[#This Row],[N]], 0)</f>
        <v>8</v>
      </c>
      <c r="K6" s="6">
        <f>ROUND(Tabla1[[#This Row],[D]]/250, 0)</f>
        <v>6</v>
      </c>
      <c r="L6" s="5">
        <f>ROUND(Tabla1[[#This Row],[tiempo entrega]]*(Tabla1[[#This Row],[D]]/360)+Tabla1[[#This Row],[SS]], 0)</f>
        <v>87</v>
      </c>
      <c r="M6" s="8">
        <f>(Tabla1[[#This Row],[Ct]]/SUM(Tabla1[Ct])*100)</f>
        <v>9.0496882675231447</v>
      </c>
    </row>
    <row r="7" spans="1:13" x14ac:dyDescent="0.25">
      <c r="A7" s="4">
        <v>1500</v>
      </c>
      <c r="B7" s="5">
        <v>2</v>
      </c>
      <c r="C7" s="5">
        <v>5</v>
      </c>
      <c r="D7" s="5">
        <v>60</v>
      </c>
      <c r="E7" s="5">
        <f>ROUND(SQRT((2*Tabla1[[#This Row],[S]]*Tabla1[[#This Row],[D]])/Tabla1[[#This Row],[g]]), 0)</f>
        <v>35</v>
      </c>
      <c r="F7" s="5">
        <f>ROUND((Tabla1[[#This Row],[S]]*Tabla1[[#This Row],[D]])/Tabla1[[#This Row],[Q]], 0)</f>
        <v>86</v>
      </c>
      <c r="G7" s="5">
        <f>ROUND(Tabla1[[#This Row],[g]]*((Tabla1[[#This Row],[Q]]/2)+Tabla1[[#This Row],[SS]]), 0)</f>
        <v>388</v>
      </c>
      <c r="H7" s="5">
        <f>Tabla1[[#This Row],[Ca]]+Tabla1[[#This Row],[Cp]]</f>
        <v>474</v>
      </c>
      <c r="I7" s="5">
        <f>ROUND(Tabla1[[#This Row],[D]]/Tabla1[[#This Row],[Q]], 0)</f>
        <v>43</v>
      </c>
      <c r="J7" s="5">
        <f>ROUND(360/Tabla1[[#This Row],[N]], 0)</f>
        <v>8</v>
      </c>
      <c r="K7" s="6">
        <f>ROUND(Tabla1[[#This Row],[D]]/250, 0)</f>
        <v>6</v>
      </c>
      <c r="L7" s="5">
        <f>ROUND(Tabla1[[#This Row],[tiempo entrega]]*(Tabla1[[#This Row],[D]]/360)+Tabla1[[#This Row],[SS]], 0)</f>
        <v>85</v>
      </c>
      <c r="M7" s="8">
        <f>(Tabla1[[#This Row],[Ct]]/SUM(Tabla1[Ct])*100)</f>
        <v>8.9552238805970141</v>
      </c>
    </row>
    <row r="8" spans="1:13" x14ac:dyDescent="0.25">
      <c r="A8" s="4">
        <v>1400</v>
      </c>
      <c r="B8" s="5">
        <v>2</v>
      </c>
      <c r="C8" s="5">
        <v>5</v>
      </c>
      <c r="D8" s="5">
        <v>60</v>
      </c>
      <c r="E8" s="5">
        <f>ROUND(SQRT((2*Tabla1[[#This Row],[S]]*Tabla1[[#This Row],[D]])/Tabla1[[#This Row],[g]]), 0)</f>
        <v>33</v>
      </c>
      <c r="F8" s="5">
        <f>ROUND((Tabla1[[#This Row],[S]]*Tabla1[[#This Row],[D]])/Tabla1[[#This Row],[Q]], 0)</f>
        <v>85</v>
      </c>
      <c r="G8" s="5">
        <f>ROUND(Tabla1[[#This Row],[g]]*((Tabla1[[#This Row],[Q]]/2)+Tabla1[[#This Row],[SS]]), 0)</f>
        <v>383</v>
      </c>
      <c r="H8" s="5">
        <f>Tabla1[[#This Row],[Ca]]+Tabla1[[#This Row],[Cp]]</f>
        <v>468</v>
      </c>
      <c r="I8" s="5">
        <f>ROUND(Tabla1[[#This Row],[D]]/Tabla1[[#This Row],[Q]], 0)</f>
        <v>42</v>
      </c>
      <c r="J8" s="5">
        <f>ROUND(360/Tabla1[[#This Row],[N]], 0)</f>
        <v>9</v>
      </c>
      <c r="K8" s="6">
        <f>ROUND(Tabla1[[#This Row],[D]]/250, 0)</f>
        <v>6</v>
      </c>
      <c r="L8" s="5">
        <f>ROUND(Tabla1[[#This Row],[tiempo entrega]]*(Tabla1[[#This Row],[D]]/360)+Tabla1[[#This Row],[SS]], 0)</f>
        <v>83</v>
      </c>
      <c r="M8" s="8">
        <f>(Tabla1[[#This Row],[Ct]]/SUM(Tabla1[Ct])*100)</f>
        <v>8.8418666162856603</v>
      </c>
    </row>
    <row r="9" spans="1:13" x14ac:dyDescent="0.25">
      <c r="A9" s="4">
        <v>1300</v>
      </c>
      <c r="B9" s="5">
        <v>2</v>
      </c>
      <c r="C9" s="5">
        <v>5</v>
      </c>
      <c r="D9" s="5">
        <v>60</v>
      </c>
      <c r="E9" s="5">
        <f>ROUND(SQRT((2*Tabla1[[#This Row],[S]]*Tabla1[[#This Row],[D]])/Tabla1[[#This Row],[g]]), 0)</f>
        <v>32</v>
      </c>
      <c r="F9" s="5">
        <f>ROUND((Tabla1[[#This Row],[S]]*Tabla1[[#This Row],[D]])/Tabla1[[#This Row],[Q]], 0)</f>
        <v>81</v>
      </c>
      <c r="G9" s="5">
        <f>ROUND(Tabla1[[#This Row],[g]]*((Tabla1[[#This Row],[Q]]/2)+Tabla1[[#This Row],[SS]]), 0)</f>
        <v>380</v>
      </c>
      <c r="H9" s="5">
        <f>Tabla1[[#This Row],[Ca]]+Tabla1[[#This Row],[Cp]]</f>
        <v>461</v>
      </c>
      <c r="I9" s="5">
        <f>ROUND(Tabla1[[#This Row],[D]]/Tabla1[[#This Row],[Q]], 0)</f>
        <v>41</v>
      </c>
      <c r="J9" s="5">
        <f>ROUND(360/Tabla1[[#This Row],[N]], 0)</f>
        <v>9</v>
      </c>
      <c r="K9" s="6">
        <f>ROUND(Tabla1[[#This Row],[D]]/250, 0)</f>
        <v>5</v>
      </c>
      <c r="L9" s="5">
        <f>ROUND(Tabla1[[#This Row],[tiempo entrega]]*(Tabla1[[#This Row],[D]]/360)+Tabla1[[#This Row],[SS]], 0)</f>
        <v>78</v>
      </c>
      <c r="M9" s="8">
        <f>(Tabla1[[#This Row],[Ct]]/SUM(Tabla1[Ct])*100)</f>
        <v>8.7096164745890796</v>
      </c>
    </row>
    <row r="10" spans="1:13" x14ac:dyDescent="0.25">
      <c r="A10" s="4">
        <v>1200</v>
      </c>
      <c r="B10" s="5">
        <v>2</v>
      </c>
      <c r="C10" s="5">
        <v>5</v>
      </c>
      <c r="D10" s="5">
        <v>60</v>
      </c>
      <c r="E10" s="5">
        <f>ROUND(SQRT((2*Tabla1[[#This Row],[S]]*Tabla1[[#This Row],[D]])/Tabla1[[#This Row],[g]]), 0)</f>
        <v>31</v>
      </c>
      <c r="F10" s="5">
        <f>ROUND((Tabla1[[#This Row],[S]]*Tabla1[[#This Row],[D]])/Tabla1[[#This Row],[Q]], 0)</f>
        <v>77</v>
      </c>
      <c r="G10" s="5">
        <f>ROUND(Tabla1[[#This Row],[g]]*((Tabla1[[#This Row],[Q]]/2)+Tabla1[[#This Row],[SS]]), 0)</f>
        <v>378</v>
      </c>
      <c r="H10" s="5">
        <f>Tabla1[[#This Row],[Ca]]+Tabla1[[#This Row],[Cp]]</f>
        <v>455</v>
      </c>
      <c r="I10" s="5">
        <f>ROUND(Tabla1[[#This Row],[D]]/Tabla1[[#This Row],[Q]], 0)</f>
        <v>39</v>
      </c>
      <c r="J10" s="5">
        <f>ROUND(360/Tabla1[[#This Row],[N]], 0)</f>
        <v>9</v>
      </c>
      <c r="K10" s="6">
        <f>ROUND(Tabla1[[#This Row],[D]]/250, 0)</f>
        <v>5</v>
      </c>
      <c r="L10" s="5">
        <f>ROUND(Tabla1[[#This Row],[tiempo entrega]]*(Tabla1[[#This Row],[D]]/360)+Tabla1[[#This Row],[SS]], 0)</f>
        <v>77</v>
      </c>
      <c r="M10" s="8">
        <f>(Tabla1[[#This Row],[Ct]]/SUM(Tabla1[Ct])*100)</f>
        <v>8.5962592102777258</v>
      </c>
    </row>
    <row r="11" spans="1:13" x14ac:dyDescent="0.25">
      <c r="A11" s="4">
        <v>1000</v>
      </c>
      <c r="B11" s="5">
        <v>2</v>
      </c>
      <c r="C11" s="5">
        <v>5</v>
      </c>
      <c r="D11" s="5">
        <v>60</v>
      </c>
      <c r="E11" s="5">
        <f>ROUND(SQRT((2*Tabla1[[#This Row],[S]]*Tabla1[[#This Row],[D]])/Tabla1[[#This Row],[g]]), 0)</f>
        <v>28</v>
      </c>
      <c r="F11" s="5">
        <f>ROUND((Tabla1[[#This Row],[S]]*Tabla1[[#This Row],[D]])/Tabla1[[#This Row],[Q]], 0)</f>
        <v>71</v>
      </c>
      <c r="G11" s="5">
        <f>ROUND(Tabla1[[#This Row],[g]]*((Tabla1[[#This Row],[Q]]/2)+Tabla1[[#This Row],[SS]]), 0)</f>
        <v>370</v>
      </c>
      <c r="H11" s="5">
        <f>Tabla1[[#This Row],[Ca]]+Tabla1[[#This Row],[Cp]]</f>
        <v>441</v>
      </c>
      <c r="I11" s="5">
        <f>ROUND(Tabla1[[#This Row],[D]]/Tabla1[[#This Row],[Q]], 0)</f>
        <v>36</v>
      </c>
      <c r="J11" s="5">
        <f>ROUND(360/Tabla1[[#This Row],[N]], 0)</f>
        <v>10</v>
      </c>
      <c r="K11" s="6">
        <f>ROUND(Tabla1[[#This Row],[D]]/250, 0)</f>
        <v>4</v>
      </c>
      <c r="L11" s="5">
        <f>ROUND(Tabla1[[#This Row],[tiempo entrega]]*(Tabla1[[#This Row],[D]]/360)+Tabla1[[#This Row],[SS]], 0)</f>
        <v>71</v>
      </c>
      <c r="M11" s="8">
        <f>(Tabla1[[#This Row],[Ct]]/SUM(Tabla1[Ct])*100)</f>
        <v>8.3317589268845644</v>
      </c>
    </row>
    <row r="12" spans="1:13" x14ac:dyDescent="0.25">
      <c r="A12" s="4">
        <v>3000</v>
      </c>
      <c r="B12" s="5">
        <v>2</v>
      </c>
      <c r="C12" s="5">
        <v>5</v>
      </c>
      <c r="D12" s="5">
        <v>60</v>
      </c>
      <c r="E12" s="5">
        <f>ROUND(SQRT((2*Tabla1[[#This Row],[S]]*Tabla1[[#This Row],[D]])/Tabla1[[#This Row],[g]]), 0)</f>
        <v>49</v>
      </c>
      <c r="F12" s="5">
        <f>ROUND((Tabla1[[#This Row],[S]]*Tabla1[[#This Row],[D]])/Tabla1[[#This Row],[Q]], 0)</f>
        <v>122</v>
      </c>
      <c r="G12" s="5">
        <f>ROUND(Tabla1[[#This Row],[g]]*((Tabla1[[#This Row],[Q]]/2)+Tabla1[[#This Row],[SS]]), 0)</f>
        <v>423</v>
      </c>
      <c r="H12" s="5">
        <f>Tabla1[[#This Row],[Ca]]+Tabla1[[#This Row],[Cp]]</f>
        <v>545</v>
      </c>
      <c r="I12" s="5">
        <f>ROUND(Tabla1[[#This Row],[D]]/Tabla1[[#This Row],[Q]], 0)</f>
        <v>61</v>
      </c>
      <c r="J12" s="5">
        <f>ROUND(360/Tabla1[[#This Row],[N]], 0)</f>
        <v>6</v>
      </c>
      <c r="K12" s="6">
        <f>ROUND(Tabla1[[#This Row],[D]]/250, 0)</f>
        <v>12</v>
      </c>
      <c r="L12" s="5">
        <f>ROUND(Tabla1[[#This Row],[tiempo entrega]]*(Tabla1[[#This Row],[D]]/360)+Tabla1[[#This Row],[SS]], 0)</f>
        <v>160</v>
      </c>
      <c r="M12" s="5">
        <f>(Tabla1[[#This Row],[Ct]]/SUM(Tabla1[Ct])*100)</f>
        <v>10.296618174948044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JAVIER VALDEZ DE LA PASS</dc:creator>
  <cp:lastModifiedBy>MARIA BELEN ORTEGA FERREL</cp:lastModifiedBy>
  <dcterms:created xsi:type="dcterms:W3CDTF">2023-09-06T03:57:05Z</dcterms:created>
  <dcterms:modified xsi:type="dcterms:W3CDTF">2023-09-16T01:36:16Z</dcterms:modified>
</cp:coreProperties>
</file>