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LSC 2023\LSC FALL2023\420-CT1-AS Computer Tools 07442\1MidTermComputerTools31Oct\"/>
    </mc:Choice>
  </mc:AlternateContent>
  <xr:revisionPtr revIDLastSave="0" documentId="13_ncr:1_{B7E342BD-82B9-4915-921F-857C29730288}" xr6:coauthVersionLast="47" xr6:coauthVersionMax="47" xr10:uidLastSave="{00000000-0000-0000-0000-000000000000}"/>
  <bookViews>
    <workbookView xWindow="-110" yWindow="-110" windowWidth="19420" windowHeight="10300" xr2:uid="{0B768872-CE00-4DC5-82FC-A1856F7AEF24}"/>
  </bookViews>
  <sheets>
    <sheet name="Answers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3" l="1"/>
  <c r="C56" i="3"/>
  <c r="C57" i="3"/>
  <c r="C53" i="3"/>
  <c r="H15" i="2" l="1"/>
  <c r="H5" i="2"/>
  <c r="D97" i="3" s="1"/>
  <c r="C40" i="3"/>
  <c r="C41" i="3"/>
  <c r="C32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10" i="3"/>
  <c r="H2" i="2"/>
  <c r="D95" i="3" s="1"/>
  <c r="H3" i="2"/>
  <c r="D96" i="3" s="1"/>
  <c r="H4" i="2"/>
  <c r="H6" i="2"/>
  <c r="H7" i="2"/>
  <c r="H8" i="2"/>
  <c r="H9" i="2"/>
  <c r="H10" i="2"/>
  <c r="D98" i="3" s="1"/>
  <c r="H11" i="2"/>
  <c r="H12" i="2"/>
  <c r="H13" i="2"/>
  <c r="H14" i="2"/>
  <c r="C49" i="3" l="1"/>
  <c r="D73" i="3"/>
  <c r="D74" i="3" s="1"/>
  <c r="C64" i="3"/>
  <c r="C67" i="3"/>
  <c r="C68" i="3"/>
  <c r="C48" i="3"/>
  <c r="C33" i="3"/>
  <c r="C44" i="3"/>
  <c r="C27" i="3"/>
  <c r="C28" i="3"/>
  <c r="C37" i="3"/>
</calcChain>
</file>

<file path=xl/sharedStrings.xml><?xml version="1.0" encoding="utf-8"?>
<sst xmlns="http://schemas.openxmlformats.org/spreadsheetml/2006/main" count="135" uniqueCount="58">
  <si>
    <t>OrderDate</t>
  </si>
  <si>
    <t>Region</t>
  </si>
  <si>
    <t>Manager</t>
  </si>
  <si>
    <t>SalesMan</t>
  </si>
  <si>
    <t>Product</t>
  </si>
  <si>
    <t>Units</t>
  </si>
  <si>
    <t>Total Price</t>
  </si>
  <si>
    <t>East</t>
  </si>
  <si>
    <t>Central</t>
  </si>
  <si>
    <t>West</t>
  </si>
  <si>
    <t>Martha</t>
  </si>
  <si>
    <t>Hermann</t>
  </si>
  <si>
    <t>Timothy</t>
  </si>
  <si>
    <t>Douglas</t>
  </si>
  <si>
    <t>Alexander</t>
  </si>
  <si>
    <t>Shelli</t>
  </si>
  <si>
    <t>Luis</t>
  </si>
  <si>
    <t>David</t>
  </si>
  <si>
    <t>Stephen</t>
  </si>
  <si>
    <t>Steven</t>
  </si>
  <si>
    <t>Michael</t>
  </si>
  <si>
    <t>Sigal</t>
  </si>
  <si>
    <t>Diana</t>
  </si>
  <si>
    <t>Karen</t>
  </si>
  <si>
    <t>Television</t>
  </si>
  <si>
    <t>Home Theater</t>
  </si>
  <si>
    <t>Cell Phone</t>
  </si>
  <si>
    <t xml:space="preserve"> Unit_price($) </t>
  </si>
  <si>
    <t>Filter added</t>
  </si>
  <si>
    <t>Create (formula) the total price for each Product.</t>
  </si>
  <si>
    <t>Create (formula) to get the total price for region (east, central)</t>
  </si>
  <si>
    <t>Total Price for Region East</t>
  </si>
  <si>
    <t>Total Price for Region Central</t>
  </si>
  <si>
    <t>Create(formula) to Get the information about the sales in West.</t>
  </si>
  <si>
    <t>Create(formula) to get the total price if the Manager is Martha and the unit is more than 50.</t>
  </si>
  <si>
    <t>Create(formula) to get the max- min quantity for the products</t>
  </si>
  <si>
    <t>max quantity for the products</t>
  </si>
  <si>
    <t>min quantity for the products</t>
  </si>
  <si>
    <t>Create(formula) to get the total price for all Home Theatre</t>
  </si>
  <si>
    <t>Create(formula) to get the average price for all the television and cell phone.</t>
  </si>
  <si>
    <t xml:space="preserve">average price for all the television </t>
  </si>
  <si>
    <t>average price for all the cell phone.</t>
  </si>
  <si>
    <t>Create(formula) to get the Count Unit for television.</t>
  </si>
  <si>
    <t>Create(formula) to get the average price for home theatre and Cell phone.</t>
  </si>
  <si>
    <t xml:space="preserve">average price for home theatre </t>
  </si>
  <si>
    <t>average price for Cell phone.</t>
  </si>
  <si>
    <t>Create(formula) to get the Unti count of television If the region is West.</t>
  </si>
  <si>
    <t>Create(formula) to get the total price of home theatre If the salesman is Alexande</t>
  </si>
  <si>
    <t>Create(formula) to Compare total price for MIN and Max Television sales.</t>
  </si>
  <si>
    <t>total price for MIN Television sales.</t>
  </si>
  <si>
    <t>total price for Max Television sales.</t>
  </si>
  <si>
    <t>Create (formula) to find the order date of Max sales for Timothy.</t>
  </si>
  <si>
    <t>Max sales for Timothy.</t>
  </si>
  <si>
    <t>date of Max sales for Timothy.</t>
  </si>
  <si>
    <t>Create (formula) to find the manager who has sales more that 10000.00.</t>
  </si>
  <si>
    <t xml:space="preserve">Maria Constanza Rodriguez </t>
  </si>
  <si>
    <t>First MidTerm</t>
  </si>
  <si>
    <t>ID 2320156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</si>
</sst>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/>
    </xf>
    <xf numFmtId="4" fontId="0" fillId="0" borderId="0" xfId="0" applyNumberFormat="1"/>
    <xf numFmtId="4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4" fontId="2" fillId="0" borderId="5" xfId="0" applyNumberFormat="1" applyFont="1" applyBorder="1" applyAlignment="1">
      <alignment vertical="center"/>
    </xf>
    <xf numFmtId="4" fontId="2" fillId="0" borderId="4" xfId="0" applyNumberFormat="1" applyFont="1" applyBorder="1" applyAlignment="1">
      <alignment vertical="center" wrapText="1"/>
    </xf>
    <xf numFmtId="4" fontId="2" fillId="0" borderId="0" xfId="0" applyNumberFormat="1" applyFont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right" vertical="center"/>
    </xf>
    <xf numFmtId="4" fontId="2" fillId="4" borderId="6" xfId="0" applyNumberFormat="1" applyFont="1" applyFill="1" applyBorder="1" applyAlignment="1">
      <alignment vertical="center"/>
    </xf>
    <xf numFmtId="4" fontId="2" fillId="4" borderId="6" xfId="0" applyNumberFormat="1" applyFont="1" applyFill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4" fontId="2" fillId="0" borderId="6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0" fillId="0" borderId="0" xfId="0" applyAlignment="1">
      <alignment horizontal="right"/>
    </xf>
    <xf numFmtId="14" fontId="2" fillId="0" borderId="7" xfId="0" applyNumberFormat="1" applyFont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right" vertical="center"/>
    </xf>
    <xf numFmtId="14" fontId="2" fillId="0" borderId="0" xfId="0" applyNumberFormat="1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right" vertic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center" textRotation="0" wrapText="1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indexed="64"/>
          <bgColor rgb="FFC6EFCE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9" formatCode="yyyy/mm/dd"/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D1BFAE-D6F0-4557-9B23-881B75EBF454}" name="Table1" displayName="Table1" ref="A1:H15" totalsRowShown="0" headerRowDxfId="2" headerRowBorderDxfId="9" tableBorderDxfId="10">
  <autoFilter ref="A1:H15" xr:uid="{B9D1BFAE-D6F0-4557-9B23-881B75EBF454}"/>
  <tableColumns count="8">
    <tableColumn id="1" xr3:uid="{CA4FF2F2-655C-4A60-A750-33955ED7E50F}" name="OrderDate" dataDxfId="8"/>
    <tableColumn id="2" xr3:uid="{BF1FC559-84BD-4F79-B782-D2334A6BB0E7}" name="Region" dataDxfId="7"/>
    <tableColumn id="3" xr3:uid="{A40D0C48-263A-4AA3-9A6C-6C47653A7FD5}" name="Manager" dataDxfId="6"/>
    <tableColumn id="4" xr3:uid="{105945B1-FF09-4FC8-82BA-73D0782BEAD1}" name="SalesMan" dataDxfId="5"/>
    <tableColumn id="5" xr3:uid="{FE61940F-17E6-45CA-8E84-D12BB1A61355}" name="Product" dataDxfId="4"/>
    <tableColumn id="6" xr3:uid="{A504FF00-956D-4923-85A3-DF3AFBF119C6}" name="Units" dataDxfId="3"/>
    <tableColumn id="7" xr3:uid="{E63B7F85-28E9-4D0D-B8D2-362960CC1CFC}" name=" Unit_price($) " dataDxfId="1"/>
    <tableColumn id="8" xr3:uid="{AFC90105-D0D8-4981-8566-73BD6CD4F10A}" name="Total Price" dataDxfId="0">
      <calculatedColumnFormula>Table1[[#This Row],[Units]]*Table1[[#This Row],[ Unit_price($)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6C9C-C339-45CE-B7CB-82E4C46E82CD}">
  <dimension ref="A1:E100"/>
  <sheetViews>
    <sheetView tabSelected="1" workbookViewId="0">
      <selection activeCell="B3" sqref="B3"/>
    </sheetView>
  </sheetViews>
  <sheetFormatPr defaultRowHeight="14.5" x14ac:dyDescent="0.35"/>
  <cols>
    <col min="2" max="2" width="53.1796875" bestFit="1" customWidth="1"/>
    <col min="3" max="3" width="9.81640625" bestFit="1" customWidth="1"/>
    <col min="4" max="4" width="13.7265625" bestFit="1" customWidth="1"/>
    <col min="5" max="5" width="9.81640625" bestFit="1" customWidth="1"/>
  </cols>
  <sheetData>
    <row r="1" spans="1:5" x14ac:dyDescent="0.35">
      <c r="B1" t="s">
        <v>55</v>
      </c>
    </row>
    <row r="2" spans="1:5" x14ac:dyDescent="0.35">
      <c r="B2" t="s">
        <v>57</v>
      </c>
    </row>
    <row r="3" spans="1:5" x14ac:dyDescent="0.35">
      <c r="B3" t="s">
        <v>56</v>
      </c>
    </row>
    <row r="5" spans="1:5" x14ac:dyDescent="0.35">
      <c r="A5">
        <v>1</v>
      </c>
      <c r="B5" t="s">
        <v>28</v>
      </c>
    </row>
    <row r="7" spans="1:5" x14ac:dyDescent="0.35">
      <c r="A7">
        <v>2</v>
      </c>
      <c r="B7" t="s">
        <v>29</v>
      </c>
    </row>
    <row r="8" spans="1:5" ht="15" thickBot="1" x14ac:dyDescent="0.4"/>
    <row r="9" spans="1:5" ht="28.5" thickBot="1" x14ac:dyDescent="0.4">
      <c r="B9" s="2" t="s">
        <v>4</v>
      </c>
      <c r="C9" s="2" t="s">
        <v>5</v>
      </c>
      <c r="D9" s="3" t="s">
        <v>27</v>
      </c>
      <c r="E9" s="4" t="s">
        <v>6</v>
      </c>
    </row>
    <row r="10" spans="1:5" ht="15" thickBot="1" x14ac:dyDescent="0.4">
      <c r="B10" s="24" t="s">
        <v>24</v>
      </c>
      <c r="C10" s="25">
        <v>95</v>
      </c>
      <c r="D10" s="26">
        <v>1198</v>
      </c>
      <c r="E10" s="27">
        <f>C10*D10</f>
        <v>113810</v>
      </c>
    </row>
    <row r="11" spans="1:5" ht="15" thickBot="1" x14ac:dyDescent="0.4">
      <c r="B11" s="28" t="s">
        <v>25</v>
      </c>
      <c r="C11" s="29">
        <v>50</v>
      </c>
      <c r="D11" s="28">
        <v>500</v>
      </c>
      <c r="E11" s="27">
        <f t="shared" ref="E11:E23" si="0">C11*D11</f>
        <v>25000</v>
      </c>
    </row>
    <row r="12" spans="1:5" ht="15" thickBot="1" x14ac:dyDescent="0.4">
      <c r="B12" s="24" t="s">
        <v>24</v>
      </c>
      <c r="C12" s="25">
        <v>36</v>
      </c>
      <c r="D12" s="26">
        <v>1198</v>
      </c>
      <c r="E12" s="27">
        <f t="shared" si="0"/>
        <v>43128</v>
      </c>
    </row>
    <row r="13" spans="1:5" ht="15" thickBot="1" x14ac:dyDescent="0.4">
      <c r="B13" s="28" t="s">
        <v>26</v>
      </c>
      <c r="C13" s="29">
        <v>27</v>
      </c>
      <c r="D13" s="28">
        <v>225</v>
      </c>
      <c r="E13" s="27">
        <f t="shared" si="0"/>
        <v>6075</v>
      </c>
    </row>
    <row r="14" spans="1:5" ht="15" thickBot="1" x14ac:dyDescent="0.4">
      <c r="B14" s="24" t="s">
        <v>24</v>
      </c>
      <c r="C14" s="25">
        <v>56</v>
      </c>
      <c r="D14" s="26">
        <v>1198</v>
      </c>
      <c r="E14" s="27">
        <f t="shared" si="0"/>
        <v>67088</v>
      </c>
    </row>
    <row r="15" spans="1:5" ht="15" thickBot="1" x14ac:dyDescent="0.4">
      <c r="B15" s="28" t="s">
        <v>25</v>
      </c>
      <c r="C15" s="29">
        <v>60</v>
      </c>
      <c r="D15" s="28">
        <v>500</v>
      </c>
      <c r="E15" s="27">
        <f t="shared" si="0"/>
        <v>30000</v>
      </c>
    </row>
    <row r="16" spans="1:5" ht="15" thickBot="1" x14ac:dyDescent="0.4">
      <c r="B16" s="24" t="s">
        <v>24</v>
      </c>
      <c r="C16" s="25">
        <v>75</v>
      </c>
      <c r="D16" s="26">
        <v>1198</v>
      </c>
      <c r="E16" s="27">
        <f t="shared" si="0"/>
        <v>89850</v>
      </c>
    </row>
    <row r="17" spans="1:5" ht="15" thickBot="1" x14ac:dyDescent="0.4">
      <c r="B17" s="28" t="s">
        <v>24</v>
      </c>
      <c r="C17" s="29">
        <v>90</v>
      </c>
      <c r="D17" s="31">
        <v>1198</v>
      </c>
      <c r="E17" s="27">
        <f t="shared" si="0"/>
        <v>107820</v>
      </c>
    </row>
    <row r="18" spans="1:5" ht="15" thickBot="1" x14ac:dyDescent="0.4">
      <c r="B18" s="24" t="s">
        <v>24</v>
      </c>
      <c r="C18" s="25">
        <v>32</v>
      </c>
      <c r="D18" s="26">
        <v>1198</v>
      </c>
      <c r="E18" s="27">
        <f t="shared" si="0"/>
        <v>38336</v>
      </c>
    </row>
    <row r="19" spans="1:5" ht="15" thickBot="1" x14ac:dyDescent="0.4">
      <c r="B19" s="28" t="s">
        <v>25</v>
      </c>
      <c r="C19" s="29">
        <v>60</v>
      </c>
      <c r="D19" s="28">
        <v>500</v>
      </c>
      <c r="E19" s="27">
        <f t="shared" si="0"/>
        <v>30000</v>
      </c>
    </row>
    <row r="20" spans="1:5" ht="15" thickBot="1" x14ac:dyDescent="0.4">
      <c r="B20" s="24" t="s">
        <v>24</v>
      </c>
      <c r="C20" s="25">
        <v>90</v>
      </c>
      <c r="D20" s="26">
        <v>1198</v>
      </c>
      <c r="E20" s="27">
        <f t="shared" si="0"/>
        <v>107820</v>
      </c>
    </row>
    <row r="21" spans="1:5" ht="15" thickBot="1" x14ac:dyDescent="0.4">
      <c r="B21" s="28" t="s">
        <v>25</v>
      </c>
      <c r="C21" s="29">
        <v>29</v>
      </c>
      <c r="D21" s="28">
        <v>500</v>
      </c>
      <c r="E21" s="27">
        <f t="shared" si="0"/>
        <v>14500</v>
      </c>
    </row>
    <row r="22" spans="1:5" ht="15" thickBot="1" x14ac:dyDescent="0.4">
      <c r="B22" s="24" t="s">
        <v>25</v>
      </c>
      <c r="C22" s="25">
        <v>81</v>
      </c>
      <c r="D22" s="24">
        <v>500</v>
      </c>
      <c r="E22" s="27">
        <f t="shared" si="0"/>
        <v>40500</v>
      </c>
    </row>
    <row r="23" spans="1:5" ht="15" thickBot="1" x14ac:dyDescent="0.4">
      <c r="B23" s="28" t="s">
        <v>24</v>
      </c>
      <c r="C23" s="29">
        <v>35</v>
      </c>
      <c r="D23" s="31">
        <v>1198</v>
      </c>
      <c r="E23" s="27">
        <f t="shared" si="0"/>
        <v>41930</v>
      </c>
    </row>
    <row r="25" spans="1:5" x14ac:dyDescent="0.35">
      <c r="A25">
        <v>3</v>
      </c>
      <c r="B25" t="s">
        <v>30</v>
      </c>
    </row>
    <row r="27" spans="1:5" x14ac:dyDescent="0.35">
      <c r="B27" s="32" t="s">
        <v>31</v>
      </c>
      <c r="C27" s="9">
        <f>SUMIFS(Table1[Total Price],Table1[Region],"East")</f>
        <v>270740</v>
      </c>
    </row>
    <row r="28" spans="1:5" x14ac:dyDescent="0.35">
      <c r="B28" s="32" t="s">
        <v>32</v>
      </c>
      <c r="C28" s="9">
        <f>SUMIFS(Table1[Total Price],Table1[Region],"Central")</f>
        <v>379693</v>
      </c>
    </row>
    <row r="30" spans="1:5" x14ac:dyDescent="0.35">
      <c r="A30">
        <v>4</v>
      </c>
      <c r="B30" t="s">
        <v>33</v>
      </c>
    </row>
    <row r="32" spans="1:5" x14ac:dyDescent="0.35">
      <c r="B32" t="s">
        <v>5</v>
      </c>
      <c r="C32">
        <f>SUMIF(Table1[Region],"West",Table1[Units])</f>
        <v>88</v>
      </c>
    </row>
    <row r="33" spans="1:3" x14ac:dyDescent="0.35">
      <c r="B33" t="s">
        <v>6</v>
      </c>
      <c r="C33" s="9">
        <f>SUMIF(Table1[Region],"West",Table1[Total Price])</f>
        <v>105424</v>
      </c>
    </row>
    <row r="35" spans="1:3" x14ac:dyDescent="0.35">
      <c r="A35">
        <v>5</v>
      </c>
      <c r="B35" t="s">
        <v>34</v>
      </c>
    </row>
    <row r="37" spans="1:3" x14ac:dyDescent="0.35">
      <c r="C37" s="9">
        <f>SUMIFS(Table1[Total Price],Table1[Manager],"Martha",Table1[Units],"&gt;50")</f>
        <v>263660</v>
      </c>
    </row>
    <row r="38" spans="1:3" x14ac:dyDescent="0.35">
      <c r="A38">
        <v>6</v>
      </c>
      <c r="B38" t="s">
        <v>35</v>
      </c>
    </row>
    <row r="40" spans="1:3" x14ac:dyDescent="0.35">
      <c r="B40" t="s">
        <v>36</v>
      </c>
      <c r="C40">
        <f>MAX(Table1[Units])</f>
        <v>95</v>
      </c>
    </row>
    <row r="41" spans="1:3" x14ac:dyDescent="0.35">
      <c r="B41" t="s">
        <v>37</v>
      </c>
      <c r="C41">
        <f>MIN(Table1[Units])</f>
        <v>27</v>
      </c>
    </row>
    <row r="43" spans="1:3" x14ac:dyDescent="0.35">
      <c r="A43">
        <v>7</v>
      </c>
      <c r="B43" t="s">
        <v>38</v>
      </c>
    </row>
    <row r="44" spans="1:3" x14ac:dyDescent="0.35">
      <c r="C44" s="9">
        <f>SUMIF(Table1[Product],"Home Theater",Table1[Total Price])</f>
        <v>140000</v>
      </c>
    </row>
    <row r="46" spans="1:3" x14ac:dyDescent="0.35">
      <c r="A46">
        <v>8</v>
      </c>
      <c r="B46" t="s">
        <v>39</v>
      </c>
    </row>
    <row r="48" spans="1:3" x14ac:dyDescent="0.35">
      <c r="B48" t="s">
        <v>40</v>
      </c>
      <c r="C48" s="9">
        <f>AVERAGEIF(Table1[Product],"Television",Table1[Total Price])</f>
        <v>76222.75</v>
      </c>
    </row>
    <row r="49" spans="1:3" x14ac:dyDescent="0.35">
      <c r="B49" t="s">
        <v>41</v>
      </c>
      <c r="C49" s="9">
        <f>AVERAGEIF(Table1[Product],"Cell Phone",Table1[Total Price])</f>
        <v>6075</v>
      </c>
    </row>
    <row r="52" spans="1:3" x14ac:dyDescent="0.35">
      <c r="A52">
        <v>9</v>
      </c>
      <c r="B52" t="s">
        <v>42</v>
      </c>
    </row>
    <row r="53" spans="1:3" x14ac:dyDescent="0.35">
      <c r="C53">
        <f>SUMIFS(Table1[Units],Table1[Product],"Television")</f>
        <v>509</v>
      </c>
    </row>
    <row r="55" spans="1:3" x14ac:dyDescent="0.35">
      <c r="A55">
        <v>10</v>
      </c>
      <c r="B55" t="s">
        <v>43</v>
      </c>
    </row>
    <row r="56" spans="1:3" x14ac:dyDescent="0.35">
      <c r="B56" t="s">
        <v>44</v>
      </c>
      <c r="C56">
        <f>AVERAGEIF(Table1[Product],"Home Theater",Table1 [ Unit_price($) ] )</f>
        <v>500</v>
      </c>
    </row>
    <row r="57" spans="1:3" x14ac:dyDescent="0.35">
      <c r="B57" t="s">
        <v>45</v>
      </c>
      <c r="C57">
        <f>AVERAGEIF(Table1[Product],"Cell Phone",Table1 [ Unit_price($) ] )</f>
        <v>225</v>
      </c>
    </row>
    <row r="60" spans="1:3" x14ac:dyDescent="0.35">
      <c r="A60">
        <v>11</v>
      </c>
      <c r="B60" t="s">
        <v>46</v>
      </c>
    </row>
    <row r="61" spans="1:3" x14ac:dyDescent="0.35">
      <c r="C61">
        <f>SUMIFS(Table1[Units],Table1[Product],"Television",Table1[Region],"West")</f>
        <v>88</v>
      </c>
    </row>
    <row r="63" spans="1:3" x14ac:dyDescent="0.35">
      <c r="A63">
        <v>12</v>
      </c>
      <c r="B63" t="s">
        <v>47</v>
      </c>
    </row>
    <row r="64" spans="1:3" x14ac:dyDescent="0.35">
      <c r="C64" s="9">
        <f>SUMIFS(Table1[Total Price],Table1[Product],"Home Theater",Table1[SalesMan],"Alexander")</f>
        <v>60000</v>
      </c>
    </row>
    <row r="66" spans="1:4" x14ac:dyDescent="0.35">
      <c r="A66">
        <v>13</v>
      </c>
      <c r="B66" t="s">
        <v>48</v>
      </c>
    </row>
    <row r="67" spans="1:4" x14ac:dyDescent="0.35">
      <c r="B67" t="s">
        <v>49</v>
      </c>
      <c r="C67" s="9">
        <f>_xlfn.MINIFS(Table1[Total Price],Table1[Product],"Television")</f>
        <v>38336</v>
      </c>
    </row>
    <row r="68" spans="1:4" x14ac:dyDescent="0.35">
      <c r="B68" t="s">
        <v>50</v>
      </c>
      <c r="C68" s="9">
        <f>_xlfn.MAXIFS(Table1[Total Price],Table1[Product],"Television")</f>
        <v>113810</v>
      </c>
    </row>
    <row r="71" spans="1:4" x14ac:dyDescent="0.35">
      <c r="A71">
        <v>14</v>
      </c>
      <c r="B71" t="s">
        <v>51</v>
      </c>
    </row>
    <row r="73" spans="1:4" x14ac:dyDescent="0.35">
      <c r="B73" t="s">
        <v>52</v>
      </c>
      <c r="D73" s="9">
        <f>_xlfn.MAXIFS(Table1[Total Price],Table1[Manager],"Timothy")</f>
        <v>67088</v>
      </c>
    </row>
    <row r="74" spans="1:4" ht="15" thickBot="1" x14ac:dyDescent="0.4">
      <c r="B74" t="s">
        <v>53</v>
      </c>
      <c r="D74" s="33">
        <f>VLOOKUP(D73,C77:D90,2,FALSE)</f>
        <v>43110</v>
      </c>
    </row>
    <row r="75" spans="1:4" ht="15" thickBot="1" x14ac:dyDescent="0.4"/>
    <row r="76" spans="1:4" ht="28.5" thickBot="1" x14ac:dyDescent="0.4">
      <c r="B76" s="2" t="s">
        <v>2</v>
      </c>
      <c r="C76" s="4" t="s">
        <v>6</v>
      </c>
      <c r="D76" s="1" t="s">
        <v>0</v>
      </c>
    </row>
    <row r="77" spans="1:4" ht="15" thickBot="1" x14ac:dyDescent="0.4">
      <c r="B77" s="34" t="s">
        <v>10</v>
      </c>
      <c r="C77" s="27">
        <v>113810</v>
      </c>
      <c r="D77" s="39">
        <v>43106</v>
      </c>
    </row>
    <row r="78" spans="1:4" ht="15" thickBot="1" x14ac:dyDescent="0.4">
      <c r="B78" s="35" t="s">
        <v>11</v>
      </c>
      <c r="C78" s="30">
        <v>25000</v>
      </c>
      <c r="D78" s="33">
        <v>43107</v>
      </c>
    </row>
    <row r="79" spans="1:4" ht="15" thickBot="1" x14ac:dyDescent="0.4">
      <c r="B79" s="34" t="s">
        <v>11</v>
      </c>
      <c r="C79" s="27">
        <v>43128</v>
      </c>
      <c r="D79" s="39">
        <v>43108</v>
      </c>
    </row>
    <row r="80" spans="1:4" ht="15" thickBot="1" x14ac:dyDescent="0.4">
      <c r="B80" s="35" t="s">
        <v>12</v>
      </c>
      <c r="C80" s="30">
        <v>6075</v>
      </c>
      <c r="D80" s="33">
        <v>43109</v>
      </c>
    </row>
    <row r="81" spans="1:4" ht="15" thickBot="1" x14ac:dyDescent="0.4">
      <c r="B81" s="34" t="s">
        <v>12</v>
      </c>
      <c r="C81" s="27">
        <v>67088</v>
      </c>
      <c r="D81" s="39">
        <v>43110</v>
      </c>
    </row>
    <row r="82" spans="1:4" ht="15" thickBot="1" x14ac:dyDescent="0.4">
      <c r="B82" s="35" t="s">
        <v>10</v>
      </c>
      <c r="C82" s="30">
        <v>30000</v>
      </c>
      <c r="D82" s="33">
        <v>43111</v>
      </c>
    </row>
    <row r="83" spans="1:4" ht="15" thickBot="1" x14ac:dyDescent="0.4">
      <c r="B83" s="36" t="s">
        <v>10</v>
      </c>
      <c r="C83" s="27">
        <v>89850</v>
      </c>
      <c r="D83" s="39">
        <v>43112</v>
      </c>
    </row>
    <row r="84" spans="1:4" ht="15" thickBot="1" x14ac:dyDescent="0.4">
      <c r="B84" s="35" t="s">
        <v>11</v>
      </c>
      <c r="C84" s="30">
        <v>107820</v>
      </c>
      <c r="D84" s="33">
        <v>43113</v>
      </c>
    </row>
    <row r="85" spans="1:4" ht="15" thickBot="1" x14ac:dyDescent="0.4">
      <c r="B85" s="37" t="s">
        <v>13</v>
      </c>
      <c r="C85" s="27">
        <v>38336</v>
      </c>
      <c r="D85" s="39">
        <v>43114</v>
      </c>
    </row>
    <row r="86" spans="1:4" ht="15" thickBot="1" x14ac:dyDescent="0.4">
      <c r="B86" s="35" t="s">
        <v>10</v>
      </c>
      <c r="C86" s="30">
        <v>30000</v>
      </c>
      <c r="D86" s="33">
        <v>43115</v>
      </c>
    </row>
    <row r="87" spans="1:4" ht="15" thickBot="1" x14ac:dyDescent="0.4">
      <c r="B87" s="34" t="s">
        <v>11</v>
      </c>
      <c r="C87" s="27">
        <v>107820</v>
      </c>
      <c r="D87" s="39">
        <v>43116</v>
      </c>
    </row>
    <row r="88" spans="1:4" ht="15" thickBot="1" x14ac:dyDescent="0.4">
      <c r="B88" s="38" t="s">
        <v>10</v>
      </c>
      <c r="C88" s="30">
        <v>14500</v>
      </c>
      <c r="D88" s="33">
        <v>43117</v>
      </c>
    </row>
    <row r="89" spans="1:4" ht="15" thickBot="1" x14ac:dyDescent="0.4">
      <c r="B89" s="37" t="s">
        <v>13</v>
      </c>
      <c r="C89" s="27">
        <v>40500</v>
      </c>
      <c r="D89" s="39">
        <v>43118</v>
      </c>
    </row>
    <row r="90" spans="1:4" ht="15" thickBot="1" x14ac:dyDescent="0.4">
      <c r="B90" s="35" t="s">
        <v>10</v>
      </c>
      <c r="C90" s="30">
        <v>41930</v>
      </c>
      <c r="D90" s="33">
        <v>43119</v>
      </c>
    </row>
    <row r="93" spans="1:4" x14ac:dyDescent="0.35">
      <c r="A93">
        <v>15</v>
      </c>
      <c r="B93" t="s">
        <v>54</v>
      </c>
    </row>
    <row r="95" spans="1:4" x14ac:dyDescent="0.35">
      <c r="B95" t="s">
        <v>10</v>
      </c>
      <c r="D95" s="41">
        <f>SUMIFS(Table1[Total Price],Table1[Manager],"Martha")</f>
        <v>320090</v>
      </c>
    </row>
    <row r="96" spans="1:4" x14ac:dyDescent="0.35">
      <c r="B96" t="s">
        <v>11</v>
      </c>
      <c r="D96" s="41">
        <f>SUMIFS(Table1[Total Price],Table1[Manager],"Hermann")</f>
        <v>283768</v>
      </c>
    </row>
    <row r="97" spans="2:4" x14ac:dyDescent="0.35">
      <c r="B97" t="s">
        <v>12</v>
      </c>
      <c r="D97" s="41">
        <f>SUMIFS(Table1[Total Price],Table1[Manager],"Timothy")</f>
        <v>73163</v>
      </c>
    </row>
    <row r="98" spans="2:4" x14ac:dyDescent="0.35">
      <c r="B98" t="s">
        <v>13</v>
      </c>
      <c r="D98" s="41">
        <f>SUMIFS(Table1[Total Price],Table1[Manager],"Douglas")</f>
        <v>78836</v>
      </c>
    </row>
    <row r="100" spans="2:4" x14ac:dyDescent="0.35">
      <c r="B10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3778-6F80-4658-B12B-E524FB546570}">
  <dimension ref="A1:I20"/>
  <sheetViews>
    <sheetView workbookViewId="0">
      <selection activeCell="B17" sqref="B17"/>
    </sheetView>
  </sheetViews>
  <sheetFormatPr defaultRowHeight="14.5" x14ac:dyDescent="0.35"/>
  <cols>
    <col min="1" max="1" width="12.36328125" customWidth="1"/>
    <col min="2" max="2" width="9.36328125" customWidth="1"/>
    <col min="3" max="3" width="13.453125" customWidth="1"/>
    <col min="4" max="4" width="11.7265625" customWidth="1"/>
    <col min="5" max="5" width="14.453125" customWidth="1"/>
    <col min="6" max="6" width="10.1796875" bestFit="1" customWidth="1"/>
    <col min="7" max="7" width="15.6328125" customWidth="1"/>
    <col min="8" max="8" width="12.81640625" customWidth="1"/>
    <col min="9" max="9" width="9.81640625" bestFit="1" customWidth="1"/>
  </cols>
  <sheetData>
    <row r="1" spans="1:8" ht="15" thickBot="1" x14ac:dyDescent="0.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27</v>
      </c>
      <c r="H1" s="15" t="s">
        <v>6</v>
      </c>
    </row>
    <row r="2" spans="1:8" ht="15" thickBot="1" x14ac:dyDescent="0.4">
      <c r="A2" s="12">
        <v>43106</v>
      </c>
      <c r="B2" s="5" t="s">
        <v>7</v>
      </c>
      <c r="C2" s="6" t="s">
        <v>10</v>
      </c>
      <c r="D2" s="7" t="s">
        <v>14</v>
      </c>
      <c r="E2" s="5" t="s">
        <v>24</v>
      </c>
      <c r="F2" s="8">
        <v>95</v>
      </c>
      <c r="G2" s="10">
        <v>1198</v>
      </c>
      <c r="H2" s="22">
        <f>Table1[[#This Row],[Units]]*Table1[[#This Row],[ Unit_price($) ]]</f>
        <v>113810</v>
      </c>
    </row>
    <row r="3" spans="1:8" ht="15" thickBot="1" x14ac:dyDescent="0.4">
      <c r="A3" s="12">
        <v>43107</v>
      </c>
      <c r="B3" s="5" t="s">
        <v>8</v>
      </c>
      <c r="C3" s="6" t="s">
        <v>11</v>
      </c>
      <c r="D3" s="7" t="s">
        <v>15</v>
      </c>
      <c r="E3" s="5" t="s">
        <v>25</v>
      </c>
      <c r="F3" s="8">
        <v>50</v>
      </c>
      <c r="G3" s="5">
        <v>500</v>
      </c>
      <c r="H3" s="22">
        <f>Table1[[#This Row],[Units]]*Table1[[#This Row],[ Unit_price($) ]]</f>
        <v>25000</v>
      </c>
    </row>
    <row r="4" spans="1:8" ht="15" thickBot="1" x14ac:dyDescent="0.4">
      <c r="A4" s="12">
        <v>43108</v>
      </c>
      <c r="B4" s="5" t="s">
        <v>8</v>
      </c>
      <c r="C4" s="6" t="s">
        <v>11</v>
      </c>
      <c r="D4" s="7" t="s">
        <v>16</v>
      </c>
      <c r="E4" s="5" t="s">
        <v>24</v>
      </c>
      <c r="F4" s="8">
        <v>36</v>
      </c>
      <c r="G4" s="10">
        <v>1198</v>
      </c>
      <c r="H4" s="22">
        <f>Table1[[#This Row],[Units]]*Table1[[#This Row],[ Unit_price($) ]]</f>
        <v>43128</v>
      </c>
    </row>
    <row r="5" spans="1:8" ht="15" thickBot="1" x14ac:dyDescent="0.4">
      <c r="A5" s="12">
        <v>43109</v>
      </c>
      <c r="B5" s="5" t="s">
        <v>8</v>
      </c>
      <c r="C5" s="6" t="s">
        <v>12</v>
      </c>
      <c r="D5" s="7" t="s">
        <v>17</v>
      </c>
      <c r="E5" s="5" t="s">
        <v>26</v>
      </c>
      <c r="F5" s="8">
        <v>27</v>
      </c>
      <c r="G5" s="5">
        <v>225</v>
      </c>
      <c r="H5" s="22">
        <f>Table1[[#This Row],[Units]]*Table1[[#This Row],[ Unit_price($) ]]</f>
        <v>6075</v>
      </c>
    </row>
    <row r="6" spans="1:8" ht="15" thickBot="1" x14ac:dyDescent="0.4">
      <c r="A6" s="12">
        <v>43110</v>
      </c>
      <c r="B6" s="5" t="s">
        <v>9</v>
      </c>
      <c r="C6" s="6" t="s">
        <v>12</v>
      </c>
      <c r="D6" s="7" t="s">
        <v>18</v>
      </c>
      <c r="E6" s="5" t="s">
        <v>24</v>
      </c>
      <c r="F6" s="8">
        <v>56</v>
      </c>
      <c r="G6" s="10">
        <v>1198</v>
      </c>
      <c r="H6" s="22">
        <f>Table1[[#This Row],[Units]]*Table1[[#This Row],[ Unit_price($) ]]</f>
        <v>67088</v>
      </c>
    </row>
    <row r="7" spans="1:8" ht="15" thickBot="1" x14ac:dyDescent="0.4">
      <c r="A7" s="12">
        <v>43111</v>
      </c>
      <c r="B7" s="5" t="s">
        <v>7</v>
      </c>
      <c r="C7" s="6" t="s">
        <v>10</v>
      </c>
      <c r="D7" s="7" t="s">
        <v>14</v>
      </c>
      <c r="E7" s="5" t="s">
        <v>25</v>
      </c>
      <c r="F7" s="8">
        <v>60</v>
      </c>
      <c r="G7" s="5">
        <v>500</v>
      </c>
      <c r="H7" s="22">
        <f>Table1[[#This Row],[Units]]*Table1[[#This Row],[ Unit_price($) ]]</f>
        <v>30000</v>
      </c>
    </row>
    <row r="8" spans="1:8" ht="15" thickBot="1" x14ac:dyDescent="0.4">
      <c r="A8" s="12">
        <v>43112</v>
      </c>
      <c r="B8" s="5" t="s">
        <v>8</v>
      </c>
      <c r="C8" s="11" t="s">
        <v>10</v>
      </c>
      <c r="D8" s="7" t="s">
        <v>19</v>
      </c>
      <c r="E8" s="5" t="s">
        <v>24</v>
      </c>
      <c r="F8" s="8">
        <v>75</v>
      </c>
      <c r="G8" s="10">
        <v>1198</v>
      </c>
      <c r="H8" s="22">
        <f>Table1[[#This Row],[Units]]*Table1[[#This Row],[ Unit_price($) ]]</f>
        <v>89850</v>
      </c>
    </row>
    <row r="9" spans="1:8" ht="15" thickBot="1" x14ac:dyDescent="0.4">
      <c r="A9" s="12">
        <v>43113</v>
      </c>
      <c r="B9" s="5" t="s">
        <v>8</v>
      </c>
      <c r="C9" s="6" t="s">
        <v>11</v>
      </c>
      <c r="D9" s="7" t="s">
        <v>16</v>
      </c>
      <c r="E9" s="5" t="s">
        <v>24</v>
      </c>
      <c r="F9" s="8">
        <v>90</v>
      </c>
      <c r="G9" s="10">
        <v>1198</v>
      </c>
      <c r="H9" s="22">
        <f>Table1[[#This Row],[Units]]*Table1[[#This Row],[ Unit_price($) ]]</f>
        <v>107820</v>
      </c>
    </row>
    <row r="10" spans="1:8" ht="15" thickBot="1" x14ac:dyDescent="0.4">
      <c r="A10" s="12">
        <v>43114</v>
      </c>
      <c r="B10" s="5" t="s">
        <v>9</v>
      </c>
      <c r="C10" s="7" t="s">
        <v>13</v>
      </c>
      <c r="D10" s="7" t="s">
        <v>20</v>
      </c>
      <c r="E10" s="5" t="s">
        <v>24</v>
      </c>
      <c r="F10" s="8">
        <v>32</v>
      </c>
      <c r="G10" s="10">
        <v>1198</v>
      </c>
      <c r="H10" s="22">
        <f>Table1[[#This Row],[Units]]*Table1[[#This Row],[ Unit_price($) ]]</f>
        <v>38336</v>
      </c>
    </row>
    <row r="11" spans="1:8" ht="15" thickBot="1" x14ac:dyDescent="0.4">
      <c r="A11" s="12">
        <v>43115</v>
      </c>
      <c r="B11" s="5" t="s">
        <v>7</v>
      </c>
      <c r="C11" s="6" t="s">
        <v>10</v>
      </c>
      <c r="D11" s="7" t="s">
        <v>14</v>
      </c>
      <c r="E11" s="5" t="s">
        <v>25</v>
      </c>
      <c r="F11" s="8">
        <v>60</v>
      </c>
      <c r="G11" s="5">
        <v>500</v>
      </c>
      <c r="H11" s="22">
        <f>Table1[[#This Row],[Units]]*Table1[[#This Row],[ Unit_price($) ]]</f>
        <v>30000</v>
      </c>
    </row>
    <row r="12" spans="1:8" ht="15" thickBot="1" x14ac:dyDescent="0.4">
      <c r="A12" s="12">
        <v>43116</v>
      </c>
      <c r="B12" s="5" t="s">
        <v>8</v>
      </c>
      <c r="C12" s="6" t="s">
        <v>11</v>
      </c>
      <c r="D12" s="7" t="s">
        <v>21</v>
      </c>
      <c r="E12" s="5" t="s">
        <v>24</v>
      </c>
      <c r="F12" s="8">
        <v>90</v>
      </c>
      <c r="G12" s="10">
        <v>1198</v>
      </c>
      <c r="H12" s="22">
        <f>Table1[[#This Row],[Units]]*Table1[[#This Row],[ Unit_price($) ]]</f>
        <v>107820</v>
      </c>
    </row>
    <row r="13" spans="1:8" ht="15" thickBot="1" x14ac:dyDescent="0.4">
      <c r="A13" s="12">
        <v>43117</v>
      </c>
      <c r="B13" s="5" t="s">
        <v>7</v>
      </c>
      <c r="C13" s="11" t="s">
        <v>10</v>
      </c>
      <c r="D13" s="7" t="s">
        <v>22</v>
      </c>
      <c r="E13" s="5" t="s">
        <v>25</v>
      </c>
      <c r="F13" s="8">
        <v>29</v>
      </c>
      <c r="G13" s="5">
        <v>500</v>
      </c>
      <c r="H13" s="22">
        <f>Table1[[#This Row],[Units]]*Table1[[#This Row],[ Unit_price($) ]]</f>
        <v>14500</v>
      </c>
    </row>
    <row r="14" spans="1:8" ht="15" thickBot="1" x14ac:dyDescent="0.4">
      <c r="A14" s="12">
        <v>43118</v>
      </c>
      <c r="B14" s="5" t="s">
        <v>7</v>
      </c>
      <c r="C14" s="7" t="s">
        <v>13</v>
      </c>
      <c r="D14" s="7" t="s">
        <v>23</v>
      </c>
      <c r="E14" s="5" t="s">
        <v>25</v>
      </c>
      <c r="F14" s="8">
        <v>81</v>
      </c>
      <c r="G14" s="5">
        <v>500</v>
      </c>
      <c r="H14" s="22">
        <f>Table1[[#This Row],[Units]]*Table1[[#This Row],[ Unit_price($) ]]</f>
        <v>40500</v>
      </c>
    </row>
    <row r="15" spans="1:8" x14ac:dyDescent="0.35">
      <c r="A15" s="16">
        <v>43119</v>
      </c>
      <c r="B15" s="17" t="s">
        <v>7</v>
      </c>
      <c r="C15" s="18" t="s">
        <v>10</v>
      </c>
      <c r="D15" s="19" t="s">
        <v>14</v>
      </c>
      <c r="E15" s="17" t="s">
        <v>24</v>
      </c>
      <c r="F15" s="20">
        <v>35</v>
      </c>
      <c r="G15" s="21">
        <v>1198</v>
      </c>
      <c r="H15" s="23">
        <f>Table1[[#This Row],[Units]]*Table1[[#This Row],[ Unit_price($) ]]</f>
        <v>41930</v>
      </c>
    </row>
    <row r="17" spans="8:9" ht="15" thickBot="1" x14ac:dyDescent="0.4">
      <c r="H17" s="33"/>
      <c r="I17" s="9"/>
    </row>
    <row r="18" spans="8:9" x14ac:dyDescent="0.35">
      <c r="H18" s="40"/>
      <c r="I18" s="9"/>
    </row>
    <row r="19" spans="8:9" x14ac:dyDescent="0.35">
      <c r="I19" s="9"/>
    </row>
    <row r="20" spans="8:9" x14ac:dyDescent="0.35">
      <c r="I2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Constanza Rodriguez Hurtado</dc:creator>
  <cp:lastModifiedBy>Maria Constanza Rodriguez Hurtado</cp:lastModifiedBy>
  <dcterms:created xsi:type="dcterms:W3CDTF">2023-10-31T12:12:30Z</dcterms:created>
  <dcterms:modified xsi:type="dcterms:W3CDTF">2023-10-31T13:49:21Z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de0556-1f76-452e-9e94-03158f226e4e_Enabled">
    <vt:lpwstr>true</vt:lpwstr>
  </property>
  <property fmtid="{D5CDD505-2E9C-101B-9397-08002B2CF9AE}" pid="3" name="MSIP_Label_cdde0556-1f76-452e-9e94-03158f226e4e_SetDate">
    <vt:lpwstr>2023-10-31T12:21:57Z</vt:lpwstr>
  </property>
  <property fmtid="{D5CDD505-2E9C-101B-9397-08002B2CF9AE}" pid="4" name="MSIP_Label_cdde0556-1f76-452e-9e94-03158f226e4e_Method">
    <vt:lpwstr>Standard</vt:lpwstr>
  </property>
  <property fmtid="{D5CDD505-2E9C-101B-9397-08002B2CF9AE}" pid="5" name="MSIP_Label_cdde0556-1f76-452e-9e94-03158f226e4e_Name">
    <vt:lpwstr>Private</vt:lpwstr>
  </property>
  <property fmtid="{D5CDD505-2E9C-101B-9397-08002B2CF9AE}" pid="6" name="MSIP_Label_cdde0556-1f76-452e-9e94-03158f226e4e_SiteId">
    <vt:lpwstr>7015a19d-0dbb-4c31-8709-253cf07f631f</vt:lpwstr>
  </property>
  <property fmtid="{D5CDD505-2E9C-101B-9397-08002B2CF9AE}" pid="7" name="MSIP_Label_cdde0556-1f76-452e-9e94-03158f226e4e_ActionId">
    <vt:lpwstr>6d0d376c-97e6-4ba0-9302-6fae62ede23a</vt:lpwstr>
  </property>
  <property fmtid="{D5CDD505-2E9C-101B-9397-08002B2CF9AE}" pid="8" name="MSIP_Label_cdde0556-1f76-452e-9e94-03158f226e4e_ContentBits">
    <vt:lpwstr>0</vt:lpwstr>
  </property>
</Properties>
</file>