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<sst xmlns="http://schemas.openxmlformats.org/spreadsheetml/2006/main" count="52" uniqueCount="36">
  <si>
    <t xml:space="preserve"> </t>
  </si>
  <si>
    <t>cm</t>
  </si>
  <si>
    <t>N</t>
  </si>
  <si>
    <t>u_b(xn) = u(L_i) [cm]</t>
  </si>
  <si>
    <t>delta(L)=1mm</t>
  </si>
  <si>
    <t>d=2mikrometry</t>
  </si>
  <si>
    <t>u xn = uc xn</t>
  </si>
  <si>
    <t>L_i</t>
  </si>
  <si>
    <t>XL1 [cm]</t>
  </si>
  <si>
    <t>XPn [cm]</t>
  </si>
  <si>
    <t>Delta_p X</t>
  </si>
  <si>
    <t>x_n</t>
  </si>
  <si>
    <t>u_a(xn)</t>
  </si>
  <si>
    <t>u(xn) [cm]</t>
  </si>
  <si>
    <t>u_c(xn)</t>
  </si>
  <si>
    <t>sin(theta_ni)</t>
  </si>
  <si>
    <t>u_c(sin(theta_ni))</t>
  </si>
  <si>
    <t>u_c sin theta</t>
  </si>
  <si>
    <t>lambda_ni [cm]</t>
  </si>
  <si>
    <t>u(lambda)</t>
  </si>
  <si>
    <t>XP</t>
  </si>
  <si>
    <t>XL</t>
  </si>
  <si>
    <t>u(x_n)</t>
  </si>
  <si>
    <t>sin(theta_i)</t>
  </si>
  <si>
    <t>u_c(sin(theta))</t>
  </si>
  <si>
    <t>u_c(sin)</t>
  </si>
  <si>
    <t>d [cm]</t>
  </si>
  <si>
    <t>u(d)</t>
  </si>
  <si>
    <t>+-1mm</t>
  </si>
  <si>
    <t>n=1</t>
  </si>
  <si>
    <t>n=2</t>
  </si>
  <si>
    <t>u(L_i) = 0,1 cm/sqrt(3)</t>
  </si>
  <si>
    <t>średnia ogólna</t>
  </si>
  <si>
    <t xml:space="preserve">u(L_i) </t>
  </si>
  <si>
    <t>lambda śr</t>
  </si>
  <si>
    <t>odchylenie standardowe u(sin średni)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</si>
</sst>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00"/>
    <numFmt numFmtId="165" formatCode="0.00000000"/>
    <numFmt numFmtId="166" formatCode="0.000"/>
    <numFmt numFmtId="167" formatCode="0.0000"/>
    <numFmt numFmtId="168" formatCode="0.0000000"/>
  </numFmts>
  <fonts count="8">
    <font>
      <sz val="10.0"/>
      <color rgb="FF000000"/>
      <name val="Arial"/>
      <scheme val="minor"/>
    </font>
    <font>
      <sz val="12.0"/>
      <color theme="1"/>
      <name val="&quot;Helvetica Neue&quot;"/>
    </font>
    <font>
      <color theme="1"/>
      <name val="&quot;Helvetica Neue&quot;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&quot;Helvetica Neue&quot;"/>
    </font>
    <font>
      <color theme="1"/>
      <name val="&quot;Helvetica Neue Medium&quot;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2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2" fontId="4" numFmtId="0" xfId="0" applyFont="1"/>
    <xf borderId="0" fillId="2" fontId="5" numFmtId="0" xfId="0" applyAlignment="1" applyFont="1">
      <alignment vertical="top"/>
    </xf>
    <xf borderId="0" fillId="2" fontId="5" numFmtId="0" xfId="0" applyAlignment="1" applyFont="1">
      <alignment readingOrder="0" vertical="top"/>
    </xf>
    <xf borderId="0" fillId="2" fontId="2" numFmtId="0" xfId="0" applyAlignment="1" applyFont="1">
      <alignment horizontal="right" readingOrder="0" vertical="top"/>
    </xf>
    <xf borderId="0" fillId="3" fontId="6" numFmtId="0" xfId="0" applyAlignment="1" applyFill="1" applyFont="1">
      <alignment readingOrder="0" vertical="top"/>
    </xf>
    <xf borderId="0" fillId="3" fontId="2" numFmtId="0" xfId="0" applyAlignment="1" applyFont="1">
      <alignment readingOrder="0" vertical="top"/>
    </xf>
    <xf borderId="0" fillId="3" fontId="3" numFmtId="0" xfId="0" applyAlignment="1" applyFont="1">
      <alignment readingOrder="0"/>
    </xf>
    <xf borderId="0" fillId="3" fontId="6" numFmtId="0" xfId="0" applyAlignment="1" applyFont="1">
      <alignment horizontal="right" readingOrder="0" vertical="top"/>
    </xf>
    <xf quotePrefix="1" borderId="0" fillId="2" fontId="2" numFmtId="0" xfId="0" applyAlignment="1" applyFont="1">
      <alignment readingOrder="0" vertical="top"/>
    </xf>
    <xf borderId="0" fillId="3" fontId="2" numFmtId="0" xfId="0" applyAlignment="1" applyFont="1">
      <alignment horizontal="right" readingOrder="0" vertical="top"/>
    </xf>
    <xf borderId="0" fillId="0" fontId="3" numFmtId="0" xfId="0" applyFont="1"/>
    <xf borderId="0" fillId="0" fontId="3" numFmtId="4" xfId="0" applyFont="1" applyNumberFormat="1"/>
    <xf borderId="0" fillId="3" fontId="3" numFmtId="0" xfId="0" applyFont="1"/>
    <xf borderId="0" fillId="3" fontId="3" numFmtId="164" xfId="0" applyFont="1" applyNumberFormat="1"/>
    <xf borderId="0" fillId="0" fontId="3" numFmtId="164" xfId="0" applyFont="1" applyNumberFormat="1"/>
    <xf borderId="0" fillId="3" fontId="4" numFmtId="164" xfId="0" applyFont="1" applyNumberFormat="1"/>
    <xf borderId="0" fillId="3" fontId="3" numFmtId="165" xfId="0" applyFont="1" applyNumberFormat="1"/>
    <xf borderId="0" fillId="0" fontId="3" numFmtId="11" xfId="0" applyFont="1" applyNumberFormat="1"/>
    <xf borderId="0" fillId="2" fontId="4" numFmtId="0" xfId="0" applyAlignment="1" applyFont="1">
      <alignment horizontal="left"/>
    </xf>
    <xf borderId="0" fillId="2" fontId="2" numFmtId="0" xfId="0" applyAlignment="1" applyFont="1">
      <alignment vertical="top"/>
    </xf>
    <xf borderId="0" fillId="2" fontId="6" numFmtId="0" xfId="0" applyAlignment="1" applyFont="1">
      <alignment vertical="top"/>
    </xf>
    <xf borderId="0" fillId="2" fontId="2" numFmtId="165" xfId="0" applyAlignment="1" applyFont="1" applyNumberFormat="1">
      <alignment vertical="top"/>
    </xf>
    <xf borderId="0" fillId="3" fontId="2" numFmtId="0" xfId="0" applyAlignment="1" applyFont="1">
      <alignment readingOrder="0" shrinkToFit="0" vertical="top" wrapText="1"/>
    </xf>
    <xf borderId="0" fillId="3" fontId="2" numFmtId="0" xfId="0" applyAlignment="1" applyFont="1">
      <alignment vertical="top"/>
    </xf>
    <xf borderId="0" fillId="3" fontId="2" numFmtId="165" xfId="0" applyAlignment="1" applyFont="1" applyNumberFormat="1">
      <alignment vertical="top"/>
    </xf>
    <xf borderId="0" fillId="0" fontId="3" numFmtId="165" xfId="0" applyFont="1" applyNumberFormat="1"/>
    <xf borderId="0" fillId="2" fontId="4" numFmtId="165" xfId="0" applyFont="1" applyNumberFormat="1"/>
    <xf borderId="0" fillId="3" fontId="2" numFmtId="166" xfId="0" applyAlignment="1" applyFont="1" applyNumberFormat="1">
      <alignment vertical="top"/>
    </xf>
    <xf borderId="0" fillId="2" fontId="4" numFmtId="166" xfId="0" applyFont="1" applyNumberFormat="1"/>
    <xf borderId="0" fillId="3" fontId="3" numFmtId="167" xfId="0" applyFont="1" applyNumberFormat="1"/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168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6" xfId="0" applyFont="1" applyNumberFormat="1"/>
    <xf borderId="0" fillId="0" fontId="3" numFmtId="166" xfId="0" applyAlignment="1" applyFont="1" applyNumberFormat="1">
      <alignment readingOrder="0"/>
    </xf>
    <xf borderId="0" fillId="0" fontId="3" numFmtId="167" xfId="0" applyFont="1" applyNumberFormat="1"/>
    <xf borderId="0" fillId="0" fontId="3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0"/>
    <col customWidth="1" min="10" max="10" width="15.5"/>
    <col customWidth="1" min="11" max="12" width="17.0"/>
    <col customWidth="1" min="13" max="14" width="19.63"/>
    <col customWidth="1" min="21" max="21" width="13.75"/>
    <col customWidth="1" min="22" max="23" width="14.38"/>
    <col customWidth="1" min="24" max="24" width="14.75"/>
    <col customWidth="1" min="25" max="26" width="13.88"/>
    <col customWidth="1" min="27" max="27" width="14.25"/>
  </cols>
  <sheetData>
    <row r="1">
      <c r="A1" s="1" t="s">
        <v>0</v>
      </c>
      <c r="B1" s="1"/>
      <c r="C1" s="1"/>
      <c r="D1" s="1">
        <f>2*10^(-3)</f>
        <v>0.002</v>
      </c>
      <c r="E1" s="1" t="s">
        <v>1</v>
      </c>
      <c r="F1" s="1"/>
      <c r="G1" s="1"/>
      <c r="H1" s="1"/>
      <c r="I1" s="1"/>
      <c r="J1" s="1"/>
      <c r="O1" s="2"/>
      <c r="P1" s="2" t="s">
        <v>2</v>
      </c>
      <c r="R1" s="3" t="s">
        <v>3</v>
      </c>
      <c r="S1" s="4">
        <f>0.1/SQRT(3)</f>
        <v>0.05773502692</v>
      </c>
    </row>
    <row r="2">
      <c r="A2" s="5"/>
      <c r="B2" s="6" t="s">
        <v>4</v>
      </c>
      <c r="C2" s="6" t="s">
        <v>5</v>
      </c>
      <c r="D2" s="5"/>
      <c r="E2" s="5"/>
      <c r="F2" s="5"/>
      <c r="G2" s="5"/>
      <c r="H2" s="5"/>
      <c r="I2" s="5"/>
      <c r="J2" s="5"/>
      <c r="L2" s="3" t="s">
        <v>6</v>
      </c>
      <c r="O2" s="7"/>
      <c r="P2" s="7">
        <v>1.0</v>
      </c>
      <c r="Y2" s="3" t="s">
        <v>6</v>
      </c>
    </row>
    <row r="3">
      <c r="A3" s="8" t="s">
        <v>7</v>
      </c>
      <c r="B3" s="2" t="s">
        <v>2</v>
      </c>
      <c r="C3" s="2" t="s">
        <v>8</v>
      </c>
      <c r="D3" s="2" t="s">
        <v>9</v>
      </c>
      <c r="E3" s="2" t="s">
        <v>10</v>
      </c>
      <c r="F3" s="9" t="s">
        <v>11</v>
      </c>
      <c r="G3" s="3" t="s">
        <v>12</v>
      </c>
      <c r="H3" s="3" t="s">
        <v>13</v>
      </c>
      <c r="I3" s="10" t="s">
        <v>14</v>
      </c>
      <c r="J3" s="10" t="s">
        <v>15</v>
      </c>
      <c r="K3" s="3" t="s">
        <v>16</v>
      </c>
      <c r="L3" s="10" t="s">
        <v>17</v>
      </c>
      <c r="M3" s="10" t="s">
        <v>18</v>
      </c>
      <c r="N3" s="3" t="s">
        <v>19</v>
      </c>
      <c r="O3" s="2"/>
      <c r="P3" s="2" t="s">
        <v>7</v>
      </c>
      <c r="Q3" s="2" t="s">
        <v>20</v>
      </c>
      <c r="R3" s="2" t="s">
        <v>21</v>
      </c>
      <c r="S3" s="3" t="s">
        <v>11</v>
      </c>
      <c r="T3" s="3" t="s">
        <v>12</v>
      </c>
      <c r="U3" s="3" t="s">
        <v>22</v>
      </c>
      <c r="V3" s="3" t="s">
        <v>14</v>
      </c>
      <c r="W3" s="3" t="s">
        <v>23</v>
      </c>
      <c r="X3" s="3" t="s">
        <v>24</v>
      </c>
      <c r="Y3" s="3" t="s">
        <v>25</v>
      </c>
      <c r="Z3" s="3" t="s">
        <v>26</v>
      </c>
      <c r="AA3" s="3" t="s">
        <v>27</v>
      </c>
    </row>
    <row r="4">
      <c r="A4" s="11">
        <v>30.0</v>
      </c>
      <c r="B4" s="7">
        <v>1.0</v>
      </c>
      <c r="C4" s="2">
        <v>1.0</v>
      </c>
      <c r="D4" s="2">
        <v>0.9</v>
      </c>
      <c r="E4" s="12" t="s">
        <v>28</v>
      </c>
      <c r="F4" s="13">
        <f t="shared" ref="F4:F9" si="1">ABS((D4+C4)/2)</f>
        <v>0.95</v>
      </c>
      <c r="G4" s="14">
        <f t="shared" ref="G4:G9" si="2">SQRT(((C4-F4)^2 + (D4-F4)^2)/2)</f>
        <v>0.05</v>
      </c>
      <c r="H4" s="15">
        <f>SQRT(G4^2 + $D$12^2)</f>
        <v>0.07637626158</v>
      </c>
      <c r="I4" s="16">
        <f>SQRT((1/2 * D12)^2 + (1/2 * D12)^2)</f>
        <v>0.04082482905</v>
      </c>
      <c r="J4" s="17">
        <f t="shared" ref="J4:J9" si="3">F4/SQRT(F4^2+A4^2)</f>
        <v>0.03165080128</v>
      </c>
      <c r="K4" s="18">
        <f t="shared" ref="K4:K9" si="4">SQRT((A4*F4/(A4^2 + F4^2)^(3/2)*$D$12^2)^2 + (A4^2/(A4^2+F4^2)^(3/2)*H4^2))</f>
        <v>0.01393385611</v>
      </c>
      <c r="L4" s="19">
        <f t="shared" ref="L4:L9" si="5">SQRT((A4*F4/(A4^2 + F4^2)^(3/2)*$D$12^2)^2 + (A4^2/(A4^2+F4^2)^(3/2)*$I$4^2))</f>
        <v>0.00744795997</v>
      </c>
      <c r="M4" s="20">
        <f t="shared" ref="M4:M9" si="6">$D$1*J4/B4</f>
        <v>0.00006330160257</v>
      </c>
      <c r="N4" s="21">
        <f t="shared" ref="N4:N9" si="7">(M4-$M$12)^2</f>
        <v>0</v>
      </c>
      <c r="O4" s="7">
        <v>1.0</v>
      </c>
      <c r="P4" s="7">
        <v>10.0</v>
      </c>
      <c r="Q4" s="2">
        <v>3.5</v>
      </c>
      <c r="R4" s="2">
        <v>3.3</v>
      </c>
      <c r="S4" s="14">
        <f t="shared" ref="S4:S14" si="8">(Q4+R4)/2</f>
        <v>3.4</v>
      </c>
      <c r="T4" s="4">
        <f t="shared" ref="T4:T14" si="9">SQRT(((Q4-S4)^2 + (R4-S4)^2)/2)</f>
        <v>0.1</v>
      </c>
      <c r="U4" s="14">
        <f t="shared" ref="U4:U14" si="10">SQRT(T4^2+$S$1^2)</f>
        <v>0.1154700538</v>
      </c>
      <c r="V4" s="4">
        <f t="shared" ref="V4:V14" si="11">SQRT(1/2 * $D$12^2)</f>
        <v>0.04082482905</v>
      </c>
      <c r="W4" s="14">
        <f t="shared" ref="W4:W14" si="12">S4/SQRT(S4^2 + P4^2)</f>
        <v>0.3219027332</v>
      </c>
      <c r="X4" s="22">
        <f t="shared" ref="X4:X14" si="13">SQRT((P4*S4/(P4^2 + S4^2)^(3/2)*$S$1^2)^2 + (P4^2/(P4^2+S4^2)^(3/2)*U4^2))</f>
        <v>0.03363874343</v>
      </c>
      <c r="Y4" s="4">
        <f t="shared" ref="Y4:Y14" si="14">SQRT((P4*S4/(P4^2 + S4^2)^(3/2)*$S$1^2)^2 + (P4^2/(P4^2+S4^2)^(3/2)*V4^2))</f>
        <v>0.0118934321</v>
      </c>
      <c r="Z4" s="14">
        <f>1*$M$12/W15</f>
        <v>0.0002003578266</v>
      </c>
      <c r="AA4" s="14">
        <f>SQRT((N10^2/W15^2 + ($M$12*Y17/W15^2)^2))</f>
        <v>0.000002208085193</v>
      </c>
      <c r="AB4" s="14">
        <f t="shared" ref="AB4:AB14" si="15">(W4-W$15)^2</f>
        <v>0.00001427708502</v>
      </c>
    </row>
    <row r="5">
      <c r="A5" s="11">
        <v>30.0</v>
      </c>
      <c r="B5" s="7">
        <v>2.0</v>
      </c>
      <c r="C5" s="2">
        <v>1.9</v>
      </c>
      <c r="D5" s="2">
        <v>1.9</v>
      </c>
      <c r="E5" s="23"/>
      <c r="F5" s="13">
        <f t="shared" si="1"/>
        <v>1.9</v>
      </c>
      <c r="G5" s="14">
        <f t="shared" si="2"/>
        <v>0</v>
      </c>
      <c r="H5" s="15">
        <f t="shared" ref="H5:H9" si="16">SQRT(G11^2 + $D$12^2)</f>
        <v>0.05773502692</v>
      </c>
      <c r="I5" s="14">
        <f t="shared" ref="I5:I9" si="17">SQRT(1/2 * D12^2)</f>
        <v>0.04082482905</v>
      </c>
      <c r="J5" s="17">
        <f t="shared" si="3"/>
        <v>0.06320669566</v>
      </c>
      <c r="K5" s="18">
        <f t="shared" si="4"/>
        <v>0.01050932813</v>
      </c>
      <c r="L5" s="19">
        <f t="shared" si="5"/>
        <v>0.007431218834</v>
      </c>
      <c r="M5" s="20">
        <f t="shared" si="6"/>
        <v>0.00006320669566</v>
      </c>
      <c r="N5" s="21">
        <f t="shared" si="7"/>
        <v>0</v>
      </c>
      <c r="O5" s="7">
        <v>2.0</v>
      </c>
      <c r="P5" s="7">
        <v>12.0</v>
      </c>
      <c r="Q5" s="2">
        <v>4.2</v>
      </c>
      <c r="R5" s="2">
        <v>4.0</v>
      </c>
      <c r="S5" s="14">
        <f t="shared" si="8"/>
        <v>4.1</v>
      </c>
      <c r="T5" s="4">
        <f t="shared" si="9"/>
        <v>0.1</v>
      </c>
      <c r="U5" s="14">
        <f t="shared" si="10"/>
        <v>0.1154700538</v>
      </c>
      <c r="V5" s="4">
        <f t="shared" si="11"/>
        <v>0.04082482905</v>
      </c>
      <c r="W5" s="14">
        <f t="shared" si="12"/>
        <v>0.3233160995</v>
      </c>
      <c r="X5" s="22">
        <f t="shared" si="13"/>
        <v>0.0306843775</v>
      </c>
      <c r="Y5" s="4">
        <f t="shared" si="14"/>
        <v>0.01084882653</v>
      </c>
      <c r="AB5" s="14">
        <f t="shared" si="15"/>
        <v>0.00002695550611</v>
      </c>
    </row>
    <row r="6">
      <c r="A6" s="11">
        <v>40.0</v>
      </c>
      <c r="B6" s="7">
        <v>1.0</v>
      </c>
      <c r="C6" s="2">
        <v>1.2</v>
      </c>
      <c r="D6" s="2">
        <v>1.3</v>
      </c>
      <c r="E6" s="23"/>
      <c r="F6" s="13">
        <f t="shared" si="1"/>
        <v>1.25</v>
      </c>
      <c r="G6" s="14">
        <f t="shared" si="2"/>
        <v>0.05</v>
      </c>
      <c r="H6" s="15">
        <f t="shared" si="16"/>
        <v>0.05773502692</v>
      </c>
      <c r="I6" s="14">
        <f t="shared" si="17"/>
        <v>0</v>
      </c>
      <c r="J6" s="17">
        <f t="shared" si="3"/>
        <v>0.03123475238</v>
      </c>
      <c r="K6" s="18">
        <f t="shared" si="4"/>
        <v>0.009122029304</v>
      </c>
      <c r="L6" s="19">
        <f t="shared" si="5"/>
        <v>0.006450249041</v>
      </c>
      <c r="M6" s="20">
        <f t="shared" si="6"/>
        <v>0.00006246950476</v>
      </c>
      <c r="N6" s="21">
        <f t="shared" si="7"/>
        <v>0</v>
      </c>
      <c r="O6" s="7">
        <v>3.0</v>
      </c>
      <c r="P6" s="7">
        <v>14.0</v>
      </c>
      <c r="Q6" s="2">
        <v>4.8</v>
      </c>
      <c r="R6" s="2">
        <v>4.6</v>
      </c>
      <c r="S6" s="14">
        <f t="shared" si="8"/>
        <v>4.7</v>
      </c>
      <c r="T6" s="4">
        <f t="shared" si="9"/>
        <v>0.1</v>
      </c>
      <c r="U6" s="14">
        <f t="shared" si="10"/>
        <v>0.1154700538</v>
      </c>
      <c r="V6" s="4">
        <f t="shared" si="11"/>
        <v>0.04082482905</v>
      </c>
      <c r="W6" s="14">
        <f t="shared" si="12"/>
        <v>0.3182584781</v>
      </c>
      <c r="X6" s="22">
        <f t="shared" si="13"/>
        <v>0.02848536776</v>
      </c>
      <c r="Y6" s="4">
        <f t="shared" si="14"/>
        <v>0.01007129982</v>
      </c>
      <c r="AB6" s="14">
        <f t="shared" si="15"/>
        <v>0.00000001802249612</v>
      </c>
    </row>
    <row r="7">
      <c r="A7" s="11">
        <v>40.0</v>
      </c>
      <c r="B7" s="7">
        <v>2.0</v>
      </c>
      <c r="C7" s="2">
        <v>2.5</v>
      </c>
      <c r="D7" s="2">
        <v>2.6</v>
      </c>
      <c r="E7" s="23"/>
      <c r="F7" s="13">
        <f t="shared" si="1"/>
        <v>2.55</v>
      </c>
      <c r="G7" s="14">
        <f t="shared" si="2"/>
        <v>0.05</v>
      </c>
      <c r="H7" s="15">
        <f t="shared" si="16"/>
        <v>0.05773502692</v>
      </c>
      <c r="I7" s="14" t="str">
        <f t="shared" si="17"/>
        <v>#VALUE!</v>
      </c>
      <c r="J7" s="17">
        <f t="shared" si="3"/>
        <v>0.06362085153</v>
      </c>
      <c r="K7" s="18">
        <f t="shared" si="4"/>
        <v>0.009100984669</v>
      </c>
      <c r="L7" s="19">
        <f t="shared" si="5"/>
        <v>0.006435369058</v>
      </c>
      <c r="M7" s="20">
        <f t="shared" si="6"/>
        <v>0.00006362085153</v>
      </c>
      <c r="N7" s="21">
        <f t="shared" si="7"/>
        <v>0</v>
      </c>
      <c r="O7" s="7">
        <v>4.0</v>
      </c>
      <c r="P7" s="7">
        <v>16.0</v>
      </c>
      <c r="Q7" s="2">
        <v>5.5</v>
      </c>
      <c r="R7" s="2">
        <v>5.3</v>
      </c>
      <c r="S7" s="14">
        <f t="shared" si="8"/>
        <v>5.4</v>
      </c>
      <c r="T7" s="4">
        <f t="shared" si="9"/>
        <v>0.1</v>
      </c>
      <c r="U7" s="14">
        <f t="shared" si="10"/>
        <v>0.1154700538</v>
      </c>
      <c r="V7" s="4">
        <f t="shared" si="11"/>
        <v>0.04082482905</v>
      </c>
      <c r="W7" s="14">
        <f t="shared" si="12"/>
        <v>0.3197786442</v>
      </c>
      <c r="X7" s="22">
        <f t="shared" si="13"/>
        <v>0.02662404215</v>
      </c>
      <c r="Y7" s="4">
        <f t="shared" si="14"/>
        <v>0.009413186626</v>
      </c>
      <c r="AB7" s="14">
        <f t="shared" si="15"/>
        <v>0.000002737085459</v>
      </c>
    </row>
    <row r="8">
      <c r="A8" s="11">
        <v>50.0</v>
      </c>
      <c r="B8" s="7">
        <v>1.0</v>
      </c>
      <c r="C8" s="2">
        <v>1.6</v>
      </c>
      <c r="D8" s="2">
        <v>1.7</v>
      </c>
      <c r="E8" s="23"/>
      <c r="F8" s="13">
        <f t="shared" si="1"/>
        <v>1.65</v>
      </c>
      <c r="G8" s="14">
        <f t="shared" si="2"/>
        <v>0.05</v>
      </c>
      <c r="H8" s="15" t="str">
        <f t="shared" si="16"/>
        <v>#VALUE!</v>
      </c>
      <c r="I8" s="14">
        <f t="shared" si="17"/>
        <v>0.02886751346</v>
      </c>
      <c r="J8" s="17">
        <f t="shared" si="3"/>
        <v>0.03298204616</v>
      </c>
      <c r="K8" s="18" t="str">
        <f t="shared" si="4"/>
        <v>#VALUE!</v>
      </c>
      <c r="L8" s="19">
        <f t="shared" si="5"/>
        <v>0.005768792091</v>
      </c>
      <c r="M8" s="20">
        <f t="shared" si="6"/>
        <v>0.00006596409232</v>
      </c>
      <c r="N8" s="21">
        <f t="shared" si="7"/>
        <v>0</v>
      </c>
      <c r="O8" s="7">
        <v>5.0</v>
      </c>
      <c r="P8" s="7">
        <v>18.0</v>
      </c>
      <c r="Q8" s="2">
        <v>6.2</v>
      </c>
      <c r="R8" s="2">
        <v>5.9</v>
      </c>
      <c r="S8" s="14">
        <f t="shared" si="8"/>
        <v>6.05</v>
      </c>
      <c r="T8" s="4">
        <f t="shared" si="9"/>
        <v>0.15</v>
      </c>
      <c r="U8" s="14">
        <f t="shared" si="10"/>
        <v>0.1607275127</v>
      </c>
      <c r="V8" s="4">
        <f t="shared" si="11"/>
        <v>0.04082482905</v>
      </c>
      <c r="W8" s="14">
        <f t="shared" si="12"/>
        <v>0.3185965055</v>
      </c>
      <c r="X8" s="22">
        <f t="shared" si="13"/>
        <v>0.03496163048</v>
      </c>
      <c r="Y8" s="4">
        <f t="shared" si="14"/>
        <v>0.008880411035</v>
      </c>
      <c r="AB8" s="14">
        <f t="shared" si="15"/>
        <v>0.0000002230439616</v>
      </c>
    </row>
    <row r="9">
      <c r="A9" s="11">
        <v>50.0</v>
      </c>
      <c r="B9" s="7">
        <v>2.0</v>
      </c>
      <c r="C9" s="2">
        <v>3.2</v>
      </c>
      <c r="D9" s="2">
        <v>3.2</v>
      </c>
      <c r="E9" s="23"/>
      <c r="F9" s="13">
        <f t="shared" si="1"/>
        <v>3.2</v>
      </c>
      <c r="G9" s="14">
        <f t="shared" si="2"/>
        <v>0</v>
      </c>
      <c r="H9" s="15">
        <f t="shared" si="16"/>
        <v>0.05773506162</v>
      </c>
      <c r="I9" s="14">
        <f t="shared" si="17"/>
        <v>0</v>
      </c>
      <c r="J9" s="17">
        <f t="shared" si="3"/>
        <v>0.06386932928</v>
      </c>
      <c r="K9" s="18">
        <f t="shared" si="4"/>
        <v>0.008139978592</v>
      </c>
      <c r="L9" s="19">
        <f t="shared" si="5"/>
        <v>0.005755831383</v>
      </c>
      <c r="M9" s="20">
        <f t="shared" si="6"/>
        <v>0.00006386932928</v>
      </c>
      <c r="N9" s="21">
        <f t="shared" si="7"/>
        <v>0</v>
      </c>
      <c r="O9" s="7">
        <v>6.0</v>
      </c>
      <c r="P9" s="7">
        <v>20.0</v>
      </c>
      <c r="Q9" s="2">
        <v>6.8</v>
      </c>
      <c r="R9" s="2">
        <v>6.5</v>
      </c>
      <c r="S9" s="14">
        <f t="shared" si="8"/>
        <v>6.65</v>
      </c>
      <c r="T9" s="4">
        <f t="shared" si="9"/>
        <v>0.15</v>
      </c>
      <c r="U9" s="14">
        <f t="shared" si="10"/>
        <v>0.1607275127</v>
      </c>
      <c r="V9" s="4">
        <f t="shared" si="11"/>
        <v>0.04082482905</v>
      </c>
      <c r="W9" s="14">
        <f t="shared" si="12"/>
        <v>0.3155159868</v>
      </c>
      <c r="X9" s="22">
        <f t="shared" si="13"/>
        <v>0.0332215772</v>
      </c>
      <c r="Y9" s="4">
        <f t="shared" si="14"/>
        <v>0.008438413328</v>
      </c>
      <c r="AB9" s="14">
        <f t="shared" si="15"/>
        <v>0.000006802933574</v>
      </c>
    </row>
    <row r="10">
      <c r="A10" s="24"/>
      <c r="B10" s="23"/>
      <c r="C10" s="23"/>
      <c r="D10" s="23"/>
      <c r="E10" s="23"/>
      <c r="F10" s="23"/>
      <c r="K10" s="3" t="s">
        <v>29</v>
      </c>
      <c r="L10" s="4"/>
      <c r="M10" s="25">
        <f t="shared" ref="M10:M11" si="18">AVERAGE(M4,M6,M8)</f>
        <v>0.00006391173322</v>
      </c>
      <c r="N10" s="20">
        <f>SQRT(SUM(N4:N9)/(6*5))</f>
        <v>0.0000004853954617</v>
      </c>
      <c r="O10" s="7">
        <v>7.0</v>
      </c>
      <c r="P10" s="7">
        <v>22.0</v>
      </c>
      <c r="Q10" s="2">
        <v>7.5</v>
      </c>
      <c r="R10" s="2">
        <v>7.2</v>
      </c>
      <c r="S10" s="14">
        <f t="shared" si="8"/>
        <v>7.35</v>
      </c>
      <c r="T10" s="4">
        <f t="shared" si="9"/>
        <v>0.15</v>
      </c>
      <c r="U10" s="14">
        <f t="shared" si="10"/>
        <v>0.1607275127</v>
      </c>
      <c r="V10" s="4">
        <f t="shared" si="11"/>
        <v>0.04082482905</v>
      </c>
      <c r="W10" s="14">
        <f t="shared" si="12"/>
        <v>0.3168743749</v>
      </c>
      <c r="X10" s="22">
        <f t="shared" si="13"/>
        <v>0.03165286171</v>
      </c>
      <c r="Y10" s="4">
        <f t="shared" si="14"/>
        <v>0.008039943441</v>
      </c>
      <c r="AB10" s="14">
        <f t="shared" si="15"/>
        <v>0.000001562138224</v>
      </c>
    </row>
    <row r="11">
      <c r="A11" s="24"/>
      <c r="B11" s="23"/>
      <c r="C11" s="23"/>
      <c r="D11" s="23"/>
      <c r="E11" s="23"/>
      <c r="F11" s="23"/>
      <c r="K11" s="3" t="s">
        <v>30</v>
      </c>
      <c r="L11" s="4"/>
      <c r="M11" s="25">
        <f t="shared" si="18"/>
        <v>0.00006356562549</v>
      </c>
      <c r="O11" s="7">
        <v>8.0</v>
      </c>
      <c r="P11" s="7">
        <v>24.0</v>
      </c>
      <c r="Q11" s="2">
        <v>8.2</v>
      </c>
      <c r="R11" s="2">
        <v>7.9</v>
      </c>
      <c r="S11" s="14">
        <f t="shared" si="8"/>
        <v>8.05</v>
      </c>
      <c r="T11" s="4">
        <f t="shared" si="9"/>
        <v>0.15</v>
      </c>
      <c r="U11" s="14">
        <f t="shared" si="10"/>
        <v>0.1607275127</v>
      </c>
      <c r="V11" s="4">
        <f t="shared" si="11"/>
        <v>0.04082482905</v>
      </c>
      <c r="W11" s="14">
        <f t="shared" si="12"/>
        <v>0.3180048779</v>
      </c>
      <c r="X11" s="22">
        <f t="shared" si="13"/>
        <v>0.03028716968</v>
      </c>
      <c r="Y11" s="4">
        <f t="shared" si="14"/>
        <v>0.007693044624</v>
      </c>
      <c r="AB11" s="14">
        <f t="shared" si="15"/>
        <v>0.0000000142449867</v>
      </c>
    </row>
    <row r="12">
      <c r="A12" s="24"/>
      <c r="B12" s="23"/>
      <c r="C12" s="26" t="s">
        <v>31</v>
      </c>
      <c r="D12" s="27">
        <f>0.1/SQRT(3)</f>
        <v>0.05773502692</v>
      </c>
      <c r="E12" s="2"/>
      <c r="F12" s="23"/>
      <c r="K12" s="3" t="s">
        <v>32</v>
      </c>
      <c r="L12" s="4"/>
      <c r="M12" s="28">
        <f>AVERAGE(M4:M9)</f>
        <v>0.00006373867935</v>
      </c>
      <c r="O12" s="7">
        <v>9.0</v>
      </c>
      <c r="P12" s="7">
        <v>26.0</v>
      </c>
      <c r="Q12" s="2">
        <v>8.8</v>
      </c>
      <c r="R12" s="2">
        <v>8.5</v>
      </c>
      <c r="S12" s="14">
        <f t="shared" si="8"/>
        <v>8.65</v>
      </c>
      <c r="T12" s="4">
        <f t="shared" si="9"/>
        <v>0.15</v>
      </c>
      <c r="U12" s="14">
        <f t="shared" si="10"/>
        <v>0.1607275127</v>
      </c>
      <c r="V12" s="4">
        <f t="shared" si="11"/>
        <v>0.04082482905</v>
      </c>
      <c r="W12" s="14">
        <f t="shared" si="12"/>
        <v>0.3156802909</v>
      </c>
      <c r="X12" s="22">
        <f t="shared" si="13"/>
        <v>0.02913472697</v>
      </c>
      <c r="Y12" s="4">
        <f t="shared" si="14"/>
        <v>0.007400311973</v>
      </c>
      <c r="AB12" s="14">
        <f t="shared" si="15"/>
        <v>0.000005972839429</v>
      </c>
    </row>
    <row r="13">
      <c r="A13" s="24"/>
      <c r="B13" s="23"/>
      <c r="C13" s="23"/>
      <c r="D13" s="23"/>
      <c r="E13" s="23"/>
      <c r="F13" s="23"/>
      <c r="K13" s="23"/>
      <c r="L13" s="23"/>
      <c r="M13" s="29"/>
      <c r="O13" s="7">
        <v>10.0</v>
      </c>
      <c r="P13" s="7">
        <v>28.0</v>
      </c>
      <c r="Q13" s="2">
        <v>9.5</v>
      </c>
      <c r="R13" s="2">
        <v>9.1</v>
      </c>
      <c r="S13" s="14">
        <f t="shared" si="8"/>
        <v>9.3</v>
      </c>
      <c r="T13" s="4">
        <f t="shared" si="9"/>
        <v>0.2</v>
      </c>
      <c r="U13" s="14">
        <f t="shared" si="10"/>
        <v>0.2081665999</v>
      </c>
      <c r="V13" s="4">
        <f t="shared" si="11"/>
        <v>0.04082482905</v>
      </c>
      <c r="W13" s="14">
        <f t="shared" si="12"/>
        <v>0.3152107754</v>
      </c>
      <c r="X13" s="22">
        <f t="shared" si="13"/>
        <v>0.03637026185</v>
      </c>
      <c r="Y13" s="4">
        <f t="shared" si="14"/>
        <v>0.007132872177</v>
      </c>
      <c r="AB13" s="14">
        <f t="shared" si="15"/>
        <v>0.000008488218872</v>
      </c>
    </row>
    <row r="14">
      <c r="A14" s="8" t="s">
        <v>7</v>
      </c>
      <c r="B14" s="26" t="s">
        <v>33</v>
      </c>
      <c r="C14" s="9" t="s">
        <v>11</v>
      </c>
      <c r="D14" s="10" t="s">
        <v>14</v>
      </c>
      <c r="E14" s="10" t="s">
        <v>15</v>
      </c>
      <c r="F14" s="10" t="s">
        <v>17</v>
      </c>
      <c r="G14" s="10" t="s">
        <v>18</v>
      </c>
      <c r="H14" s="3" t="s">
        <v>34</v>
      </c>
      <c r="I14" s="30">
        <f>AVERAGE(M4:M9)</f>
        <v>0.00006373867935</v>
      </c>
      <c r="J14" s="30">
        <f>SQRT(SUM(N4:N9)/(6*5))</f>
        <v>0.0000004853954617</v>
      </c>
      <c r="K14" s="23"/>
      <c r="L14" s="23"/>
      <c r="O14" s="7">
        <v>11.0</v>
      </c>
      <c r="P14" s="7">
        <v>30.0</v>
      </c>
      <c r="Q14" s="2">
        <v>10.3</v>
      </c>
      <c r="R14" s="2">
        <v>9.7</v>
      </c>
      <c r="S14" s="14">
        <f t="shared" si="8"/>
        <v>10</v>
      </c>
      <c r="T14" s="4">
        <f t="shared" si="9"/>
        <v>0.3</v>
      </c>
      <c r="U14" s="14">
        <f t="shared" si="10"/>
        <v>0.3055050463</v>
      </c>
      <c r="V14" s="4">
        <f t="shared" si="11"/>
        <v>0.04082482905</v>
      </c>
      <c r="W14" s="14">
        <f t="shared" si="12"/>
        <v>0.316227766</v>
      </c>
      <c r="X14" s="22">
        <f t="shared" si="13"/>
        <v>0.05153944348</v>
      </c>
      <c r="Y14" s="4">
        <f t="shared" si="14"/>
        <v>0.006887319138</v>
      </c>
      <c r="AB14" s="14">
        <f t="shared" si="15"/>
        <v>0.000003596576497</v>
      </c>
    </row>
    <row r="15">
      <c r="A15" s="11">
        <v>30.0</v>
      </c>
      <c r="B15" s="31">
        <f>0.1/SQRT(3)</f>
        <v>0.05773502692</v>
      </c>
      <c r="C15" s="13">
        <f t="shared" ref="C15:C20" si="19">ABS((D4+C4)/2)</f>
        <v>0.95</v>
      </c>
      <c r="D15" s="32">
        <f>SQRT((1/2 * D12)^2 + (1/2 * D12)^2)</f>
        <v>0.04082482905</v>
      </c>
      <c r="E15" s="33">
        <f t="shared" ref="E15:E20" si="20">F4/SQRT(F4^2+A4^2)</f>
        <v>0.03165080128</v>
      </c>
      <c r="F15" s="19">
        <f t="shared" ref="F15:F20" si="21">SQRT((A4*F4/(A4^2 + F4^2)^(3/2)*$D$12^2)^2 + (A4^2/(A4^2+F4^2)^(3/2)*$I$4^2))</f>
        <v>0.00744795997</v>
      </c>
      <c r="G15" s="20">
        <f t="shared" ref="G15:G20" si="22">$D$1*J4/B4</f>
        <v>0.00006330160257</v>
      </c>
      <c r="W15" s="14">
        <f>AVERAGE(W2:W14)</f>
        <v>0.3181242302</v>
      </c>
      <c r="Y15" s="4"/>
    </row>
    <row r="16">
      <c r="A16" s="11"/>
      <c r="B16" s="31"/>
      <c r="C16" s="13">
        <f t="shared" si="19"/>
        <v>1.9</v>
      </c>
      <c r="E16" s="33">
        <f t="shared" si="20"/>
        <v>0.06320669566</v>
      </c>
      <c r="F16" s="19">
        <f t="shared" si="21"/>
        <v>0.007431218834</v>
      </c>
      <c r="G16" s="20">
        <f t="shared" si="22"/>
        <v>0.00006320669566</v>
      </c>
    </row>
    <row r="17">
      <c r="A17" s="11">
        <v>40.0</v>
      </c>
      <c r="B17" s="31"/>
      <c r="C17" s="13">
        <f t="shared" si="19"/>
        <v>1.25</v>
      </c>
      <c r="E17" s="33">
        <f t="shared" si="20"/>
        <v>0.03123475238</v>
      </c>
      <c r="F17" s="19">
        <f t="shared" si="21"/>
        <v>0.006450249041</v>
      </c>
      <c r="G17" s="20">
        <f t="shared" si="22"/>
        <v>0.00006246950476</v>
      </c>
      <c r="K17" s="3"/>
      <c r="L17" s="34"/>
      <c r="X17" s="35" t="s">
        <v>35</v>
      </c>
      <c r="Y17" s="14">
        <f>SQRT(1/11 * SUM(AB4:AB14))</f>
        <v>0.00253426867</v>
      </c>
    </row>
    <row r="18">
      <c r="A18" s="11"/>
      <c r="B18" s="31"/>
      <c r="C18" s="13">
        <f t="shared" si="19"/>
        <v>2.55</v>
      </c>
      <c r="E18" s="33">
        <f t="shared" si="20"/>
        <v>0.06362085153</v>
      </c>
      <c r="F18" s="19">
        <f t="shared" si="21"/>
        <v>0.006435369058</v>
      </c>
      <c r="G18" s="20">
        <f t="shared" si="22"/>
        <v>0.00006362085153</v>
      </c>
    </row>
    <row r="19">
      <c r="A19" s="11">
        <v>50.0</v>
      </c>
      <c r="B19" s="31"/>
      <c r="C19" s="13">
        <f t="shared" si="19"/>
        <v>1.65</v>
      </c>
      <c r="E19" s="33">
        <f t="shared" si="20"/>
        <v>0.03298204616</v>
      </c>
      <c r="F19" s="19">
        <f t="shared" si="21"/>
        <v>0.005768792091</v>
      </c>
      <c r="G19" s="20">
        <f t="shared" si="22"/>
        <v>0.00006596409232</v>
      </c>
    </row>
    <row r="20">
      <c r="A20" s="11"/>
      <c r="B20" s="31"/>
      <c r="C20" s="13">
        <f t="shared" si="19"/>
        <v>3.2</v>
      </c>
      <c r="E20" s="33">
        <f t="shared" si="20"/>
        <v>0.06386932928</v>
      </c>
      <c r="F20" s="19">
        <f t="shared" si="21"/>
        <v>0.005755831383</v>
      </c>
      <c r="G20" s="20">
        <f t="shared" si="22"/>
        <v>0.00006386932928</v>
      </c>
      <c r="S20" s="3" t="s">
        <v>11</v>
      </c>
      <c r="T20" s="3" t="s">
        <v>14</v>
      </c>
      <c r="U20" s="36" t="s">
        <v>23</v>
      </c>
      <c r="V20" s="37" t="s">
        <v>25</v>
      </c>
    </row>
    <row r="21">
      <c r="S21" s="14">
        <v>3.4</v>
      </c>
      <c r="T21" s="4">
        <f t="shared" ref="T21:T31" si="23">SQRT(1/2 * $D$12^2)</f>
        <v>0.04082482905</v>
      </c>
      <c r="U21" s="38">
        <v>0.3219027332387023</v>
      </c>
      <c r="V21" s="38">
        <v>0.011893432097748775</v>
      </c>
    </row>
    <row r="22">
      <c r="S22" s="14">
        <v>4.1</v>
      </c>
      <c r="T22" s="4">
        <f t="shared" si="23"/>
        <v>0.04082482905</v>
      </c>
      <c r="U22" s="38">
        <v>0.32331609945670814</v>
      </c>
      <c r="V22" s="39">
        <v>0.0110848826527461</v>
      </c>
    </row>
    <row r="23">
      <c r="S23" s="14">
        <v>4.699999999999999</v>
      </c>
      <c r="T23" s="4">
        <f t="shared" si="23"/>
        <v>0.04082482905</v>
      </c>
      <c r="U23" s="38">
        <v>0.3182584781166363</v>
      </c>
      <c r="V23" s="39">
        <v>0.0110071299817396</v>
      </c>
    </row>
    <row r="24">
      <c r="S24" s="14">
        <v>5.4</v>
      </c>
      <c r="T24" s="4">
        <f t="shared" si="23"/>
        <v>0.04082482905</v>
      </c>
      <c r="U24" s="40">
        <v>0.31977864415817975</v>
      </c>
      <c r="V24" s="41">
        <v>0.00949131866255708</v>
      </c>
    </row>
    <row r="25">
      <c r="S25" s="14">
        <v>6.050000000000001</v>
      </c>
      <c r="T25" s="4">
        <f t="shared" si="23"/>
        <v>0.04082482905</v>
      </c>
      <c r="U25" s="40">
        <v>0.3185965055288305</v>
      </c>
      <c r="V25" s="40">
        <v>0.008880411035473396</v>
      </c>
    </row>
    <row r="26">
      <c r="S26" s="14">
        <v>6.65</v>
      </c>
      <c r="T26" s="4">
        <f t="shared" si="23"/>
        <v>0.04082482905</v>
      </c>
      <c r="U26" s="40">
        <v>0.31551598683745613</v>
      </c>
      <c r="V26" s="41">
        <v>0.00849384133280247</v>
      </c>
    </row>
    <row r="27">
      <c r="S27" s="14">
        <v>7.35</v>
      </c>
      <c r="T27" s="4">
        <f t="shared" si="23"/>
        <v>0.04082482905</v>
      </c>
      <c r="U27" s="40">
        <v>0.31687437494475446</v>
      </c>
      <c r="V27" s="41">
        <v>0.00810399434407777</v>
      </c>
    </row>
    <row r="28">
      <c r="S28" s="14">
        <v>8.05</v>
      </c>
      <c r="T28" s="4">
        <f t="shared" si="23"/>
        <v>0.04082482905</v>
      </c>
      <c r="U28" s="40">
        <v>0.31800487786247256</v>
      </c>
      <c r="V28" s="40">
        <v>0.007693044623742277</v>
      </c>
    </row>
    <row r="29">
      <c r="S29" s="14">
        <v>8.65</v>
      </c>
      <c r="T29" s="4">
        <f t="shared" si="23"/>
        <v>0.04082482905</v>
      </c>
      <c r="U29" s="40">
        <v>0.3156802909001729</v>
      </c>
      <c r="V29" s="41">
        <v>0.00749</v>
      </c>
    </row>
    <row r="30">
      <c r="S30" s="14">
        <v>9.3</v>
      </c>
      <c r="T30" s="4">
        <f t="shared" si="23"/>
        <v>0.04082482905</v>
      </c>
      <c r="U30" s="40">
        <v>0.315210775426005</v>
      </c>
      <c r="V30" s="41">
        <v>0.007139</v>
      </c>
    </row>
    <row r="31">
      <c r="S31" s="14">
        <v>10.0</v>
      </c>
      <c r="T31" s="4">
        <f t="shared" si="23"/>
        <v>0.04082482905</v>
      </c>
      <c r="U31" s="40">
        <v>0.31622776601683794</v>
      </c>
      <c r="V31" s="40">
        <v>0.00688731913755459</v>
      </c>
    </row>
  </sheetData>
  <drawing r:id="rId1"/>
</worksheet>
</file>