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ariaacre_unisabana_edu_co/Documents/2023/SEXTO/Circuitos y Electronica/"/>
    </mc:Choice>
  </mc:AlternateContent>
  <xr:revisionPtr revIDLastSave="0" documentId="8_{32DF404A-8107-4D08-B0F3-9E557DA605E7}" xr6:coauthVersionLast="46" xr6:coauthVersionMax="46" xr10:uidLastSave="{00000000-0000-0000-0000-000000000000}"/>
  <bookViews>
    <workbookView xWindow="-120" yWindow="-120" windowWidth="20730" windowHeight="11040" xr2:uid="{94AF34A7-7BE6-4EC8-ADFE-60BBA65B0C7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1" i="1" l="1"/>
  <c r="F29" i="1"/>
  <c r="D29" i="1"/>
  <c r="J81" i="1"/>
  <c r="R65" i="1"/>
  <c r="R66" i="1"/>
  <c r="R67" i="1"/>
  <c r="R68" i="1"/>
  <c r="R69" i="1"/>
  <c r="R70" i="1"/>
  <c r="R71" i="1"/>
  <c r="R72" i="1"/>
  <c r="R64" i="1"/>
  <c r="Q65" i="1"/>
  <c r="Q66" i="1"/>
  <c r="Q67" i="1"/>
  <c r="Q68" i="1"/>
  <c r="Q69" i="1"/>
  <c r="Q70" i="1"/>
  <c r="Q71" i="1"/>
  <c r="Q72" i="1"/>
  <c r="Q64" i="1"/>
  <c r="J16" i="1"/>
  <c r="I16" i="1"/>
  <c r="I17" i="1" s="1"/>
  <c r="J6" i="1"/>
  <c r="I6" i="1"/>
  <c r="I12" i="1"/>
  <c r="J11" i="1"/>
  <c r="I11" i="1"/>
  <c r="L80" i="1"/>
  <c r="L7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N65" i="1"/>
  <c r="N66" i="1"/>
  <c r="N67" i="1"/>
  <c r="N68" i="1"/>
  <c r="N69" i="1"/>
  <c r="N70" i="1"/>
  <c r="N71" i="1"/>
  <c r="N72" i="1"/>
  <c r="M65" i="1"/>
  <c r="M66" i="1"/>
  <c r="M67" i="1"/>
  <c r="M68" i="1"/>
  <c r="M69" i="1"/>
  <c r="M70" i="1"/>
  <c r="M71" i="1"/>
  <c r="M72" i="1"/>
  <c r="M64" i="1"/>
  <c r="N64" i="1"/>
  <c r="J64" i="1"/>
  <c r="J67" i="1"/>
  <c r="J72" i="1"/>
  <c r="I65" i="1"/>
  <c r="J65" i="1" s="1"/>
  <c r="I66" i="1"/>
  <c r="J66" i="1" s="1"/>
  <c r="I67" i="1"/>
  <c r="I68" i="1"/>
  <c r="J68" i="1" s="1"/>
  <c r="I69" i="1"/>
  <c r="J69" i="1" s="1"/>
  <c r="I70" i="1"/>
  <c r="J70" i="1" s="1"/>
  <c r="I71" i="1"/>
  <c r="J71" i="1" s="1"/>
  <c r="I72" i="1"/>
  <c r="I64" i="1"/>
  <c r="E29" i="1"/>
  <c r="I7" i="1"/>
  <c r="K81" i="1"/>
  <c r="I81" i="1"/>
  <c r="E28" i="1"/>
  <c r="E25" i="1"/>
  <c r="E22" i="1"/>
  <c r="E19" i="1"/>
  <c r="E16" i="1"/>
  <c r="E13" i="1"/>
  <c r="E10" i="1"/>
  <c r="E7" i="1"/>
  <c r="C70" i="1" a="1"/>
  <c r="C70" i="1" s="1"/>
  <c r="F70" i="1" s="1" a="1"/>
  <c r="C7" i="1"/>
  <c r="C28" i="1"/>
  <c r="C22" i="1"/>
  <c r="C19" i="1"/>
  <c r="C25" i="1"/>
  <c r="C16" i="1"/>
  <c r="C10" i="1"/>
  <c r="C53" i="1" a="1"/>
  <c r="C53" i="1" s="1"/>
  <c r="G53" i="1" s="1" a="1"/>
  <c r="C39" i="1" a="1"/>
  <c r="C39" i="1" s="1"/>
  <c r="G39" i="1" s="1" a="1"/>
  <c r="G39" i="1" l="1"/>
  <c r="K38" i="1"/>
  <c r="L38" i="1" s="1"/>
  <c r="K41" i="1"/>
  <c r="L41" i="1" s="1"/>
  <c r="K40" i="1"/>
  <c r="L40" i="1" s="1"/>
  <c r="K39" i="1"/>
  <c r="L39" i="1" s="1"/>
  <c r="K35" i="1"/>
  <c r="L35" i="1" s="1"/>
  <c r="G53" i="1"/>
  <c r="K52" i="1"/>
  <c r="L52" i="1" s="1"/>
  <c r="K55" i="1"/>
  <c r="L55" i="1" s="1"/>
  <c r="K54" i="1"/>
  <c r="L54" i="1" s="1"/>
  <c r="K53" i="1"/>
  <c r="L53" i="1" s="1"/>
  <c r="K49" i="1"/>
  <c r="L49" i="1" s="1"/>
  <c r="F70" i="1"/>
  <c r="C13" i="1"/>
  <c r="C29" i="1"/>
  <c r="K50" i="1" l="1"/>
  <c r="L50" i="1" s="1"/>
  <c r="K51" i="1"/>
  <c r="L51" i="1" s="1"/>
  <c r="K48" i="1"/>
  <c r="L48" i="1" s="1"/>
  <c r="Q42" i="1"/>
  <c r="P42" i="1" s="1"/>
  <c r="Q46" i="1"/>
  <c r="P46" i="1" s="1"/>
  <c r="Q47" i="1"/>
  <c r="P47" i="1" s="1"/>
  <c r="Q48" i="1"/>
  <c r="P48" i="1" s="1"/>
  <c r="Q45" i="1"/>
  <c r="P45" i="1" s="1"/>
  <c r="K36" i="1"/>
  <c r="L36" i="1" s="1"/>
  <c r="Q43" i="1" s="1"/>
  <c r="P43" i="1" s="1"/>
  <c r="K37" i="1"/>
  <c r="L37" i="1" s="1"/>
  <c r="Q44" i="1" s="1"/>
  <c r="P44" i="1" s="1"/>
  <c r="K34" i="1"/>
  <c r="L34" i="1" s="1"/>
  <c r="Q41" i="1" s="1"/>
  <c r="P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<sst xmlns="http://schemas.openxmlformats.org/spreadsheetml/2006/main" count="146" uniqueCount="68">
  <si>
    <t>CTO 1</t>
  </si>
  <si>
    <t>PARÁMETRO</t>
  </si>
  <si>
    <t>VALOR TEÓRICO</t>
  </si>
  <si>
    <t>VALOR SIMULADO</t>
  </si>
  <si>
    <t>VALOR MEDIDO</t>
  </si>
  <si>
    <t>%ERROR</t>
  </si>
  <si>
    <t>Teorico</t>
  </si>
  <si>
    <t>PVs1</t>
  </si>
  <si>
    <t>PVs2</t>
  </si>
  <si>
    <t>I1 (mA)</t>
  </si>
  <si>
    <t>P1 (mW)</t>
  </si>
  <si>
    <t>PF</t>
  </si>
  <si>
    <t>V2</t>
  </si>
  <si>
    <t>I2</t>
  </si>
  <si>
    <t>P2</t>
  </si>
  <si>
    <t>SImulado</t>
  </si>
  <si>
    <t>V3</t>
  </si>
  <si>
    <t>I3</t>
  </si>
  <si>
    <t>P3</t>
  </si>
  <si>
    <t>V5</t>
  </si>
  <si>
    <t>I5</t>
  </si>
  <si>
    <t>Medido</t>
  </si>
  <si>
    <t>P5</t>
  </si>
  <si>
    <t>V6</t>
  </si>
  <si>
    <t>I6</t>
  </si>
  <si>
    <t>P6</t>
  </si>
  <si>
    <t>V7</t>
  </si>
  <si>
    <t xml:space="preserve"> </t>
  </si>
  <si>
    <t>I7</t>
  </si>
  <si>
    <t>P7</t>
  </si>
  <si>
    <t>V8</t>
  </si>
  <si>
    <t>I8</t>
  </si>
  <si>
    <t>P8</t>
  </si>
  <si>
    <t>V9</t>
  </si>
  <si>
    <t>I9</t>
  </si>
  <si>
    <t>P9</t>
  </si>
  <si>
    <t>MATRIZ 3X3</t>
  </si>
  <si>
    <t>R</t>
  </si>
  <si>
    <t>I</t>
  </si>
  <si>
    <t>V</t>
  </si>
  <si>
    <t>R1</t>
  </si>
  <si>
    <t>A</t>
  </si>
  <si>
    <t>B</t>
  </si>
  <si>
    <t>R2</t>
  </si>
  <si>
    <t>R3</t>
  </si>
  <si>
    <t>R5</t>
  </si>
  <si>
    <t>R6</t>
  </si>
  <si>
    <t>C</t>
  </si>
  <si>
    <t>R7</t>
  </si>
  <si>
    <t>R8</t>
  </si>
  <si>
    <t>R9</t>
  </si>
  <si>
    <t>MINVERSA(A)</t>
  </si>
  <si>
    <t>MMULT(C;B)</t>
  </si>
  <si>
    <t>CTO 2</t>
  </si>
  <si>
    <t>Simulado</t>
  </si>
  <si>
    <t>X</t>
  </si>
  <si>
    <t>RL=RTH*X</t>
  </si>
  <si>
    <t>P</t>
  </si>
  <si>
    <t>MATRIZ 2X2</t>
  </si>
  <si>
    <t>CTO 3</t>
  </si>
  <si>
    <t>t</t>
  </si>
  <si>
    <t>vt</t>
  </si>
  <si>
    <t>vs</t>
  </si>
  <si>
    <t>vm</t>
  </si>
  <si>
    <t>VTh</t>
  </si>
  <si>
    <t>RTh</t>
  </si>
  <si>
    <t>Pmax</t>
  </si>
  <si>
    <t>V1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</si>
</sst>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4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4" borderId="26" xfId="0" applyFill="1" applyBorder="1"/>
    <xf numFmtId="0" fontId="0" fillId="4" borderId="45" xfId="0" applyFill="1" applyBorder="1"/>
    <xf numFmtId="0" fontId="0" fillId="4" borderId="36" xfId="0" applyFill="1" applyBorder="1"/>
    <xf numFmtId="0" fontId="0" fillId="4" borderId="40" xfId="0" applyFill="1" applyBorder="1"/>
    <xf numFmtId="0" fontId="0" fillId="4" borderId="46" xfId="0" applyFill="1" applyBorder="1"/>
    <xf numFmtId="0" fontId="0" fillId="0" borderId="15" xfId="0" applyBorder="1"/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54" xfId="0" applyBorder="1"/>
    <xf numFmtId="0" fontId="0" fillId="3" borderId="29" xfId="0" applyFill="1" applyBorder="1"/>
    <xf numFmtId="0" fontId="0" fillId="0" borderId="50" xfId="0" applyBorder="1"/>
    <xf numFmtId="0" fontId="0" fillId="0" borderId="57" xfId="0" applyBorder="1"/>
    <xf numFmtId="0" fontId="0" fillId="0" borderId="5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3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59" xfId="0" applyBorder="1"/>
    <xf numFmtId="0" fontId="0" fillId="0" borderId="68" xfId="0" applyBorder="1"/>
    <xf numFmtId="0" fontId="0" fillId="0" borderId="6" xfId="0" applyBorder="1"/>
    <xf numFmtId="0" fontId="0" fillId="0" borderId="69" xfId="0" applyBorder="1"/>
    <xf numFmtId="0" fontId="0" fillId="5" borderId="57" xfId="0" applyFill="1" applyBorder="1"/>
    <xf numFmtId="0" fontId="1" fillId="0" borderId="3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4" xfId="0" applyFont="1" applyBorder="1" applyAlignment="1">
      <alignment horizontal="center"/>
    </xf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38" xfId="0" applyFill="1" applyBorder="1"/>
    <xf numFmtId="0" fontId="1" fillId="6" borderId="1" xfId="0" applyFont="1" applyFill="1" applyBorder="1"/>
    <xf numFmtId="2" fontId="0" fillId="0" borderId="45" xfId="0" applyNumberFormat="1" applyBorder="1"/>
    <xf numFmtId="9" fontId="0" fillId="0" borderId="28" xfId="1" applyFont="1" applyBorder="1"/>
    <xf numFmtId="9" fontId="0" fillId="0" borderId="64" xfId="1" applyFont="1" applyBorder="1"/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9" xfId="0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2" fillId="7" borderId="56" xfId="0" applyFont="1" applyFill="1" applyBorder="1" applyAlignment="1">
      <alignment horizontal="center"/>
    </xf>
    <xf numFmtId="0" fontId="0" fillId="7" borderId="57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0" borderId="70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C06D-A753-4F8F-95C1-3713328B2FC5}">
  <dimension ref="A1:R115"/>
  <sheetViews>
    <sheetView tabSelected="1" zoomScale="63" zoomScaleNormal="100" workbookViewId="0">
      <selection activeCell="J84" sqref="J84"/>
    </sheetView>
  </sheetViews>
  <sheetFormatPr baseColWidth="10" defaultColWidth="11.42578125" defaultRowHeight="15" x14ac:dyDescent="0.25"/>
  <cols>
    <col min="1" max="1" width="12.140625" bestFit="1" customWidth="1"/>
    <col min="2" max="2" width="15.140625" bestFit="1" customWidth="1"/>
    <col min="3" max="3" width="18.5703125" customWidth="1"/>
    <col min="4" max="4" width="24.85546875" customWidth="1"/>
    <col min="5" max="5" width="17" customWidth="1"/>
    <col min="8" max="8" width="15.28515625" bestFit="1" customWidth="1"/>
    <col min="9" max="9" width="16.42578125" customWidth="1"/>
    <col min="10" max="10" width="18.7109375" customWidth="1"/>
    <col min="11" max="11" width="21.5703125" customWidth="1"/>
    <col min="12" max="12" width="13" customWidth="1"/>
    <col min="13" max="14" width="11.42578125" customWidth="1"/>
  </cols>
  <sheetData>
    <row r="1" spans="1:14" ht="15.75" thickBot="1" x14ac:dyDescent="0.3"/>
    <row r="2" spans="1:14" ht="15.75" thickBot="1" x14ac:dyDescent="0.3">
      <c r="A2" s="91" t="s">
        <v>0</v>
      </c>
      <c r="B2" s="92"/>
      <c r="C2" s="92"/>
      <c r="D2" s="92"/>
      <c r="E2" s="92"/>
      <c r="F2" s="93"/>
    </row>
    <row r="3" spans="1:14" ht="15.75" thickBot="1" x14ac:dyDescent="0.3"/>
    <row r="4" spans="1:14" ht="15.75" thickBot="1" x14ac:dyDescent="0.3">
      <c r="B4" s="73" t="s">
        <v>27</v>
      </c>
      <c r="C4" s="74" t="s">
        <v>2</v>
      </c>
      <c r="D4" s="84" t="s">
        <v>3</v>
      </c>
      <c r="E4" s="74" t="s">
        <v>4</v>
      </c>
      <c r="F4" s="75" t="s">
        <v>5</v>
      </c>
    </row>
    <row r="5" spans="1:14" ht="15.75" thickBot="1" x14ac:dyDescent="0.3">
      <c r="B5" s="33" t="s">
        <v>67</v>
      </c>
      <c r="C5" s="26">
        <v>1.9047789493893106</v>
      </c>
      <c r="D5" s="26">
        <v>1.9</v>
      </c>
      <c r="E5" s="26">
        <v>2.08</v>
      </c>
      <c r="F5" s="86">
        <f t="shared" ref="F5:F29" si="0">ABS((E5-C5)/D5)*100%</f>
        <v>9.2221605584573416E-2</v>
      </c>
      <c r="H5" s="98" t="s">
        <v>6</v>
      </c>
      <c r="I5" s="41" t="s">
        <v>7</v>
      </c>
      <c r="J5" s="38" t="s">
        <v>8</v>
      </c>
    </row>
    <row r="6" spans="1:14" ht="15.75" thickBot="1" x14ac:dyDescent="0.3">
      <c r="B6" s="34" t="s">
        <v>9</v>
      </c>
      <c r="C6" s="25">
        <v>1.9047789493893099</v>
      </c>
      <c r="D6" s="25">
        <v>1.9</v>
      </c>
      <c r="E6" s="25">
        <v>2.06</v>
      </c>
      <c r="F6" s="86">
        <f t="shared" si="0"/>
        <v>8.1695289795100073E-2</v>
      </c>
      <c r="H6" s="99"/>
      <c r="I6" s="43">
        <f>C6*10</f>
        <v>19.047789493893099</v>
      </c>
      <c r="J6" s="39">
        <f>C9*8</f>
        <v>12.19342274170112</v>
      </c>
    </row>
    <row r="7" spans="1:14" ht="15.75" thickBot="1" x14ac:dyDescent="0.3">
      <c r="B7" s="34" t="s">
        <v>10</v>
      </c>
      <c r="C7" s="25">
        <f>C5*C6</f>
        <v>3.6281828460366445</v>
      </c>
      <c r="D7" s="25">
        <v>3.63</v>
      </c>
      <c r="E7" s="25">
        <f>E5*E6</f>
        <v>4.2848000000000006</v>
      </c>
      <c r="F7" s="86">
        <f t="shared" si="0"/>
        <v>0.1808862683094645</v>
      </c>
      <c r="H7" s="60" t="s">
        <v>11</v>
      </c>
      <c r="I7" s="96">
        <f>I6+J6</f>
        <v>31.241212235594219</v>
      </c>
      <c r="J7" s="97"/>
    </row>
    <row r="8" spans="1:14" ht="15.75" thickBot="1" x14ac:dyDescent="0.3">
      <c r="B8" s="34" t="s">
        <v>12</v>
      </c>
      <c r="C8" s="25">
        <v>3.0483556854252871</v>
      </c>
      <c r="D8" s="25">
        <v>3.05</v>
      </c>
      <c r="E8" s="25">
        <v>2.82</v>
      </c>
      <c r="F8" s="86">
        <f t="shared" si="0"/>
        <v>7.4870716532881076E-2</v>
      </c>
      <c r="K8" t="s">
        <v>27</v>
      </c>
    </row>
    <row r="9" spans="1:14" ht="15.75" thickBot="1" x14ac:dyDescent="0.3">
      <c r="B9" s="34" t="s">
        <v>13</v>
      </c>
      <c r="C9" s="25">
        <v>1.52417784271264</v>
      </c>
      <c r="D9" s="25">
        <v>1.52</v>
      </c>
      <c r="E9" s="25">
        <v>1.56</v>
      </c>
      <c r="F9" s="86">
        <f t="shared" si="0"/>
        <v>2.3567208741684241E-2</v>
      </c>
    </row>
    <row r="10" spans="1:14" ht="15.75" thickBot="1" x14ac:dyDescent="0.3">
      <c r="B10" s="34" t="s">
        <v>14</v>
      </c>
      <c r="C10" s="25">
        <f>C8*C9</f>
        <v>4.6462361924323252</v>
      </c>
      <c r="D10" s="25">
        <v>4.6500000000000004</v>
      </c>
      <c r="E10" s="25">
        <f>E8*E9</f>
        <v>4.3991999999999996</v>
      </c>
      <c r="F10" s="86">
        <f t="shared" si="0"/>
        <v>5.3126062888672179E-2</v>
      </c>
      <c r="H10" s="100" t="s">
        <v>15</v>
      </c>
      <c r="I10" s="41" t="s">
        <v>7</v>
      </c>
      <c r="J10" s="38" t="s">
        <v>8</v>
      </c>
    </row>
    <row r="11" spans="1:14" ht="15.75" thickBot="1" x14ac:dyDescent="0.3">
      <c r="B11" s="34" t="s">
        <v>16</v>
      </c>
      <c r="C11" s="48">
        <v>1.1418033200300013</v>
      </c>
      <c r="D11" s="25">
        <v>1.1399999999999999</v>
      </c>
      <c r="E11" s="25">
        <v>1.1100000000000001</v>
      </c>
      <c r="F11" s="86">
        <f t="shared" si="0"/>
        <v>2.7897649149123856E-2</v>
      </c>
      <c r="H11" s="101"/>
      <c r="I11" s="43">
        <f>D6*10</f>
        <v>19</v>
      </c>
      <c r="J11" s="39">
        <f>D9*8</f>
        <v>12.16</v>
      </c>
    </row>
    <row r="12" spans="1:14" ht="15.75" thickBot="1" x14ac:dyDescent="0.3">
      <c r="B12" s="34" t="s">
        <v>17</v>
      </c>
      <c r="C12" s="49">
        <v>0.38060110667666708</v>
      </c>
      <c r="D12" s="25">
        <v>0.38</v>
      </c>
      <c r="E12" s="25">
        <v>0.35</v>
      </c>
      <c r="F12" s="86">
        <f t="shared" si="0"/>
        <v>8.0529228096492364E-2</v>
      </c>
      <c r="H12" s="60" t="s">
        <v>11</v>
      </c>
      <c r="I12" s="107">
        <f>I11+J11</f>
        <v>31.16</v>
      </c>
      <c r="J12" s="97"/>
    </row>
    <row r="13" spans="1:14" ht="15.75" thickBot="1" x14ac:dyDescent="0.3">
      <c r="B13" s="34" t="s">
        <v>18</v>
      </c>
      <c r="C13" s="48">
        <f>C11*C12</f>
        <v>0.43457160721051113</v>
      </c>
      <c r="D13" s="25">
        <v>0.43</v>
      </c>
      <c r="E13" s="25">
        <f>E11*E12</f>
        <v>0.38850000000000001</v>
      </c>
      <c r="F13" s="86">
        <f t="shared" si="0"/>
        <v>0.10714327258258401</v>
      </c>
    </row>
    <row r="14" spans="1:14" ht="15.75" thickBot="1" x14ac:dyDescent="0.3">
      <c r="B14" s="34" t="s">
        <v>19</v>
      </c>
      <c r="C14" s="25">
        <v>6.9534177305806875</v>
      </c>
      <c r="D14" s="25">
        <v>6.95</v>
      </c>
      <c r="E14" s="25">
        <v>7.16</v>
      </c>
      <c r="F14" s="86">
        <f t="shared" si="0"/>
        <v>2.9724067542347146E-2</v>
      </c>
    </row>
    <row r="15" spans="1:14" ht="15.75" thickBot="1" x14ac:dyDescent="0.3">
      <c r="B15" s="34" t="s">
        <v>20</v>
      </c>
      <c r="C15" s="25">
        <v>1.3634152412903309</v>
      </c>
      <c r="D15" s="25">
        <v>1.36</v>
      </c>
      <c r="E15" s="25">
        <v>1.34</v>
      </c>
      <c r="F15" s="86">
        <f t="shared" si="0"/>
        <v>1.7217089184066756E-2</v>
      </c>
      <c r="H15" s="98" t="s">
        <v>21</v>
      </c>
      <c r="I15" s="41" t="s">
        <v>7</v>
      </c>
      <c r="J15" s="38" t="s">
        <v>8</v>
      </c>
      <c r="K15" s="1"/>
      <c r="L15" s="1"/>
      <c r="M15" s="1"/>
      <c r="N15" s="1"/>
    </row>
    <row r="16" spans="1:14" ht="15.75" thickBot="1" x14ac:dyDescent="0.3">
      <c r="B16" s="34" t="s">
        <v>22</v>
      </c>
      <c r="C16" s="25">
        <f>C14*C15</f>
        <v>9.4803957129321326</v>
      </c>
      <c r="D16" s="25">
        <v>9.48</v>
      </c>
      <c r="E16" s="25">
        <f>E14*E15</f>
        <v>9.5944000000000003</v>
      </c>
      <c r="F16" s="86">
        <f t="shared" si="0"/>
        <v>1.2025768678045114E-2</v>
      </c>
      <c r="H16" s="99"/>
      <c r="I16" s="43">
        <f>E6*10</f>
        <v>20.6</v>
      </c>
      <c r="J16" s="39">
        <f>E9*8</f>
        <v>12.48</v>
      </c>
      <c r="N16" s="1"/>
    </row>
    <row r="17" spans="2:16" ht="15.75" thickBot="1" x14ac:dyDescent="0.3">
      <c r="B17" s="34" t="s">
        <v>23</v>
      </c>
      <c r="C17" s="25">
        <v>6.0934476346047166</v>
      </c>
      <c r="D17" s="25">
        <v>6.09</v>
      </c>
      <c r="E17" s="25">
        <v>6.04</v>
      </c>
      <c r="F17" s="86">
        <f t="shared" si="0"/>
        <v>8.7762946805774351E-3</v>
      </c>
      <c r="H17" s="72" t="s">
        <v>11</v>
      </c>
      <c r="I17" s="105">
        <f>I16+J16</f>
        <v>33.08</v>
      </c>
      <c r="J17" s="106"/>
      <c r="N17" s="1"/>
    </row>
    <row r="18" spans="2:16" ht="15.75" thickBot="1" x14ac:dyDescent="0.3">
      <c r="B18" s="34" t="s">
        <v>24</v>
      </c>
      <c r="C18" s="25">
        <v>0.98281413461366396</v>
      </c>
      <c r="D18" s="25">
        <v>0.98</v>
      </c>
      <c r="E18" s="25">
        <v>0.99</v>
      </c>
      <c r="F18" s="86">
        <f t="shared" si="0"/>
        <v>7.33251570034289E-3</v>
      </c>
      <c r="J18" s="1"/>
      <c r="N18" s="1" t="s">
        <v>27</v>
      </c>
    </row>
    <row r="19" spans="2:16" ht="15.75" thickBot="1" x14ac:dyDescent="0.3">
      <c r="B19" s="34" t="s">
        <v>25</v>
      </c>
      <c r="C19" s="25">
        <f>C17*C18</f>
        <v>5.988726463817712</v>
      </c>
      <c r="D19" s="25">
        <v>5.99</v>
      </c>
      <c r="E19" s="25">
        <f>E17*E18</f>
        <v>5.9795999999999996</v>
      </c>
      <c r="F19" s="86">
        <f t="shared" si="0"/>
        <v>1.5236166640588359E-3</v>
      </c>
      <c r="N19" s="1"/>
    </row>
    <row r="20" spans="2:16" ht="15.75" thickBot="1" x14ac:dyDescent="0.3">
      <c r="B20" s="34" t="s">
        <v>26</v>
      </c>
      <c r="C20" s="25">
        <v>3.6812732150730607</v>
      </c>
      <c r="D20" s="25">
        <v>3.68</v>
      </c>
      <c r="E20" s="25">
        <v>3.76</v>
      </c>
      <c r="F20" s="86">
        <f t="shared" si="0"/>
        <v>2.1393148077972574E-2</v>
      </c>
      <c r="L20" t="s">
        <v>27</v>
      </c>
      <c r="M20" t="s">
        <v>27</v>
      </c>
      <c r="N20" s="1"/>
    </row>
    <row r="21" spans="2:16" ht="15.75" thickBot="1" x14ac:dyDescent="0.3">
      <c r="B21" s="34" t="s">
        <v>28</v>
      </c>
      <c r="C21" s="25">
        <v>0.54136370809897949</v>
      </c>
      <c r="D21" s="25">
        <v>0.54</v>
      </c>
      <c r="E21" s="25">
        <v>0.55000000000000004</v>
      </c>
      <c r="F21" s="86">
        <f t="shared" si="0"/>
        <v>1.5993133150038061E-2</v>
      </c>
      <c r="L21" t="s">
        <v>27</v>
      </c>
      <c r="N21" s="1"/>
    </row>
    <row r="22" spans="2:16" ht="15.75" thickBot="1" x14ac:dyDescent="0.3">
      <c r="B22" s="34" t="s">
        <v>29</v>
      </c>
      <c r="C22" s="25">
        <f>C20*C21</f>
        <v>1.9929077182374042</v>
      </c>
      <c r="D22" s="25">
        <v>1.99</v>
      </c>
      <c r="E22" s="25">
        <f>E20*E21</f>
        <v>2.0680000000000001</v>
      </c>
      <c r="F22" s="86">
        <f t="shared" si="0"/>
        <v>3.7734814956078319E-2</v>
      </c>
      <c r="N22" s="1"/>
    </row>
    <row r="23" spans="2:16" ht="15.75" thickBot="1" x14ac:dyDescent="0.3">
      <c r="B23" s="34" t="s">
        <v>30</v>
      </c>
      <c r="C23" s="25">
        <v>4.4391824064116321</v>
      </c>
      <c r="D23" s="25">
        <v>4.4400000000000004</v>
      </c>
      <c r="E23" s="25">
        <v>4.41</v>
      </c>
      <c r="F23" s="86">
        <f t="shared" si="0"/>
        <v>6.572614056673861E-3</v>
      </c>
      <c r="N23" s="1"/>
    </row>
    <row r="24" spans="2:16" ht="15.75" thickBot="1" x14ac:dyDescent="0.3">
      <c r="B24" s="34" t="s">
        <v>31</v>
      </c>
      <c r="C24" s="25">
        <v>0.5413637080989796</v>
      </c>
      <c r="D24" s="25">
        <v>0.54</v>
      </c>
      <c r="E24" s="25">
        <v>0.55000000000000004</v>
      </c>
      <c r="F24" s="86">
        <f t="shared" si="0"/>
        <v>1.5993133150037857E-2</v>
      </c>
      <c r="N24" s="1"/>
    </row>
    <row r="25" spans="2:16" ht="15.75" thickBot="1" x14ac:dyDescent="0.3">
      <c r="B25" s="34" t="s">
        <v>32</v>
      </c>
      <c r="C25" s="25">
        <f>C23*C24</f>
        <v>2.4032122484627525</v>
      </c>
      <c r="D25" s="25">
        <v>2.4</v>
      </c>
      <c r="E25" s="25">
        <f>E23*E24</f>
        <v>2.4255000000000004</v>
      </c>
      <c r="F25" s="86">
        <f t="shared" si="0"/>
        <v>9.2865631405199735E-3</v>
      </c>
      <c r="I25" t="s">
        <v>27</v>
      </c>
      <c r="J25" t="s">
        <v>27</v>
      </c>
      <c r="N25" s="1"/>
    </row>
    <row r="26" spans="2:16" ht="15.75" thickBot="1" x14ac:dyDescent="0.3">
      <c r="B26" s="34" t="s">
        <v>33</v>
      </c>
      <c r="C26" s="25">
        <v>4.9264097437007131</v>
      </c>
      <c r="D26" s="25">
        <v>4.93</v>
      </c>
      <c r="E26" s="25">
        <v>5.0199999999999996</v>
      </c>
      <c r="F26" s="86">
        <f t="shared" si="0"/>
        <v>1.8983824807157511E-2</v>
      </c>
      <c r="N26" s="1"/>
    </row>
    <row r="27" spans="2:16" ht="15.75" thickBot="1" x14ac:dyDescent="0.3">
      <c r="B27" s="34" t="s">
        <v>34</v>
      </c>
      <c r="C27" s="25">
        <v>0.54136370809897905</v>
      </c>
      <c r="D27" s="25">
        <v>0.54</v>
      </c>
      <c r="E27" s="25">
        <v>0.55000000000000004</v>
      </c>
      <c r="F27" s="86">
        <f t="shared" si="0"/>
        <v>1.5993133150038884E-2</v>
      </c>
      <c r="N27" s="1"/>
    </row>
    <row r="28" spans="2:16" ht="15.75" thickBot="1" x14ac:dyDescent="0.3">
      <c r="B28" s="34" t="s">
        <v>35</v>
      </c>
      <c r="C28" s="25">
        <f>C26*C27</f>
        <v>2.6669794464647589</v>
      </c>
      <c r="D28" s="25">
        <v>2.67</v>
      </c>
      <c r="E28" s="25">
        <f>E26*E27</f>
        <v>2.7610000000000001</v>
      </c>
      <c r="F28" s="86">
        <f t="shared" si="0"/>
        <v>3.521369046263715E-2</v>
      </c>
      <c r="J28" t="s">
        <v>27</v>
      </c>
      <c r="N28" t="s">
        <v>27</v>
      </c>
    </row>
    <row r="29" spans="2:16" ht="15.75" thickBot="1" x14ac:dyDescent="0.3">
      <c r="B29" s="35" t="s">
        <v>11</v>
      </c>
      <c r="C29" s="31">
        <f>SUM(C7,C10,C13,C16,C19,C22,C25,C28)</f>
        <v>31.24121223559424</v>
      </c>
      <c r="D29" s="31">
        <f>D28+D25+D22+D19+D16+D13+D10+D7</f>
        <v>31.24</v>
      </c>
      <c r="E29" s="31">
        <f>SUM(E7,E10,E13,E16,E19,E22,E25,E28)</f>
        <v>31.901000000000003</v>
      </c>
      <c r="F29" s="86">
        <f t="shared" si="0"/>
        <v>2.1119966850376547E-2</v>
      </c>
      <c r="P29" t="s">
        <v>27</v>
      </c>
    </row>
    <row r="32" spans="2:16" ht="15.75" thickBot="1" x14ac:dyDescent="0.3"/>
    <row r="33" spans="2:17" ht="15.75" thickBot="1" x14ac:dyDescent="0.3">
      <c r="B33" s="10"/>
      <c r="C33" s="11" t="s">
        <v>36</v>
      </c>
      <c r="D33" s="12"/>
      <c r="E33" s="12"/>
      <c r="F33" s="12"/>
      <c r="G33" s="13"/>
      <c r="I33" s="36"/>
      <c r="J33" s="37" t="s">
        <v>37</v>
      </c>
      <c r="K33" s="37" t="s">
        <v>38</v>
      </c>
      <c r="L33" s="38" t="s">
        <v>39</v>
      </c>
      <c r="P33" t="s">
        <v>27</v>
      </c>
    </row>
    <row r="34" spans="2:17" x14ac:dyDescent="0.25">
      <c r="B34" s="14"/>
      <c r="C34" s="1"/>
      <c r="D34" s="1"/>
      <c r="E34" s="1"/>
      <c r="F34" s="1"/>
      <c r="G34" s="15"/>
      <c r="I34" s="34" t="s">
        <v>40</v>
      </c>
      <c r="J34" s="25">
        <v>1</v>
      </c>
      <c r="K34" s="25">
        <f>G39</f>
        <v>0.44846274118050949</v>
      </c>
      <c r="L34" s="29">
        <f t="shared" ref="L34:L41" si="1">J34*K34</f>
        <v>0.44846274118050949</v>
      </c>
    </row>
    <row r="35" spans="2:17" x14ac:dyDescent="0.25">
      <c r="B35" s="14" t="s">
        <v>41</v>
      </c>
      <c r="C35" s="2">
        <v>9.1</v>
      </c>
      <c r="D35" s="3">
        <v>-3</v>
      </c>
      <c r="E35" s="4">
        <v>-5.0999999999999996</v>
      </c>
      <c r="F35" s="1" t="s">
        <v>42</v>
      </c>
      <c r="G35" s="16">
        <v>0</v>
      </c>
      <c r="I35" s="34" t="s">
        <v>43</v>
      </c>
      <c r="J35" s="25">
        <v>2</v>
      </c>
      <c r="K35" s="25">
        <f>G40</f>
        <v>0.96359941623700662</v>
      </c>
      <c r="L35" s="39">
        <f t="shared" si="1"/>
        <v>1.9271988324740132</v>
      </c>
    </row>
    <row r="36" spans="2:17" x14ac:dyDescent="0.25">
      <c r="B36" s="14"/>
      <c r="C36" s="5">
        <v>-3</v>
      </c>
      <c r="D36" s="1">
        <v>11.2</v>
      </c>
      <c r="E36" s="6">
        <v>-6.2</v>
      </c>
      <c r="F36" s="1"/>
      <c r="G36" s="17">
        <v>8</v>
      </c>
      <c r="I36" s="50" t="s">
        <v>44</v>
      </c>
      <c r="J36" s="48">
        <v>3</v>
      </c>
      <c r="K36" s="48">
        <f>G39-G40</f>
        <v>-0.51513667505649718</v>
      </c>
      <c r="L36" s="51">
        <f t="shared" si="1"/>
        <v>-1.5454100251694916</v>
      </c>
      <c r="O36" t="s">
        <v>27</v>
      </c>
      <c r="Q36" t="s">
        <v>27</v>
      </c>
    </row>
    <row r="37" spans="2:17" x14ac:dyDescent="0.25">
      <c r="B37" s="14"/>
      <c r="C37" s="7">
        <v>-5.0999999999999996</v>
      </c>
      <c r="D37" s="8">
        <v>-6.2</v>
      </c>
      <c r="E37" s="9">
        <v>35.4</v>
      </c>
      <c r="F37" s="1"/>
      <c r="G37" s="18">
        <v>0</v>
      </c>
      <c r="I37" s="34" t="s">
        <v>45</v>
      </c>
      <c r="J37" s="25">
        <v>5.0999999999999996</v>
      </c>
      <c r="K37" s="25">
        <f>G39-G41</f>
        <v>0.21508770274293773</v>
      </c>
      <c r="L37" s="39">
        <f t="shared" si="1"/>
        <v>1.0969472839889824</v>
      </c>
      <c r="P37" t="s">
        <v>27</v>
      </c>
    </row>
    <row r="38" spans="2:17" x14ac:dyDescent="0.25">
      <c r="B38" s="14"/>
      <c r="C38" s="1"/>
      <c r="D38" s="1"/>
      <c r="E38" s="1"/>
      <c r="F38" s="1"/>
      <c r="G38" s="15"/>
      <c r="I38" s="34" t="s">
        <v>46</v>
      </c>
      <c r="J38" s="25">
        <v>6.2</v>
      </c>
      <c r="K38" s="25">
        <f>G40-G41</f>
        <v>0.73022437779943483</v>
      </c>
      <c r="L38" s="39">
        <f t="shared" si="1"/>
        <v>4.5273911423564961</v>
      </c>
    </row>
    <row r="39" spans="2:17" ht="15.75" thickBot="1" x14ac:dyDescent="0.3">
      <c r="B39" s="14" t="s">
        <v>47</v>
      </c>
      <c r="C39" s="2" cm="1">
        <f t="array" ref="C39:E41">MINVERSE(C35:E37)</f>
        <v>0.1456316208208801</v>
      </c>
      <c r="D39" s="3">
        <v>5.6057842647563687E-2</v>
      </c>
      <c r="E39" s="4">
        <v>3.0798866966140773E-2</v>
      </c>
      <c r="F39" s="1"/>
      <c r="G39" s="19" cm="1">
        <f t="array" ref="G39:G41">MMULT(_xlfn.ANCHORARRAY(C39),G35:G37)</f>
        <v>0.44846274118050949</v>
      </c>
      <c r="I39" s="34" t="s">
        <v>48</v>
      </c>
      <c r="J39" s="25">
        <v>6.8</v>
      </c>
      <c r="K39" s="25">
        <f>G41</f>
        <v>0.23337503843757176</v>
      </c>
      <c r="L39" s="39">
        <f t="shared" si="1"/>
        <v>1.586950261375488</v>
      </c>
    </row>
    <row r="40" spans="2:17" ht="15.75" thickBot="1" x14ac:dyDescent="0.3">
      <c r="B40" s="14"/>
      <c r="C40" s="5">
        <v>5.605784264756368E-2</v>
      </c>
      <c r="D40" s="1">
        <v>0.12044992702962583</v>
      </c>
      <c r="E40" s="6">
        <v>2.9171879804696467E-2</v>
      </c>
      <c r="F40" s="1"/>
      <c r="G40" s="19">
        <v>0.96359941623700662</v>
      </c>
      <c r="I40" s="34" t="s">
        <v>49</v>
      </c>
      <c r="J40" s="25">
        <v>8.1999999999999993</v>
      </c>
      <c r="K40" s="25">
        <f>G41</f>
        <v>0.23337503843757176</v>
      </c>
      <c r="L40" s="39">
        <f t="shared" si="1"/>
        <v>1.9136753151880883</v>
      </c>
      <c r="N40" s="36"/>
      <c r="O40" s="41" t="s">
        <v>37</v>
      </c>
      <c r="P40" s="37" t="s">
        <v>38</v>
      </c>
      <c r="Q40" s="38" t="s">
        <v>39</v>
      </c>
    </row>
    <row r="41" spans="2:17" ht="15.75" thickBot="1" x14ac:dyDescent="0.3">
      <c r="B41" s="14"/>
      <c r="C41" s="7">
        <v>3.0798866966140776E-2</v>
      </c>
      <c r="D41" s="8">
        <v>2.917187980469647E-2</v>
      </c>
      <c r="E41" s="9">
        <v>3.7794911760351303E-2</v>
      </c>
      <c r="F41" s="1"/>
      <c r="G41" s="19">
        <v>0.23337503843757176</v>
      </c>
      <c r="I41" s="35" t="s">
        <v>50</v>
      </c>
      <c r="J41" s="31">
        <v>9.1</v>
      </c>
      <c r="K41" s="31">
        <f>G41</f>
        <v>0.23337503843757176</v>
      </c>
      <c r="L41" s="40">
        <f t="shared" si="1"/>
        <v>2.1237128497819029</v>
      </c>
      <c r="N41" s="42" t="s">
        <v>40</v>
      </c>
      <c r="O41" s="43">
        <v>1</v>
      </c>
      <c r="P41" s="44">
        <f t="shared" ref="P41:P48" si="2">Q41/O41</f>
        <v>1.9047789493893106</v>
      </c>
      <c r="Q41" s="39">
        <f t="shared" ref="Q41:Q48" si="3">L34+L48</f>
        <v>1.9047789493893106</v>
      </c>
    </row>
    <row r="42" spans="2:17" x14ac:dyDescent="0.25">
      <c r="B42" s="14"/>
      <c r="C42" s="1"/>
      <c r="D42" s="1"/>
      <c r="E42" s="1"/>
      <c r="F42" s="1"/>
      <c r="G42" s="15"/>
      <c r="N42" s="34" t="s">
        <v>43</v>
      </c>
      <c r="O42" s="45">
        <v>2</v>
      </c>
      <c r="P42" s="44">
        <f t="shared" si="2"/>
        <v>1.5241778427126436</v>
      </c>
      <c r="Q42" s="39">
        <f t="shared" si="3"/>
        <v>3.0483556854252871</v>
      </c>
    </row>
    <row r="43" spans="2:17" x14ac:dyDescent="0.25">
      <c r="B43" s="14"/>
      <c r="C43" s="20" t="s">
        <v>51</v>
      </c>
      <c r="D43" s="20"/>
      <c r="E43" s="1"/>
      <c r="F43" s="1"/>
      <c r="G43" s="21" t="s">
        <v>52</v>
      </c>
      <c r="N43" s="34" t="s">
        <v>44</v>
      </c>
      <c r="O43" s="52">
        <v>3</v>
      </c>
      <c r="P43" s="49">
        <f t="shared" si="2"/>
        <v>0.38060110667666708</v>
      </c>
      <c r="Q43" s="51">
        <f t="shared" si="3"/>
        <v>1.1418033200300013</v>
      </c>
    </row>
    <row r="44" spans="2:17" ht="15.75" thickBot="1" x14ac:dyDescent="0.3">
      <c r="B44" s="22"/>
      <c r="C44" s="23"/>
      <c r="D44" s="23"/>
      <c r="E44" s="23"/>
      <c r="F44" s="23"/>
      <c r="G44" s="24"/>
      <c r="N44" s="34" t="s">
        <v>45</v>
      </c>
      <c r="O44" s="45">
        <v>5.0999999999999996</v>
      </c>
      <c r="P44" s="44">
        <f t="shared" si="2"/>
        <v>1.3634152412903309</v>
      </c>
      <c r="Q44" s="39">
        <f t="shared" si="3"/>
        <v>6.9534177305806875</v>
      </c>
    </row>
    <row r="45" spans="2:17" x14ac:dyDescent="0.25">
      <c r="N45" s="34" t="s">
        <v>46</v>
      </c>
      <c r="O45" s="45">
        <v>6.2</v>
      </c>
      <c r="P45" s="44">
        <f t="shared" si="2"/>
        <v>0.98281413461366396</v>
      </c>
      <c r="Q45" s="39">
        <f t="shared" si="3"/>
        <v>6.0934476346047166</v>
      </c>
    </row>
    <row r="46" spans="2:17" ht="15.75" thickBot="1" x14ac:dyDescent="0.3">
      <c r="N46" s="34" t="s">
        <v>48</v>
      </c>
      <c r="O46" s="45">
        <v>6.8</v>
      </c>
      <c r="P46" s="44">
        <f t="shared" si="2"/>
        <v>0.54136370809897949</v>
      </c>
      <c r="Q46" s="39">
        <f t="shared" si="3"/>
        <v>3.6812732150730607</v>
      </c>
    </row>
    <row r="47" spans="2:17" ht="15.75" thickBot="1" x14ac:dyDescent="0.3">
      <c r="B47" s="10"/>
      <c r="C47" s="11" t="s">
        <v>36</v>
      </c>
      <c r="D47" s="12"/>
      <c r="E47" s="12"/>
      <c r="F47" s="12"/>
      <c r="G47" s="13"/>
      <c r="H47" s="1"/>
      <c r="I47" s="36"/>
      <c r="J47" s="41" t="s">
        <v>37</v>
      </c>
      <c r="K47" s="37" t="s">
        <v>38</v>
      </c>
      <c r="L47" s="38" t="s">
        <v>39</v>
      </c>
      <c r="N47" s="34" t="s">
        <v>49</v>
      </c>
      <c r="O47" s="45">
        <v>8.1999999999999993</v>
      </c>
      <c r="P47" s="44">
        <f t="shared" si="2"/>
        <v>0.5413637080989796</v>
      </c>
      <c r="Q47" s="39">
        <f t="shared" si="3"/>
        <v>4.4391824064116321</v>
      </c>
    </row>
    <row r="48" spans="2:17" ht="15.75" thickBot="1" x14ac:dyDescent="0.3">
      <c r="B48" s="14"/>
      <c r="C48" s="1"/>
      <c r="D48" s="1"/>
      <c r="E48" s="1"/>
      <c r="F48" s="1"/>
      <c r="G48" s="15"/>
      <c r="H48" s="1"/>
      <c r="I48" s="42" t="s">
        <v>40</v>
      </c>
      <c r="J48" s="43">
        <v>1</v>
      </c>
      <c r="K48" s="44">
        <f>G53</f>
        <v>1.456316208208801</v>
      </c>
      <c r="L48" s="39">
        <f t="shared" ref="L48:L55" si="4">J48*K48</f>
        <v>1.456316208208801</v>
      </c>
      <c r="N48" s="35" t="s">
        <v>50</v>
      </c>
      <c r="O48" s="46">
        <v>9.1</v>
      </c>
      <c r="P48" s="47">
        <f t="shared" si="2"/>
        <v>0.54136370809897949</v>
      </c>
      <c r="Q48" s="40">
        <f t="shared" si="3"/>
        <v>4.9264097437007131</v>
      </c>
    </row>
    <row r="49" spans="1:18" x14ac:dyDescent="0.25">
      <c r="B49" s="14" t="s">
        <v>41</v>
      </c>
      <c r="C49" s="2">
        <v>9.1</v>
      </c>
      <c r="D49" s="3">
        <v>-3</v>
      </c>
      <c r="E49" s="4">
        <v>-5.0999999999999996</v>
      </c>
      <c r="F49" s="1" t="s">
        <v>42</v>
      </c>
      <c r="G49" s="16">
        <v>10</v>
      </c>
      <c r="H49" s="1"/>
      <c r="I49" s="34" t="s">
        <v>43</v>
      </c>
      <c r="J49" s="45">
        <v>2</v>
      </c>
      <c r="K49" s="25">
        <f>G54</f>
        <v>0.56057842647563683</v>
      </c>
      <c r="L49" s="39">
        <f t="shared" si="4"/>
        <v>1.1211568529512737</v>
      </c>
    </row>
    <row r="50" spans="1:18" x14ac:dyDescent="0.25">
      <c r="B50" s="14"/>
      <c r="C50" s="5">
        <v>-3</v>
      </c>
      <c r="D50" s="1">
        <v>11.2</v>
      </c>
      <c r="E50" s="6">
        <v>-6.2</v>
      </c>
      <c r="F50" s="1"/>
      <c r="G50" s="17">
        <v>0</v>
      </c>
      <c r="H50" s="1"/>
      <c r="I50" s="50" t="s">
        <v>44</v>
      </c>
      <c r="J50" s="52">
        <v>3</v>
      </c>
      <c r="K50" s="48">
        <f>G53-G54</f>
        <v>0.89573778173316421</v>
      </c>
      <c r="L50" s="51">
        <f t="shared" si="4"/>
        <v>2.6872133451994928</v>
      </c>
    </row>
    <row r="51" spans="1:18" x14ac:dyDescent="0.25">
      <c r="B51" s="14"/>
      <c r="C51" s="7">
        <v>-5.0999999999999996</v>
      </c>
      <c r="D51" s="8">
        <v>-6.2</v>
      </c>
      <c r="E51" s="9">
        <v>35.4</v>
      </c>
      <c r="F51" s="1"/>
      <c r="G51" s="18">
        <v>0</v>
      </c>
      <c r="H51" s="1"/>
      <c r="I51" s="34" t="s">
        <v>45</v>
      </c>
      <c r="J51" s="45">
        <v>5.0999999999999996</v>
      </c>
      <c r="K51" s="25">
        <f>G53-G55</f>
        <v>1.1483275385473932</v>
      </c>
      <c r="L51" s="39">
        <f t="shared" si="4"/>
        <v>5.8564704465917048</v>
      </c>
    </row>
    <row r="52" spans="1:18" x14ac:dyDescent="0.25">
      <c r="B52" s="14"/>
      <c r="C52" s="1"/>
      <c r="D52" s="1"/>
      <c r="E52" s="1"/>
      <c r="F52" s="1"/>
      <c r="G52" s="15"/>
      <c r="H52" s="1"/>
      <c r="I52" s="34" t="s">
        <v>46</v>
      </c>
      <c r="J52" s="45">
        <v>6.2</v>
      </c>
      <c r="K52" s="25">
        <f>G54-G55</f>
        <v>0.25258975681422907</v>
      </c>
      <c r="L52" s="39">
        <f t="shared" si="4"/>
        <v>1.5660564922482203</v>
      </c>
    </row>
    <row r="53" spans="1:18" x14ac:dyDescent="0.25">
      <c r="B53" s="14" t="s">
        <v>47</v>
      </c>
      <c r="C53" s="2" cm="1">
        <f t="array" ref="C53:E55">MINVERSE(C49:E51)</f>
        <v>0.1456316208208801</v>
      </c>
      <c r="D53" s="3">
        <v>5.6057842647563687E-2</v>
      </c>
      <c r="E53" s="4">
        <v>3.0798866966140773E-2</v>
      </c>
      <c r="F53" s="1"/>
      <c r="G53" s="19" cm="1">
        <f t="array" ref="G53:G55">MMULT(_xlfn.ANCHORARRAY(C53),G49:G51)</f>
        <v>1.456316208208801</v>
      </c>
      <c r="H53" s="1"/>
      <c r="I53" s="34" t="s">
        <v>48</v>
      </c>
      <c r="J53" s="45">
        <v>6.8</v>
      </c>
      <c r="K53" s="25">
        <f>G55</f>
        <v>0.30798866966140775</v>
      </c>
      <c r="L53" s="39">
        <f t="shared" si="4"/>
        <v>2.0943229536975725</v>
      </c>
    </row>
    <row r="54" spans="1:18" x14ac:dyDescent="0.25">
      <c r="B54" s="14"/>
      <c r="C54" s="5">
        <v>5.605784264756368E-2</v>
      </c>
      <c r="D54" s="1">
        <v>0.12044992702962583</v>
      </c>
      <c r="E54" s="6">
        <v>2.9171879804696467E-2</v>
      </c>
      <c r="F54" s="1"/>
      <c r="G54" s="19">
        <v>0.56057842647563683</v>
      </c>
      <c r="H54" s="1"/>
      <c r="I54" s="34" t="s">
        <v>49</v>
      </c>
      <c r="J54" s="45">
        <v>8.1999999999999993</v>
      </c>
      <c r="K54" s="25">
        <f>G55</f>
        <v>0.30798866966140775</v>
      </c>
      <c r="L54" s="39">
        <f t="shared" si="4"/>
        <v>2.5255070912235436</v>
      </c>
      <c r="P54" t="s">
        <v>27</v>
      </c>
    </row>
    <row r="55" spans="1:18" ht="15.75" thickBot="1" x14ac:dyDescent="0.3">
      <c r="B55" s="14"/>
      <c r="C55" s="7">
        <v>3.0798866966140776E-2</v>
      </c>
      <c r="D55" s="8">
        <v>2.917187980469647E-2</v>
      </c>
      <c r="E55" s="9">
        <v>3.7794911760351303E-2</v>
      </c>
      <c r="F55" s="1"/>
      <c r="G55" s="19">
        <v>0.30798866966140775</v>
      </c>
      <c r="H55" s="1"/>
      <c r="I55" s="35" t="s">
        <v>50</v>
      </c>
      <c r="J55" s="46">
        <v>9.1</v>
      </c>
      <c r="K55" s="31">
        <f>G55</f>
        <v>0.30798866966140775</v>
      </c>
      <c r="L55" s="40">
        <f t="shared" si="4"/>
        <v>2.8026968939188106</v>
      </c>
    </row>
    <row r="56" spans="1:18" x14ac:dyDescent="0.25">
      <c r="B56" s="14"/>
      <c r="C56" s="1"/>
      <c r="D56" s="1"/>
      <c r="E56" s="1"/>
      <c r="F56" s="1"/>
      <c r="G56" s="15"/>
      <c r="H56" s="1"/>
    </row>
    <row r="57" spans="1:18" x14ac:dyDescent="0.25">
      <c r="B57" s="14"/>
      <c r="C57" s="94" t="s">
        <v>51</v>
      </c>
      <c r="D57" s="94"/>
      <c r="E57" s="1"/>
      <c r="F57" s="1"/>
      <c r="G57" s="21" t="s">
        <v>52</v>
      </c>
      <c r="H57" s="1"/>
    </row>
    <row r="58" spans="1:18" ht="15.75" thickBot="1" x14ac:dyDescent="0.3">
      <c r="B58" s="22"/>
      <c r="C58" s="23"/>
      <c r="D58" s="23"/>
      <c r="E58" s="23"/>
      <c r="F58" s="23"/>
      <c r="G58" s="24"/>
      <c r="H58" s="1"/>
    </row>
    <row r="60" spans="1:18" ht="15.75" thickBot="1" x14ac:dyDescent="0.3">
      <c r="H60" t="s">
        <v>27</v>
      </c>
    </row>
    <row r="61" spans="1:18" ht="15.75" thickBot="1" x14ac:dyDescent="0.3">
      <c r="A61" s="88" t="s">
        <v>53</v>
      </c>
      <c r="B61" s="89"/>
      <c r="C61" s="89"/>
      <c r="D61" s="89"/>
      <c r="E61" s="89"/>
      <c r="F61" s="90"/>
    </row>
    <row r="62" spans="1:18" ht="15.75" thickBot="1" x14ac:dyDescent="0.3">
      <c r="H62" s="88" t="s">
        <v>6</v>
      </c>
      <c r="I62" s="89"/>
      <c r="J62" s="90"/>
      <c r="L62" s="88" t="s">
        <v>21</v>
      </c>
      <c r="M62" s="89"/>
      <c r="N62" s="90"/>
      <c r="P62" s="88" t="s">
        <v>54</v>
      </c>
      <c r="Q62" s="89"/>
      <c r="R62" s="90"/>
    </row>
    <row r="63" spans="1:18" ht="15.75" thickBot="1" x14ac:dyDescent="0.3">
      <c r="B63" s="1"/>
      <c r="C63" s="1"/>
      <c r="D63" s="1"/>
      <c r="E63" s="1"/>
      <c r="F63" s="1"/>
      <c r="G63" s="1"/>
      <c r="H63" s="57" t="s">
        <v>55</v>
      </c>
      <c r="I63" s="37" t="s">
        <v>56</v>
      </c>
      <c r="J63" s="38" t="s">
        <v>57</v>
      </c>
      <c r="L63" s="57" t="s">
        <v>55</v>
      </c>
      <c r="M63" s="37" t="s">
        <v>56</v>
      </c>
      <c r="N63" s="38" t="s">
        <v>57</v>
      </c>
      <c r="P63" s="78" t="s">
        <v>55</v>
      </c>
      <c r="Q63" s="79" t="s">
        <v>56</v>
      </c>
      <c r="R63" s="80" t="s">
        <v>57</v>
      </c>
    </row>
    <row r="64" spans="1:18" ht="15.75" thickBot="1" x14ac:dyDescent="0.3">
      <c r="B64" s="53"/>
      <c r="C64" s="11" t="s">
        <v>58</v>
      </c>
      <c r="D64" s="12"/>
      <c r="E64" s="12"/>
      <c r="F64" s="13"/>
      <c r="G64" s="1"/>
      <c r="H64" s="77">
        <v>0.1</v>
      </c>
      <c r="I64" s="26">
        <f t="shared" ref="I64:I72" si="5">H64*$I$80</f>
        <v>1.3627700000000003</v>
      </c>
      <c r="J64" s="27">
        <f t="shared" ref="J64:J72" si="6">(($I$79/($I$80+I64))^2)*I64</f>
        <v>1.1482301149269562E-2</v>
      </c>
      <c r="L64" s="77">
        <v>0.1</v>
      </c>
      <c r="M64" s="26">
        <f t="shared" ref="M64:M72" si="7">$K$80*L64</f>
        <v>1.343</v>
      </c>
      <c r="N64" s="27">
        <f t="shared" ref="N64:N72" si="8">(($K$79/($K$80+L64))^2)*L64</f>
        <v>1.1485248898044315E-3</v>
      </c>
      <c r="P64" s="77">
        <v>0.1</v>
      </c>
      <c r="Q64" s="25">
        <f>J$80*P64</f>
        <v>1.3628</v>
      </c>
      <c r="R64" s="27">
        <f>((J$79/(J$80+P64))^2)*P64</f>
        <v>1.0105170179470879E-3</v>
      </c>
    </row>
    <row r="65" spans="1:18" ht="15.75" thickBot="1" x14ac:dyDescent="0.3">
      <c r="B65" s="14"/>
      <c r="C65" s="1"/>
      <c r="D65" s="1"/>
      <c r="E65" s="1"/>
      <c r="F65" s="15"/>
      <c r="G65" s="1"/>
      <c r="H65" s="28">
        <v>0.25</v>
      </c>
      <c r="I65" s="25">
        <f t="shared" si="5"/>
        <v>3.4069250000000002</v>
      </c>
      <c r="J65" s="29">
        <f t="shared" si="6"/>
        <v>2.2229735024985865E-2</v>
      </c>
      <c r="L65" s="28">
        <v>0.25</v>
      </c>
      <c r="M65" s="25">
        <f t="shared" si="7"/>
        <v>3.3574999999999999</v>
      </c>
      <c r="N65" s="29">
        <f t="shared" si="8"/>
        <v>2.8086900670291712E-3</v>
      </c>
      <c r="P65" s="28">
        <v>0.25</v>
      </c>
      <c r="Q65" s="25">
        <f t="shared" ref="Q65:Q72" si="9">J$80*P65</f>
        <v>3.407</v>
      </c>
      <c r="R65" s="27">
        <f t="shared" ref="R65:R72" si="10">((J$79/(J$80+P65))^2)*P65</f>
        <v>2.471976940427131E-3</v>
      </c>
    </row>
    <row r="66" spans="1:18" ht="15.75" thickBot="1" x14ac:dyDescent="0.3">
      <c r="B66" s="14" t="s">
        <v>41</v>
      </c>
      <c r="C66" s="2">
        <v>11.2</v>
      </c>
      <c r="D66" s="4">
        <v>-2</v>
      </c>
      <c r="E66" s="1" t="s">
        <v>42</v>
      </c>
      <c r="F66" s="16">
        <v>25</v>
      </c>
      <c r="G66" s="1"/>
      <c r="H66" s="28">
        <v>0.5</v>
      </c>
      <c r="I66" s="25">
        <f t="shared" si="5"/>
        <v>6.8138500000000004</v>
      </c>
      <c r="J66" s="29">
        <f t="shared" si="6"/>
        <v>3.0874631979147048E-2</v>
      </c>
      <c r="L66" s="28">
        <v>0.5</v>
      </c>
      <c r="M66" s="25">
        <f t="shared" si="7"/>
        <v>6.7149999999999999</v>
      </c>
      <c r="N66" s="29">
        <f t="shared" si="8"/>
        <v>5.4175605748978716E-3</v>
      </c>
      <c r="P66" s="28">
        <v>0.5</v>
      </c>
      <c r="Q66" s="25">
        <f t="shared" si="9"/>
        <v>6.8140000000000001</v>
      </c>
      <c r="R66" s="27">
        <f t="shared" si="10"/>
        <v>4.7705319043875186E-3</v>
      </c>
    </row>
    <row r="67" spans="1:18" ht="15.75" thickBot="1" x14ac:dyDescent="0.3">
      <c r="B67" s="14"/>
      <c r="C67" s="7">
        <v>-2</v>
      </c>
      <c r="D67" s="9">
        <v>16.899999999999999</v>
      </c>
      <c r="E67" s="1"/>
      <c r="F67" s="18">
        <v>0</v>
      </c>
      <c r="G67" s="1"/>
      <c r="H67" s="28">
        <v>0.75</v>
      </c>
      <c r="I67" s="25">
        <f t="shared" si="5"/>
        <v>10.220775</v>
      </c>
      <c r="J67" s="29">
        <f t="shared" si="6"/>
        <v>3.4025104630080412E-2</v>
      </c>
      <c r="L67" s="28">
        <v>0.75</v>
      </c>
      <c r="M67" s="25">
        <f t="shared" si="7"/>
        <v>10.0725</v>
      </c>
      <c r="N67" s="29">
        <f t="shared" si="8"/>
        <v>7.8423244562655023E-3</v>
      </c>
      <c r="P67" s="28">
        <v>0.75</v>
      </c>
      <c r="Q67" s="25">
        <f t="shared" si="9"/>
        <v>10.221</v>
      </c>
      <c r="R67" s="27">
        <f t="shared" si="10"/>
        <v>6.9091158941862619E-3</v>
      </c>
    </row>
    <row r="68" spans="1:18" ht="15.75" thickBot="1" x14ac:dyDescent="0.3">
      <c r="B68" s="14"/>
      <c r="C68" s="1"/>
      <c r="D68" s="1"/>
      <c r="E68" s="1"/>
      <c r="F68" s="15"/>
      <c r="G68" s="1"/>
      <c r="H68" s="58">
        <v>1</v>
      </c>
      <c r="I68" s="25">
        <f t="shared" si="5"/>
        <v>13.627700000000001</v>
      </c>
      <c r="J68" s="29">
        <f t="shared" si="6"/>
        <v>3.4733960976540419E-2</v>
      </c>
      <c r="L68" s="58">
        <v>1</v>
      </c>
      <c r="M68" s="25">
        <f t="shared" si="7"/>
        <v>13.43</v>
      </c>
      <c r="N68" s="29">
        <f t="shared" si="8"/>
        <v>1.0097255419500741E-2</v>
      </c>
      <c r="P68" s="58">
        <v>1</v>
      </c>
      <c r="Q68" s="25">
        <f t="shared" si="9"/>
        <v>13.628</v>
      </c>
      <c r="R68" s="27">
        <f t="shared" si="10"/>
        <v>8.8999644001423982E-3</v>
      </c>
    </row>
    <row r="69" spans="1:18" ht="15.75" thickBot="1" x14ac:dyDescent="0.3">
      <c r="B69" s="14"/>
      <c r="C69" s="1"/>
      <c r="D69" s="1"/>
      <c r="E69" s="1"/>
      <c r="F69" s="15"/>
      <c r="G69" s="1"/>
      <c r="H69" s="28">
        <v>1.25</v>
      </c>
      <c r="I69" s="25">
        <f t="shared" si="5"/>
        <v>17.034625000000002</v>
      </c>
      <c r="J69" s="29">
        <f t="shared" si="6"/>
        <v>3.4305146643496709E-2</v>
      </c>
      <c r="L69" s="28">
        <v>1.25</v>
      </c>
      <c r="M69" s="25">
        <f t="shared" si="7"/>
        <v>16.787500000000001</v>
      </c>
      <c r="N69" s="29">
        <f t="shared" si="8"/>
        <v>1.2195339819881357E-2</v>
      </c>
      <c r="P69" s="28">
        <v>1.25</v>
      </c>
      <c r="Q69" s="25">
        <f t="shared" si="9"/>
        <v>17.035</v>
      </c>
      <c r="R69" s="27">
        <f t="shared" si="10"/>
        <v>1.0754223972758601E-2</v>
      </c>
    </row>
    <row r="70" spans="1:18" ht="15.75" thickBot="1" x14ac:dyDescent="0.3">
      <c r="B70" s="14" t="s">
        <v>47</v>
      </c>
      <c r="C70" s="2" cm="1">
        <f t="array" ref="C70:D71">MINVERSE(C66:D67)</f>
        <v>9.1213298791018999E-2</v>
      </c>
      <c r="D70" s="4">
        <v>1.0794473229706393E-2</v>
      </c>
      <c r="E70" s="1"/>
      <c r="F70" s="54" cm="1">
        <f t="array" ref="F70:F71">MMULT(_xlfn.ANCHORARRAY(C70),F66:F67)</f>
        <v>2.280332469775475</v>
      </c>
      <c r="G70" s="1"/>
      <c r="H70" s="28">
        <v>1.5</v>
      </c>
      <c r="I70" s="25">
        <f t="shared" si="5"/>
        <v>20.441549999999999</v>
      </c>
      <c r="J70" s="29">
        <f t="shared" si="6"/>
        <v>3.3344602537478805E-2</v>
      </c>
      <c r="L70" s="28">
        <v>1.5</v>
      </c>
      <c r="M70" s="25">
        <f t="shared" si="7"/>
        <v>20.145</v>
      </c>
      <c r="N70" s="29">
        <f t="shared" si="8"/>
        <v>1.4148410375904703E-2</v>
      </c>
      <c r="P70" s="28">
        <v>1.5</v>
      </c>
      <c r="Q70" s="25">
        <f t="shared" si="9"/>
        <v>20.442</v>
      </c>
      <c r="R70" s="27">
        <f t="shared" si="10"/>
        <v>1.2482063860626232E-2</v>
      </c>
    </row>
    <row r="71" spans="1:18" ht="15.75" thickBot="1" x14ac:dyDescent="0.3">
      <c r="B71" s="14"/>
      <c r="C71" s="7">
        <v>1.0794473229706392E-2</v>
      </c>
      <c r="D71" s="9">
        <v>6.0449050086355795E-2</v>
      </c>
      <c r="E71" s="1"/>
      <c r="F71" s="55">
        <v>0.26986183074265979</v>
      </c>
      <c r="G71" s="1"/>
      <c r="H71" s="28">
        <v>1.75</v>
      </c>
      <c r="I71" s="25">
        <f t="shared" si="5"/>
        <v>23.848475000000001</v>
      </c>
      <c r="J71" s="29">
        <f t="shared" si="6"/>
        <v>3.2150443217954773E-2</v>
      </c>
      <c r="L71" s="28">
        <v>1.75</v>
      </c>
      <c r="M71" s="25">
        <f t="shared" si="7"/>
        <v>23.502499999999998</v>
      </c>
      <c r="N71" s="29">
        <f t="shared" si="8"/>
        <v>1.5967264152089725E-2</v>
      </c>
      <c r="P71" s="28">
        <v>1.75</v>
      </c>
      <c r="Q71" s="25">
        <f t="shared" si="9"/>
        <v>23.849</v>
      </c>
      <c r="R71" s="27">
        <f t="shared" si="10"/>
        <v>1.4092774680471164E-2</v>
      </c>
    </row>
    <row r="72" spans="1:18" ht="15.75" thickBot="1" x14ac:dyDescent="0.3">
      <c r="B72" s="14"/>
      <c r="C72" s="1"/>
      <c r="D72" s="1"/>
      <c r="E72" s="1"/>
      <c r="F72" s="15"/>
      <c r="G72" s="1"/>
      <c r="H72" s="30">
        <v>2</v>
      </c>
      <c r="I72" s="31">
        <f t="shared" si="5"/>
        <v>27.255400000000002</v>
      </c>
      <c r="J72" s="32">
        <f t="shared" si="6"/>
        <v>3.0874631979147048E-2</v>
      </c>
      <c r="L72" s="30">
        <v>2</v>
      </c>
      <c r="M72" s="31">
        <f t="shared" si="7"/>
        <v>26.86</v>
      </c>
      <c r="N72" s="32">
        <f t="shared" si="8"/>
        <v>1.7661766873917666E-2</v>
      </c>
      <c r="P72" s="30">
        <v>2</v>
      </c>
      <c r="Q72" s="25">
        <f t="shared" si="9"/>
        <v>27.256</v>
      </c>
      <c r="R72" s="27">
        <f t="shared" si="10"/>
        <v>1.5594855800483847E-2</v>
      </c>
    </row>
    <row r="73" spans="1:18" ht="15.75" thickBot="1" x14ac:dyDescent="0.3">
      <c r="B73" s="22"/>
      <c r="C73" s="95" t="s">
        <v>51</v>
      </c>
      <c r="D73" s="95"/>
      <c r="E73" s="23"/>
      <c r="F73" s="56" t="s">
        <v>52</v>
      </c>
      <c r="G73" s="1"/>
    </row>
    <row r="74" spans="1:18" x14ac:dyDescent="0.25">
      <c r="B74" s="1"/>
      <c r="C74" s="1"/>
      <c r="D74" s="1"/>
      <c r="E74" s="1"/>
      <c r="F74" s="1"/>
      <c r="G74" s="1"/>
    </row>
    <row r="75" spans="1:18" ht="15.75" thickBot="1" x14ac:dyDescent="0.3"/>
    <row r="76" spans="1:18" ht="15.75" thickBot="1" x14ac:dyDescent="0.3">
      <c r="A76" s="88" t="s">
        <v>59</v>
      </c>
      <c r="B76" s="89"/>
      <c r="C76" s="89"/>
      <c r="D76" s="89"/>
      <c r="E76" s="89"/>
      <c r="F76" s="90"/>
      <c r="H76" s="102" t="s">
        <v>53</v>
      </c>
      <c r="I76" s="103"/>
      <c r="J76" s="103"/>
      <c r="K76" s="103"/>
      <c r="L76" s="104"/>
    </row>
    <row r="77" spans="1:18" ht="15.75" thickBot="1" x14ac:dyDescent="0.3"/>
    <row r="78" spans="1:18" ht="15.75" thickBot="1" x14ac:dyDescent="0.3">
      <c r="B78" s="57" t="s">
        <v>60</v>
      </c>
      <c r="C78" s="37" t="s">
        <v>61</v>
      </c>
      <c r="D78" s="83" t="s">
        <v>62</v>
      </c>
      <c r="E78" s="38" t="s">
        <v>63</v>
      </c>
      <c r="H78" s="76" t="s">
        <v>1</v>
      </c>
      <c r="I78" s="62" t="s">
        <v>2</v>
      </c>
      <c r="J78" s="82" t="s">
        <v>3</v>
      </c>
      <c r="K78" s="62" t="s">
        <v>4</v>
      </c>
      <c r="L78" s="63" t="s">
        <v>5</v>
      </c>
    </row>
    <row r="79" spans="1:18" x14ac:dyDescent="0.25">
      <c r="B79" s="59">
        <v>0</v>
      </c>
      <c r="C79" s="44">
        <f>10*(EXP(-(B79/47)))</f>
        <v>10</v>
      </c>
      <c r="D79" s="44">
        <v>10</v>
      </c>
      <c r="E79" s="39">
        <v>10.06</v>
      </c>
      <c r="H79" s="64" t="s">
        <v>64</v>
      </c>
      <c r="I79" s="61">
        <v>1.3759999999999999</v>
      </c>
      <c r="J79" s="61">
        <v>1.38</v>
      </c>
      <c r="K79" s="69">
        <v>1.45</v>
      </c>
      <c r="L79" s="87">
        <f>ABS((K79-I79)/K79)*100%</f>
        <v>5.1034482758620735E-2</v>
      </c>
    </row>
    <row r="80" spans="1:18" x14ac:dyDescent="0.25">
      <c r="B80" s="28">
        <v>5</v>
      </c>
      <c r="C80" s="85">
        <f t="shared" ref="C80:C115" si="11">10*(EXP(-(B80/47)))</f>
        <v>8.9908025352450789</v>
      </c>
      <c r="D80" s="25">
        <v>9.25</v>
      </c>
      <c r="E80" s="29">
        <v>5.04</v>
      </c>
      <c r="H80" s="67" t="s">
        <v>65</v>
      </c>
      <c r="I80" s="68">
        <v>13.627700000000001</v>
      </c>
      <c r="J80" s="68">
        <v>13.628</v>
      </c>
      <c r="K80" s="70">
        <v>13.43</v>
      </c>
      <c r="L80" s="87">
        <f>ABS((K80-I80)/K80)*100%</f>
        <v>1.472077438570373E-2</v>
      </c>
    </row>
    <row r="81" spans="2:14" ht="15.75" thickBot="1" x14ac:dyDescent="0.3">
      <c r="B81" s="59">
        <v>10</v>
      </c>
      <c r="C81" s="85">
        <f t="shared" si="11"/>
        <v>8.0834530227769346</v>
      </c>
      <c r="D81" s="44">
        <v>8.4499999999999993</v>
      </c>
      <c r="E81" s="39">
        <v>2.68</v>
      </c>
      <c r="H81" s="65" t="s">
        <v>66</v>
      </c>
      <c r="I81" s="66">
        <f>(I79)^2/(4*I80)</f>
        <v>3.4733960976540419E-2</v>
      </c>
      <c r="J81" s="66">
        <f>(J79)^2/(4*J80)</f>
        <v>3.4935427061931312E-2</v>
      </c>
      <c r="K81" s="71">
        <f>(K79)^2/(4*K80)</f>
        <v>3.9138123603871929E-2</v>
      </c>
      <c r="L81" s="87">
        <f>ABS((K81-I81)/K81)*100%</f>
        <v>0.11252871169571875</v>
      </c>
    </row>
    <row r="82" spans="2:14" x14ac:dyDescent="0.25">
      <c r="B82" s="28">
        <v>15</v>
      </c>
      <c r="C82" s="85">
        <f t="shared" si="11"/>
        <v>7.2676729930717352</v>
      </c>
      <c r="D82" s="25">
        <v>7.78</v>
      </c>
      <c r="E82" s="29">
        <v>1.59</v>
      </c>
    </row>
    <row r="83" spans="2:14" x14ac:dyDescent="0.25">
      <c r="B83" s="28">
        <v>20</v>
      </c>
      <c r="C83" s="85">
        <f t="shared" si="11"/>
        <v>6.5342212771441543</v>
      </c>
      <c r="D83" s="25">
        <v>7.09</v>
      </c>
      <c r="E83" s="29">
        <v>0.99</v>
      </c>
    </row>
    <row r="84" spans="2:14" x14ac:dyDescent="0.25">
      <c r="B84" s="28">
        <v>25</v>
      </c>
      <c r="C84" s="85">
        <f t="shared" si="11"/>
        <v>5.8747893224400007</v>
      </c>
      <c r="D84" s="25">
        <v>6.6</v>
      </c>
      <c r="E84" s="29">
        <v>0.7</v>
      </c>
      <c r="I84" t="s">
        <v>27</v>
      </c>
    </row>
    <row r="85" spans="2:14" x14ac:dyDescent="0.25">
      <c r="B85" s="28">
        <v>30</v>
      </c>
      <c r="C85" s="85">
        <f t="shared" si="11"/>
        <v>5.2819070734224276</v>
      </c>
      <c r="D85" s="25">
        <v>6.01</v>
      </c>
      <c r="E85" s="29">
        <v>0.5</v>
      </c>
      <c r="J85" t="s">
        <v>27</v>
      </c>
    </row>
    <row r="86" spans="2:14" x14ac:dyDescent="0.25">
      <c r="B86" s="28">
        <v>35</v>
      </c>
      <c r="C86" s="85">
        <f t="shared" si="11"/>
        <v>4.7488583506655271</v>
      </c>
      <c r="D86" s="25">
        <v>5.52</v>
      </c>
      <c r="E86" s="29">
        <v>0.4</v>
      </c>
      <c r="H86" s="81"/>
      <c r="I86" s="81"/>
      <c r="K86" t="s">
        <v>27</v>
      </c>
    </row>
    <row r="87" spans="2:14" x14ac:dyDescent="0.25">
      <c r="B87" s="28">
        <v>40</v>
      </c>
      <c r="C87" s="85">
        <f t="shared" si="11"/>
        <v>4.269604769868339</v>
      </c>
      <c r="D87" s="25">
        <v>5.09</v>
      </c>
      <c r="E87" s="29">
        <v>0.3</v>
      </c>
      <c r="J87" t="s">
        <v>27</v>
      </c>
      <c r="N87" t="s">
        <v>27</v>
      </c>
    </row>
    <row r="88" spans="2:14" x14ac:dyDescent="0.25">
      <c r="B88" s="28">
        <v>45</v>
      </c>
      <c r="C88" s="85">
        <f t="shared" si="11"/>
        <v>3.8387173389426739</v>
      </c>
      <c r="D88" s="25">
        <v>4.68</v>
      </c>
      <c r="E88" s="29">
        <v>0.23</v>
      </c>
    </row>
    <row r="89" spans="2:14" x14ac:dyDescent="0.25">
      <c r="B89" s="28">
        <v>50</v>
      </c>
      <c r="C89" s="85">
        <f t="shared" si="11"/>
        <v>3.4513149583055034</v>
      </c>
      <c r="D89" s="25">
        <v>4.3</v>
      </c>
      <c r="E89" s="29">
        <v>0.18</v>
      </c>
      <c r="K89" t="s">
        <v>27</v>
      </c>
    </row>
    <row r="90" spans="2:14" x14ac:dyDescent="0.25">
      <c r="B90" s="28">
        <v>55</v>
      </c>
      <c r="C90" s="85">
        <f t="shared" si="11"/>
        <v>3.1030091277062386</v>
      </c>
      <c r="D90" s="25">
        <v>3.94</v>
      </c>
      <c r="E90" s="29">
        <v>0.15</v>
      </c>
    </row>
    <row r="91" spans="2:14" x14ac:dyDescent="0.25">
      <c r="B91" s="28">
        <v>60</v>
      </c>
      <c r="C91" s="85">
        <f t="shared" si="11"/>
        <v>2.7898542332269871</v>
      </c>
      <c r="D91" s="25">
        <v>3.61</v>
      </c>
      <c r="E91" s="29">
        <v>0.12</v>
      </c>
      <c r="H91" t="s">
        <v>27</v>
      </c>
    </row>
    <row r="92" spans="2:14" x14ac:dyDescent="0.25">
      <c r="B92" s="28">
        <v>65</v>
      </c>
      <c r="C92" s="85">
        <f t="shared" si="11"/>
        <v>2.5083028513061412</v>
      </c>
      <c r="D92" s="25">
        <v>3.32</v>
      </c>
      <c r="E92" s="29">
        <v>0.1</v>
      </c>
      <c r="I92" t="s">
        <v>27</v>
      </c>
    </row>
    <row r="93" spans="2:14" x14ac:dyDescent="0.25">
      <c r="B93" s="28">
        <v>70</v>
      </c>
      <c r="C93" s="85">
        <f t="shared" si="11"/>
        <v>2.2551655634685717</v>
      </c>
      <c r="D93" s="25">
        <v>3.07</v>
      </c>
      <c r="E93" s="29">
        <v>0.08</v>
      </c>
    </row>
    <row r="94" spans="2:14" x14ac:dyDescent="0.25">
      <c r="B94" s="28">
        <v>75</v>
      </c>
      <c r="C94" s="85">
        <f t="shared" si="11"/>
        <v>2.0275748265430629</v>
      </c>
      <c r="D94" s="25">
        <v>2.81</v>
      </c>
      <c r="E94" s="29">
        <v>7.0000000000000007E-2</v>
      </c>
    </row>
    <row r="95" spans="2:14" x14ac:dyDescent="0.25">
      <c r="B95" s="28">
        <v>80</v>
      </c>
      <c r="C95" s="85">
        <f t="shared" si="11"/>
        <v>1.8229524890882471</v>
      </c>
      <c r="D95" s="25">
        <v>2.59</v>
      </c>
      <c r="E95" s="29">
        <v>0.06</v>
      </c>
    </row>
    <row r="96" spans="2:14" x14ac:dyDescent="0.25">
      <c r="B96" s="28">
        <v>85</v>
      </c>
      <c r="C96" s="85">
        <f t="shared" si="11"/>
        <v>1.6389805860525939</v>
      </c>
      <c r="D96" s="25">
        <v>2.37</v>
      </c>
      <c r="E96" s="29">
        <v>0.05</v>
      </c>
    </row>
    <row r="97" spans="2:14" x14ac:dyDescent="0.25">
      <c r="B97" s="28">
        <v>90</v>
      </c>
      <c r="C97" s="85">
        <f t="shared" si="11"/>
        <v>1.4735750808299124</v>
      </c>
      <c r="D97" s="25">
        <v>2.1800000000000002</v>
      </c>
      <c r="E97" s="29">
        <v>0.05</v>
      </c>
    </row>
    <row r="98" spans="2:14" x14ac:dyDescent="0.25">
      <c r="B98" s="28">
        <v>95</v>
      </c>
      <c r="C98" s="85">
        <f t="shared" si="11"/>
        <v>1.3248622572599547</v>
      </c>
      <c r="D98" s="25">
        <v>1.99</v>
      </c>
      <c r="E98" s="29">
        <v>0.04</v>
      </c>
    </row>
    <row r="99" spans="2:14" x14ac:dyDescent="0.25">
      <c r="B99" s="28">
        <v>100</v>
      </c>
      <c r="C99" s="85">
        <f t="shared" si="11"/>
        <v>1.1911574941423322</v>
      </c>
      <c r="D99" s="25">
        <v>1.84</v>
      </c>
      <c r="E99" s="29">
        <v>0.04</v>
      </c>
    </row>
    <row r="100" spans="2:14" x14ac:dyDescent="0.25">
      <c r="B100" s="28">
        <v>105</v>
      </c>
      <c r="C100" s="85">
        <f t="shared" si="11"/>
        <v>1.0709461818211059</v>
      </c>
      <c r="D100" s="25">
        <v>1.69</v>
      </c>
      <c r="E100" s="29">
        <v>0.03</v>
      </c>
    </row>
    <row r="101" spans="2:14" x14ac:dyDescent="0.25">
      <c r="B101" s="28">
        <v>110</v>
      </c>
      <c r="C101" s="85">
        <f t="shared" si="11"/>
        <v>0.96286656466282317</v>
      </c>
      <c r="D101" s="25">
        <v>1.56</v>
      </c>
      <c r="E101" s="29">
        <v>0.03</v>
      </c>
    </row>
    <row r="102" spans="2:14" x14ac:dyDescent="0.25">
      <c r="B102" s="28">
        <v>115</v>
      </c>
      <c r="C102" s="85">
        <f t="shared" si="11"/>
        <v>0.86569431506732331</v>
      </c>
      <c r="D102" s="25">
        <v>1.42</v>
      </c>
      <c r="E102" s="29">
        <v>0.03</v>
      </c>
    </row>
    <row r="103" spans="2:14" x14ac:dyDescent="0.25">
      <c r="B103" s="28">
        <v>120</v>
      </c>
      <c r="C103" s="85">
        <f t="shared" si="11"/>
        <v>0.778328664265454</v>
      </c>
      <c r="D103" s="25">
        <v>1.31</v>
      </c>
      <c r="E103" s="29">
        <v>0.03</v>
      </c>
    </row>
    <row r="104" spans="2:14" x14ac:dyDescent="0.25">
      <c r="B104" s="28">
        <v>125</v>
      </c>
      <c r="C104" s="85">
        <f t="shared" si="11"/>
        <v>0.69977993279317596</v>
      </c>
      <c r="D104" s="25">
        <v>1.2</v>
      </c>
      <c r="E104" s="29">
        <v>0.02</v>
      </c>
    </row>
    <row r="105" spans="2:14" x14ac:dyDescent="0.25">
      <c r="B105" s="28">
        <v>130</v>
      </c>
      <c r="C105" s="85">
        <f t="shared" si="11"/>
        <v>0.62915831938705158</v>
      </c>
      <c r="D105" s="25">
        <v>1.1100000000000001</v>
      </c>
      <c r="E105" s="29">
        <v>0.02</v>
      </c>
    </row>
    <row r="106" spans="2:14" x14ac:dyDescent="0.25">
      <c r="B106" s="28">
        <v>135</v>
      </c>
      <c r="C106" s="85">
        <f t="shared" si="11"/>
        <v>0.56566382130156379</v>
      </c>
      <c r="D106" s="25">
        <v>1.02</v>
      </c>
      <c r="E106" s="29">
        <v>0.02</v>
      </c>
    </row>
    <row r="107" spans="2:14" x14ac:dyDescent="0.25">
      <c r="B107" s="28">
        <v>140</v>
      </c>
      <c r="C107" s="85">
        <f t="shared" si="11"/>
        <v>0.50857717186545204</v>
      </c>
      <c r="D107" s="25">
        <v>0.93</v>
      </c>
      <c r="E107" s="29">
        <v>0.02</v>
      </c>
      <c r="N107" t="s">
        <v>27</v>
      </c>
    </row>
    <row r="108" spans="2:14" x14ac:dyDescent="0.25">
      <c r="B108" s="28">
        <v>145</v>
      </c>
      <c r="C108" s="85">
        <f t="shared" si="11"/>
        <v>0.45725169261756765</v>
      </c>
      <c r="D108" s="25">
        <v>0.86</v>
      </c>
      <c r="E108" s="29">
        <v>0.02</v>
      </c>
    </row>
    <row r="109" spans="2:14" x14ac:dyDescent="0.25">
      <c r="B109" s="28">
        <v>150</v>
      </c>
      <c r="C109" s="85">
        <f t="shared" si="11"/>
        <v>0.4111059677231132</v>
      </c>
      <c r="D109" s="25">
        <v>0.79</v>
      </c>
      <c r="E109" s="29">
        <v>0.02</v>
      </c>
    </row>
    <row r="110" spans="2:14" x14ac:dyDescent="0.25">
      <c r="B110" s="28">
        <v>155</v>
      </c>
      <c r="C110" s="85">
        <f t="shared" si="11"/>
        <v>0.36961725768593467</v>
      </c>
      <c r="D110" s="25">
        <v>0.72</v>
      </c>
      <c r="E110" s="29">
        <v>0.02</v>
      </c>
    </row>
    <row r="111" spans="2:14" x14ac:dyDescent="0.25">
      <c r="B111" s="28">
        <v>160</v>
      </c>
      <c r="C111" s="85">
        <f t="shared" si="11"/>
        <v>0.33231557774730353</v>
      </c>
      <c r="D111" s="25">
        <v>0.67</v>
      </c>
      <c r="E111" s="29">
        <v>0.02</v>
      </c>
    </row>
    <row r="112" spans="2:14" x14ac:dyDescent="0.25">
      <c r="B112" s="28">
        <v>165</v>
      </c>
      <c r="C112" s="85">
        <f t="shared" si="11"/>
        <v>0.29877837389118905</v>
      </c>
      <c r="D112" s="25">
        <v>0.62</v>
      </c>
      <c r="E112" s="29">
        <v>0.01</v>
      </c>
    </row>
    <row r="113" spans="2:5" x14ac:dyDescent="0.25">
      <c r="B113" s="28">
        <v>170</v>
      </c>
      <c r="C113" s="85">
        <f t="shared" si="11"/>
        <v>0.26862573614573038</v>
      </c>
      <c r="D113" s="25">
        <v>0.56999999999999995</v>
      </c>
      <c r="E113" s="29">
        <v>0.01</v>
      </c>
    </row>
    <row r="114" spans="2:5" x14ac:dyDescent="0.25">
      <c r="B114" s="28">
        <v>175</v>
      </c>
      <c r="C114" s="85">
        <f t="shared" si="11"/>
        <v>0.24151609495711088</v>
      </c>
      <c r="D114" s="25">
        <v>0.53</v>
      </c>
      <c r="E114" s="29">
        <v>0.01</v>
      </c>
    </row>
    <row r="115" spans="2:5" x14ac:dyDescent="0.25">
      <c r="B115" s="30">
        <v>180</v>
      </c>
      <c r="C115" s="85">
        <f t="shared" si="11"/>
        <v>0.21714235188428829</v>
      </c>
      <c r="D115" s="31">
        <v>0.48</v>
      </c>
      <c r="E115" s="32">
        <v>0.01</v>
      </c>
    </row>
  </sheetData>
  <mergeCells count="15">
    <mergeCell ref="P62:R62"/>
    <mergeCell ref="A76:F76"/>
    <mergeCell ref="A2:F2"/>
    <mergeCell ref="C57:D57"/>
    <mergeCell ref="C73:D73"/>
    <mergeCell ref="I7:J7"/>
    <mergeCell ref="H5:H6"/>
    <mergeCell ref="A61:F61"/>
    <mergeCell ref="H10:H11"/>
    <mergeCell ref="H15:H16"/>
    <mergeCell ref="H76:L76"/>
    <mergeCell ref="I17:J17"/>
    <mergeCell ref="I12:J12"/>
    <mergeCell ref="H62:J62"/>
    <mergeCell ref="L62:N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Maria Paula Acero Rengifo</cp:lastModifiedBy>
  <cp:revision/>
  <dcterms:created xsi:type="dcterms:W3CDTF">2023-03-20T20:34:00Z</dcterms:created>
  <dcterms:modified xsi:type="dcterms:W3CDTF">2023-03-27T16:49:33Z</dcterms:modified>
  <cp:category/>
  <cp:contentStatus/>
</cp:coreProperties>
</file>