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1" sheetId="1" r:id="rId1"/>
  </sheets>
  <definedNames>
    <definedName name="_xlnm._FilterDatabase" localSheetId="0" hidden="1">Sheet1!$C$50:$C$102</definedName>
  </definedNames>
  <calcPr calcId="144525"/>
</workbook>
</file>

<file path=xl/sharedStrings.xml><?xml version="1.0" encoding="utf-8"?>
<sst xmlns="http://schemas.openxmlformats.org/spreadsheetml/2006/main" count="155" uniqueCount="82">
  <si>
    <t>ВВП</t>
  </si>
  <si>
    <t>ВВП на рік</t>
  </si>
  <si>
    <t>ВВП на квартал</t>
  </si>
  <si>
    <t>Відсоткова ставка</t>
  </si>
  <si>
    <t>Інфляція</t>
  </si>
  <si>
    <t>Безробіття</t>
  </si>
  <si>
    <t>Бюджет</t>
  </si>
  <si>
    <t>Заборгованість</t>
  </si>
  <si>
    <t>Рахунок</t>
  </si>
  <si>
    <t>Euro Area</t>
  </si>
  <si>
    <t>Germany</t>
  </si>
  <si>
    <t>United Kingdom</t>
  </si>
  <si>
    <t>France</t>
  </si>
  <si>
    <t>Italy</t>
  </si>
  <si>
    <t>Russia</t>
  </si>
  <si>
    <t>Spain</t>
  </si>
  <si>
    <t>Netherlands</t>
  </si>
  <si>
    <t>Turkey</t>
  </si>
  <si>
    <t>Switzerland</t>
  </si>
  <si>
    <t>Poland</t>
  </si>
  <si>
    <t>Sweden</t>
  </si>
  <si>
    <t>Belgium</t>
  </si>
  <si>
    <t>Ireland</t>
  </si>
  <si>
    <t>Norway</t>
  </si>
  <si>
    <t>Austria</t>
  </si>
  <si>
    <t>Denmark</t>
  </si>
  <si>
    <t>Finland</t>
  </si>
  <si>
    <t>Romania</t>
  </si>
  <si>
    <t>Czech Republic</t>
  </si>
  <si>
    <t>Portugal</t>
  </si>
  <si>
    <t>Greece</t>
  </si>
  <si>
    <t>Ukraine</t>
  </si>
  <si>
    <t>Hungary</t>
  </si>
  <si>
    <t>Slovakia</t>
  </si>
  <si>
    <t>Luxembourg</t>
  </si>
  <si>
    <t>Bulgaria</t>
  </si>
  <si>
    <t>Belarus</t>
  </si>
  <si>
    <t>NA</t>
  </si>
  <si>
    <t>Croatia</t>
  </si>
  <si>
    <t>Lithuania</t>
  </si>
  <si>
    <t>Serbia</t>
  </si>
  <si>
    <t>Slovenia</t>
  </si>
  <si>
    <t>Latvia</t>
  </si>
  <si>
    <t>Estonia</t>
  </si>
  <si>
    <t>Cyprus</t>
  </si>
  <si>
    <t>Iceland</t>
  </si>
  <si>
    <t>Bosnia and Herzegovina</t>
  </si>
  <si>
    <t>Albania</t>
  </si>
  <si>
    <t>Malta</t>
  </si>
  <si>
    <t>Moldova</t>
  </si>
  <si>
    <t>Macedonia</t>
  </si>
  <si>
    <t>Kosovo</t>
  </si>
  <si>
    <t>n =</t>
  </si>
  <si>
    <t>2. Основні статистичні дані</t>
  </si>
  <si>
    <t>Ст. пом.</t>
  </si>
  <si>
    <t xml:space="preserve">Mo </t>
  </si>
  <si>
    <t>Me</t>
  </si>
  <si>
    <t>σ</t>
  </si>
  <si>
    <t>ν</t>
  </si>
  <si>
    <t>Ексцес</t>
  </si>
  <si>
    <t>Асиметрія</t>
  </si>
  <si>
    <t>min</t>
  </si>
  <si>
    <t>max</t>
  </si>
  <si>
    <t>Sum</t>
  </si>
  <si>
    <t>Надійність</t>
  </si>
  <si>
    <t>3. Побудова гістограми</t>
  </si>
  <si>
    <t>k =</t>
  </si>
  <si>
    <t>h =</t>
  </si>
  <si>
    <t>interval</t>
  </si>
  <si>
    <t>[0; 5,2)</t>
  </si>
  <si>
    <t>[5,2; 10,4)</t>
  </si>
  <si>
    <t>[10,4; 15,6)</t>
  </si>
  <si>
    <t>[15,6; 20,8)</t>
  </si>
  <si>
    <t>[20,8; 26)</t>
  </si>
  <si>
    <t>[26; 31,2)</t>
  </si>
  <si>
    <t>ni/h</t>
  </si>
  <si>
    <t>-</t>
  </si>
  <si>
    <t>ni</t>
  </si>
  <si>
    <t>Кореляція</t>
  </si>
  <si>
    <t xml:space="preserve"> -Коефіцієнт кореляції</t>
  </si>
  <si>
    <t>Середнє</t>
  </si>
  <si>
    <t>Розмах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</si>
</sst>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9"/>
      <color rgb="FF5F6368"/>
      <name val="Courier New"/>
      <charset val="134"/>
    </font>
    <font>
      <sz val="11"/>
      <color theme="1"/>
      <name val="Arial"/>
      <charset val="134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DFFB3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7" borderId="10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5" borderId="13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9" fillId="28" borderId="14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2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1" fillId="4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0" fillId="0" borderId="0" xfId="0" applyFill="1" applyBorder="1">
      <alignment vertical="center"/>
    </xf>
    <xf numFmtId="0" fontId="1" fillId="5" borderId="4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center"/>
    </xf>
    <xf numFmtId="0" fontId="0" fillId="5" borderId="6" xfId="0" applyFill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6" borderId="1" xfId="0" applyNumberFormat="1" applyFill="1" applyBorder="1">
      <alignment vertical="center"/>
    </xf>
    <xf numFmtId="0" fontId="0" fillId="3" borderId="0" xfId="0" applyFill="1">
      <alignment vertical="center"/>
    </xf>
    <xf numFmtId="0" fontId="1" fillId="4" borderId="1" xfId="0" applyFont="1" applyFill="1" applyBorder="1" applyAlignment="1" quotePrefix="1">
      <alignment horizontal="left" vertical="top" wrapText="1"/>
    </xf>
    <xf numFmtId="0" fontId="0" fillId="2" borderId="6" xfId="0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BAD2"/>
      <color rgb="00FFD8E7"/>
      <color rgb="00FDFF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altLang="en-US"/>
              <a:t>ВВП країн Європи</a:t>
            </a:r>
            <a:endParaRPr lang="uk-UA" altLang="en-US"/>
          </a:p>
        </c:rich>
      </c:tx>
      <c:layout>
        <c:manualLayout>
          <c:xMode val="edge"/>
          <c:yMode val="edge"/>
          <c:x val="0.419305555555556"/>
          <c:y val="0.042837078651685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Sheet1!$A$3:$A$43</c:f>
              <c:strCache>
                <c:ptCount val="41"/>
                <c:pt idx="0">
                  <c:v>Germany</c:v>
                </c:pt>
                <c:pt idx="1">
                  <c:v>United Kingdom</c:v>
                </c:pt>
                <c:pt idx="2">
                  <c:v>France</c:v>
                </c:pt>
                <c:pt idx="3">
                  <c:v>Italy</c:v>
                </c:pt>
                <c:pt idx="4">
                  <c:v>Russia</c:v>
                </c:pt>
                <c:pt idx="5">
                  <c:v>Spain</c:v>
                </c:pt>
                <c:pt idx="6">
                  <c:v>Netherlands</c:v>
                </c:pt>
                <c:pt idx="7">
                  <c:v>Turkey</c:v>
                </c:pt>
                <c:pt idx="8">
                  <c:v>Switzerland</c:v>
                </c:pt>
                <c:pt idx="9">
                  <c:v>Poland</c:v>
                </c:pt>
                <c:pt idx="10">
                  <c:v>Sweden</c:v>
                </c:pt>
                <c:pt idx="11">
                  <c:v>Belgium</c:v>
                </c:pt>
                <c:pt idx="12">
                  <c:v>Ireland</c:v>
                </c:pt>
                <c:pt idx="13">
                  <c:v>Norway</c:v>
                </c:pt>
                <c:pt idx="14">
                  <c:v>Austria</c:v>
                </c:pt>
                <c:pt idx="15">
                  <c:v>Denmark</c:v>
                </c:pt>
                <c:pt idx="16">
                  <c:v>Finland</c:v>
                </c:pt>
                <c:pt idx="17">
                  <c:v>Romania</c:v>
                </c:pt>
                <c:pt idx="18">
                  <c:v>Czech Republic</c:v>
                </c:pt>
                <c:pt idx="19">
                  <c:v>Portugal</c:v>
                </c:pt>
                <c:pt idx="20">
                  <c:v>Greece</c:v>
                </c:pt>
                <c:pt idx="21">
                  <c:v>Ukraine</c:v>
                </c:pt>
                <c:pt idx="22">
                  <c:v>Hungary</c:v>
                </c:pt>
                <c:pt idx="23">
                  <c:v>Slovakia</c:v>
                </c:pt>
                <c:pt idx="24">
                  <c:v>Luxembourg</c:v>
                </c:pt>
                <c:pt idx="25">
                  <c:v>Bulgaria</c:v>
                </c:pt>
                <c:pt idx="26">
                  <c:v>Belarus</c:v>
                </c:pt>
                <c:pt idx="27">
                  <c:v>Croatia</c:v>
                </c:pt>
                <c:pt idx="28">
                  <c:v>Lithuania</c:v>
                </c:pt>
                <c:pt idx="29">
                  <c:v>Serbia</c:v>
                </c:pt>
                <c:pt idx="30">
                  <c:v>Slovenia</c:v>
                </c:pt>
                <c:pt idx="31">
                  <c:v>Latvia</c:v>
                </c:pt>
                <c:pt idx="32">
                  <c:v>Estonia</c:v>
                </c:pt>
                <c:pt idx="33">
                  <c:v>Cyprus</c:v>
                </c:pt>
                <c:pt idx="34">
                  <c:v>Iceland</c:v>
                </c:pt>
                <c:pt idx="35">
                  <c:v>Bosnia and Herzegovina</c:v>
                </c:pt>
                <c:pt idx="36">
                  <c:v>Albania</c:v>
                </c:pt>
                <c:pt idx="37">
                  <c:v>Malta</c:v>
                </c:pt>
                <c:pt idx="38">
                  <c:v>Moldova</c:v>
                </c:pt>
                <c:pt idx="39">
                  <c:v>Macedonia</c:v>
                </c:pt>
                <c:pt idx="40">
                  <c:v>Kosovo</c:v>
                </c:pt>
              </c:strCache>
            </c:strRef>
          </c:cat>
          <c:val>
            <c:numRef>
              <c:f>Sheet1!$B$3:$B$43</c:f>
              <c:numCache>
                <c:formatCode>General</c:formatCode>
                <c:ptCount val="41"/>
                <c:pt idx="0">
                  <c:v>4223</c:v>
                </c:pt>
                <c:pt idx="1">
                  <c:v>3187</c:v>
                </c:pt>
                <c:pt idx="2">
                  <c:v>2937</c:v>
                </c:pt>
                <c:pt idx="3">
                  <c:v>2100</c:v>
                </c:pt>
                <c:pt idx="4">
                  <c:v>1776</c:v>
                </c:pt>
                <c:pt idx="5">
                  <c:v>1425</c:v>
                </c:pt>
                <c:pt idx="6">
                  <c:v>1018</c:v>
                </c:pt>
                <c:pt idx="7">
                  <c:v>815</c:v>
                </c:pt>
                <c:pt idx="8">
                  <c:v>813</c:v>
                </c:pt>
                <c:pt idx="9">
                  <c:v>674</c:v>
                </c:pt>
                <c:pt idx="10">
                  <c:v>627</c:v>
                </c:pt>
                <c:pt idx="11">
                  <c:v>600</c:v>
                </c:pt>
                <c:pt idx="12">
                  <c:v>499</c:v>
                </c:pt>
                <c:pt idx="13">
                  <c:v>482</c:v>
                </c:pt>
                <c:pt idx="14">
                  <c:v>477</c:v>
                </c:pt>
                <c:pt idx="15">
                  <c:v>397</c:v>
                </c:pt>
                <c:pt idx="16">
                  <c:v>299</c:v>
                </c:pt>
                <c:pt idx="17">
                  <c:v>284</c:v>
                </c:pt>
                <c:pt idx="18">
                  <c:v>282</c:v>
                </c:pt>
                <c:pt idx="19">
                  <c:v>250</c:v>
                </c:pt>
                <c:pt idx="20">
                  <c:v>216</c:v>
                </c:pt>
                <c:pt idx="21">
                  <c:v>200</c:v>
                </c:pt>
                <c:pt idx="22">
                  <c:v>182</c:v>
                </c:pt>
                <c:pt idx="23">
                  <c:v>115</c:v>
                </c:pt>
                <c:pt idx="24">
                  <c:v>87</c:v>
                </c:pt>
                <c:pt idx="25">
                  <c:v>80</c:v>
                </c:pt>
                <c:pt idx="26">
                  <c:v>68</c:v>
                </c:pt>
                <c:pt idx="27">
                  <c:v>68</c:v>
                </c:pt>
                <c:pt idx="28">
                  <c:v>66</c:v>
                </c:pt>
                <c:pt idx="29">
                  <c:v>63</c:v>
                </c:pt>
                <c:pt idx="30">
                  <c:v>62</c:v>
                </c:pt>
                <c:pt idx="31">
                  <c:v>39</c:v>
                </c:pt>
                <c:pt idx="32">
                  <c:v>36</c:v>
                </c:pt>
                <c:pt idx="33">
                  <c:v>28</c:v>
                </c:pt>
                <c:pt idx="34">
                  <c:v>25</c:v>
                </c:pt>
                <c:pt idx="35">
                  <c:v>23</c:v>
                </c:pt>
                <c:pt idx="36">
                  <c:v>18</c:v>
                </c:pt>
                <c:pt idx="37">
                  <c:v>17</c:v>
                </c:pt>
                <c:pt idx="38">
                  <c:v>14</c:v>
                </c:pt>
                <c:pt idx="39">
                  <c:v>14</c:v>
                </c:pt>
                <c:pt idx="40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685207"/>
        <c:axId val="909082688"/>
      </c:lineChart>
      <c:catAx>
        <c:axId val="2068520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altLang="en-US"/>
                  <a:t>Країни</a:t>
                </a:r>
                <a:endParaRPr lang="uk-UA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9082688"/>
        <c:crosses val="autoZero"/>
        <c:auto val="1"/>
        <c:lblAlgn val="ctr"/>
        <c:lblOffset val="100"/>
        <c:noMultiLvlLbl val="0"/>
      </c:catAx>
      <c:valAx>
        <c:axId val="9090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altLang="en-US"/>
                  <a:t>ВВП</a:t>
                </a:r>
                <a:endParaRPr lang="uk-UA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85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altLang="en-US"/>
              <a:t>ВВП країн Європи</a:t>
            </a:r>
            <a:endParaRPr lang="uk-UA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Sheet1!$A$3:$A$43</c:f>
              <c:strCache>
                <c:ptCount val="41"/>
                <c:pt idx="0">
                  <c:v>Germany</c:v>
                </c:pt>
                <c:pt idx="1">
                  <c:v>United Kingdom</c:v>
                </c:pt>
                <c:pt idx="2">
                  <c:v>France</c:v>
                </c:pt>
                <c:pt idx="3">
                  <c:v>Italy</c:v>
                </c:pt>
                <c:pt idx="4">
                  <c:v>Russia</c:v>
                </c:pt>
                <c:pt idx="5">
                  <c:v>Spain</c:v>
                </c:pt>
                <c:pt idx="6">
                  <c:v>Netherlands</c:v>
                </c:pt>
                <c:pt idx="7">
                  <c:v>Turkey</c:v>
                </c:pt>
                <c:pt idx="8">
                  <c:v>Switzerland</c:v>
                </c:pt>
                <c:pt idx="9">
                  <c:v>Poland</c:v>
                </c:pt>
                <c:pt idx="10">
                  <c:v>Sweden</c:v>
                </c:pt>
                <c:pt idx="11">
                  <c:v>Belgium</c:v>
                </c:pt>
                <c:pt idx="12">
                  <c:v>Ireland</c:v>
                </c:pt>
                <c:pt idx="13">
                  <c:v>Norway</c:v>
                </c:pt>
                <c:pt idx="14">
                  <c:v>Austria</c:v>
                </c:pt>
                <c:pt idx="15">
                  <c:v>Denmark</c:v>
                </c:pt>
                <c:pt idx="16">
                  <c:v>Finland</c:v>
                </c:pt>
                <c:pt idx="17">
                  <c:v>Romania</c:v>
                </c:pt>
                <c:pt idx="18">
                  <c:v>Czech Republic</c:v>
                </c:pt>
                <c:pt idx="19">
                  <c:v>Portugal</c:v>
                </c:pt>
                <c:pt idx="20">
                  <c:v>Greece</c:v>
                </c:pt>
                <c:pt idx="21">
                  <c:v>Ukraine</c:v>
                </c:pt>
                <c:pt idx="22">
                  <c:v>Hungary</c:v>
                </c:pt>
                <c:pt idx="23">
                  <c:v>Slovakia</c:v>
                </c:pt>
                <c:pt idx="24">
                  <c:v>Luxembourg</c:v>
                </c:pt>
                <c:pt idx="25">
                  <c:v>Bulgaria</c:v>
                </c:pt>
                <c:pt idx="26">
                  <c:v>Belarus</c:v>
                </c:pt>
                <c:pt idx="27">
                  <c:v>Croatia</c:v>
                </c:pt>
                <c:pt idx="28">
                  <c:v>Lithuania</c:v>
                </c:pt>
                <c:pt idx="29">
                  <c:v>Serbia</c:v>
                </c:pt>
                <c:pt idx="30">
                  <c:v>Slovenia</c:v>
                </c:pt>
                <c:pt idx="31">
                  <c:v>Latvia</c:v>
                </c:pt>
                <c:pt idx="32">
                  <c:v>Estonia</c:v>
                </c:pt>
                <c:pt idx="33">
                  <c:v>Cyprus</c:v>
                </c:pt>
                <c:pt idx="34">
                  <c:v>Iceland</c:v>
                </c:pt>
                <c:pt idx="35">
                  <c:v>Bosnia and Herzegovina</c:v>
                </c:pt>
                <c:pt idx="36">
                  <c:v>Albania</c:v>
                </c:pt>
                <c:pt idx="37">
                  <c:v>Malta</c:v>
                </c:pt>
                <c:pt idx="38">
                  <c:v>Moldova</c:v>
                </c:pt>
                <c:pt idx="39">
                  <c:v>Macedonia</c:v>
                </c:pt>
                <c:pt idx="40">
                  <c:v>Kosovo</c:v>
                </c:pt>
              </c:strCache>
            </c:strRef>
          </c:cat>
          <c:val>
            <c:numRef>
              <c:f>Sheet1!$B$3:$B$43</c:f>
              <c:numCache>
                <c:formatCode>General</c:formatCode>
                <c:ptCount val="41"/>
                <c:pt idx="0">
                  <c:v>4223</c:v>
                </c:pt>
                <c:pt idx="1">
                  <c:v>3187</c:v>
                </c:pt>
                <c:pt idx="2">
                  <c:v>2937</c:v>
                </c:pt>
                <c:pt idx="3">
                  <c:v>2100</c:v>
                </c:pt>
                <c:pt idx="4">
                  <c:v>1776</c:v>
                </c:pt>
                <c:pt idx="5">
                  <c:v>1425</c:v>
                </c:pt>
                <c:pt idx="6">
                  <c:v>1018</c:v>
                </c:pt>
                <c:pt idx="7">
                  <c:v>815</c:v>
                </c:pt>
                <c:pt idx="8">
                  <c:v>813</c:v>
                </c:pt>
                <c:pt idx="9">
                  <c:v>674</c:v>
                </c:pt>
                <c:pt idx="10">
                  <c:v>627</c:v>
                </c:pt>
                <c:pt idx="11">
                  <c:v>600</c:v>
                </c:pt>
                <c:pt idx="12">
                  <c:v>499</c:v>
                </c:pt>
                <c:pt idx="13">
                  <c:v>482</c:v>
                </c:pt>
                <c:pt idx="14">
                  <c:v>477</c:v>
                </c:pt>
                <c:pt idx="15">
                  <c:v>397</c:v>
                </c:pt>
                <c:pt idx="16">
                  <c:v>299</c:v>
                </c:pt>
                <c:pt idx="17">
                  <c:v>284</c:v>
                </c:pt>
                <c:pt idx="18">
                  <c:v>282</c:v>
                </c:pt>
                <c:pt idx="19">
                  <c:v>250</c:v>
                </c:pt>
                <c:pt idx="20">
                  <c:v>216</c:v>
                </c:pt>
                <c:pt idx="21">
                  <c:v>200</c:v>
                </c:pt>
                <c:pt idx="22">
                  <c:v>182</c:v>
                </c:pt>
                <c:pt idx="23">
                  <c:v>115</c:v>
                </c:pt>
                <c:pt idx="24">
                  <c:v>87</c:v>
                </c:pt>
                <c:pt idx="25">
                  <c:v>80</c:v>
                </c:pt>
                <c:pt idx="26">
                  <c:v>68</c:v>
                </c:pt>
                <c:pt idx="27">
                  <c:v>68</c:v>
                </c:pt>
                <c:pt idx="28">
                  <c:v>66</c:v>
                </c:pt>
                <c:pt idx="29">
                  <c:v>63</c:v>
                </c:pt>
                <c:pt idx="30">
                  <c:v>62</c:v>
                </c:pt>
                <c:pt idx="31">
                  <c:v>39</c:v>
                </c:pt>
                <c:pt idx="32">
                  <c:v>36</c:v>
                </c:pt>
                <c:pt idx="33">
                  <c:v>28</c:v>
                </c:pt>
                <c:pt idx="34">
                  <c:v>25</c:v>
                </c:pt>
                <c:pt idx="35">
                  <c:v>23</c:v>
                </c:pt>
                <c:pt idx="36">
                  <c:v>18</c:v>
                </c:pt>
                <c:pt idx="37">
                  <c:v>17</c:v>
                </c:pt>
                <c:pt idx="38">
                  <c:v>14</c:v>
                </c:pt>
                <c:pt idx="39">
                  <c:v>14</c:v>
                </c:pt>
                <c:pt idx="40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08821"/>
        <c:axId val="396997498"/>
      </c:radarChart>
      <c:catAx>
        <c:axId val="7370088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997498"/>
        <c:crosses val="autoZero"/>
        <c:auto val="1"/>
        <c:lblAlgn val="ctr"/>
        <c:lblOffset val="100"/>
        <c:noMultiLvlLbl val="0"/>
      </c:catAx>
      <c:valAx>
        <c:axId val="3969974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00882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altLang="en-GB"/>
              <a:t>Гістограма</a:t>
            </a:r>
            <a:endParaRPr lang="uk-UA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Sheet1!$B$77</c:f>
              <c:strCache>
                <c:ptCount val="1"/>
                <c:pt idx="0">
                  <c:v>ni</c:v>
                </c:pt>
              </c:strCache>
            </c:strRef>
          </c:tx>
          <c:spPr>
            <a:solidFill>
              <a:schemeClr val="accent1"/>
            </a:solidFill>
            <a:ln w="6350" cmpd="sng">
              <a:solidFill>
                <a:schemeClr val="accent1">
                  <a:lumMod val="50000"/>
                </a:schemeClr>
              </a:solidFill>
              <a:prstDash val="solid"/>
            </a:ln>
            <a:effectLst/>
            <a:sp3d contourW="6350"/>
          </c:spPr>
          <c:invertIfNegative val="0"/>
          <c:dLbls>
            <c:delete val="1"/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Sheet1!$C$75:$I$75</c:f>
              <c:strCache>
                <c:ptCount val="7"/>
                <c:pt idx="0">
                  <c:v>[0; 5,2)</c:v>
                </c:pt>
                <c:pt idx="1">
                  <c:v>[5,2; 10,4)</c:v>
                </c:pt>
                <c:pt idx="2">
                  <c:v>[10,4; 15,6)</c:v>
                </c:pt>
                <c:pt idx="3">
                  <c:v>[15,6; 20,8)</c:v>
                </c:pt>
                <c:pt idx="4">
                  <c:v>[20,8; 26)</c:v>
                </c:pt>
                <c:pt idx="5">
                  <c:v>[26; 31,2)</c:v>
                </c:pt>
              </c:strCache>
            </c:strRef>
          </c:cat>
          <c:val>
            <c:numRef>
              <c:f>Sheet1!$C$77:$I$77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84739828"/>
        <c:axId val="625825110"/>
      </c:barChart>
      <c:catAx>
        <c:axId val="4847398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825110"/>
        <c:crosses val="autoZero"/>
        <c:auto val="1"/>
        <c:lblAlgn val="ctr"/>
        <c:lblOffset val="100"/>
        <c:noMultiLvlLbl val="0"/>
      </c:catAx>
      <c:valAx>
        <c:axId val="6258251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7398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ВВП на рік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Sheet1!$C$2:$C$43</c:f>
              <c:numCache>
                <c:formatCode>General</c:formatCode>
                <c:ptCount val="42"/>
                <c:pt idx="0">
                  <c:v>4.1</c:v>
                </c:pt>
                <c:pt idx="1">
                  <c:v>1.7</c:v>
                </c:pt>
                <c:pt idx="2">
                  <c:v>4.4</c:v>
                </c:pt>
                <c:pt idx="3">
                  <c:v>4.2</c:v>
                </c:pt>
                <c:pt idx="4">
                  <c:v>5</c:v>
                </c:pt>
                <c:pt idx="5">
                  <c:v>-4.1</c:v>
                </c:pt>
                <c:pt idx="6">
                  <c:v>6.8</c:v>
                </c:pt>
                <c:pt idx="7">
                  <c:v>5.1</c:v>
                </c:pt>
                <c:pt idx="8">
                  <c:v>7.6</c:v>
                </c:pt>
                <c:pt idx="9">
                  <c:v>2.8</c:v>
                </c:pt>
                <c:pt idx="10">
                  <c:v>5.5</c:v>
                </c:pt>
                <c:pt idx="11">
                  <c:v>3.8</c:v>
                </c:pt>
                <c:pt idx="12">
                  <c:v>3.3</c:v>
                </c:pt>
                <c:pt idx="13">
                  <c:v>11.1</c:v>
                </c:pt>
                <c:pt idx="14">
                  <c:v>3.9</c:v>
                </c:pt>
                <c:pt idx="15">
                  <c:v>6</c:v>
                </c:pt>
                <c:pt idx="16">
                  <c:v>3.9</c:v>
                </c:pt>
                <c:pt idx="17">
                  <c:v>3</c:v>
                </c:pt>
                <c:pt idx="18">
                  <c:v>5.1</c:v>
                </c:pt>
                <c:pt idx="19">
                  <c:v>3.7</c:v>
                </c:pt>
                <c:pt idx="20">
                  <c:v>7.1</c:v>
                </c:pt>
                <c:pt idx="21">
                  <c:v>7.7</c:v>
                </c:pt>
                <c:pt idx="22">
                  <c:v>-37.2</c:v>
                </c:pt>
                <c:pt idx="23">
                  <c:v>6.5</c:v>
                </c:pt>
                <c:pt idx="24">
                  <c:v>1.8</c:v>
                </c:pt>
                <c:pt idx="25">
                  <c:v>1.6</c:v>
                </c:pt>
                <c:pt idx="26">
                  <c:v>3.96</c:v>
                </c:pt>
                <c:pt idx="27">
                  <c:v>-0.4</c:v>
                </c:pt>
                <c:pt idx="28">
                  <c:v>7.7</c:v>
                </c:pt>
                <c:pt idx="29">
                  <c:v>1.8</c:v>
                </c:pt>
                <c:pt idx="30">
                  <c:v>3.9</c:v>
                </c:pt>
                <c:pt idx="31">
                  <c:v>8.2</c:v>
                </c:pt>
                <c:pt idx="32">
                  <c:v>2.9</c:v>
                </c:pt>
                <c:pt idx="33">
                  <c:v>0.6</c:v>
                </c:pt>
                <c:pt idx="34">
                  <c:v>6.1</c:v>
                </c:pt>
                <c:pt idx="35">
                  <c:v>6.1</c:v>
                </c:pt>
                <c:pt idx="36">
                  <c:v>5.9</c:v>
                </c:pt>
                <c:pt idx="37">
                  <c:v>2.23</c:v>
                </c:pt>
                <c:pt idx="38">
                  <c:v>8.9</c:v>
                </c:pt>
                <c:pt idx="39">
                  <c:v>-0.9</c:v>
                </c:pt>
                <c:pt idx="40">
                  <c:v>2.8</c:v>
                </c:pt>
                <c:pt idx="41">
                  <c:v>2.14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5076052"/>
        <c:axId val="881735678"/>
      </c:lineChart>
      <c:catAx>
        <c:axId val="3350760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735678"/>
        <c:crosses val="autoZero"/>
        <c:auto val="1"/>
        <c:lblAlgn val="ctr"/>
        <c:lblOffset val="100"/>
        <c:noMultiLvlLbl val="0"/>
      </c:catAx>
      <c:valAx>
        <c:axId val="8817356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0760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276860</xdr:colOff>
      <xdr:row>1</xdr:row>
      <xdr:rowOff>1270</xdr:rowOff>
    </xdr:from>
    <xdr:to>
      <xdr:col>20</xdr:col>
      <xdr:colOff>124460</xdr:colOff>
      <xdr:row>20</xdr:row>
      <xdr:rowOff>213995</xdr:rowOff>
    </xdr:to>
    <xdr:graphicFrame>
      <xdr:nvGraphicFramePr>
        <xdr:cNvPr id="4" name="Chart 3"/>
        <xdr:cNvGraphicFramePr/>
      </xdr:nvGraphicFramePr>
      <xdr:xfrm>
        <a:off x="9256395" y="184150"/>
        <a:ext cx="8999220" cy="4053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321945</xdr:colOff>
      <xdr:row>21</xdr:row>
      <xdr:rowOff>113030</xdr:rowOff>
    </xdr:from>
    <xdr:to>
      <xdr:col>21</xdr:col>
      <xdr:colOff>374015</xdr:colOff>
      <xdr:row>44</xdr:row>
      <xdr:rowOff>16510</xdr:rowOff>
    </xdr:to>
    <xdr:graphicFrame>
      <xdr:nvGraphicFramePr>
        <xdr:cNvPr id="10" name="Chart 9"/>
        <xdr:cNvGraphicFramePr/>
      </xdr:nvGraphicFramePr>
      <xdr:xfrm>
        <a:off x="9301480" y="4441190"/>
        <a:ext cx="10171430" cy="438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172720</xdr:colOff>
      <xdr:row>46</xdr:row>
      <xdr:rowOff>146050</xdr:rowOff>
    </xdr:from>
    <xdr:ext cx="415925" cy="262890"/>
    <mc:AlternateContent xmlns:mc="http://schemas.openxmlformats.org/markup-compatibility/2006">
      <mc:Choice xmlns:a14="http://schemas.microsoft.com/office/drawing/2010/main" Requires="a14">
        <xdr:sp>
          <xdr:nvSpPr>
            <xdr:cNvPr id="17" name="Text Box 16"/>
            <xdr:cNvSpPr txBox="1"/>
          </xdr:nvSpPr>
          <xdr:spPr>
            <a:xfrm>
              <a:off x="172720" y="9320530"/>
              <a:ext cx="415925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>
        <xdr:sp>
          <xdr:nvSpPr>
            <xdr:cNvPr id="17" name="Text Box 16"/>
            <xdr:cNvSpPr txBox="1"/>
          </xdr:nvSpPr>
          <xdr:spPr>
            <a:xfrm>
              <a:off x="172720" y="9320530"/>
              <a:ext cx="415925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sz="1100">
                  <a:latin typeface="Cambria Math" panose="02040503050406030204" charset="0"/>
                  <a:cs typeface="Cambria Math" panose="02040503050406030204" charset="0"/>
                </a:rPr>
                <a:t> 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635</xdr:colOff>
      <xdr:row>50</xdr:row>
      <xdr:rowOff>153670</xdr:rowOff>
    </xdr:from>
    <xdr:ext cx="843280" cy="262890"/>
    <mc:AlternateContent xmlns:mc="http://schemas.openxmlformats.org/markup-compatibility/2006">
      <mc:Choice xmlns:a14="http://schemas.microsoft.com/office/drawing/2010/main" Requires="a14">
        <xdr:sp>
          <xdr:nvSpPr>
            <xdr:cNvPr id="18" name="Text Box 17"/>
            <xdr:cNvSpPr txBox="1"/>
          </xdr:nvSpPr>
          <xdr:spPr>
            <a:xfrm>
              <a:off x="635" y="10059670"/>
              <a:ext cx="843280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charset="0"/>
                        <a:cs typeface="Cambria Math" panose="02040503050406030204" charset="0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𝑥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latin typeface="Cambria Math" panose="02040503050406030204" charset="0"/>
                        <a:cs typeface="Cambria Math" panose="02040503050406030204" charset="0"/>
                      </a:rPr>
                      <m:t>−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𝑥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𝑛</m:t>
                        </m:r>
                      </m:sub>
                    </m:sSub>
                    <m:r>
                      <a:rPr lang="en-US" sz="1100" i="1">
                        <a:latin typeface="Cambria Math" panose="02040503050406030204" charset="0"/>
                        <a:cs typeface="Cambria Math" panose="02040503050406030204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>
          <xdr:nvSpPr>
            <xdr:cNvPr id="18" name="Text Box 17"/>
            <xdr:cNvSpPr txBox="1"/>
          </xdr:nvSpPr>
          <xdr:spPr>
            <a:xfrm>
              <a:off x="635" y="10059670"/>
              <a:ext cx="843280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p>
              <a:pPr algn="l"/>
              <a:r>
                <a:rPr lang="en-US" sz="1100">
                  <a:latin typeface="Cambria Math" panose="02040503050406030204" charset="0"/>
                  <a:cs typeface="Cambria Math" panose="02040503050406030204" charset="0"/>
                </a:rPr>
                <a:t>(</a:t>
              </a:r>
              <a:r>
                <a:rPr lang="en-US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sz="1100">
                  <a:latin typeface="Cambria Math" panose="02040503050406030204" charset="0"/>
                  <a:cs typeface="Cambria Math" panose="02040503050406030204" charset="0"/>
                </a:rPr>
                <a:t>𝑛</a:t>
              </a:r>
              <a:r>
                <a:rPr lang="en-US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568960</xdr:colOff>
      <xdr:row>47</xdr:row>
      <xdr:rowOff>153670</xdr:rowOff>
    </xdr:from>
    <xdr:ext cx="716915" cy="255905"/>
    <mc:AlternateContent xmlns:mc="http://schemas.openxmlformats.org/markup-compatibility/2006">
      <mc:Choice xmlns:a14="http://schemas.microsoft.com/office/drawing/2010/main" Requires="a14">
        <xdr:sp>
          <xdr:nvSpPr>
            <xdr:cNvPr id="19" name="Text Box 18"/>
            <xdr:cNvSpPr txBox="1"/>
          </xdr:nvSpPr>
          <xdr:spPr>
            <a:xfrm>
              <a:off x="9548495" y="9511030"/>
              <a:ext cx="716915" cy="25590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𝑥</m:t>
                            </m:r>
                          </m:e>
                        </m:acc>
                        <m:r>
                          <a:rPr lang="en-US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)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>
          <xdr:nvSpPr>
            <xdr:cNvPr id="19" name="Text Box 18"/>
            <xdr:cNvSpPr txBox="1"/>
          </xdr:nvSpPr>
          <xdr:spPr>
            <a:xfrm>
              <a:off x="9548495" y="9511030"/>
              <a:ext cx="716915" cy="25590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sz="1100">
                  <a:latin typeface="Cambria Math" panose="02040503050406030204" charset="0"/>
                  <a:cs typeface="Cambria Math" panose="02040503050406030204" charset="0"/>
                </a:rPr>
                <a:t>(</a:t>
              </a:r>
              <a:r>
                <a:rPr lang="en-US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sz="1100">
                  <a:latin typeface="Cambria Math" panose="02040503050406030204" charset="0"/>
                  <a:cs typeface="Cambria Math" panose="02040503050406030204" charset="0"/>
                </a:rPr>
                <a:t> ̅</a:t>
              </a:r>
              <a:r>
                <a:rPr lang="en-US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r>
                <a:rPr lang="en-US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sz="1100">
                  <a:latin typeface="Cambria Math" panose="02040503050406030204" charset="0"/>
                  <a:cs typeface="Cambria Math" panose="02040503050406030204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0</xdr:col>
      <xdr:colOff>605155</xdr:colOff>
      <xdr:row>77</xdr:row>
      <xdr:rowOff>157480</xdr:rowOff>
    </xdr:from>
    <xdr:to>
      <xdr:col>5</xdr:col>
      <xdr:colOff>699770</xdr:colOff>
      <xdr:row>92</xdr:row>
      <xdr:rowOff>157480</xdr:rowOff>
    </xdr:to>
    <xdr:graphicFrame>
      <xdr:nvGraphicFramePr>
        <xdr:cNvPr id="20" name="Chart 19"/>
        <xdr:cNvGraphicFramePr/>
      </xdr:nvGraphicFramePr>
      <xdr:xfrm>
        <a:off x="605155" y="15001240"/>
        <a:ext cx="46513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579120</xdr:colOff>
      <xdr:row>98</xdr:row>
      <xdr:rowOff>76200</xdr:rowOff>
    </xdr:from>
    <xdr:to>
      <xdr:col>4</xdr:col>
      <xdr:colOff>463550</xdr:colOff>
      <xdr:row>104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79120" y="18760440"/>
          <a:ext cx="3337560" cy="1112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266065</xdr:colOff>
      <xdr:row>119</xdr:row>
      <xdr:rowOff>161290</xdr:rowOff>
    </xdr:from>
    <xdr:to>
      <xdr:col>8</xdr:col>
      <xdr:colOff>344170</xdr:colOff>
      <xdr:row>125</xdr:row>
      <xdr:rowOff>24130</xdr:rowOff>
    </xdr:to>
    <xdr:pic>
      <xdr:nvPicPr>
        <xdr:cNvPr id="6" name="Picture 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22825" y="22686010"/>
          <a:ext cx="262890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20</xdr:col>
      <xdr:colOff>572770</xdr:colOff>
      <xdr:row>1</xdr:row>
      <xdr:rowOff>160655</xdr:rowOff>
    </xdr:from>
    <xdr:to>
      <xdr:col>30</xdr:col>
      <xdr:colOff>114935</xdr:colOff>
      <xdr:row>14</xdr:row>
      <xdr:rowOff>129540</xdr:rowOff>
    </xdr:to>
    <xdr:graphicFrame>
      <xdr:nvGraphicFramePr>
        <xdr:cNvPr id="8" name="Chart 7"/>
        <xdr:cNvGraphicFramePr/>
      </xdr:nvGraphicFramePr>
      <xdr:xfrm>
        <a:off x="18703925" y="343535"/>
        <a:ext cx="7367905" cy="2712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38"/>
  <sheetViews>
    <sheetView tabSelected="1" zoomScale="85" zoomScaleNormal="85" topLeftCell="L102" workbookViewId="0">
      <selection activeCell="S125" sqref="S125"/>
    </sheetView>
  </sheetViews>
  <sheetFormatPr defaultColWidth="8.88888888888889" defaultRowHeight="14.4"/>
  <cols>
    <col min="1" max="1" width="11.1111111111111" customWidth="1"/>
    <col min="2" max="2" width="14.1111111111111"/>
    <col min="3" max="3" width="10.7222222222222" customWidth="1"/>
    <col min="4" max="4" width="14.4074074074074" customWidth="1"/>
    <col min="5" max="5" width="16.0925925925926" customWidth="1"/>
    <col min="6" max="6" width="12.8888888888889"/>
    <col min="7" max="7" width="10.1944444444444" customWidth="1"/>
    <col min="8" max="8" width="14.1111111111111"/>
    <col min="9" max="9" width="14.4074074074074" customWidth="1"/>
    <col min="10" max="10" width="12.8888888888889"/>
    <col min="11" max="11" width="14.1111111111111"/>
    <col min="13" max="14" width="12.8888888888889"/>
    <col min="15" max="21" width="14.1111111111111"/>
    <col min="22" max="26" width="12.8888888888889"/>
  </cols>
  <sheetData>
    <row r="1" spans="2:4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</row>
    <row r="2" spans="1:42">
      <c r="A2" s="2" t="s">
        <v>9</v>
      </c>
      <c r="B2" s="3">
        <v>14493</v>
      </c>
      <c r="C2" s="3">
        <v>4.1</v>
      </c>
      <c r="D2" s="3">
        <v>0.8</v>
      </c>
      <c r="E2" s="3">
        <v>1.25</v>
      </c>
      <c r="F2" s="3">
        <v>10</v>
      </c>
      <c r="G2" s="3">
        <v>6.6</v>
      </c>
      <c r="H2" s="3">
        <v>-5.1</v>
      </c>
      <c r="I2" s="3">
        <v>95.6</v>
      </c>
      <c r="J2" s="17">
        <v>2.5</v>
      </c>
      <c r="K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>
      <c r="A3" s="2" t="s">
        <v>10</v>
      </c>
      <c r="B3" s="3">
        <v>4223</v>
      </c>
      <c r="C3" s="3">
        <v>1.7</v>
      </c>
      <c r="D3" s="3">
        <v>0.1</v>
      </c>
      <c r="E3" s="3">
        <v>1.25</v>
      </c>
      <c r="F3" s="3">
        <v>10</v>
      </c>
      <c r="G3" s="3">
        <v>5.5</v>
      </c>
      <c r="H3" s="3">
        <v>-3.7</v>
      </c>
      <c r="I3" s="3">
        <v>69.3</v>
      </c>
      <c r="J3" s="17">
        <v>7.4</v>
      </c>
      <c r="K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</row>
    <row r="4" ht="24" spans="1:42">
      <c r="A4" s="2" t="s">
        <v>11</v>
      </c>
      <c r="B4" s="3">
        <v>3187</v>
      </c>
      <c r="C4" s="3">
        <v>4.4</v>
      </c>
      <c r="D4" s="3">
        <v>0.2</v>
      </c>
      <c r="E4" s="3">
        <v>2.25</v>
      </c>
      <c r="F4" s="3">
        <v>9.9</v>
      </c>
      <c r="G4" s="3">
        <v>3.5</v>
      </c>
      <c r="H4" s="3">
        <v>-6</v>
      </c>
      <c r="I4" s="3">
        <v>95.9</v>
      </c>
      <c r="J4" s="17">
        <v>-2.6</v>
      </c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</row>
    <row r="5" spans="1:42">
      <c r="A5" s="2" t="s">
        <v>12</v>
      </c>
      <c r="B5" s="3">
        <v>2937</v>
      </c>
      <c r="C5" s="3">
        <v>4.2</v>
      </c>
      <c r="D5" s="3">
        <v>0.5</v>
      </c>
      <c r="E5" s="3">
        <v>1.25</v>
      </c>
      <c r="F5" s="3">
        <v>5.6</v>
      </c>
      <c r="G5" s="3">
        <v>7.4</v>
      </c>
      <c r="H5" s="3">
        <v>-6.5</v>
      </c>
      <c r="I5" s="3">
        <v>112.9</v>
      </c>
      <c r="J5" s="17">
        <v>0.4</v>
      </c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42">
      <c r="A6" s="2" t="s">
        <v>13</v>
      </c>
      <c r="B6" s="3">
        <v>2100</v>
      </c>
      <c r="C6" s="3">
        <v>5</v>
      </c>
      <c r="D6" s="3">
        <v>1.1</v>
      </c>
      <c r="E6" s="3">
        <v>1.25</v>
      </c>
      <c r="F6" s="3">
        <v>8.9</v>
      </c>
      <c r="G6" s="3">
        <v>7.8</v>
      </c>
      <c r="H6" s="3">
        <v>-7.2</v>
      </c>
      <c r="I6" s="3">
        <v>150.8</v>
      </c>
      <c r="J6" s="17">
        <v>2.5</v>
      </c>
      <c r="K6" s="15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</row>
    <row r="7" spans="1:42">
      <c r="A7" s="2" t="s">
        <v>14</v>
      </c>
      <c r="B7" s="3">
        <v>1776</v>
      </c>
      <c r="C7" s="3">
        <v>-4.1</v>
      </c>
      <c r="D7" s="3">
        <v>-0.8</v>
      </c>
      <c r="E7" s="3">
        <v>7.5</v>
      </c>
      <c r="F7" s="3">
        <v>13.7</v>
      </c>
      <c r="G7" s="3">
        <v>3.8</v>
      </c>
      <c r="H7" s="3">
        <v>0.8</v>
      </c>
      <c r="I7" s="3">
        <v>18.2</v>
      </c>
      <c r="J7" s="17">
        <v>6.8</v>
      </c>
      <c r="K7" s="15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</row>
    <row r="8" spans="1:42">
      <c r="A8" s="2" t="s">
        <v>15</v>
      </c>
      <c r="B8" s="3">
        <v>1425</v>
      </c>
      <c r="C8" s="3">
        <v>6.8</v>
      </c>
      <c r="D8" s="3">
        <v>1.5</v>
      </c>
      <c r="E8" s="3">
        <v>1.25</v>
      </c>
      <c r="F8" s="3">
        <v>9</v>
      </c>
      <c r="G8" s="3">
        <v>12.48</v>
      </c>
      <c r="H8" s="3">
        <v>-6.9</v>
      </c>
      <c r="I8" s="3">
        <v>118.4</v>
      </c>
      <c r="J8" s="17">
        <v>0.9</v>
      </c>
      <c r="K8" s="15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</row>
    <row r="9" ht="24" spans="1:42">
      <c r="A9" s="2" t="s">
        <v>16</v>
      </c>
      <c r="B9" s="3">
        <v>1018</v>
      </c>
      <c r="C9" s="3">
        <v>5.1</v>
      </c>
      <c r="D9" s="3">
        <v>2.6</v>
      </c>
      <c r="E9" s="3">
        <v>1.25</v>
      </c>
      <c r="F9" s="3">
        <v>14.5</v>
      </c>
      <c r="G9" s="3">
        <v>3.8</v>
      </c>
      <c r="H9" s="3">
        <v>-2.6</v>
      </c>
      <c r="I9" s="3">
        <v>52.4</v>
      </c>
      <c r="J9" s="17">
        <v>9</v>
      </c>
      <c r="K9" s="15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>
      <c r="A10" s="2" t="s">
        <v>17</v>
      </c>
      <c r="B10" s="3">
        <v>815</v>
      </c>
      <c r="C10" s="3">
        <v>7.6</v>
      </c>
      <c r="D10" s="3">
        <v>2.1</v>
      </c>
      <c r="E10" s="3">
        <v>12</v>
      </c>
      <c r="F10" s="3">
        <v>83.45</v>
      </c>
      <c r="G10" s="3">
        <v>9.6</v>
      </c>
      <c r="H10" s="3">
        <v>-2.7</v>
      </c>
      <c r="I10" s="3">
        <v>42</v>
      </c>
      <c r="J10" s="17">
        <v>-1.7</v>
      </c>
      <c r="K10" s="15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</row>
    <row r="11" ht="24" spans="1:10">
      <c r="A11" s="2" t="s">
        <v>18</v>
      </c>
      <c r="B11" s="3">
        <v>813</v>
      </c>
      <c r="C11" s="3">
        <v>2.8</v>
      </c>
      <c r="D11" s="3">
        <v>0.3</v>
      </c>
      <c r="E11" s="3">
        <v>0.5</v>
      </c>
      <c r="F11" s="3">
        <v>3.3</v>
      </c>
      <c r="G11" s="3">
        <v>1.9</v>
      </c>
      <c r="H11" s="3">
        <v>-0.7</v>
      </c>
      <c r="I11" s="3">
        <v>41.4</v>
      </c>
      <c r="J11" s="3">
        <v>9.3</v>
      </c>
    </row>
    <row r="12" spans="1:10">
      <c r="A12" s="2" t="s">
        <v>19</v>
      </c>
      <c r="B12" s="3">
        <v>674</v>
      </c>
      <c r="C12" s="3">
        <v>5.5</v>
      </c>
      <c r="D12" s="3">
        <v>-2.1</v>
      </c>
      <c r="E12" s="3">
        <v>6.75</v>
      </c>
      <c r="F12" s="3">
        <v>17.2</v>
      </c>
      <c r="G12" s="3">
        <v>4.8</v>
      </c>
      <c r="H12" s="3">
        <v>-1.9</v>
      </c>
      <c r="I12" s="3">
        <v>53.8</v>
      </c>
      <c r="J12" s="3">
        <v>-0.7</v>
      </c>
    </row>
    <row r="13" spans="1:10">
      <c r="A13" s="2" t="s">
        <v>20</v>
      </c>
      <c r="B13" s="3">
        <v>627</v>
      </c>
      <c r="C13" s="3">
        <v>3.8</v>
      </c>
      <c r="D13" s="3">
        <v>0.9</v>
      </c>
      <c r="E13" s="3">
        <v>1.75</v>
      </c>
      <c r="F13" s="3">
        <v>9.8</v>
      </c>
      <c r="G13" s="3">
        <v>6.6</v>
      </c>
      <c r="H13" s="3">
        <v>-0.2</v>
      </c>
      <c r="I13" s="3">
        <v>36.7</v>
      </c>
      <c r="J13" s="3">
        <v>5.3</v>
      </c>
    </row>
    <row r="14" spans="1:10">
      <c r="A14" s="2" t="s">
        <v>21</v>
      </c>
      <c r="B14" s="3">
        <v>600</v>
      </c>
      <c r="C14" s="3">
        <v>3.3</v>
      </c>
      <c r="D14" s="3">
        <v>0.2</v>
      </c>
      <c r="E14" s="3">
        <v>1.25</v>
      </c>
      <c r="F14" s="3">
        <v>11.27</v>
      </c>
      <c r="G14" s="3">
        <v>5.8</v>
      </c>
      <c r="H14" s="3">
        <v>-5.5</v>
      </c>
      <c r="I14" s="3">
        <v>108.2</v>
      </c>
      <c r="J14" s="3">
        <v>-0.4</v>
      </c>
    </row>
    <row r="15" spans="1:10">
      <c r="A15" s="2" t="s">
        <v>22</v>
      </c>
      <c r="B15" s="3">
        <v>499</v>
      </c>
      <c r="C15" s="3">
        <v>11.1</v>
      </c>
      <c r="D15" s="3">
        <v>1.8</v>
      </c>
      <c r="E15" s="3">
        <v>1.25</v>
      </c>
      <c r="F15" s="3">
        <v>8.7</v>
      </c>
      <c r="G15" s="3">
        <v>4.3</v>
      </c>
      <c r="H15" s="3">
        <v>-0.1</v>
      </c>
      <c r="I15" s="3">
        <v>56</v>
      </c>
      <c r="J15" s="3">
        <v>13.9</v>
      </c>
    </row>
    <row r="16" spans="1:10">
      <c r="A16" s="2" t="s">
        <v>23</v>
      </c>
      <c r="B16" s="3">
        <v>482</v>
      </c>
      <c r="C16" s="3">
        <v>3.9</v>
      </c>
      <c r="D16" s="3">
        <v>0.7</v>
      </c>
      <c r="E16" s="3">
        <v>2.25</v>
      </c>
      <c r="F16" s="3">
        <v>6.9</v>
      </c>
      <c r="G16" s="3">
        <v>3.3</v>
      </c>
      <c r="H16" s="3">
        <v>9.1</v>
      </c>
      <c r="I16" s="3">
        <v>43.2</v>
      </c>
      <c r="J16" s="3">
        <v>15</v>
      </c>
    </row>
    <row r="17" spans="1:10">
      <c r="A17" s="2" t="s">
        <v>24</v>
      </c>
      <c r="B17" s="3">
        <v>477</v>
      </c>
      <c r="C17" s="3">
        <v>6</v>
      </c>
      <c r="D17" s="3">
        <v>1.5</v>
      </c>
      <c r="E17" s="3">
        <v>1.25</v>
      </c>
      <c r="F17" s="3">
        <v>10.5</v>
      </c>
      <c r="G17" s="3">
        <v>5.7</v>
      </c>
      <c r="H17" s="3">
        <v>-5.9</v>
      </c>
      <c r="I17" s="3">
        <v>82.8</v>
      </c>
      <c r="J17" s="3">
        <v>-0.5</v>
      </c>
    </row>
    <row r="18" spans="1:10">
      <c r="A18" s="2" t="s">
        <v>25</v>
      </c>
      <c r="B18" s="3">
        <v>397</v>
      </c>
      <c r="C18" s="3">
        <v>3.9</v>
      </c>
      <c r="D18" s="3">
        <v>0.9</v>
      </c>
      <c r="E18" s="3">
        <v>0.65</v>
      </c>
      <c r="F18" s="3">
        <v>10</v>
      </c>
      <c r="G18" s="3">
        <v>2.7</v>
      </c>
      <c r="H18" s="3">
        <v>2.3</v>
      </c>
      <c r="I18" s="3">
        <v>36.7</v>
      </c>
      <c r="J18" s="3">
        <v>8.8</v>
      </c>
    </row>
    <row r="19" spans="1:10">
      <c r="A19" s="2" t="s">
        <v>26</v>
      </c>
      <c r="B19" s="3">
        <v>299</v>
      </c>
      <c r="C19" s="3">
        <v>3</v>
      </c>
      <c r="D19" s="3">
        <v>0.9</v>
      </c>
      <c r="E19" s="3">
        <v>1.25</v>
      </c>
      <c r="F19" s="3">
        <v>7.6</v>
      </c>
      <c r="G19" s="3">
        <v>6.7</v>
      </c>
      <c r="H19" s="3">
        <v>-2.6</v>
      </c>
      <c r="I19" s="3">
        <v>65.8</v>
      </c>
      <c r="J19" s="3">
        <v>0.9</v>
      </c>
    </row>
    <row r="20" spans="1:10">
      <c r="A20" s="2" t="s">
        <v>27</v>
      </c>
      <c r="B20" s="3">
        <v>284</v>
      </c>
      <c r="C20" s="3">
        <v>5.1</v>
      </c>
      <c r="D20" s="3">
        <v>1.8</v>
      </c>
      <c r="E20" s="3">
        <v>6.25</v>
      </c>
      <c r="F20" s="3">
        <v>15.9</v>
      </c>
      <c r="G20" s="3">
        <v>5.1</v>
      </c>
      <c r="H20" s="3">
        <v>-7.1</v>
      </c>
      <c r="I20" s="3">
        <v>48.8</v>
      </c>
      <c r="J20" s="3">
        <v>-7</v>
      </c>
    </row>
    <row r="21" ht="24" spans="1:10">
      <c r="A21" s="2" t="s">
        <v>28</v>
      </c>
      <c r="B21" s="3">
        <v>282</v>
      </c>
      <c r="C21" s="3">
        <v>3.7</v>
      </c>
      <c r="D21" s="3">
        <v>0.5</v>
      </c>
      <c r="E21" s="3">
        <v>7</v>
      </c>
      <c r="F21" s="3">
        <v>18</v>
      </c>
      <c r="G21" s="3">
        <v>3.5</v>
      </c>
      <c r="H21" s="3">
        <v>-5.9</v>
      </c>
      <c r="I21" s="3">
        <v>41.9</v>
      </c>
      <c r="J21" s="3">
        <v>-0.8</v>
      </c>
    </row>
    <row r="22" spans="1:10">
      <c r="A22" s="2" t="s">
        <v>29</v>
      </c>
      <c r="B22" s="3">
        <v>250</v>
      </c>
      <c r="C22" s="3">
        <v>7.1</v>
      </c>
      <c r="D22" s="3">
        <v>0</v>
      </c>
      <c r="E22" s="3">
        <v>1.25</v>
      </c>
      <c r="F22" s="3">
        <v>9.3</v>
      </c>
      <c r="G22" s="3">
        <v>5.7</v>
      </c>
      <c r="H22" s="3">
        <v>-2.8</v>
      </c>
      <c r="I22" s="3">
        <v>127.4</v>
      </c>
      <c r="J22" s="3">
        <v>-1.1</v>
      </c>
    </row>
    <row r="23" spans="1:10">
      <c r="A23" s="2" t="s">
        <v>30</v>
      </c>
      <c r="B23" s="3">
        <v>216</v>
      </c>
      <c r="C23" s="3">
        <v>7.7</v>
      </c>
      <c r="D23" s="3">
        <v>1.2</v>
      </c>
      <c r="E23" s="3">
        <v>1.25</v>
      </c>
      <c r="F23" s="3">
        <v>12</v>
      </c>
      <c r="G23" s="3">
        <v>12.2</v>
      </c>
      <c r="H23" s="3">
        <v>-7.4</v>
      </c>
      <c r="I23" s="3">
        <v>193.3</v>
      </c>
      <c r="J23" s="3">
        <v>-5.9</v>
      </c>
    </row>
    <row r="24" spans="1:10">
      <c r="A24" s="2" t="s">
        <v>31</v>
      </c>
      <c r="B24" s="3">
        <v>200</v>
      </c>
      <c r="C24" s="3">
        <v>-37.2</v>
      </c>
      <c r="D24" s="3">
        <v>-19.2</v>
      </c>
      <c r="E24" s="3">
        <v>25</v>
      </c>
      <c r="F24" s="3">
        <v>24.6</v>
      </c>
      <c r="G24" s="3">
        <v>10.6</v>
      </c>
      <c r="H24" s="3">
        <v>-3.4</v>
      </c>
      <c r="I24" s="3">
        <v>48.9</v>
      </c>
      <c r="J24" s="3">
        <v>-1.3</v>
      </c>
    </row>
    <row r="25" spans="1:10">
      <c r="A25" s="2" t="s">
        <v>32</v>
      </c>
      <c r="B25" s="3">
        <v>182</v>
      </c>
      <c r="C25" s="3">
        <v>6.5</v>
      </c>
      <c r="D25" s="3">
        <v>1</v>
      </c>
      <c r="E25" s="3">
        <v>13</v>
      </c>
      <c r="F25" s="3">
        <v>20.1</v>
      </c>
      <c r="G25" s="3">
        <v>3.4</v>
      </c>
      <c r="H25" s="3">
        <v>-6.8</v>
      </c>
      <c r="I25" s="3">
        <v>76.8</v>
      </c>
      <c r="J25" s="3">
        <v>-2.9</v>
      </c>
    </row>
    <row r="26" spans="1:10">
      <c r="A26" s="2" t="s">
        <v>33</v>
      </c>
      <c r="B26" s="3">
        <v>115</v>
      </c>
      <c r="C26" s="3">
        <v>1.8</v>
      </c>
      <c r="D26" s="3">
        <v>0.5</v>
      </c>
      <c r="E26" s="3">
        <v>1.25</v>
      </c>
      <c r="F26" s="3">
        <v>14.07</v>
      </c>
      <c r="G26" s="3">
        <v>6.1</v>
      </c>
      <c r="H26" s="3">
        <v>-6.2</v>
      </c>
      <c r="I26" s="3">
        <v>63.1</v>
      </c>
      <c r="J26" s="3">
        <v>-2</v>
      </c>
    </row>
    <row r="27" spans="1:10">
      <c r="A27" s="2" t="s">
        <v>34</v>
      </c>
      <c r="B27" s="3">
        <v>87</v>
      </c>
      <c r="C27" s="3">
        <v>1.6</v>
      </c>
      <c r="D27" s="3">
        <v>-0.5</v>
      </c>
      <c r="E27" s="3">
        <v>1.25</v>
      </c>
      <c r="F27" s="3">
        <v>6.9</v>
      </c>
      <c r="G27" s="3">
        <v>4.8</v>
      </c>
      <c r="H27" s="3">
        <v>0.9</v>
      </c>
      <c r="I27" s="3">
        <v>24.4</v>
      </c>
      <c r="J27" s="3">
        <v>4.8</v>
      </c>
    </row>
    <row r="28" spans="1:10">
      <c r="A28" s="2" t="s">
        <v>35</v>
      </c>
      <c r="B28" s="3">
        <v>80</v>
      </c>
      <c r="C28" s="3">
        <v>3.96</v>
      </c>
      <c r="D28" s="3">
        <v>0.8</v>
      </c>
      <c r="E28" s="3">
        <v>0</v>
      </c>
      <c r="F28" s="3">
        <v>17.7</v>
      </c>
      <c r="G28" s="3">
        <v>4.3</v>
      </c>
      <c r="H28" s="3">
        <v>-4.1</v>
      </c>
      <c r="I28" s="3">
        <v>20.7</v>
      </c>
      <c r="J28" s="3">
        <v>-0.4</v>
      </c>
    </row>
    <row r="29" spans="1:10">
      <c r="A29" s="2" t="s">
        <v>36</v>
      </c>
      <c r="B29" s="3">
        <v>68</v>
      </c>
      <c r="C29" s="3">
        <v>-0.4</v>
      </c>
      <c r="D29" s="3" t="s">
        <v>37</v>
      </c>
      <c r="E29" s="3">
        <v>12</v>
      </c>
      <c r="F29" s="3">
        <v>17.4</v>
      </c>
      <c r="G29" s="3">
        <v>3.9</v>
      </c>
      <c r="H29" s="3">
        <v>-0.3</v>
      </c>
      <c r="I29" s="3">
        <v>33.5</v>
      </c>
      <c r="J29" s="3">
        <v>-2.7</v>
      </c>
    </row>
    <row r="30" spans="1:10">
      <c r="A30" s="2" t="s">
        <v>38</v>
      </c>
      <c r="B30" s="3">
        <v>68</v>
      </c>
      <c r="C30" s="3">
        <v>7.7</v>
      </c>
      <c r="D30" s="3">
        <v>2</v>
      </c>
      <c r="E30" s="3">
        <v>2.5</v>
      </c>
      <c r="F30" s="3">
        <v>12.3</v>
      </c>
      <c r="G30" s="3">
        <v>6.3</v>
      </c>
      <c r="H30" s="3">
        <v>-2.9</v>
      </c>
      <c r="I30" s="3">
        <v>79.8</v>
      </c>
      <c r="J30" s="3">
        <v>3.1</v>
      </c>
    </row>
    <row r="31" spans="1:10">
      <c r="A31" s="2" t="s">
        <v>39</v>
      </c>
      <c r="B31" s="3">
        <v>66</v>
      </c>
      <c r="C31" s="3">
        <v>1.8</v>
      </c>
      <c r="D31" s="3">
        <v>-0.5</v>
      </c>
      <c r="E31" s="3">
        <v>1.25</v>
      </c>
      <c r="F31" s="3">
        <v>24.1</v>
      </c>
      <c r="G31" s="3">
        <v>8.6</v>
      </c>
      <c r="H31" s="3">
        <v>-1</v>
      </c>
      <c r="I31" s="3">
        <v>44.3</v>
      </c>
      <c r="J31" s="3">
        <v>1.4</v>
      </c>
    </row>
    <row r="32" spans="1:10">
      <c r="A32" s="2" t="s">
        <v>40</v>
      </c>
      <c r="B32" s="3">
        <v>63</v>
      </c>
      <c r="C32" s="3">
        <v>3.9</v>
      </c>
      <c r="D32" s="3">
        <v>-0.5</v>
      </c>
      <c r="E32" s="3">
        <v>4</v>
      </c>
      <c r="F32" s="3">
        <v>14</v>
      </c>
      <c r="G32" s="3">
        <v>8.9</v>
      </c>
      <c r="H32" s="3">
        <v>-4.6</v>
      </c>
      <c r="I32" s="3">
        <v>56.5</v>
      </c>
      <c r="J32" s="3">
        <v>-4.4</v>
      </c>
    </row>
    <row r="33" spans="1:10">
      <c r="A33" s="2" t="s">
        <v>41</v>
      </c>
      <c r="B33" s="3">
        <v>62</v>
      </c>
      <c r="C33" s="3">
        <v>8.2</v>
      </c>
      <c r="D33" s="3">
        <v>0.9</v>
      </c>
      <c r="E33" s="3">
        <v>1.25</v>
      </c>
      <c r="F33" s="3">
        <v>10</v>
      </c>
      <c r="G33" s="3">
        <v>5.6</v>
      </c>
      <c r="H33" s="3">
        <v>-5.2</v>
      </c>
      <c r="I33" s="3">
        <v>74.7</v>
      </c>
      <c r="J33" s="3">
        <v>3.3</v>
      </c>
    </row>
    <row r="34" spans="1:10">
      <c r="A34" s="2" t="s">
        <v>42</v>
      </c>
      <c r="B34" s="3">
        <v>39</v>
      </c>
      <c r="C34" s="3">
        <v>2.9</v>
      </c>
      <c r="D34" s="3">
        <v>-1</v>
      </c>
      <c r="E34" s="3">
        <v>1.25</v>
      </c>
      <c r="F34" s="3">
        <v>22.2</v>
      </c>
      <c r="G34" s="3">
        <v>6.6</v>
      </c>
      <c r="H34" s="3">
        <v>-7.3</v>
      </c>
      <c r="I34" s="3">
        <v>44.8</v>
      </c>
      <c r="J34" s="3">
        <v>-2.9</v>
      </c>
    </row>
    <row r="35" spans="1:10">
      <c r="A35" s="2" t="s">
        <v>43</v>
      </c>
      <c r="B35" s="3">
        <v>36</v>
      </c>
      <c r="C35" s="3">
        <v>0.6</v>
      </c>
      <c r="D35" s="3">
        <v>-1.3</v>
      </c>
      <c r="E35" s="3">
        <v>1.25</v>
      </c>
      <c r="F35" s="3">
        <v>23.7</v>
      </c>
      <c r="G35" s="3">
        <v>5.8</v>
      </c>
      <c r="H35" s="3">
        <v>-2.4</v>
      </c>
      <c r="I35" s="3">
        <v>18.1</v>
      </c>
      <c r="J35" s="3">
        <v>-1.6</v>
      </c>
    </row>
    <row r="36" spans="1:10">
      <c r="A36" s="2" t="s">
        <v>44</v>
      </c>
      <c r="B36" s="3">
        <v>28</v>
      </c>
      <c r="C36" s="3">
        <v>6.1</v>
      </c>
      <c r="D36" s="3">
        <v>0.6</v>
      </c>
      <c r="E36" s="3">
        <v>1.25</v>
      </c>
      <c r="F36" s="3">
        <v>8.74</v>
      </c>
      <c r="G36" s="3">
        <v>8.6</v>
      </c>
      <c r="H36" s="3">
        <v>-1.7</v>
      </c>
      <c r="I36" s="3">
        <v>103.6</v>
      </c>
      <c r="J36" s="3">
        <v>-7.2</v>
      </c>
    </row>
    <row r="37" spans="1:10">
      <c r="A37" s="2" t="s">
        <v>45</v>
      </c>
      <c r="B37" s="3">
        <v>25</v>
      </c>
      <c r="C37" s="3">
        <v>6.1</v>
      </c>
      <c r="D37" s="3">
        <v>3.9</v>
      </c>
      <c r="E37" s="3">
        <v>5.75</v>
      </c>
      <c r="F37" s="3">
        <v>9.3</v>
      </c>
      <c r="G37" s="3">
        <v>4.5</v>
      </c>
      <c r="H37" s="3">
        <v>-8.9</v>
      </c>
      <c r="I37" s="3">
        <v>75</v>
      </c>
      <c r="J37" s="3">
        <v>-2.7</v>
      </c>
    </row>
    <row r="38" ht="36" spans="1:10">
      <c r="A38" s="2" t="s">
        <v>46</v>
      </c>
      <c r="B38" s="3">
        <v>23</v>
      </c>
      <c r="C38" s="3">
        <v>5.9</v>
      </c>
      <c r="D38" s="3">
        <v>1.5</v>
      </c>
      <c r="E38" s="3">
        <v>3.63</v>
      </c>
      <c r="F38" s="3">
        <v>16.8</v>
      </c>
      <c r="G38" s="3">
        <v>30.17</v>
      </c>
      <c r="H38" s="3">
        <v>-0.3</v>
      </c>
      <c r="I38" s="3">
        <v>24.8</v>
      </c>
      <c r="J38" s="3">
        <v>-2.1</v>
      </c>
    </row>
    <row r="39" spans="1:10">
      <c r="A39" s="2" t="s">
        <v>47</v>
      </c>
      <c r="B39" s="3">
        <v>18</v>
      </c>
      <c r="C39" s="3">
        <v>2.23</v>
      </c>
      <c r="D39" s="3">
        <v>-1.16</v>
      </c>
      <c r="E39" s="3">
        <v>2.25</v>
      </c>
      <c r="F39" s="3">
        <v>8.1</v>
      </c>
      <c r="G39" s="3">
        <v>11.1</v>
      </c>
      <c r="H39" s="3">
        <v>-4.8</v>
      </c>
      <c r="I39" s="3">
        <v>78.1</v>
      </c>
      <c r="J39" s="3">
        <v>-7.7</v>
      </c>
    </row>
    <row r="40" spans="1:10">
      <c r="A40" s="2" t="s">
        <v>48</v>
      </c>
      <c r="B40" s="3">
        <v>17</v>
      </c>
      <c r="C40" s="3">
        <v>8.9</v>
      </c>
      <c r="D40" s="3">
        <v>1</v>
      </c>
      <c r="E40" s="3">
        <v>1.25</v>
      </c>
      <c r="F40" s="3">
        <v>7</v>
      </c>
      <c r="G40" s="3">
        <v>2.9</v>
      </c>
      <c r="H40" s="3">
        <v>-8</v>
      </c>
      <c r="I40" s="3">
        <v>57</v>
      </c>
      <c r="J40" s="3">
        <v>-4.9</v>
      </c>
    </row>
    <row r="41" spans="1:10">
      <c r="A41" s="2" t="s">
        <v>49</v>
      </c>
      <c r="B41" s="3">
        <v>14</v>
      </c>
      <c r="C41" s="3">
        <v>-0.9</v>
      </c>
      <c r="D41" s="3">
        <v>-2.3</v>
      </c>
      <c r="E41" s="3">
        <v>21.5</v>
      </c>
      <c r="F41" s="3">
        <v>33.97</v>
      </c>
      <c r="G41" s="3">
        <v>2.4</v>
      </c>
      <c r="H41" s="3">
        <v>-8</v>
      </c>
      <c r="I41" s="3">
        <v>32.1</v>
      </c>
      <c r="J41" s="3">
        <v>-11.6</v>
      </c>
    </row>
    <row r="42" spans="1:10">
      <c r="A42" s="2" t="s">
        <v>50</v>
      </c>
      <c r="B42" s="3">
        <v>14</v>
      </c>
      <c r="C42" s="3">
        <v>2.8</v>
      </c>
      <c r="D42" s="3">
        <v>3.9</v>
      </c>
      <c r="E42" s="3">
        <v>3</v>
      </c>
      <c r="F42" s="3">
        <v>18.7</v>
      </c>
      <c r="G42" s="3">
        <v>14.5</v>
      </c>
      <c r="H42" s="3">
        <v>-5.4</v>
      </c>
      <c r="I42" s="3">
        <v>51.8</v>
      </c>
      <c r="J42" s="3">
        <v>-3.5</v>
      </c>
    </row>
    <row r="43" spans="1:10">
      <c r="A43" s="4" t="s">
        <v>51</v>
      </c>
      <c r="B43" s="3">
        <v>9</v>
      </c>
      <c r="C43" s="3">
        <v>2.14</v>
      </c>
      <c r="D43" s="3" t="s">
        <v>37</v>
      </c>
      <c r="E43" s="3" t="s">
        <v>37</v>
      </c>
      <c r="F43" s="3">
        <v>12.7</v>
      </c>
      <c r="G43" s="3">
        <v>20.5</v>
      </c>
      <c r="H43" s="3">
        <v>-0.9</v>
      </c>
      <c r="I43" s="3">
        <v>23.34</v>
      </c>
      <c r="J43" s="3">
        <v>-8.6</v>
      </c>
    </row>
    <row r="45" spans="1:5">
      <c r="A45" s="5" t="s">
        <v>52</v>
      </c>
      <c r="B45" s="6">
        <v>42</v>
      </c>
      <c r="D45" s="7" t="s">
        <v>53</v>
      </c>
      <c r="E45" s="8"/>
    </row>
    <row r="47" spans="2:43">
      <c r="B47" s="9" t="s">
        <v>0</v>
      </c>
      <c r="C47" s="9" t="s">
        <v>1</v>
      </c>
      <c r="D47" s="9" t="s">
        <v>2</v>
      </c>
      <c r="E47" s="9" t="s">
        <v>3</v>
      </c>
      <c r="F47" s="9" t="s">
        <v>4</v>
      </c>
      <c r="G47" s="9" t="s">
        <v>5</v>
      </c>
      <c r="H47" s="9" t="s">
        <v>6</v>
      </c>
      <c r="I47" s="9" t="s">
        <v>7</v>
      </c>
      <c r="J47" s="9" t="s">
        <v>8</v>
      </c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</row>
    <row r="48" spans="1:43">
      <c r="A48" s="10"/>
      <c r="B48" s="11">
        <f>SUM(B3:B43)/41</f>
        <v>599.878048780488</v>
      </c>
      <c r="C48" s="11">
        <f t="shared" ref="C48:J48" si="0">SUM(C3:C43)/42</f>
        <v>3.14833333333333</v>
      </c>
      <c r="D48" s="11">
        <f t="shared" si="0"/>
        <v>0.131904761904762</v>
      </c>
      <c r="E48" s="11">
        <f t="shared" si="0"/>
        <v>3.88761904761905</v>
      </c>
      <c r="F48" s="11">
        <f t="shared" si="0"/>
        <v>14.7119047619048</v>
      </c>
      <c r="G48" s="11">
        <f t="shared" si="0"/>
        <v>6.94642857142857</v>
      </c>
      <c r="H48" s="11">
        <f t="shared" si="0"/>
        <v>-3.44761904761905</v>
      </c>
      <c r="I48" s="11">
        <f t="shared" si="0"/>
        <v>62.5533333333333</v>
      </c>
      <c r="J48" s="11">
        <f t="shared" si="0"/>
        <v>0.133333333333333</v>
      </c>
      <c r="K48" s="1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</row>
    <row r="49" spans="1:43">
      <c r="A49" s="9" t="s">
        <v>54</v>
      </c>
      <c r="B49" s="11">
        <f>STEYX(B2:B42,B3:B43)</f>
        <v>1167.83296788869</v>
      </c>
      <c r="C49" s="11">
        <f t="shared" ref="C49:J49" si="1">STEYX(C2:C42,C3:C43)</f>
        <v>7.05335386491778</v>
      </c>
      <c r="D49" s="11">
        <f t="shared" si="1"/>
        <v>3.47473312080159</v>
      </c>
      <c r="E49" s="11">
        <f t="shared" si="1"/>
        <v>5.61876731404674</v>
      </c>
      <c r="F49" s="11">
        <f t="shared" si="1"/>
        <v>12.720788286534</v>
      </c>
      <c r="G49" s="11">
        <f t="shared" si="1"/>
        <v>4.78193491009587</v>
      </c>
      <c r="H49" s="11">
        <f t="shared" si="1"/>
        <v>3.56317586829131</v>
      </c>
      <c r="I49" s="11">
        <f t="shared" si="1"/>
        <v>37.9618155246476</v>
      </c>
      <c r="J49" s="11">
        <f t="shared" si="1"/>
        <v>5.49520133453811</v>
      </c>
      <c r="K49" s="16"/>
      <c r="L49" s="19"/>
      <c r="M49" s="11">
        <f>(B2-B$48)^2</f>
        <v>193018837.551457</v>
      </c>
      <c r="N49" s="11">
        <f t="shared" ref="N49:U49" si="2">(C2-C$48)^2</f>
        <v>0.905669444444445</v>
      </c>
      <c r="O49" s="11">
        <f t="shared" si="2"/>
        <v>0.446351247165533</v>
      </c>
      <c r="P49" s="11">
        <f t="shared" si="2"/>
        <v>6.95703424036281</v>
      </c>
      <c r="Q49" s="11">
        <f t="shared" si="2"/>
        <v>22.2020464852608</v>
      </c>
      <c r="R49" s="11">
        <f t="shared" si="2"/>
        <v>0.120012755102041</v>
      </c>
      <c r="S49" s="11">
        <f t="shared" si="2"/>
        <v>2.73036281179138</v>
      </c>
      <c r="T49" s="11">
        <f t="shared" si="2"/>
        <v>1092.08217777778</v>
      </c>
      <c r="U49" s="11">
        <f t="shared" si="2"/>
        <v>5.60111111111111</v>
      </c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</row>
    <row r="50" spans="1:43">
      <c r="A50" s="12" t="s">
        <v>55</v>
      </c>
      <c r="B50" s="11">
        <f>MODE(B2:B43)</f>
        <v>68</v>
      </c>
      <c r="C50" s="11">
        <f t="shared" ref="C50:J50" si="3">MODE(C2:C43)</f>
        <v>3.9</v>
      </c>
      <c r="D50" s="11">
        <f t="shared" si="3"/>
        <v>0.9</v>
      </c>
      <c r="E50" s="11">
        <f t="shared" si="3"/>
        <v>1.25</v>
      </c>
      <c r="F50" s="11">
        <f t="shared" si="3"/>
        <v>10</v>
      </c>
      <c r="G50" s="11">
        <f t="shared" si="3"/>
        <v>6.6</v>
      </c>
      <c r="H50" s="11">
        <f t="shared" si="3"/>
        <v>-2.6</v>
      </c>
      <c r="I50" s="11">
        <f t="shared" si="3"/>
        <v>36.7</v>
      </c>
      <c r="J50" s="11">
        <f t="shared" si="3"/>
        <v>2.5</v>
      </c>
      <c r="K50" s="16"/>
      <c r="L50" s="16"/>
      <c r="M50" s="11">
        <f t="shared" ref="M50:M90" si="4">(B3-B$48)^2</f>
        <v>13127012.6734087</v>
      </c>
      <c r="N50" s="11">
        <f t="shared" ref="N50:U50" si="5">(C3-C$48)^2</f>
        <v>2.09766944444444</v>
      </c>
      <c r="O50" s="11">
        <f t="shared" si="5"/>
        <v>0.00101791383219955</v>
      </c>
      <c r="P50" s="11">
        <f t="shared" si="5"/>
        <v>6.95703424036281</v>
      </c>
      <c r="Q50" s="11">
        <f t="shared" si="5"/>
        <v>22.2020464852608</v>
      </c>
      <c r="R50" s="11">
        <f t="shared" si="5"/>
        <v>2.0921556122449</v>
      </c>
      <c r="S50" s="11">
        <f t="shared" si="5"/>
        <v>0.0636961451247166</v>
      </c>
      <c r="T50" s="11">
        <f t="shared" si="5"/>
        <v>45.517511111111</v>
      </c>
      <c r="U50" s="11">
        <f t="shared" si="5"/>
        <v>52.8044444444445</v>
      </c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</row>
    <row r="51" spans="1:21">
      <c r="A51" s="12" t="s">
        <v>56</v>
      </c>
      <c r="B51" s="11">
        <f>MEDIAN(B2:B43)</f>
        <v>233</v>
      </c>
      <c r="C51" s="11">
        <f t="shared" ref="C51:J51" si="6">MEDIAN(C2:C43)</f>
        <v>3.93</v>
      </c>
      <c r="D51" s="11">
        <f t="shared" si="6"/>
        <v>0.75</v>
      </c>
      <c r="E51" s="11">
        <f t="shared" si="6"/>
        <v>1.25</v>
      </c>
      <c r="F51" s="11">
        <f t="shared" si="6"/>
        <v>11.635</v>
      </c>
      <c r="G51" s="11">
        <f t="shared" si="6"/>
        <v>5.75</v>
      </c>
      <c r="H51" s="11">
        <f t="shared" si="6"/>
        <v>-3.9</v>
      </c>
      <c r="I51" s="11">
        <f t="shared" si="6"/>
        <v>54.9</v>
      </c>
      <c r="J51" s="11">
        <f t="shared" si="6"/>
        <v>-0.75</v>
      </c>
      <c r="M51" s="11">
        <f t="shared" si="4"/>
        <v>6693199.99048186</v>
      </c>
      <c r="N51" s="11">
        <f t="shared" ref="N51:U51" si="7">(C4-C$48)^2</f>
        <v>1.56666944444445</v>
      </c>
      <c r="O51" s="11">
        <f t="shared" si="7"/>
        <v>0.00463696145124717</v>
      </c>
      <c r="P51" s="11">
        <f t="shared" si="7"/>
        <v>2.68179614512472</v>
      </c>
      <c r="Q51" s="11">
        <f t="shared" si="7"/>
        <v>23.1544274376417</v>
      </c>
      <c r="R51" s="11">
        <f t="shared" si="7"/>
        <v>11.8778698979592</v>
      </c>
      <c r="S51" s="11">
        <f t="shared" si="7"/>
        <v>6.5146485260771</v>
      </c>
      <c r="T51" s="11">
        <f t="shared" si="7"/>
        <v>1112.00017777778</v>
      </c>
      <c r="U51" s="11">
        <f t="shared" si="7"/>
        <v>7.47111111111111</v>
      </c>
    </row>
    <row r="52" spans="1:21">
      <c r="A52" s="10"/>
      <c r="B52" s="11">
        <f>B2-B43</f>
        <v>14484</v>
      </c>
      <c r="C52" s="11">
        <f t="shared" ref="C52:J52" si="8">C2-C43</f>
        <v>1.96</v>
      </c>
      <c r="D52" s="11">
        <f>D2-D42</f>
        <v>-3.1</v>
      </c>
      <c r="E52" s="11">
        <f>E2-E42</f>
        <v>-1.75</v>
      </c>
      <c r="F52" s="11">
        <f t="shared" si="8"/>
        <v>-2.7</v>
      </c>
      <c r="G52" s="11">
        <f t="shared" si="8"/>
        <v>-13.9</v>
      </c>
      <c r="H52" s="11">
        <f t="shared" si="8"/>
        <v>-4.2</v>
      </c>
      <c r="I52" s="11">
        <f t="shared" si="8"/>
        <v>72.26</v>
      </c>
      <c r="J52" s="11">
        <f t="shared" si="8"/>
        <v>11.1</v>
      </c>
      <c r="M52" s="11">
        <f t="shared" si="4"/>
        <v>5462139.0148721</v>
      </c>
      <c r="N52" s="11">
        <f t="shared" ref="N52:U52" si="9">(C5-C$48)^2</f>
        <v>1.10600277777778</v>
      </c>
      <c r="O52" s="11">
        <f t="shared" si="9"/>
        <v>0.13549410430839</v>
      </c>
      <c r="P52" s="11">
        <f t="shared" si="9"/>
        <v>6.95703424036281</v>
      </c>
      <c r="Q52" s="11">
        <f t="shared" si="9"/>
        <v>83.0268083900227</v>
      </c>
      <c r="R52" s="11">
        <f t="shared" si="9"/>
        <v>0.205727040816327</v>
      </c>
      <c r="S52" s="11">
        <f t="shared" si="9"/>
        <v>9.31702947845805</v>
      </c>
      <c r="T52" s="11">
        <f t="shared" si="9"/>
        <v>2534.78684444444</v>
      </c>
      <c r="U52" s="11">
        <f t="shared" si="9"/>
        <v>0.0711111111111112</v>
      </c>
    </row>
    <row r="53" spans="1:21">
      <c r="A53" s="12" t="s">
        <v>57</v>
      </c>
      <c r="B53" s="11">
        <f>STDEV(B2:B43)</f>
        <v>2341.57710733461</v>
      </c>
      <c r="C53" s="11">
        <f t="shared" ref="C53:J53" si="10">STDEV(C2:C43)</f>
        <v>6.99402778666227</v>
      </c>
      <c r="D53" s="11">
        <f t="shared" si="10"/>
        <v>3.40636926043868</v>
      </c>
      <c r="E53" s="11">
        <f t="shared" si="10"/>
        <v>5.48073911252052</v>
      </c>
      <c r="F53" s="11">
        <f t="shared" si="10"/>
        <v>12.4653703730208</v>
      </c>
      <c r="G53" s="11">
        <f t="shared" si="10"/>
        <v>5.15183785413141</v>
      </c>
      <c r="H53" s="11">
        <f t="shared" si="10"/>
        <v>3.50188019848001</v>
      </c>
      <c r="I53" s="11">
        <f t="shared" si="10"/>
        <v>37.718270461369</v>
      </c>
      <c r="J53" s="11">
        <f t="shared" si="10"/>
        <v>5.77240672878382</v>
      </c>
      <c r="M53" s="11">
        <f t="shared" si="4"/>
        <v>2250365.86853064</v>
      </c>
      <c r="N53" s="11">
        <f t="shared" ref="N53:U53" si="11">(C6-C$48)^2</f>
        <v>3.42866944444445</v>
      </c>
      <c r="O53" s="11">
        <f t="shared" si="11"/>
        <v>0.937208390022676</v>
      </c>
      <c r="P53" s="11">
        <f t="shared" si="11"/>
        <v>6.95703424036281</v>
      </c>
      <c r="Q53" s="11">
        <f t="shared" si="11"/>
        <v>33.7782369614513</v>
      </c>
      <c r="R53" s="11">
        <f t="shared" si="11"/>
        <v>0.72858418367347</v>
      </c>
      <c r="S53" s="11">
        <f t="shared" si="11"/>
        <v>14.0803628117914</v>
      </c>
      <c r="T53" s="11">
        <f t="shared" si="11"/>
        <v>7787.47417777778</v>
      </c>
      <c r="U53" s="11">
        <f t="shared" si="11"/>
        <v>5.60111111111111</v>
      </c>
    </row>
    <row r="54" spans="1:21">
      <c r="A54" s="13" t="s">
        <v>58</v>
      </c>
      <c r="B54" s="11">
        <f>(B53/B48)*100</f>
        <v>390.34218906574</v>
      </c>
      <c r="C54" s="11">
        <f t="shared" ref="C54:J54" si="12">(C53/C48)*100</f>
        <v>222.150167919395</v>
      </c>
      <c r="D54" s="11">
        <f t="shared" si="12"/>
        <v>2582.44600971885</v>
      </c>
      <c r="E54" s="11">
        <f t="shared" si="12"/>
        <v>140.979325530293</v>
      </c>
      <c r="F54" s="11">
        <f t="shared" si="12"/>
        <v>84.729819658015</v>
      </c>
      <c r="G54" s="11">
        <f t="shared" si="12"/>
        <v>74.1652750209149</v>
      </c>
      <c r="H54" s="11">
        <f t="shared" si="12"/>
        <v>-101.573873160332</v>
      </c>
      <c r="I54" s="11">
        <f t="shared" si="12"/>
        <v>60.2977786337562</v>
      </c>
      <c r="J54" s="11">
        <f t="shared" si="12"/>
        <v>4329.30504658787</v>
      </c>
      <c r="M54" s="11">
        <f t="shared" si="4"/>
        <v>1383262.84414039</v>
      </c>
      <c r="N54" s="11">
        <f t="shared" ref="N54:U54" si="13">(C7-C$48)^2</f>
        <v>52.5383361111111</v>
      </c>
      <c r="O54" s="11">
        <f t="shared" si="13"/>
        <v>0.868446485260771</v>
      </c>
      <c r="P54" s="11">
        <f t="shared" si="13"/>
        <v>13.0492961451247</v>
      </c>
      <c r="Q54" s="11">
        <f t="shared" si="13"/>
        <v>1.02395124716554</v>
      </c>
      <c r="R54" s="11">
        <f t="shared" si="13"/>
        <v>9.90001275510204</v>
      </c>
      <c r="S54" s="11">
        <f t="shared" si="13"/>
        <v>18.0422675736961</v>
      </c>
      <c r="T54" s="11">
        <f t="shared" si="13"/>
        <v>1967.21817777778</v>
      </c>
      <c r="U54" s="11">
        <f t="shared" si="13"/>
        <v>44.4444444444444</v>
      </c>
    </row>
    <row r="55" spans="1:21">
      <c r="A55" s="12" t="s">
        <v>59</v>
      </c>
      <c r="B55" s="11">
        <f>KURT(B2:B43)</f>
        <v>28.7086459522653</v>
      </c>
      <c r="C55" s="11">
        <f t="shared" ref="C55:J55" si="14">KURT(C2:C43)</f>
        <v>28.4742212934428</v>
      </c>
      <c r="D55" s="11">
        <f t="shared" si="14"/>
        <v>28.0750710624072</v>
      </c>
      <c r="E55" s="11">
        <f t="shared" si="14"/>
        <v>6.55638671042919</v>
      </c>
      <c r="F55" s="11">
        <f t="shared" si="14"/>
        <v>22.7636718509967</v>
      </c>
      <c r="G55" s="11">
        <f t="shared" si="14"/>
        <v>9.73498985836471</v>
      </c>
      <c r="H55" s="11">
        <f t="shared" si="14"/>
        <v>2.62662941088532</v>
      </c>
      <c r="I55" s="11">
        <f t="shared" si="14"/>
        <v>2.21176970922607</v>
      </c>
      <c r="J55" s="11">
        <f t="shared" si="14"/>
        <v>0.473451929826495</v>
      </c>
      <c r="M55" s="11">
        <f t="shared" si="4"/>
        <v>680826.234384295</v>
      </c>
      <c r="N55" s="11">
        <f t="shared" ref="N55:U55" si="15">(C8-C$48)^2</f>
        <v>13.3346694444444</v>
      </c>
      <c r="O55" s="11">
        <f t="shared" si="15"/>
        <v>1.87168458049887</v>
      </c>
      <c r="P55" s="11">
        <f t="shared" si="15"/>
        <v>6.95703424036281</v>
      </c>
      <c r="Q55" s="11">
        <f t="shared" si="15"/>
        <v>32.6258560090703</v>
      </c>
      <c r="R55" s="11">
        <f t="shared" si="15"/>
        <v>30.620412755102</v>
      </c>
      <c r="S55" s="11">
        <f t="shared" si="15"/>
        <v>11.9189342403628</v>
      </c>
      <c r="T55" s="11">
        <f t="shared" si="15"/>
        <v>3118.85017777778</v>
      </c>
      <c r="U55" s="11">
        <f t="shared" si="15"/>
        <v>0.587777777777778</v>
      </c>
    </row>
    <row r="56" spans="1:21">
      <c r="A56" s="12" t="s">
        <v>60</v>
      </c>
      <c r="B56" s="11">
        <f>SKEW(B2:B43)</f>
        <v>5.06039690338001</v>
      </c>
      <c r="C56" s="11">
        <f t="shared" ref="C56:J56" si="16">SKEW(C2:C43)</f>
        <v>-4.89653189324227</v>
      </c>
      <c r="D56" s="11">
        <f t="shared" si="16"/>
        <v>-4.87230079070551</v>
      </c>
      <c r="E56" s="11">
        <f t="shared" si="16"/>
        <v>2.52900150104593</v>
      </c>
      <c r="F56" s="11">
        <f t="shared" si="16"/>
        <v>4.28914856442662</v>
      </c>
      <c r="G56" s="11">
        <f t="shared" si="16"/>
        <v>2.74974799958167</v>
      </c>
      <c r="H56" s="11">
        <f t="shared" si="16"/>
        <v>1.15097443818562</v>
      </c>
      <c r="I56" s="11">
        <f t="shared" si="16"/>
        <v>1.33607421390819</v>
      </c>
      <c r="J56" s="11">
        <f t="shared" si="16"/>
        <v>0.613500160840824</v>
      </c>
      <c r="M56" s="11">
        <f t="shared" si="4"/>
        <v>174825.966091612</v>
      </c>
      <c r="N56" s="11">
        <f t="shared" ref="N56:U56" si="17">(C9-C$48)^2</f>
        <v>3.80900277777778</v>
      </c>
      <c r="O56" s="11">
        <f t="shared" si="17"/>
        <v>6.09149410430839</v>
      </c>
      <c r="P56" s="11">
        <f t="shared" si="17"/>
        <v>6.95703424036281</v>
      </c>
      <c r="Q56" s="11">
        <f t="shared" si="17"/>
        <v>0.0449036281179146</v>
      </c>
      <c r="R56" s="11">
        <f t="shared" si="17"/>
        <v>9.90001275510204</v>
      </c>
      <c r="S56" s="11">
        <f t="shared" si="17"/>
        <v>0.718458049886621</v>
      </c>
      <c r="T56" s="11">
        <f t="shared" si="17"/>
        <v>103.090177777778</v>
      </c>
      <c r="U56" s="11">
        <f t="shared" si="17"/>
        <v>78.6177777777778</v>
      </c>
    </row>
    <row r="57" spans="1:21">
      <c r="A57" s="12" t="s">
        <v>61</v>
      </c>
      <c r="B57" s="11">
        <f>MIN(B2:B43)</f>
        <v>9</v>
      </c>
      <c r="C57" s="11">
        <f t="shared" ref="C57:J57" si="18">MIN(C2:C43)</f>
        <v>-37.2</v>
      </c>
      <c r="D57" s="11">
        <f t="shared" si="18"/>
        <v>-19.2</v>
      </c>
      <c r="E57" s="11">
        <f t="shared" si="18"/>
        <v>0</v>
      </c>
      <c r="F57" s="11">
        <f t="shared" si="18"/>
        <v>3.3</v>
      </c>
      <c r="G57" s="11">
        <f t="shared" si="18"/>
        <v>1.9</v>
      </c>
      <c r="H57" s="11">
        <f t="shared" si="18"/>
        <v>-8.9</v>
      </c>
      <c r="I57" s="11">
        <f t="shared" si="18"/>
        <v>18.1</v>
      </c>
      <c r="J57" s="11">
        <f t="shared" si="18"/>
        <v>-11.6</v>
      </c>
      <c r="M57" s="11">
        <f t="shared" si="4"/>
        <v>46277.4538964902</v>
      </c>
      <c r="N57" s="11">
        <f t="shared" ref="N57:U57" si="19">(C10-C$48)^2</f>
        <v>19.8173361111111</v>
      </c>
      <c r="O57" s="11">
        <f t="shared" si="19"/>
        <v>3.87339886621315</v>
      </c>
      <c r="P57" s="11">
        <f t="shared" si="19"/>
        <v>65.8107247165533</v>
      </c>
      <c r="Q57" s="11">
        <f t="shared" si="19"/>
        <v>4724.92573696145</v>
      </c>
      <c r="R57" s="11">
        <f t="shared" si="19"/>
        <v>7.04144132653061</v>
      </c>
      <c r="S57" s="11">
        <f t="shared" si="19"/>
        <v>0.558934240362812</v>
      </c>
      <c r="T57" s="11">
        <f t="shared" si="19"/>
        <v>422.439511111111</v>
      </c>
      <c r="U57" s="11">
        <f t="shared" si="19"/>
        <v>3.36111111111111</v>
      </c>
    </row>
    <row r="58" spans="1:21">
      <c r="A58" s="12" t="s">
        <v>62</v>
      </c>
      <c r="B58" s="11">
        <f>MAX(B3:B43)</f>
        <v>4223</v>
      </c>
      <c r="C58" s="11">
        <f t="shared" ref="C58:J58" si="20">MAX(C3:C43)</f>
        <v>11.1</v>
      </c>
      <c r="D58" s="11">
        <f t="shared" si="20"/>
        <v>3.9</v>
      </c>
      <c r="E58" s="11">
        <f t="shared" si="20"/>
        <v>25</v>
      </c>
      <c r="F58" s="11">
        <f t="shared" si="20"/>
        <v>83.45</v>
      </c>
      <c r="G58" s="11">
        <f t="shared" si="20"/>
        <v>30.17</v>
      </c>
      <c r="H58" s="11">
        <f t="shared" si="20"/>
        <v>9.1</v>
      </c>
      <c r="I58" s="11">
        <f t="shared" si="20"/>
        <v>193.3</v>
      </c>
      <c r="J58" s="11">
        <f t="shared" si="20"/>
        <v>15</v>
      </c>
      <c r="M58" s="11">
        <f t="shared" si="4"/>
        <v>45420.9660916121</v>
      </c>
      <c r="N58" s="11">
        <f t="shared" ref="N58:U58" si="21">(C11-C$48)^2</f>
        <v>0.121336111111111</v>
      </c>
      <c r="O58" s="11">
        <f t="shared" si="21"/>
        <v>0.0282560090702948</v>
      </c>
      <c r="P58" s="11">
        <f t="shared" si="21"/>
        <v>11.4759628117914</v>
      </c>
      <c r="Q58" s="11">
        <f t="shared" si="21"/>
        <v>130.231570294785</v>
      </c>
      <c r="R58" s="11">
        <f t="shared" si="21"/>
        <v>25.4664413265306</v>
      </c>
      <c r="S58" s="11">
        <f t="shared" si="21"/>
        <v>7.549410430839</v>
      </c>
      <c r="T58" s="11">
        <f t="shared" si="21"/>
        <v>447.463511111112</v>
      </c>
      <c r="U58" s="11">
        <f t="shared" si="21"/>
        <v>84.0277777777778</v>
      </c>
    </row>
    <row r="59" spans="1:21">
      <c r="A59" s="12" t="s">
        <v>63</v>
      </c>
      <c r="B59" s="14">
        <f>SUM(B2:B43)</f>
        <v>39088</v>
      </c>
      <c r="C59" s="14">
        <f t="shared" ref="C59:J59" si="22">SUM(C2:C43)</f>
        <v>136.33</v>
      </c>
      <c r="D59" s="14">
        <f t="shared" si="22"/>
        <v>6.34</v>
      </c>
      <c r="E59" s="14">
        <f t="shared" si="22"/>
        <v>164.53</v>
      </c>
      <c r="F59" s="14">
        <f t="shared" si="22"/>
        <v>627.9</v>
      </c>
      <c r="G59" s="14">
        <f t="shared" si="22"/>
        <v>298.35</v>
      </c>
      <c r="H59" s="14">
        <f t="shared" si="22"/>
        <v>-149.9</v>
      </c>
      <c r="I59" s="14">
        <f t="shared" si="22"/>
        <v>2722.84</v>
      </c>
      <c r="J59" s="14">
        <f t="shared" si="22"/>
        <v>8.1</v>
      </c>
      <c r="M59" s="11">
        <f t="shared" si="4"/>
        <v>5494.06365258775</v>
      </c>
      <c r="N59" s="11">
        <f t="shared" ref="N59:U59" si="23">(C12-C$48)^2</f>
        <v>5.53033611111112</v>
      </c>
      <c r="O59" s="11">
        <f t="shared" si="23"/>
        <v>4.98139886621315</v>
      </c>
      <c r="P59" s="11">
        <f t="shared" si="23"/>
        <v>8.19322471655329</v>
      </c>
      <c r="Q59" s="11">
        <f t="shared" si="23"/>
        <v>6.19061791383219</v>
      </c>
      <c r="R59" s="11">
        <f t="shared" si="23"/>
        <v>4.6071556122449</v>
      </c>
      <c r="S59" s="11">
        <f t="shared" si="23"/>
        <v>2.39512471655329</v>
      </c>
      <c r="T59" s="11">
        <f t="shared" si="23"/>
        <v>76.6208444444446</v>
      </c>
      <c r="U59" s="11">
        <f t="shared" si="23"/>
        <v>0.694444444444444</v>
      </c>
    </row>
    <row r="60" spans="1:21">
      <c r="A60" s="12" t="s">
        <v>64</v>
      </c>
      <c r="B60" s="11">
        <f>CONFIDENCE(0.5,B53,B45)</f>
        <v>243.702044517688</v>
      </c>
      <c r="C60" s="11">
        <f>CONFIDENCE(0.5,C53,$B$45)</f>
        <v>0.727910631550067</v>
      </c>
      <c r="D60" s="11">
        <f t="shared" ref="D60:J60" si="24">CONFIDENCE(0.5,D53,$B$45)</f>
        <v>0.354521382426756</v>
      </c>
      <c r="E60" s="11">
        <f t="shared" si="24"/>
        <v>0.570413557172876</v>
      </c>
      <c r="F60" s="11">
        <f t="shared" si="24"/>
        <v>1.29734623560329</v>
      </c>
      <c r="G60" s="11">
        <f t="shared" si="24"/>
        <v>0.536182820605288</v>
      </c>
      <c r="H60" s="11">
        <f t="shared" si="24"/>
        <v>0.36446178148582</v>
      </c>
      <c r="I60" s="11">
        <f t="shared" si="24"/>
        <v>3.92556777153066</v>
      </c>
      <c r="J60" s="11">
        <f t="shared" si="24"/>
        <v>0.600769164161141</v>
      </c>
      <c r="M60" s="11">
        <f t="shared" si="4"/>
        <v>735.600237953599</v>
      </c>
      <c r="N60" s="11">
        <f t="shared" ref="N60:U60" si="25">(C13-C$48)^2</f>
        <v>0.424669444444445</v>
      </c>
      <c r="O60" s="11">
        <f t="shared" si="25"/>
        <v>0.589970294784581</v>
      </c>
      <c r="P60" s="11">
        <f t="shared" si="25"/>
        <v>4.56941519274377</v>
      </c>
      <c r="Q60" s="11">
        <f t="shared" si="25"/>
        <v>24.1268083900227</v>
      </c>
      <c r="R60" s="11">
        <f t="shared" si="25"/>
        <v>0.120012755102041</v>
      </c>
      <c r="S60" s="11">
        <f t="shared" si="25"/>
        <v>10.5470294784581</v>
      </c>
      <c r="T60" s="11">
        <f t="shared" si="25"/>
        <v>668.394844444445</v>
      </c>
      <c r="U60" s="11">
        <f t="shared" si="25"/>
        <v>26.6944444444444</v>
      </c>
    </row>
    <row r="61" spans="13:21">
      <c r="M61" s="11">
        <f t="shared" si="4"/>
        <v>0.0148720999405123</v>
      </c>
      <c r="N61" s="11">
        <f t="shared" ref="N61:U61" si="26">(C14-C$48)^2</f>
        <v>0.023002777777778</v>
      </c>
      <c r="O61" s="11">
        <f t="shared" si="26"/>
        <v>0.00463696145124717</v>
      </c>
      <c r="P61" s="11">
        <f t="shared" si="26"/>
        <v>6.95703424036281</v>
      </c>
      <c r="Q61" s="11">
        <f t="shared" si="26"/>
        <v>11.8467083900227</v>
      </c>
      <c r="R61" s="11">
        <f t="shared" si="26"/>
        <v>1.31429846938775</v>
      </c>
      <c r="S61" s="11">
        <f t="shared" si="26"/>
        <v>4.21226757369614</v>
      </c>
      <c r="T61" s="11">
        <f t="shared" si="26"/>
        <v>2083.61817777778</v>
      </c>
      <c r="U61" s="11">
        <f t="shared" si="26"/>
        <v>0.284444444444444</v>
      </c>
    </row>
    <row r="62" spans="10:21">
      <c r="J62" s="20"/>
      <c r="M62" s="11">
        <f t="shared" si="4"/>
        <v>10176.3807257585</v>
      </c>
      <c r="N62" s="11">
        <f t="shared" ref="N62:U62" si="27">(C15-C$48)^2</f>
        <v>63.2290027777778</v>
      </c>
      <c r="O62" s="11">
        <f t="shared" si="27"/>
        <v>2.78254172335601</v>
      </c>
      <c r="P62" s="11">
        <f t="shared" si="27"/>
        <v>6.95703424036281</v>
      </c>
      <c r="Q62" s="11">
        <f t="shared" si="27"/>
        <v>36.1429988662132</v>
      </c>
      <c r="R62" s="11">
        <f t="shared" si="27"/>
        <v>7.00358418367347</v>
      </c>
      <c r="S62" s="11">
        <f t="shared" si="27"/>
        <v>11.2065532879819</v>
      </c>
      <c r="T62" s="11">
        <f t="shared" si="27"/>
        <v>42.9461777777779</v>
      </c>
      <c r="U62" s="11">
        <f t="shared" si="27"/>
        <v>189.521111111111</v>
      </c>
    </row>
    <row r="63" spans="10:21">
      <c r="J63" s="20"/>
      <c r="M63" s="11">
        <f t="shared" si="4"/>
        <v>13895.2343842951</v>
      </c>
      <c r="N63" s="11">
        <f t="shared" ref="N63:U63" si="28">(C16-C$48)^2</f>
        <v>0.565002777777779</v>
      </c>
      <c r="O63" s="11">
        <f t="shared" si="28"/>
        <v>0.322732199546485</v>
      </c>
      <c r="P63" s="11">
        <f t="shared" si="28"/>
        <v>2.68179614512472</v>
      </c>
      <c r="Q63" s="11">
        <f t="shared" si="28"/>
        <v>61.0258560090703</v>
      </c>
      <c r="R63" s="11">
        <f t="shared" si="28"/>
        <v>13.2964413265306</v>
      </c>
      <c r="S63" s="11">
        <f t="shared" si="28"/>
        <v>157.442743764172</v>
      </c>
      <c r="T63" s="11">
        <f t="shared" si="28"/>
        <v>374.551511111111</v>
      </c>
      <c r="U63" s="11">
        <f t="shared" si="28"/>
        <v>221.017777777778</v>
      </c>
    </row>
    <row r="64" spans="13:21">
      <c r="M64" s="11">
        <f t="shared" si="4"/>
        <v>15099.0148720999</v>
      </c>
      <c r="N64" s="11">
        <f t="shared" ref="N64:U64" si="29">(C17-C$48)^2</f>
        <v>8.13200277777778</v>
      </c>
      <c r="O64" s="11">
        <f t="shared" si="29"/>
        <v>1.87168458049887</v>
      </c>
      <c r="P64" s="11">
        <f t="shared" si="29"/>
        <v>6.95703424036281</v>
      </c>
      <c r="Q64" s="11">
        <f t="shared" si="29"/>
        <v>17.740141723356</v>
      </c>
      <c r="R64" s="11">
        <f t="shared" si="29"/>
        <v>1.55358418367347</v>
      </c>
      <c r="S64" s="11">
        <f t="shared" si="29"/>
        <v>6.01417233560091</v>
      </c>
      <c r="T64" s="11">
        <f t="shared" si="29"/>
        <v>409.927511111111</v>
      </c>
      <c r="U64" s="11">
        <f t="shared" si="29"/>
        <v>0.401111111111111</v>
      </c>
    </row>
    <row r="65" spans="13:21">
      <c r="M65" s="11">
        <f t="shared" si="4"/>
        <v>41159.502676978</v>
      </c>
      <c r="N65" s="11">
        <f t="shared" ref="N65:U65" si="30">(C18-C$48)^2</f>
        <v>0.565002777777779</v>
      </c>
      <c r="O65" s="11">
        <f t="shared" si="30"/>
        <v>0.589970294784581</v>
      </c>
      <c r="P65" s="11">
        <f t="shared" si="30"/>
        <v>10.4821770975057</v>
      </c>
      <c r="Q65" s="11">
        <f t="shared" si="30"/>
        <v>22.2020464852608</v>
      </c>
      <c r="R65" s="11">
        <f t="shared" si="30"/>
        <v>18.0321556122449</v>
      </c>
      <c r="S65" s="11">
        <f t="shared" si="30"/>
        <v>33.0351247165533</v>
      </c>
      <c r="T65" s="11">
        <f t="shared" si="30"/>
        <v>668.394844444445</v>
      </c>
      <c r="U65" s="11">
        <f t="shared" si="30"/>
        <v>75.1111111111111</v>
      </c>
    </row>
    <row r="66" spans="13:21">
      <c r="M66" s="11">
        <f t="shared" si="4"/>
        <v>90527.6002379536</v>
      </c>
      <c r="N66" s="11">
        <f t="shared" ref="N66:U66" si="31">(C19-C$48)^2</f>
        <v>0.0220027777777775</v>
      </c>
      <c r="O66" s="11">
        <f t="shared" si="31"/>
        <v>0.589970294784581</v>
      </c>
      <c r="P66" s="11">
        <f t="shared" si="31"/>
        <v>6.95703424036281</v>
      </c>
      <c r="Q66" s="11">
        <f t="shared" si="31"/>
        <v>50.5791893424037</v>
      </c>
      <c r="R66" s="11">
        <f t="shared" si="31"/>
        <v>0.0607270408163263</v>
      </c>
      <c r="S66" s="11">
        <f t="shared" si="31"/>
        <v>0.718458049886621</v>
      </c>
      <c r="T66" s="11">
        <f t="shared" si="31"/>
        <v>10.5408444444444</v>
      </c>
      <c r="U66" s="11">
        <f t="shared" si="31"/>
        <v>0.587777777777778</v>
      </c>
    </row>
    <row r="67" spans="13:21">
      <c r="M67" s="11">
        <f t="shared" si="4"/>
        <v>99778.9417013682</v>
      </c>
      <c r="N67" s="11">
        <f t="shared" ref="N67:U67" si="32">(C20-C$48)^2</f>
        <v>3.80900277777778</v>
      </c>
      <c r="O67" s="11">
        <f t="shared" si="32"/>
        <v>2.78254172335601</v>
      </c>
      <c r="P67" s="11">
        <f t="shared" si="32"/>
        <v>5.58084376417233</v>
      </c>
      <c r="Q67" s="11">
        <f t="shared" si="32"/>
        <v>1.41157029478458</v>
      </c>
      <c r="R67" s="11">
        <f t="shared" si="32"/>
        <v>3.40929846938776</v>
      </c>
      <c r="S67" s="11">
        <f t="shared" si="32"/>
        <v>13.3398866213152</v>
      </c>
      <c r="T67" s="11">
        <f t="shared" si="32"/>
        <v>189.154177777778</v>
      </c>
      <c r="U67" s="11">
        <f t="shared" si="32"/>
        <v>50.8844444444444</v>
      </c>
    </row>
    <row r="68" spans="13:21">
      <c r="M68" s="11">
        <f t="shared" si="4"/>
        <v>101046.45389649</v>
      </c>
      <c r="N68" s="11">
        <f t="shared" ref="N68:U68" si="33">(C21-C$48)^2</f>
        <v>0.304336111111112</v>
      </c>
      <c r="O68" s="11">
        <f t="shared" si="33"/>
        <v>0.13549410430839</v>
      </c>
      <c r="P68" s="11">
        <f t="shared" si="33"/>
        <v>9.68691519274376</v>
      </c>
      <c r="Q68" s="11">
        <f t="shared" si="33"/>
        <v>10.8115702947846</v>
      </c>
      <c r="R68" s="11">
        <f t="shared" si="33"/>
        <v>11.8778698979592</v>
      </c>
      <c r="S68" s="11">
        <f t="shared" si="33"/>
        <v>6.01417233560091</v>
      </c>
      <c r="T68" s="11">
        <f t="shared" si="33"/>
        <v>426.560177777778</v>
      </c>
      <c r="U68" s="11">
        <f t="shared" si="33"/>
        <v>0.871111111111111</v>
      </c>
    </row>
    <row r="69" spans="13:21">
      <c r="M69" s="11">
        <f t="shared" si="4"/>
        <v>122414.649018441</v>
      </c>
      <c r="N69" s="11">
        <f t="shared" ref="N69:U69" si="34">(C22-C$48)^2</f>
        <v>15.6156694444444</v>
      </c>
      <c r="O69" s="11">
        <f t="shared" si="34"/>
        <v>0.0173988662131519</v>
      </c>
      <c r="P69" s="11">
        <f t="shared" si="34"/>
        <v>6.95703424036281</v>
      </c>
      <c r="Q69" s="11">
        <f t="shared" si="34"/>
        <v>29.2887131519274</v>
      </c>
      <c r="R69" s="11">
        <f t="shared" si="34"/>
        <v>1.55358418367347</v>
      </c>
      <c r="S69" s="11">
        <f t="shared" si="34"/>
        <v>0.419410430839003</v>
      </c>
      <c r="T69" s="11">
        <f t="shared" si="34"/>
        <v>4205.09017777778</v>
      </c>
      <c r="U69" s="11">
        <f t="shared" si="34"/>
        <v>1.52111111111111</v>
      </c>
    </row>
    <row r="70" spans="1:21">
      <c r="A70" s="7" t="s">
        <v>65</v>
      </c>
      <c r="B70" s="21"/>
      <c r="C70" s="16"/>
      <c r="D70" s="16"/>
      <c r="M70" s="11">
        <f t="shared" si="4"/>
        <v>147362.356335515</v>
      </c>
      <c r="N70" s="11">
        <f t="shared" ref="N70:U70" si="35">(C23-C$48)^2</f>
        <v>20.7176694444445</v>
      </c>
      <c r="O70" s="11">
        <f t="shared" si="35"/>
        <v>1.14082743764172</v>
      </c>
      <c r="P70" s="11">
        <f t="shared" si="35"/>
        <v>6.95703424036281</v>
      </c>
      <c r="Q70" s="11">
        <f t="shared" si="35"/>
        <v>7.35442743764173</v>
      </c>
      <c r="R70" s="11">
        <f t="shared" si="35"/>
        <v>27.600012755102</v>
      </c>
      <c r="S70" s="11">
        <f t="shared" si="35"/>
        <v>15.6213151927438</v>
      </c>
      <c r="T70" s="11">
        <f t="shared" si="35"/>
        <v>17094.6908444444</v>
      </c>
      <c r="U70" s="11">
        <f t="shared" si="35"/>
        <v>36.4011111111111</v>
      </c>
    </row>
    <row r="71" spans="2:21">
      <c r="B71" s="16"/>
      <c r="C71" s="16"/>
      <c r="D71" s="16"/>
      <c r="M71" s="11">
        <f t="shared" si="4"/>
        <v>159902.45389649</v>
      </c>
      <c r="N71" s="11">
        <f t="shared" ref="N71:U71" si="36">(C24-C$48)^2</f>
        <v>1627.98800277778</v>
      </c>
      <c r="O71" s="11">
        <f t="shared" si="36"/>
        <v>373.722541723356</v>
      </c>
      <c r="P71" s="11">
        <f t="shared" si="36"/>
        <v>445.732629478458</v>
      </c>
      <c r="Q71" s="11">
        <f t="shared" si="36"/>
        <v>97.7744274376417</v>
      </c>
      <c r="R71" s="11">
        <f t="shared" si="36"/>
        <v>13.3485841836735</v>
      </c>
      <c r="S71" s="11">
        <f t="shared" si="36"/>
        <v>0.00226757369614515</v>
      </c>
      <c r="T71" s="11">
        <f t="shared" si="36"/>
        <v>186.413511111111</v>
      </c>
      <c r="U71" s="11">
        <f t="shared" si="36"/>
        <v>2.05444444444444</v>
      </c>
    </row>
    <row r="72" spans="2:21">
      <c r="B72" s="22" t="s">
        <v>66</v>
      </c>
      <c r="C72" s="22">
        <f>1+LOG(42,2)</f>
        <v>6.39231742277876</v>
      </c>
      <c r="M72" s="11">
        <f t="shared" si="4"/>
        <v>174622.063652588</v>
      </c>
      <c r="N72" s="11">
        <f t="shared" ref="N72:U72" si="37">(C25-C$48)^2</f>
        <v>11.2336694444445</v>
      </c>
      <c r="O72" s="11">
        <v>0</v>
      </c>
      <c r="P72" s="11">
        <v>0</v>
      </c>
      <c r="Q72" s="11">
        <f t="shared" si="37"/>
        <v>29.0315702947846</v>
      </c>
      <c r="R72" s="11">
        <f t="shared" si="37"/>
        <v>12.5771556122449</v>
      </c>
      <c r="S72" s="11">
        <f t="shared" si="37"/>
        <v>11.2384580498866</v>
      </c>
      <c r="T72" s="11">
        <f t="shared" si="37"/>
        <v>202.967511111111</v>
      </c>
      <c r="U72" s="11">
        <f t="shared" si="37"/>
        <v>9.20111111111111</v>
      </c>
    </row>
    <row r="73" spans="2:21">
      <c r="B73" s="22" t="s">
        <v>67</v>
      </c>
      <c r="C73" s="22">
        <f>3.5*G53*(42^(-1/3))</f>
        <v>5.18736889315443</v>
      </c>
      <c r="D73" s="16"/>
      <c r="M73" s="11">
        <f t="shared" si="4"/>
        <v>235106.722189173</v>
      </c>
      <c r="N73" s="11">
        <f t="shared" ref="N73:U73" si="38">(C26-C$48)^2</f>
        <v>1.81800277777778</v>
      </c>
      <c r="O73" s="11">
        <f t="shared" si="38"/>
        <v>0.13549410430839</v>
      </c>
      <c r="P73" s="11">
        <f t="shared" si="38"/>
        <v>6.95703424036281</v>
      </c>
      <c r="Q73" s="11">
        <f t="shared" si="38"/>
        <v>0.412041723356011</v>
      </c>
      <c r="R73" s="11">
        <f t="shared" si="38"/>
        <v>0.716441326530612</v>
      </c>
      <c r="S73" s="11">
        <f t="shared" si="38"/>
        <v>7.57560090702948</v>
      </c>
      <c r="T73" s="11">
        <f t="shared" si="38"/>
        <v>0.298844444444437</v>
      </c>
      <c r="U73" s="11">
        <f t="shared" si="38"/>
        <v>4.55111111111111</v>
      </c>
    </row>
    <row r="74" spans="2:21">
      <c r="B74" s="16"/>
      <c r="C74" s="16"/>
      <c r="D74" s="16"/>
      <c r="M74" s="11">
        <f t="shared" si="4"/>
        <v>263043.89292088</v>
      </c>
      <c r="N74" s="11">
        <f t="shared" ref="N74:U74" si="39">(C27-C$48)^2</f>
        <v>2.39733611111111</v>
      </c>
      <c r="O74" s="11">
        <f t="shared" si="39"/>
        <v>0.399303628117914</v>
      </c>
      <c r="P74" s="11">
        <f t="shared" si="39"/>
        <v>6.95703424036281</v>
      </c>
      <c r="Q74" s="11">
        <f t="shared" si="39"/>
        <v>61.0258560090703</v>
      </c>
      <c r="R74" s="11">
        <f t="shared" si="39"/>
        <v>4.6071556122449</v>
      </c>
      <c r="S74" s="11">
        <f t="shared" si="39"/>
        <v>18.90179138322</v>
      </c>
      <c r="T74" s="11">
        <f t="shared" si="39"/>
        <v>1455.67684444445</v>
      </c>
      <c r="U74" s="11">
        <f t="shared" si="39"/>
        <v>21.7777777777778</v>
      </c>
    </row>
    <row r="75" spans="2:21">
      <c r="B75" s="12" t="s">
        <v>68</v>
      </c>
      <c r="C75" s="22" t="s">
        <v>69</v>
      </c>
      <c r="D75" s="22" t="s">
        <v>70</v>
      </c>
      <c r="E75" s="22" t="s">
        <v>71</v>
      </c>
      <c r="F75" s="22" t="s">
        <v>72</v>
      </c>
      <c r="G75" s="22" t="s">
        <v>73</v>
      </c>
      <c r="H75" s="5" t="s">
        <v>74</v>
      </c>
      <c r="I75" s="31"/>
      <c r="M75" s="11">
        <f t="shared" si="4"/>
        <v>270273.185603807</v>
      </c>
      <c r="N75" s="11">
        <f t="shared" ref="N75:U75" si="40">(C28-C$48)^2</f>
        <v>0.658802777777779</v>
      </c>
      <c r="O75" s="11">
        <f t="shared" si="40"/>
        <v>0.446351247165533</v>
      </c>
      <c r="P75" s="11">
        <f t="shared" si="40"/>
        <v>15.1135818594104</v>
      </c>
      <c r="Q75" s="11">
        <f t="shared" si="40"/>
        <v>8.92871315192742</v>
      </c>
      <c r="R75" s="11">
        <f t="shared" si="40"/>
        <v>7.00358418367347</v>
      </c>
      <c r="S75" s="11">
        <f t="shared" si="40"/>
        <v>0.425600907029478</v>
      </c>
      <c r="T75" s="11">
        <f t="shared" si="40"/>
        <v>1751.70151111111</v>
      </c>
      <c r="U75" s="11">
        <f t="shared" si="40"/>
        <v>0.284444444444444</v>
      </c>
    </row>
    <row r="76" spans="2:21">
      <c r="B76" s="12" t="s">
        <v>75</v>
      </c>
      <c r="C76" s="22">
        <f>C77/$C$73</f>
        <v>3.27719126018476</v>
      </c>
      <c r="D76" s="22">
        <f t="shared" ref="D76:I76" si="41">D77/$C$73</f>
        <v>3.46996721666622</v>
      </c>
      <c r="E76" s="22">
        <f t="shared" si="41"/>
        <v>0.963879782407283</v>
      </c>
      <c r="F76" s="22">
        <f t="shared" si="41"/>
        <v>0.192775956481457</v>
      </c>
      <c r="G76" s="22">
        <f t="shared" si="41"/>
        <v>0</v>
      </c>
      <c r="H76" s="5">
        <f t="shared" si="41"/>
        <v>0.192775956481457</v>
      </c>
      <c r="I76" s="31"/>
      <c r="M76" s="11">
        <f t="shared" si="4"/>
        <v>282894.258774539</v>
      </c>
      <c r="N76" s="11">
        <f t="shared" ref="N76:U76" si="42">(C29-C$48)^2</f>
        <v>12.5906694444444</v>
      </c>
      <c r="O76" s="35" t="s">
        <v>76</v>
      </c>
      <c r="P76" s="11">
        <f t="shared" si="42"/>
        <v>65.8107247165533</v>
      </c>
      <c r="Q76" s="11">
        <f t="shared" si="42"/>
        <v>7.22585600907028</v>
      </c>
      <c r="R76" s="11">
        <f t="shared" si="42"/>
        <v>9.28072704081633</v>
      </c>
      <c r="S76" s="11">
        <f t="shared" si="42"/>
        <v>9.90750566893424</v>
      </c>
      <c r="T76" s="11">
        <f t="shared" si="42"/>
        <v>844.096177777778</v>
      </c>
      <c r="U76" s="11">
        <f t="shared" si="42"/>
        <v>8.02777777777778</v>
      </c>
    </row>
    <row r="77" spans="2:21">
      <c r="B77" s="12" t="s">
        <v>77</v>
      </c>
      <c r="C77" s="22">
        <v>17</v>
      </c>
      <c r="D77" s="22">
        <v>18</v>
      </c>
      <c r="E77" s="22">
        <v>5</v>
      </c>
      <c r="F77" s="22">
        <v>1</v>
      </c>
      <c r="G77" s="22">
        <v>0</v>
      </c>
      <c r="H77" s="5">
        <v>1</v>
      </c>
      <c r="I77" s="32"/>
      <c r="M77" s="11">
        <f t="shared" si="4"/>
        <v>282894.258774539</v>
      </c>
      <c r="N77" s="11">
        <f t="shared" ref="N77:U77" si="43">(C30-C$48)^2</f>
        <v>20.7176694444445</v>
      </c>
      <c r="O77" s="11">
        <f t="shared" si="43"/>
        <v>3.4897798185941</v>
      </c>
      <c r="P77" s="11">
        <f t="shared" si="43"/>
        <v>1.92548662131519</v>
      </c>
      <c r="Q77" s="11">
        <f t="shared" si="43"/>
        <v>5.81728458049887</v>
      </c>
      <c r="R77" s="11">
        <f t="shared" si="43"/>
        <v>0.417869897959184</v>
      </c>
      <c r="S77" s="11">
        <f t="shared" si="43"/>
        <v>0.299886621315193</v>
      </c>
      <c r="T77" s="11">
        <f t="shared" si="43"/>
        <v>297.447511111111</v>
      </c>
      <c r="U77" s="11">
        <f t="shared" si="43"/>
        <v>8.80111111111111</v>
      </c>
    </row>
    <row r="78" spans="13:21">
      <c r="M78" s="11">
        <f t="shared" si="4"/>
        <v>285025.770969661</v>
      </c>
      <c r="N78" s="11">
        <f t="shared" ref="N78:U78" si="44">(C31-C$48)^2</f>
        <v>1.81800277777778</v>
      </c>
      <c r="O78" s="11">
        <f t="shared" si="44"/>
        <v>0.399303628117914</v>
      </c>
      <c r="P78" s="11">
        <f t="shared" si="44"/>
        <v>6.95703424036281</v>
      </c>
      <c r="Q78" s="11">
        <f t="shared" si="44"/>
        <v>88.1363321995465</v>
      </c>
      <c r="R78" s="11">
        <f t="shared" si="44"/>
        <v>2.73429846938775</v>
      </c>
      <c r="S78" s="11">
        <f t="shared" si="44"/>
        <v>5.99083900226757</v>
      </c>
      <c r="T78" s="11">
        <f t="shared" si="44"/>
        <v>333.184177777778</v>
      </c>
      <c r="U78" s="11">
        <f t="shared" si="44"/>
        <v>1.60444444444444</v>
      </c>
    </row>
    <row r="79" spans="2:21">
      <c r="B79" s="16"/>
      <c r="C79" s="16"/>
      <c r="D79" s="16"/>
      <c r="M79" s="11">
        <f t="shared" si="4"/>
        <v>288238.039262344</v>
      </c>
      <c r="N79" s="11">
        <f t="shared" ref="N79:U79" si="45">(C32-C$48)^2</f>
        <v>0.565002777777779</v>
      </c>
      <c r="O79" s="11">
        <f t="shared" si="45"/>
        <v>0.399303628117914</v>
      </c>
      <c r="P79" s="11">
        <f t="shared" si="45"/>
        <v>0.0126294784580499</v>
      </c>
      <c r="Q79" s="11">
        <f t="shared" si="45"/>
        <v>0.506808390022678</v>
      </c>
      <c r="R79" s="11">
        <f t="shared" si="45"/>
        <v>3.81644132653061</v>
      </c>
      <c r="S79" s="11">
        <f t="shared" si="45"/>
        <v>1.32798185941043</v>
      </c>
      <c r="T79" s="11">
        <f t="shared" si="45"/>
        <v>36.6428444444445</v>
      </c>
      <c r="U79" s="11">
        <f t="shared" si="45"/>
        <v>20.5511111111111</v>
      </c>
    </row>
    <row r="80" spans="2:21">
      <c r="B80" s="16"/>
      <c r="C80" s="16"/>
      <c r="D80" s="16"/>
      <c r="M80" s="11">
        <f t="shared" si="4"/>
        <v>289312.795359905</v>
      </c>
      <c r="N80" s="11">
        <f t="shared" ref="N80:U80" si="46">(C33-C$48)^2</f>
        <v>25.5193361111111</v>
      </c>
      <c r="O80" s="11">
        <v>0</v>
      </c>
      <c r="P80" s="11">
        <f t="shared" si="46"/>
        <v>6.95703424036281</v>
      </c>
      <c r="Q80" s="11">
        <f t="shared" si="46"/>
        <v>22.2020464852608</v>
      </c>
      <c r="R80" s="11">
        <f t="shared" si="46"/>
        <v>1.81286989795918</v>
      </c>
      <c r="S80" s="11">
        <f t="shared" si="46"/>
        <v>3.07083900226757</v>
      </c>
      <c r="T80" s="11">
        <f t="shared" si="46"/>
        <v>147.541511111111</v>
      </c>
      <c r="U80" s="11">
        <f t="shared" si="46"/>
        <v>10.0277777777778</v>
      </c>
    </row>
    <row r="81" spans="2:21">
      <c r="B81" s="16"/>
      <c r="C81" s="16"/>
      <c r="D81" s="16"/>
      <c r="M81" s="11">
        <f t="shared" si="4"/>
        <v>314584.185603807</v>
      </c>
      <c r="N81" s="11">
        <f t="shared" ref="N81:U81" si="47">(C34-C$48)^2</f>
        <v>0.0616694444444441</v>
      </c>
      <c r="O81" s="11">
        <f t="shared" si="47"/>
        <v>1.28120839002268</v>
      </c>
      <c r="P81" s="11">
        <f t="shared" si="47"/>
        <v>6.95703424036281</v>
      </c>
      <c r="Q81" s="11">
        <f t="shared" si="47"/>
        <v>56.0715702947845</v>
      </c>
      <c r="R81" s="11">
        <f t="shared" si="47"/>
        <v>0.120012755102041</v>
      </c>
      <c r="S81" s="11">
        <f t="shared" si="47"/>
        <v>14.8408390022676</v>
      </c>
      <c r="T81" s="11">
        <f t="shared" si="47"/>
        <v>315.180844444445</v>
      </c>
      <c r="U81" s="11">
        <f t="shared" si="47"/>
        <v>9.20111111111111</v>
      </c>
    </row>
    <row r="82" spans="2:21">
      <c r="B82" s="16"/>
      <c r="C82" s="16"/>
      <c r="D82" s="16"/>
      <c r="M82" s="11">
        <f t="shared" si="4"/>
        <v>317958.45389649</v>
      </c>
      <c r="N82" s="11">
        <f t="shared" ref="N82:U82" si="48">(C35-C$48)^2</f>
        <v>6.49400277777777</v>
      </c>
      <c r="O82" s="11">
        <f t="shared" si="48"/>
        <v>2.05035124716553</v>
      </c>
      <c r="P82" s="11">
        <f t="shared" si="48"/>
        <v>6.95703424036281</v>
      </c>
      <c r="Q82" s="11">
        <f t="shared" si="48"/>
        <v>80.7858560090702</v>
      </c>
      <c r="R82" s="11">
        <f t="shared" si="48"/>
        <v>1.31429846938775</v>
      </c>
      <c r="S82" s="11">
        <f t="shared" si="48"/>
        <v>1.09750566893424</v>
      </c>
      <c r="T82" s="11">
        <f t="shared" si="48"/>
        <v>1976.09884444445</v>
      </c>
      <c r="U82" s="11">
        <f t="shared" si="48"/>
        <v>3.00444444444444</v>
      </c>
    </row>
    <row r="83" spans="2:21">
      <c r="B83" s="16"/>
      <c r="C83" s="16"/>
      <c r="D83" s="16"/>
      <c r="M83" s="11">
        <f t="shared" si="4"/>
        <v>327044.502676978</v>
      </c>
      <c r="N83" s="11">
        <f t="shared" ref="N83:U83" si="49">(C36-C$48)^2</f>
        <v>8.71233611111111</v>
      </c>
      <c r="O83" s="11">
        <f t="shared" si="49"/>
        <v>0.219113151927438</v>
      </c>
      <c r="P83" s="11">
        <f t="shared" si="49"/>
        <v>6.95703424036281</v>
      </c>
      <c r="Q83" s="11">
        <f t="shared" si="49"/>
        <v>35.6636464852608</v>
      </c>
      <c r="R83" s="11">
        <f t="shared" si="49"/>
        <v>2.73429846938775</v>
      </c>
      <c r="S83" s="11">
        <f t="shared" si="49"/>
        <v>3.05417233560091</v>
      </c>
      <c r="T83" s="11">
        <f t="shared" si="49"/>
        <v>1684.82884444444</v>
      </c>
      <c r="U83" s="11">
        <f t="shared" si="49"/>
        <v>53.7777777777778</v>
      </c>
    </row>
    <row r="84" spans="2:21">
      <c r="B84" s="16"/>
      <c r="C84" s="16"/>
      <c r="D84" s="16"/>
      <c r="M84" s="11">
        <f t="shared" si="4"/>
        <v>330484.770969661</v>
      </c>
      <c r="N84" s="11">
        <f t="shared" ref="N84:U84" si="50">(C37-C$48)^2</f>
        <v>8.71233611111111</v>
      </c>
      <c r="O84" s="11">
        <f t="shared" si="50"/>
        <v>14.198541723356</v>
      </c>
      <c r="P84" s="11">
        <f t="shared" si="50"/>
        <v>3.46846281179138</v>
      </c>
      <c r="Q84" s="11">
        <f t="shared" si="50"/>
        <v>29.2887131519274</v>
      </c>
      <c r="R84" s="11">
        <f t="shared" si="50"/>
        <v>5.98501275510204</v>
      </c>
      <c r="S84" s="11">
        <f t="shared" si="50"/>
        <v>29.7284580498866</v>
      </c>
      <c r="T84" s="11">
        <f t="shared" si="50"/>
        <v>154.919511111111</v>
      </c>
      <c r="U84" s="11">
        <f t="shared" si="50"/>
        <v>8.02777777777778</v>
      </c>
    </row>
    <row r="85" spans="2:21">
      <c r="B85" s="16"/>
      <c r="C85" s="16"/>
      <c r="D85" s="16"/>
      <c r="M85" s="11">
        <f t="shared" si="4"/>
        <v>332788.283164783</v>
      </c>
      <c r="N85" s="11">
        <f t="shared" ref="N85:U85" si="51">(C38-C$48)^2</f>
        <v>7.57166944444445</v>
      </c>
      <c r="O85" s="11">
        <f t="shared" si="51"/>
        <v>1.87168458049887</v>
      </c>
      <c r="P85" s="11">
        <f t="shared" si="51"/>
        <v>0.0663675736961453</v>
      </c>
      <c r="Q85" s="11">
        <f t="shared" si="51"/>
        <v>4.360141723356</v>
      </c>
      <c r="R85" s="11">
        <f t="shared" si="51"/>
        <v>539.334269897959</v>
      </c>
      <c r="S85" s="11">
        <f t="shared" si="51"/>
        <v>9.90750566893424</v>
      </c>
      <c r="T85" s="11">
        <f t="shared" si="51"/>
        <v>1425.31417777778</v>
      </c>
      <c r="U85" s="11">
        <f t="shared" si="51"/>
        <v>4.98777777777778</v>
      </c>
    </row>
    <row r="86" spans="2:21">
      <c r="B86" s="16"/>
      <c r="C86" s="16"/>
      <c r="D86" s="16"/>
      <c r="M86" s="11">
        <f t="shared" si="4"/>
        <v>338582.063652588</v>
      </c>
      <c r="N86" s="11">
        <f t="shared" ref="N86:U86" si="52">(C39-C$48)^2</f>
        <v>0.84333611111111</v>
      </c>
      <c r="O86" s="11">
        <f t="shared" si="52"/>
        <v>1.6690179138322</v>
      </c>
      <c r="P86" s="11">
        <f t="shared" si="52"/>
        <v>2.68179614512472</v>
      </c>
      <c r="Q86" s="11">
        <f t="shared" si="52"/>
        <v>43.7172845804989</v>
      </c>
      <c r="R86" s="11">
        <f t="shared" si="52"/>
        <v>17.2521556122449</v>
      </c>
      <c r="S86" s="11">
        <f t="shared" si="52"/>
        <v>1.82893424036281</v>
      </c>
      <c r="T86" s="11">
        <f t="shared" si="52"/>
        <v>241.698844444444</v>
      </c>
      <c r="U86" s="11">
        <f t="shared" si="52"/>
        <v>61.3611111111111</v>
      </c>
    </row>
    <row r="87" spans="2:21">
      <c r="B87" s="16"/>
      <c r="C87" s="16"/>
      <c r="D87" s="16"/>
      <c r="M87" s="11">
        <f t="shared" si="4"/>
        <v>339746.819750149</v>
      </c>
      <c r="N87" s="11">
        <f t="shared" ref="N87:U87" si="53">(C40-C$48)^2</f>
        <v>33.0816694444445</v>
      </c>
      <c r="O87" s="11">
        <f t="shared" si="53"/>
        <v>0.753589342403628</v>
      </c>
      <c r="P87" s="11">
        <f t="shared" si="53"/>
        <v>6.95703424036281</v>
      </c>
      <c r="Q87" s="11">
        <f t="shared" si="53"/>
        <v>59.4734750566894</v>
      </c>
      <c r="R87" s="11">
        <f t="shared" si="53"/>
        <v>16.3735841836735</v>
      </c>
      <c r="S87" s="11">
        <f t="shared" si="53"/>
        <v>20.7241723356009</v>
      </c>
      <c r="T87" s="11">
        <f t="shared" si="53"/>
        <v>30.8395111111112</v>
      </c>
      <c r="U87" s="11">
        <f t="shared" si="53"/>
        <v>25.3344444444444</v>
      </c>
    </row>
    <row r="88" spans="2:21">
      <c r="B88" s="16"/>
      <c r="C88" s="16"/>
      <c r="D88" s="16"/>
      <c r="M88" s="11">
        <f t="shared" si="4"/>
        <v>343253.088042832</v>
      </c>
      <c r="N88" s="11">
        <f t="shared" ref="N88:U88" si="54">(C41-C$48)^2</f>
        <v>16.3890027777778</v>
      </c>
      <c r="O88" s="11">
        <f t="shared" si="54"/>
        <v>5.91416077097506</v>
      </c>
      <c r="P88" s="11">
        <f t="shared" si="54"/>
        <v>310.195962811791</v>
      </c>
      <c r="Q88" s="11">
        <f t="shared" si="54"/>
        <v>370.874232199546</v>
      </c>
      <c r="R88" s="11">
        <f t="shared" si="54"/>
        <v>20.670012755102</v>
      </c>
      <c r="S88" s="11">
        <f t="shared" si="54"/>
        <v>20.7241723356009</v>
      </c>
      <c r="T88" s="11">
        <f t="shared" si="54"/>
        <v>927.405511111112</v>
      </c>
      <c r="U88" s="11">
        <f t="shared" si="54"/>
        <v>137.671111111111</v>
      </c>
    </row>
    <row r="89" spans="2:21">
      <c r="B89" s="16"/>
      <c r="C89" s="16"/>
      <c r="D89" s="16"/>
      <c r="M89" s="11">
        <f t="shared" si="4"/>
        <v>343253.088042832</v>
      </c>
      <c r="N89" s="11">
        <f t="shared" ref="N89:U89" si="55">(C42-C$48)^2</f>
        <v>0.121336111111111</v>
      </c>
      <c r="O89" s="11">
        <f t="shared" si="55"/>
        <v>14.198541723356</v>
      </c>
      <c r="P89" s="11">
        <f t="shared" si="55"/>
        <v>0.787867573696145</v>
      </c>
      <c r="Q89" s="11">
        <f t="shared" si="55"/>
        <v>15.9049036281179</v>
      </c>
      <c r="R89" s="11">
        <f t="shared" si="55"/>
        <v>57.0564413265306</v>
      </c>
      <c r="S89" s="11">
        <f t="shared" si="55"/>
        <v>3.81179138321996</v>
      </c>
      <c r="T89" s="11">
        <f t="shared" si="55"/>
        <v>115.634177777778</v>
      </c>
      <c r="U89" s="11">
        <f t="shared" si="55"/>
        <v>13.2011111111111</v>
      </c>
    </row>
    <row r="90" spans="2:21">
      <c r="B90" s="16"/>
      <c r="C90" s="16"/>
      <c r="D90" s="16"/>
      <c r="M90" s="11">
        <f t="shared" si="4"/>
        <v>349136.868530637</v>
      </c>
      <c r="N90" s="11">
        <f t="shared" ref="N90:U90" si="56">(C43-C$48)^2</f>
        <v>1.01673611111111</v>
      </c>
      <c r="O90" s="35" t="s">
        <v>76</v>
      </c>
      <c r="P90" s="35" t="s">
        <v>76</v>
      </c>
      <c r="Q90" s="11">
        <f t="shared" si="56"/>
        <v>4.04776077097507</v>
      </c>
      <c r="R90" s="11">
        <f t="shared" si="56"/>
        <v>183.699298469388</v>
      </c>
      <c r="S90" s="11">
        <f t="shared" si="56"/>
        <v>6.49036281179138</v>
      </c>
      <c r="T90" s="11">
        <f t="shared" si="56"/>
        <v>1537.68551111111</v>
      </c>
      <c r="U90" s="11">
        <f t="shared" si="56"/>
        <v>76.2711111111111</v>
      </c>
    </row>
    <row r="91" spans="2:21">
      <c r="B91" s="16"/>
      <c r="C91" s="16"/>
      <c r="D91" s="16"/>
      <c r="M91" s="33">
        <f>SUM(M50:M90)</f>
        <v>36379166.3902439</v>
      </c>
      <c r="N91" s="33">
        <f t="shared" ref="N91:U91" si="57">SUM(N50:N90)</f>
        <v>2005.06798055556</v>
      </c>
      <c r="O91" s="33">
        <f t="shared" si="57"/>
        <v>450.76909138322</v>
      </c>
      <c r="P91" s="33">
        <f t="shared" si="57"/>
        <v>1112.19131156463</v>
      </c>
      <c r="Q91" s="33">
        <f t="shared" si="57"/>
        <v>6350.98270589569</v>
      </c>
      <c r="R91" s="33">
        <f t="shared" si="57"/>
        <v>1089.11589438776</v>
      </c>
      <c r="S91" s="33">
        <f t="shared" si="57"/>
        <v>500.678684807256</v>
      </c>
      <c r="T91" s="33">
        <f t="shared" si="57"/>
        <v>57454.9066222222</v>
      </c>
      <c r="U91" s="33">
        <f t="shared" si="57"/>
        <v>1360.69555555556</v>
      </c>
    </row>
    <row r="92" spans="2:4">
      <c r="B92" s="16"/>
      <c r="C92" s="16"/>
      <c r="D92" s="16"/>
    </row>
    <row r="93" spans="2:4">
      <c r="B93" s="16"/>
      <c r="C93" s="16"/>
      <c r="D93" s="16"/>
    </row>
    <row r="94" spans="2:4">
      <c r="B94" s="16"/>
      <c r="C94" s="16"/>
      <c r="D94" s="16"/>
    </row>
    <row r="95" spans="1:6">
      <c r="A95" s="23"/>
      <c r="B95" s="24" t="s">
        <v>78</v>
      </c>
      <c r="C95" s="25"/>
      <c r="D95" s="25"/>
      <c r="E95" s="25"/>
      <c r="F95" s="25"/>
    </row>
    <row r="96" spans="2:6">
      <c r="B96" s="25"/>
      <c r="C96" s="25"/>
      <c r="D96" s="25"/>
      <c r="E96" s="25"/>
      <c r="F96" s="25"/>
    </row>
    <row r="97" spans="2:6">
      <c r="B97" s="26">
        <f>CORREL(F2:F42,F3:F43)</f>
        <v>-0.0926970290585782</v>
      </c>
      <c r="C97" s="36" t="s">
        <v>79</v>
      </c>
      <c r="D97" s="28"/>
      <c r="E97" s="25"/>
      <c r="F97" s="25"/>
    </row>
    <row r="98" spans="2:6">
      <c r="B98" s="25"/>
      <c r="C98" s="25"/>
      <c r="D98" s="25"/>
      <c r="E98" s="25"/>
      <c r="F98" s="25"/>
    </row>
    <row r="99" spans="2:6">
      <c r="B99" s="25"/>
      <c r="C99" s="25"/>
      <c r="D99" s="25"/>
      <c r="E99" s="25"/>
      <c r="F99" s="25"/>
    </row>
    <row r="100" spans="2:6">
      <c r="B100" s="25"/>
      <c r="C100" s="25"/>
      <c r="D100" s="25"/>
      <c r="E100" s="25"/>
      <c r="F100" s="25"/>
    </row>
    <row r="101" spans="2:6">
      <c r="B101" s="25"/>
      <c r="C101" s="25"/>
      <c r="D101" s="25"/>
      <c r="E101" s="25"/>
      <c r="F101" s="25"/>
    </row>
    <row r="102" spans="2:6">
      <c r="B102" s="25"/>
      <c r="C102" s="25"/>
      <c r="D102" s="25"/>
      <c r="E102" s="25"/>
      <c r="F102" s="25"/>
    </row>
    <row r="103" spans="2:6">
      <c r="B103" s="25"/>
      <c r="C103" s="25"/>
      <c r="D103" s="25"/>
      <c r="E103" s="25"/>
      <c r="F103" s="25"/>
    </row>
    <row r="104" spans="2:6">
      <c r="B104" s="25"/>
      <c r="C104" s="25"/>
      <c r="D104" s="25"/>
      <c r="E104" s="25"/>
      <c r="F104" s="25"/>
    </row>
    <row r="108" spans="3:26">
      <c r="C108" s="29" t="s">
        <v>80</v>
      </c>
      <c r="D108" s="29" t="s">
        <v>54</v>
      </c>
      <c r="E108" s="29" t="s">
        <v>55</v>
      </c>
      <c r="F108" s="29" t="s">
        <v>56</v>
      </c>
      <c r="G108" s="29" t="s">
        <v>81</v>
      </c>
      <c r="H108" s="29" t="s">
        <v>57</v>
      </c>
      <c r="I108" s="29" t="s">
        <v>58</v>
      </c>
      <c r="J108" s="29" t="s">
        <v>59</v>
      </c>
      <c r="K108" s="29" t="s">
        <v>60</v>
      </c>
      <c r="L108" s="29" t="s">
        <v>61</v>
      </c>
      <c r="M108" s="29" t="s">
        <v>62</v>
      </c>
      <c r="N108" s="29" t="s">
        <v>63</v>
      </c>
      <c r="O108" s="29" t="s">
        <v>64</v>
      </c>
      <c r="R108" s="29" t="s">
        <v>0</v>
      </c>
      <c r="S108" s="29" t="s">
        <v>1</v>
      </c>
      <c r="T108" s="29" t="s">
        <v>2</v>
      </c>
      <c r="U108" s="29" t="s">
        <v>3</v>
      </c>
      <c r="V108" s="29" t="s">
        <v>4</v>
      </c>
      <c r="W108" s="29" t="s">
        <v>5</v>
      </c>
      <c r="X108" s="29" t="s">
        <v>6</v>
      </c>
      <c r="Y108" s="29" t="s">
        <v>7</v>
      </c>
      <c r="Z108" s="29" t="s">
        <v>8</v>
      </c>
    </row>
    <row r="109" spans="2:26">
      <c r="B109" s="29" t="s">
        <v>0</v>
      </c>
      <c r="C109" s="30">
        <v>599.878048780488</v>
      </c>
      <c r="D109" s="30">
        <v>1167.83296788869</v>
      </c>
      <c r="E109" s="30">
        <v>68</v>
      </c>
      <c r="F109" s="30">
        <v>233</v>
      </c>
      <c r="G109" s="30">
        <v>14484</v>
      </c>
      <c r="H109" s="30">
        <v>2341.57710733461</v>
      </c>
      <c r="I109" s="30">
        <v>390.34218906574</v>
      </c>
      <c r="J109" s="30">
        <v>28.7086459522653</v>
      </c>
      <c r="K109" s="30">
        <v>5.06039690338001</v>
      </c>
      <c r="L109" s="30">
        <v>9</v>
      </c>
      <c r="M109" s="30">
        <v>4223</v>
      </c>
      <c r="N109" s="30">
        <v>39088</v>
      </c>
      <c r="O109" s="30">
        <v>243.702044517688</v>
      </c>
      <c r="Q109" s="29" t="s">
        <v>0</v>
      </c>
      <c r="R109" s="34">
        <f>SQRT(SUMX2PY2(C109:O109,$C$130:$O$130))</f>
        <v>59379.6261586232</v>
      </c>
      <c r="S109" s="34">
        <f>SQRT(SUMX2PY2(C109:O109,$C$131:$O$131))</f>
        <v>41988.5749144552</v>
      </c>
      <c r="T109" s="34">
        <f>SQRT(SUMX2PY2(C109:O109,$C$132:$O$132))</f>
        <v>42067.0928346525</v>
      </c>
      <c r="U109" s="34">
        <f>SQRT(SUMX2PY2($C109:$O109,$C$133:$O$133))</f>
        <v>41988.3043748805</v>
      </c>
      <c r="V109" s="34">
        <f>SQRT(SUMX2PY2($C109:$O109,$C$134:$O$134))</f>
        <v>41992.6151636892</v>
      </c>
      <c r="W109" s="34">
        <f>SQRT(SUMX2PY2($C109:$O109,$C$135:$O$135))</f>
        <v>41988.8782718791</v>
      </c>
      <c r="X109" s="34">
        <f>SQRT(SUMX2PY2($C109:$O109,$C$136:$O$136))</f>
        <v>41988.1296971282</v>
      </c>
      <c r="Y109" s="34">
        <f>SQRT(SUMX2PY2($C109:$O109,$C$137:$O$137))</f>
        <v>42076.6154596376</v>
      </c>
      <c r="Z109" s="34">
        <f>SQRT(SUMX2PY2($C109:$O109,$C$138:$O$138))</f>
        <v>42210.3482957082</v>
      </c>
    </row>
    <row r="110" spans="2:26">
      <c r="B110" s="29" t="s">
        <v>1</v>
      </c>
      <c r="C110" s="30">
        <v>3.14833333333333</v>
      </c>
      <c r="D110" s="30">
        <v>7.05335386491778</v>
      </c>
      <c r="E110" s="30">
        <v>3.9</v>
      </c>
      <c r="F110" s="30">
        <v>3.93</v>
      </c>
      <c r="G110" s="30">
        <v>1.96</v>
      </c>
      <c r="H110" s="30">
        <v>6.99402778666227</v>
      </c>
      <c r="I110" s="30">
        <v>222.150167919395</v>
      </c>
      <c r="J110" s="30">
        <v>28.4742212934428</v>
      </c>
      <c r="K110" s="30">
        <v>-4.89653189324227</v>
      </c>
      <c r="L110" s="30">
        <v>-37.2</v>
      </c>
      <c r="M110" s="30">
        <v>11.1</v>
      </c>
      <c r="N110" s="30">
        <v>136.33</v>
      </c>
      <c r="O110" s="30">
        <v>0.727910631550067</v>
      </c>
      <c r="Q110" s="29" t="s">
        <v>1</v>
      </c>
      <c r="R110" s="34">
        <f t="shared" ref="R110:R117" si="58">SQRT(SUMX2PY2(C110:O110,$C$130:$O$130))</f>
        <v>41988.5749144552</v>
      </c>
      <c r="S110" s="34">
        <f t="shared" ref="S110:S117" si="59">SQRT(SUMX2PY2(C110:O110,$C$131:$O$131))</f>
        <v>375.291827493097</v>
      </c>
      <c r="T110" s="34">
        <f t="shared" ref="T110:T117" si="60">SQRT(SUMX2PY2(C110:O110,$C$132:$O$132))</f>
        <v>2596.2896926654</v>
      </c>
      <c r="U110" s="34">
        <f>SQRT(SUMX2PY2($C110:$O110,$C$133:$O$133))</f>
        <v>343.69301211205</v>
      </c>
      <c r="V110" s="34">
        <f t="shared" ref="V110:V117" si="61">SQRT(SUMX2PY2($C110:$O110,$C$134:$O$134))</f>
        <v>692.927770167662</v>
      </c>
      <c r="W110" s="34">
        <f t="shared" ref="W110:W117" si="62">SQRT(SUMX2PY2($C110:$O110,$C$135:$O$135))</f>
        <v>407.822436421491</v>
      </c>
      <c r="X110" s="34">
        <f t="shared" ref="X110:X117" si="63">SQRT(SUMX2PY2($C110:$O110,$C$136:$O$136))</f>
        <v>321.64587953407</v>
      </c>
      <c r="Y110" s="34">
        <f t="shared" ref="Y110:Y117" si="64">SQRT(SUMX2PY2($C110:$O110,$C$137:$O$137))</f>
        <v>2746.26822200186</v>
      </c>
      <c r="Z110" s="34">
        <f t="shared" ref="Z110:Z117" si="65">SQRT(SUMX2PY2($C110:$O110,$C$138:$O$138))</f>
        <v>4337.5020292745</v>
      </c>
    </row>
    <row r="111" spans="2:26">
      <c r="B111" s="29" t="s">
        <v>2</v>
      </c>
      <c r="C111" s="30">
        <v>0.131904761904762</v>
      </c>
      <c r="D111" s="30">
        <v>3.47473312080159</v>
      </c>
      <c r="E111" s="30">
        <v>0.9</v>
      </c>
      <c r="F111" s="30">
        <v>0.75</v>
      </c>
      <c r="G111" s="30">
        <v>-3.1</v>
      </c>
      <c r="H111" s="30">
        <v>3.40636926043868</v>
      </c>
      <c r="I111" s="30">
        <v>2582.44600971885</v>
      </c>
      <c r="J111" s="30">
        <v>28.0750710624072</v>
      </c>
      <c r="K111" s="30">
        <v>-4.87230079070551</v>
      </c>
      <c r="L111" s="30">
        <v>-19.2</v>
      </c>
      <c r="M111" s="30">
        <v>3.9</v>
      </c>
      <c r="N111" s="30">
        <v>6.34</v>
      </c>
      <c r="O111" s="30">
        <v>0.354521382426756</v>
      </c>
      <c r="Q111" s="29" t="s">
        <v>2</v>
      </c>
      <c r="R111" s="34">
        <f t="shared" si="58"/>
        <v>42067.0928346525</v>
      </c>
      <c r="S111" s="34">
        <f t="shared" si="59"/>
        <v>2596.2896926654</v>
      </c>
      <c r="T111" s="34">
        <f t="shared" si="60"/>
        <v>3652.47811501973</v>
      </c>
      <c r="U111" s="34">
        <f t="shared" ref="U110:U117" si="66">SQRT(SUMX2PY2($C111:$O111,$C$133:$O$133))</f>
        <v>2591.91070429368</v>
      </c>
      <c r="V111" s="34">
        <f t="shared" si="61"/>
        <v>2660.83165704391</v>
      </c>
      <c r="W111" s="34">
        <f t="shared" si="62"/>
        <v>2601.19114101718</v>
      </c>
      <c r="X111" s="34">
        <f t="shared" si="63"/>
        <v>2589.07942795866</v>
      </c>
      <c r="Y111" s="34">
        <f t="shared" si="64"/>
        <v>3760.56715930386</v>
      </c>
      <c r="Z111" s="34">
        <f t="shared" si="65"/>
        <v>5041.21017875846</v>
      </c>
    </row>
    <row r="112" spans="2:26">
      <c r="B112" s="29" t="s">
        <v>3</v>
      </c>
      <c r="C112" s="30">
        <v>3.88761904761905</v>
      </c>
      <c r="D112" s="30">
        <v>5.61876731404674</v>
      </c>
      <c r="E112" s="30">
        <v>1.25</v>
      </c>
      <c r="F112" s="30">
        <v>1.25</v>
      </c>
      <c r="G112" s="30">
        <v>-1.75</v>
      </c>
      <c r="H112" s="30">
        <v>5.48073911252052</v>
      </c>
      <c r="I112" s="30">
        <v>140.979325530293</v>
      </c>
      <c r="J112" s="30">
        <v>6.55638671042919</v>
      </c>
      <c r="K112" s="30">
        <v>2.52900150104593</v>
      </c>
      <c r="L112" s="30">
        <v>0</v>
      </c>
      <c r="M112" s="30">
        <v>25</v>
      </c>
      <c r="N112" s="30">
        <v>164.53</v>
      </c>
      <c r="O112" s="30">
        <v>0.570413557172876</v>
      </c>
      <c r="Q112" s="29" t="s">
        <v>3</v>
      </c>
      <c r="R112" s="34">
        <f t="shared" si="58"/>
        <v>41988.3043748805</v>
      </c>
      <c r="S112" s="34">
        <f t="shared" si="59"/>
        <v>343.69301211205</v>
      </c>
      <c r="T112" s="34">
        <f t="shared" si="60"/>
        <v>2591.91070429368</v>
      </c>
      <c r="U112" s="34">
        <f t="shared" si="66"/>
        <v>308.878321295295</v>
      </c>
      <c r="V112" s="34">
        <f t="shared" si="61"/>
        <v>676.335586422209</v>
      </c>
      <c r="W112" s="34">
        <f t="shared" si="62"/>
        <v>378.945999372346</v>
      </c>
      <c r="X112" s="34">
        <f t="shared" si="63"/>
        <v>284.142574445983</v>
      </c>
      <c r="Y112" s="34">
        <f t="shared" si="64"/>
        <v>2742.12874934216</v>
      </c>
      <c r="Z112" s="34">
        <f t="shared" si="65"/>
        <v>4334.88232651729</v>
      </c>
    </row>
    <row r="113" spans="2:26">
      <c r="B113" s="29" t="s">
        <v>4</v>
      </c>
      <c r="C113" s="30">
        <v>14.7119047619048</v>
      </c>
      <c r="D113" s="30">
        <v>12.720788286534</v>
      </c>
      <c r="E113" s="30">
        <v>10</v>
      </c>
      <c r="F113" s="30">
        <v>11.635</v>
      </c>
      <c r="G113" s="30">
        <v>-2.7</v>
      </c>
      <c r="H113" s="30">
        <v>12.4653703730208</v>
      </c>
      <c r="I113" s="30">
        <v>84.729819658015</v>
      </c>
      <c r="J113" s="30">
        <v>22.7636718509967</v>
      </c>
      <c r="K113" s="30">
        <v>4.28914856442662</v>
      </c>
      <c r="L113" s="30">
        <v>3.3</v>
      </c>
      <c r="M113" s="30">
        <v>83.45</v>
      </c>
      <c r="N113" s="30">
        <v>627.9</v>
      </c>
      <c r="O113" s="30">
        <v>1.29734623560329</v>
      </c>
      <c r="Q113" s="29" t="s">
        <v>4</v>
      </c>
      <c r="R113" s="34">
        <f>SQRT(SUMX2PY2(C113:O113,$C$130:$O$130))</f>
        <v>41992.6151636892</v>
      </c>
      <c r="S113" s="34">
        <f t="shared" si="59"/>
        <v>692.927770167662</v>
      </c>
      <c r="T113" s="34">
        <f t="shared" si="60"/>
        <v>2660.83165704391</v>
      </c>
      <c r="U113" s="34">
        <f t="shared" si="66"/>
        <v>676.335586422209</v>
      </c>
      <c r="V113" s="34">
        <f t="shared" si="61"/>
        <v>905.236893611803</v>
      </c>
      <c r="W113" s="34">
        <f t="shared" si="62"/>
        <v>711.072484726543</v>
      </c>
      <c r="X113" s="34">
        <f t="shared" si="63"/>
        <v>665.402893522161</v>
      </c>
      <c r="Y113" s="34">
        <f t="shared" si="64"/>
        <v>2807.36425959719</v>
      </c>
      <c r="Z113" s="34">
        <f t="shared" si="65"/>
        <v>4376.4401964207</v>
      </c>
    </row>
    <row r="114" spans="2:26">
      <c r="B114" s="29" t="s">
        <v>5</v>
      </c>
      <c r="C114" s="30">
        <v>6.94642857142857</v>
      </c>
      <c r="D114" s="30">
        <v>4.78193491009587</v>
      </c>
      <c r="E114" s="30">
        <v>6.6</v>
      </c>
      <c r="F114" s="30">
        <v>5.75</v>
      </c>
      <c r="G114" s="30">
        <v>-13.9</v>
      </c>
      <c r="H114" s="30">
        <v>5.15183785413141</v>
      </c>
      <c r="I114" s="30">
        <v>74.1652750209149</v>
      </c>
      <c r="J114" s="30">
        <v>9.73498985836471</v>
      </c>
      <c r="K114" s="30">
        <v>2.74974799958167</v>
      </c>
      <c r="L114" s="30">
        <v>1.9</v>
      </c>
      <c r="M114" s="30">
        <v>30.17</v>
      </c>
      <c r="N114" s="30">
        <v>298.35</v>
      </c>
      <c r="O114" s="30">
        <v>0.536182820605288</v>
      </c>
      <c r="Q114" s="29" t="s">
        <v>5</v>
      </c>
      <c r="R114" s="34">
        <f t="shared" si="58"/>
        <v>41988.8782718791</v>
      </c>
      <c r="S114" s="34">
        <f t="shared" si="59"/>
        <v>407.822436421491</v>
      </c>
      <c r="T114" s="34">
        <f t="shared" si="60"/>
        <v>2601.19114101718</v>
      </c>
      <c r="U114" s="34">
        <f t="shared" si="66"/>
        <v>378.945999372346</v>
      </c>
      <c r="V114" s="34">
        <f t="shared" si="61"/>
        <v>711.072484726543</v>
      </c>
      <c r="W114" s="34">
        <f t="shared" si="62"/>
        <v>437.943288011602</v>
      </c>
      <c r="X114" s="34">
        <f t="shared" si="63"/>
        <v>359.069987170882</v>
      </c>
      <c r="Y114" s="34">
        <f t="shared" si="64"/>
        <v>2750.90245756604</v>
      </c>
      <c r="Z114" s="34">
        <f t="shared" si="65"/>
        <v>4340.43765510185</v>
      </c>
    </row>
    <row r="115" spans="2:26">
      <c r="B115" s="29" t="s">
        <v>6</v>
      </c>
      <c r="C115" s="30">
        <v>-3.44761904761905</v>
      </c>
      <c r="D115" s="30">
        <v>3.56317586829131</v>
      </c>
      <c r="E115" s="30">
        <v>-2.6</v>
      </c>
      <c r="F115" s="30">
        <v>-3.9</v>
      </c>
      <c r="G115" s="30">
        <v>-4.2</v>
      </c>
      <c r="H115" s="30">
        <v>3.50188019848001</v>
      </c>
      <c r="I115" s="30">
        <v>-101.573873160332</v>
      </c>
      <c r="J115" s="30">
        <v>2.62662941088532</v>
      </c>
      <c r="K115" s="30">
        <v>1.15097443818562</v>
      </c>
      <c r="L115" s="30">
        <v>-8.9</v>
      </c>
      <c r="M115" s="30">
        <v>9.1</v>
      </c>
      <c r="N115" s="30">
        <v>-149.9</v>
      </c>
      <c r="O115" s="30">
        <v>0.36446178148582</v>
      </c>
      <c r="Q115" s="29" t="s">
        <v>6</v>
      </c>
      <c r="R115" s="34">
        <f t="shared" si="58"/>
        <v>41988.1296971282</v>
      </c>
      <c r="S115" s="34">
        <f t="shared" si="59"/>
        <v>321.64587953407</v>
      </c>
      <c r="T115" s="34">
        <f t="shared" si="60"/>
        <v>2589.07942795866</v>
      </c>
      <c r="U115" s="34">
        <f t="shared" si="66"/>
        <v>284.142574445983</v>
      </c>
      <c r="V115" s="34">
        <f t="shared" si="61"/>
        <v>665.402893522161</v>
      </c>
      <c r="W115" s="34">
        <f t="shared" si="62"/>
        <v>359.069987170882</v>
      </c>
      <c r="X115" s="34">
        <f t="shared" si="63"/>
        <v>257.037327754905</v>
      </c>
      <c r="Y115" s="34">
        <f t="shared" si="64"/>
        <v>2739.4527306043</v>
      </c>
      <c r="Z115" s="34">
        <f t="shared" si="65"/>
        <v>4333.19004545134</v>
      </c>
    </row>
    <row r="116" spans="2:26">
      <c r="B116" s="29" t="s">
        <v>7</v>
      </c>
      <c r="C116" s="30">
        <v>62.5533333333333</v>
      </c>
      <c r="D116" s="30">
        <v>37.9618155246476</v>
      </c>
      <c r="E116" s="30">
        <v>36.7</v>
      </c>
      <c r="F116" s="30">
        <v>54.9</v>
      </c>
      <c r="G116" s="30">
        <v>72.26</v>
      </c>
      <c r="H116" s="30">
        <v>37.718270461369</v>
      </c>
      <c r="I116" s="30">
        <v>60.2977786337562</v>
      </c>
      <c r="J116" s="30">
        <v>2.21176970922607</v>
      </c>
      <c r="K116" s="30">
        <v>1.33607421390819</v>
      </c>
      <c r="L116" s="30">
        <v>18.1</v>
      </c>
      <c r="M116" s="30">
        <v>193.3</v>
      </c>
      <c r="N116" s="30">
        <v>2722.84</v>
      </c>
      <c r="O116" s="30">
        <v>3.92556777153066</v>
      </c>
      <c r="Q116" s="29" t="s">
        <v>7</v>
      </c>
      <c r="R116" s="34">
        <f t="shared" si="58"/>
        <v>42076.6154596376</v>
      </c>
      <c r="S116" s="34">
        <f>SQRT(SUMX2PY2(C116:O116,$C$131:$O$131))</f>
        <v>2746.26822200186</v>
      </c>
      <c r="T116" s="34">
        <f t="shared" si="60"/>
        <v>3760.56715930386</v>
      </c>
      <c r="U116" s="34">
        <f t="shared" si="66"/>
        <v>2742.12874934216</v>
      </c>
      <c r="V116" s="34">
        <f t="shared" si="61"/>
        <v>2807.36425959719</v>
      </c>
      <c r="W116" s="34">
        <f t="shared" si="62"/>
        <v>2750.90245756604</v>
      </c>
      <c r="X116" s="34">
        <f t="shared" si="63"/>
        <v>2739.4527306043</v>
      </c>
      <c r="Y116" s="34">
        <f t="shared" si="64"/>
        <v>3865.63504984257</v>
      </c>
      <c r="Z116" s="34">
        <f t="shared" si="65"/>
        <v>5120.06533604353</v>
      </c>
    </row>
    <row r="117" spans="2:26">
      <c r="B117" s="29" t="s">
        <v>8</v>
      </c>
      <c r="C117" s="30">
        <v>0.133333333333333</v>
      </c>
      <c r="D117" s="30">
        <v>5.49520133453811</v>
      </c>
      <c r="E117" s="30">
        <v>2.5</v>
      </c>
      <c r="F117" s="30">
        <v>-0.75</v>
      </c>
      <c r="G117" s="30">
        <v>11.1</v>
      </c>
      <c r="H117" s="30">
        <v>5.77240672878382</v>
      </c>
      <c r="I117" s="30">
        <v>4329.30504658787</v>
      </c>
      <c r="J117" s="30">
        <v>0.473451929826495</v>
      </c>
      <c r="K117" s="30">
        <v>0.613500160840824</v>
      </c>
      <c r="L117" s="30">
        <v>-11.6</v>
      </c>
      <c r="M117" s="30">
        <v>15</v>
      </c>
      <c r="N117" s="30">
        <v>8.1</v>
      </c>
      <c r="O117" s="30">
        <v>0.600769164161141</v>
      </c>
      <c r="Q117" s="29" t="s">
        <v>8</v>
      </c>
      <c r="R117" s="34">
        <f t="shared" si="58"/>
        <v>42210.3482957082</v>
      </c>
      <c r="S117" s="34">
        <f t="shared" si="59"/>
        <v>4337.5020292745</v>
      </c>
      <c r="T117" s="34">
        <f t="shared" si="60"/>
        <v>5041.21017875846</v>
      </c>
      <c r="U117" s="34">
        <f t="shared" si="66"/>
        <v>4334.88232651729</v>
      </c>
      <c r="V117" s="34">
        <f t="shared" si="61"/>
        <v>4376.4401964207</v>
      </c>
      <c r="W117" s="34">
        <f t="shared" si="62"/>
        <v>4340.43765510185</v>
      </c>
      <c r="X117" s="34">
        <f t="shared" si="63"/>
        <v>4333.19004545134</v>
      </c>
      <c r="Y117" s="34">
        <f t="shared" si="64"/>
        <v>5120.06533604353</v>
      </c>
      <c r="Z117" s="34">
        <f t="shared" si="65"/>
        <v>6122.66312580871</v>
      </c>
    </row>
    <row r="129" spans="3:15">
      <c r="C129" s="29" t="s">
        <v>80</v>
      </c>
      <c r="D129" s="29" t="s">
        <v>54</v>
      </c>
      <c r="E129" s="29" t="s">
        <v>55</v>
      </c>
      <c r="F129" s="29" t="s">
        <v>56</v>
      </c>
      <c r="G129" s="29" t="s">
        <v>81</v>
      </c>
      <c r="H129" s="29" t="s">
        <v>57</v>
      </c>
      <c r="I129" s="29" t="s">
        <v>58</v>
      </c>
      <c r="J129" s="29" t="s">
        <v>59</v>
      </c>
      <c r="K129" s="29" t="s">
        <v>60</v>
      </c>
      <c r="L129" s="29" t="s">
        <v>61</v>
      </c>
      <c r="M129" s="29" t="s">
        <v>62</v>
      </c>
      <c r="N129" s="29" t="s">
        <v>63</v>
      </c>
      <c r="O129" s="29" t="s">
        <v>64</v>
      </c>
    </row>
    <row r="130" spans="2:15">
      <c r="B130" s="29" t="s">
        <v>0</v>
      </c>
      <c r="C130" s="30">
        <v>599.878048780488</v>
      </c>
      <c r="D130" s="30">
        <v>1167.83296788869</v>
      </c>
      <c r="E130" s="30">
        <v>68</v>
      </c>
      <c r="F130" s="30">
        <v>233</v>
      </c>
      <c r="G130" s="30">
        <v>14484</v>
      </c>
      <c r="H130" s="30">
        <v>2341.57710733461</v>
      </c>
      <c r="I130" s="30">
        <v>390.34218906574</v>
      </c>
      <c r="J130" s="30">
        <v>28.7086459522653</v>
      </c>
      <c r="K130" s="30">
        <v>5.06039690338001</v>
      </c>
      <c r="L130" s="30">
        <v>9</v>
      </c>
      <c r="M130" s="30">
        <v>4223</v>
      </c>
      <c r="N130" s="30">
        <v>39088</v>
      </c>
      <c r="O130" s="30">
        <v>243.702044517688</v>
      </c>
    </row>
    <row r="131" spans="2:15">
      <c r="B131" s="29" t="s">
        <v>1</v>
      </c>
      <c r="C131" s="30">
        <v>3.14833333333333</v>
      </c>
      <c r="D131" s="30">
        <v>7.05335386491778</v>
      </c>
      <c r="E131" s="30">
        <v>3.9</v>
      </c>
      <c r="F131" s="30">
        <v>3.93</v>
      </c>
      <c r="G131" s="30">
        <v>1.96</v>
      </c>
      <c r="H131" s="30">
        <v>6.99402778666227</v>
      </c>
      <c r="I131" s="30">
        <v>222.150167919395</v>
      </c>
      <c r="J131" s="30">
        <v>28.4742212934428</v>
      </c>
      <c r="K131" s="30">
        <v>-4.89653189324227</v>
      </c>
      <c r="L131" s="30">
        <v>-37.2</v>
      </c>
      <c r="M131" s="30">
        <v>11.1</v>
      </c>
      <c r="N131" s="30">
        <v>136.33</v>
      </c>
      <c r="O131" s="30">
        <v>0.727910631550067</v>
      </c>
    </row>
    <row r="132" spans="2:15">
      <c r="B132" s="29" t="s">
        <v>2</v>
      </c>
      <c r="C132" s="30">
        <v>0.131904761904762</v>
      </c>
      <c r="D132" s="30">
        <v>3.47473312080159</v>
      </c>
      <c r="E132" s="30">
        <v>0.9</v>
      </c>
      <c r="F132" s="30">
        <v>0.75</v>
      </c>
      <c r="G132" s="30">
        <v>-3.1</v>
      </c>
      <c r="H132" s="30">
        <v>3.40636926043868</v>
      </c>
      <c r="I132" s="30">
        <v>2582.44600971885</v>
      </c>
      <c r="J132" s="30">
        <v>28.0750710624072</v>
      </c>
      <c r="K132" s="30">
        <v>-4.87230079070551</v>
      </c>
      <c r="L132" s="30">
        <v>-19.2</v>
      </c>
      <c r="M132" s="30">
        <v>3.9</v>
      </c>
      <c r="N132" s="30">
        <v>6.34</v>
      </c>
      <c r="O132" s="30">
        <v>0.354521382426756</v>
      </c>
    </row>
    <row r="133" spans="2:15">
      <c r="B133" s="29" t="s">
        <v>3</v>
      </c>
      <c r="C133" s="30">
        <v>3.88761904761905</v>
      </c>
      <c r="D133" s="30">
        <v>5.61876731404674</v>
      </c>
      <c r="E133" s="30">
        <v>1.25</v>
      </c>
      <c r="F133" s="30">
        <v>1.25</v>
      </c>
      <c r="G133" s="30">
        <v>-1.75</v>
      </c>
      <c r="H133" s="30">
        <v>5.48073911252052</v>
      </c>
      <c r="I133" s="30">
        <v>140.979325530293</v>
      </c>
      <c r="J133" s="30">
        <v>6.55638671042919</v>
      </c>
      <c r="K133" s="30">
        <v>2.52900150104593</v>
      </c>
      <c r="L133" s="30">
        <v>0</v>
      </c>
      <c r="M133" s="30">
        <v>25</v>
      </c>
      <c r="N133" s="30">
        <v>164.53</v>
      </c>
      <c r="O133" s="30">
        <v>0.570413557172876</v>
      </c>
    </row>
    <row r="134" spans="2:15">
      <c r="B134" s="29" t="s">
        <v>4</v>
      </c>
      <c r="C134" s="30">
        <v>14.7119047619048</v>
      </c>
      <c r="D134" s="30">
        <v>12.720788286534</v>
      </c>
      <c r="E134" s="30">
        <v>10</v>
      </c>
      <c r="F134" s="30">
        <v>11.635</v>
      </c>
      <c r="G134" s="30">
        <v>-2.7</v>
      </c>
      <c r="H134" s="30">
        <v>12.4653703730208</v>
      </c>
      <c r="I134" s="30">
        <v>84.729819658015</v>
      </c>
      <c r="J134" s="30">
        <v>22.7636718509967</v>
      </c>
      <c r="K134" s="30">
        <v>4.28914856442662</v>
      </c>
      <c r="L134" s="30">
        <v>3.3</v>
      </c>
      <c r="M134" s="30">
        <v>83.45</v>
      </c>
      <c r="N134" s="30">
        <v>627.9</v>
      </c>
      <c r="O134" s="30">
        <v>1.29734623560329</v>
      </c>
    </row>
    <row r="135" spans="2:15">
      <c r="B135" s="29" t="s">
        <v>5</v>
      </c>
      <c r="C135" s="30">
        <v>6.94642857142857</v>
      </c>
      <c r="D135" s="30">
        <v>4.78193491009587</v>
      </c>
      <c r="E135" s="30">
        <v>6.6</v>
      </c>
      <c r="F135" s="30">
        <v>5.75</v>
      </c>
      <c r="G135" s="30">
        <v>-13.9</v>
      </c>
      <c r="H135" s="30">
        <v>5.15183785413141</v>
      </c>
      <c r="I135" s="30">
        <v>74.1652750209149</v>
      </c>
      <c r="J135" s="30">
        <v>9.73498985836471</v>
      </c>
      <c r="K135" s="30">
        <v>2.74974799958167</v>
      </c>
      <c r="L135" s="30">
        <v>1.9</v>
      </c>
      <c r="M135" s="30">
        <v>30.17</v>
      </c>
      <c r="N135" s="30">
        <v>298.35</v>
      </c>
      <c r="O135" s="30">
        <v>0.536182820605288</v>
      </c>
    </row>
    <row r="136" spans="2:15">
      <c r="B136" s="29" t="s">
        <v>6</v>
      </c>
      <c r="C136" s="30">
        <v>-3.44761904761905</v>
      </c>
      <c r="D136" s="30">
        <v>3.56317586829131</v>
      </c>
      <c r="E136" s="30">
        <v>-2.6</v>
      </c>
      <c r="F136" s="30">
        <v>-3.9</v>
      </c>
      <c r="G136" s="30">
        <v>-4.2</v>
      </c>
      <c r="H136" s="30">
        <v>3.50188019848001</v>
      </c>
      <c r="I136" s="30">
        <v>-101.573873160332</v>
      </c>
      <c r="J136" s="30">
        <v>2.62662941088532</v>
      </c>
      <c r="K136" s="30">
        <v>1.15097443818562</v>
      </c>
      <c r="L136" s="30">
        <v>-8.9</v>
      </c>
      <c r="M136" s="30">
        <v>9.1</v>
      </c>
      <c r="N136" s="30">
        <v>-149.9</v>
      </c>
      <c r="O136" s="30">
        <v>0.36446178148582</v>
      </c>
    </row>
    <row r="137" spans="2:15">
      <c r="B137" s="29" t="s">
        <v>7</v>
      </c>
      <c r="C137" s="30">
        <v>62.5533333333333</v>
      </c>
      <c r="D137" s="30">
        <v>37.9618155246476</v>
      </c>
      <c r="E137" s="30">
        <v>36.7</v>
      </c>
      <c r="F137" s="30">
        <v>54.9</v>
      </c>
      <c r="G137" s="30">
        <v>72.26</v>
      </c>
      <c r="H137" s="30">
        <v>37.718270461369</v>
      </c>
      <c r="I137" s="30">
        <v>60.2977786337562</v>
      </c>
      <c r="J137" s="30">
        <v>2.21176970922607</v>
      </c>
      <c r="K137" s="30">
        <v>1.33607421390819</v>
      </c>
      <c r="L137" s="30">
        <v>18.1</v>
      </c>
      <c r="M137" s="30">
        <v>193.3</v>
      </c>
      <c r="N137" s="30">
        <v>2722.84</v>
      </c>
      <c r="O137" s="30">
        <v>3.92556777153066</v>
      </c>
    </row>
    <row r="138" spans="2:15">
      <c r="B138" s="29" t="s">
        <v>8</v>
      </c>
      <c r="C138" s="30">
        <v>0.133333333333333</v>
      </c>
      <c r="D138" s="30">
        <v>5.49520133453811</v>
      </c>
      <c r="E138" s="30">
        <v>2.5</v>
      </c>
      <c r="F138" s="30">
        <v>-0.75</v>
      </c>
      <c r="G138" s="30">
        <v>11.1</v>
      </c>
      <c r="H138" s="30">
        <v>5.77240672878382</v>
      </c>
      <c r="I138" s="30">
        <v>4329.30504658787</v>
      </c>
      <c r="J138" s="30">
        <v>0.473451929826495</v>
      </c>
      <c r="K138" s="30">
        <v>0.613500160840824</v>
      </c>
      <c r="L138" s="30">
        <v>-11.6</v>
      </c>
      <c r="M138" s="30">
        <v>15</v>
      </c>
      <c r="N138" s="30">
        <v>8.1</v>
      </c>
      <c r="O138" s="30">
        <v>0.600769164161141</v>
      </c>
    </row>
  </sheetData>
  <sortState ref="A2:J43">
    <sortCondition ref="B2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Ciri</dc:creator>
  <cp:lastModifiedBy>Ciri</cp:lastModifiedBy>
  <dcterms:created xsi:type="dcterms:W3CDTF">2022-11-23T18:57:00Z</dcterms:created>
  <dcterms:modified xsi:type="dcterms:W3CDTF">2022-11-27T18:39:05Z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6A840B7EFDA84D3396AEDC0FF601F431</vt:lpwstr>
  </property>
  <property fmtid="{D5CDD505-2E9C-101B-9397-08002B2CF9AE}" pid="3" name="KSOProductBuildVer">
    <vt:lpwstr>1033-11.2.0.11417</vt:lpwstr>
  </property>
</Properties>
</file>