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Google Drive\# Metropolia UAS\Software Business Start-Up\"/>
    </mc:Choice>
  </mc:AlternateContent>
  <bookViews>
    <workbookView xWindow="0" yWindow="0" windowWidth="23040" windowHeight="9060" xr2:uid="{00000000-000D-0000-FFFF-FFFF00000000}"/>
  </bookViews>
  <sheets>
    <sheet name="Main" sheetId="1" r:id="rId1"/>
    <sheet name="Personnel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Q4" i="1" l="1"/>
  <c r="Q5" i="1"/>
  <c r="S5" i="1" s="1"/>
  <c r="Q6" i="1"/>
  <c r="S6" i="1" s="1"/>
  <c r="Q7" i="1"/>
  <c r="S7" i="1" s="1"/>
  <c r="Q8" i="1"/>
  <c r="S8" i="1" s="1"/>
  <c r="Q9" i="1"/>
  <c r="S9" i="1" s="1"/>
  <c r="K3" i="1"/>
  <c r="Q3" i="1" s="1"/>
  <c r="S3" i="1" s="1"/>
  <c r="K4" i="1"/>
  <c r="K5" i="1"/>
  <c r="K6" i="1"/>
  <c r="K7" i="1"/>
  <c r="K8" i="1"/>
  <c r="K9" i="1"/>
  <c r="K2" i="1"/>
  <c r="Q2" i="1" s="1"/>
  <c r="S2" i="1" s="1"/>
  <c r="S4" i="1"/>
  <c r="P8" i="1"/>
  <c r="D3" i="2"/>
  <c r="E3" i="2" s="1"/>
  <c r="C3" i="1" s="1"/>
  <c r="D4" i="2"/>
  <c r="E4" i="2"/>
  <c r="C4" i="1" s="1"/>
  <c r="D5" i="2"/>
  <c r="E5" i="2" s="1"/>
  <c r="C5" i="1" s="1"/>
  <c r="D6" i="2"/>
  <c r="E6" i="2"/>
  <c r="C6" i="1" s="1"/>
  <c r="D7" i="2"/>
  <c r="E7" i="2" s="1"/>
  <c r="C7" i="1" s="1"/>
  <c r="D8" i="2"/>
  <c r="E8" i="2"/>
  <c r="C8" i="1" s="1"/>
  <c r="D9" i="2"/>
  <c r="E9" i="2" s="1"/>
  <c r="C9" i="1" s="1"/>
  <c r="E2" i="2"/>
  <c r="D2" i="2"/>
  <c r="M3" i="1"/>
  <c r="O3" i="1" s="1"/>
  <c r="M4" i="1"/>
  <c r="P4" i="1" s="1"/>
  <c r="M5" i="1"/>
  <c r="O5" i="1" s="1"/>
  <c r="M6" i="1"/>
  <c r="P6" i="1" s="1"/>
  <c r="M7" i="1"/>
  <c r="P7" i="1" s="1"/>
  <c r="M8" i="1"/>
  <c r="O8" i="1" s="1"/>
  <c r="M9" i="1"/>
  <c r="P9" i="1" s="1"/>
  <c r="M2" i="1"/>
  <c r="O2" i="1" s="1"/>
  <c r="B8" i="1" l="1"/>
  <c r="B5" i="1"/>
  <c r="T7" i="1"/>
  <c r="O7" i="1"/>
  <c r="B7" i="1" s="1"/>
  <c r="O4" i="1"/>
  <c r="B4" i="1" s="1"/>
  <c r="T4" i="1"/>
  <c r="P3" i="1"/>
  <c r="T3" i="1" s="1"/>
  <c r="P2" i="1"/>
  <c r="T2" i="1" s="1"/>
  <c r="T9" i="1"/>
  <c r="O9" i="1"/>
  <c r="B9" i="1" s="1"/>
  <c r="T8" i="1"/>
  <c r="T6" i="1"/>
  <c r="O6" i="1"/>
  <c r="B6" i="1" s="1"/>
  <c r="P5" i="1"/>
  <c r="T5" i="1" s="1"/>
  <c r="B3" i="1"/>
  <c r="B2" i="1"/>
  <c r="U8" i="1" l="1"/>
  <c r="U5" i="1"/>
  <c r="U4" i="1"/>
  <c r="U7" i="1"/>
  <c r="U3" i="1"/>
  <c r="U2" i="1"/>
  <c r="U9" i="1"/>
  <c r="U6" i="1"/>
</calcChain>
</file>

<file path=xl/sharedStrings.xml><?xml version="1.0" encoding="utf-8"?>
<sst xmlns="http://schemas.openxmlformats.org/spreadsheetml/2006/main" count="25" uniqueCount="24">
  <si>
    <t>Year</t>
  </si>
  <si>
    <t>Orders</t>
  </si>
  <si>
    <t>IT costs</t>
  </si>
  <si>
    <t>Total expenses</t>
  </si>
  <si>
    <t>Personnel costs</t>
  </si>
  <si>
    <t>Additional expenditure</t>
  </si>
  <si>
    <t>Marketing costs</t>
  </si>
  <si>
    <t>Marketing costs per order</t>
  </si>
  <si>
    <t>Delivery costs</t>
  </si>
  <si>
    <t>Premium delivery - percentage</t>
  </si>
  <si>
    <t>Premium  delivery - charge</t>
  </si>
  <si>
    <t>Premium delivery - costs</t>
  </si>
  <si>
    <t>Revenue - delivery</t>
  </si>
  <si>
    <t>Commission on delivery</t>
  </si>
  <si>
    <t>Total revenues</t>
  </si>
  <si>
    <t xml:space="preserve">Net profit / balance </t>
  </si>
  <si>
    <t>Premium delivery - count</t>
  </si>
  <si>
    <t>Developers</t>
  </si>
  <si>
    <t>€ per pax per month</t>
  </si>
  <si>
    <t>Total pay</t>
  </si>
  <si>
    <t>€ per pax per year</t>
  </si>
  <si>
    <t>Commission on private deliveries</t>
  </si>
  <si>
    <t>Private delivery - percentage</t>
  </si>
  <si>
    <t>Private deliveries -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</si>
</sst>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9797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0" borderId="0" xfId="0" applyFont="1" applyAlignment="1">
      <alignment wrapText="1"/>
    </xf>
    <xf numFmtId="49" fontId="3" fillId="0" borderId="1" xfId="0" applyNumberFormat="1" applyFont="1" applyBorder="1" applyAlignment="1">
      <alignment wrapText="1"/>
    </xf>
    <xf numFmtId="164" fontId="3" fillId="3" borderId="1" xfId="0" applyNumberFormat="1" applyFont="1" applyFill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4" fillId="2" borderId="1" xfId="1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1" xfId="0" applyFont="1" applyBorder="1"/>
    <xf numFmtId="164" fontId="3" fillId="0" borderId="1" xfId="0" applyNumberFormat="1" applyFont="1" applyBorder="1"/>
    <xf numFmtId="164" fontId="4" fillId="3" borderId="1" xfId="0" applyNumberFormat="1" applyFont="1" applyFill="1" applyBorder="1"/>
    <xf numFmtId="3" fontId="4" fillId="4" borderId="1" xfId="0" applyNumberFormat="1" applyFont="1" applyFill="1" applyBorder="1"/>
    <xf numFmtId="164" fontId="4" fillId="0" borderId="1" xfId="0" applyNumberFormat="1" applyFont="1" applyBorder="1"/>
    <xf numFmtId="9" fontId="4" fillId="0" borderId="1" xfId="0" applyNumberFormat="1" applyFont="1" applyBorder="1"/>
    <xf numFmtId="3" fontId="4" fillId="0" borderId="1" xfId="0" applyNumberFormat="1" applyFont="1" applyBorder="1"/>
    <xf numFmtId="164" fontId="4" fillId="2" borderId="1" xfId="1" applyNumberFormat="1" applyFont="1" applyBorder="1"/>
    <xf numFmtId="0" fontId="4" fillId="0" borderId="0" xfId="0" applyFont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79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of premium delivery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Main!$O$1</c:f>
              <c:strCache>
                <c:ptCount val="1"/>
                <c:pt idx="0">
                  <c:v>Premium delivery - costs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Main!$A$2:$A$9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Main!$O$2:$O$9</c:f>
              <c:numCache>
                <c:formatCode>#,##0.00\ [$€-1]</c:formatCode>
                <c:ptCount val="8"/>
                <c:pt idx="0">
                  <c:v>661860</c:v>
                </c:pt>
                <c:pt idx="1">
                  <c:v>648000</c:v>
                </c:pt>
                <c:pt idx="2">
                  <c:v>492000</c:v>
                </c:pt>
                <c:pt idx="3">
                  <c:v>321600</c:v>
                </c:pt>
                <c:pt idx="4">
                  <c:v>300000</c:v>
                </c:pt>
                <c:pt idx="5">
                  <c:v>575000</c:v>
                </c:pt>
                <c:pt idx="6">
                  <c:v>1450000</c:v>
                </c:pt>
                <c:pt idx="7">
                  <c:v>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3-4D7C-94B9-994A77A6A92B}"/>
            </c:ext>
          </c:extLst>
        </c:ser>
        <c:ser>
          <c:idx val="1"/>
          <c:order val="1"/>
          <c:tx>
            <c:strRef>
              <c:f>Main!$S$1</c:f>
              <c:strCache>
                <c:ptCount val="1"/>
                <c:pt idx="0">
                  <c:v>Commission on private deliveries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Main!$A$2:$A$9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Main!$S$2:$S$9</c:f>
              <c:numCache>
                <c:formatCode>#,##0.00\ [$€-1]</c:formatCode>
                <c:ptCount val="8"/>
                <c:pt idx="0">
                  <c:v>44124</c:v>
                </c:pt>
                <c:pt idx="1">
                  <c:v>121500</c:v>
                </c:pt>
                <c:pt idx="2">
                  <c:v>246000</c:v>
                </c:pt>
                <c:pt idx="3">
                  <c:v>554760</c:v>
                </c:pt>
                <c:pt idx="4">
                  <c:v>855000</c:v>
                </c:pt>
                <c:pt idx="5">
                  <c:v>1966500</c:v>
                </c:pt>
                <c:pt idx="6">
                  <c:v>4959000</c:v>
                </c:pt>
                <c:pt idx="7">
                  <c:v>9405000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3-4D7C-94B9-994A77A6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5136"/>
        <c:axId val="160151904"/>
      </c:barChart>
      <c:catAx>
        <c:axId val="156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51904"/>
        <c:crosses val="autoZero"/>
        <c:auto val="1"/>
        <c:lblAlgn val="ctr"/>
        <c:lblOffset val="100"/>
        <c:noMultiLvlLbl val="0"/>
      </c:catAx>
      <c:valAx>
        <c:axId val="160151904"/>
        <c:scaling>
          <c:orientation val="minMax"/>
          <c:max val="1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 / comission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premium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Main!$K$1</c:f>
              <c:strCache>
                <c:ptCount val="1"/>
                <c:pt idx="0">
                  <c:v>Private delivery -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Main!$K$2:$K$9</c:f>
              <c:numCache>
                <c:formatCode>0%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0.92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1-4411-BD06-815BBC968FD9}"/>
            </c:ext>
          </c:extLst>
        </c:ser>
        <c:ser>
          <c:idx val="0"/>
          <c:order val="1"/>
          <c:tx>
            <c:strRef>
              <c:f>Main!$L$1</c:f>
              <c:strCache>
                <c:ptCount val="1"/>
                <c:pt idx="0">
                  <c:v>Premium delivery -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Main!$L$2:$L$9</c:f>
              <c:numCache>
                <c:formatCode>0%</c:formatCode>
                <c:ptCount val="8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0.08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1-4411-BD06-815BBC96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003184"/>
        <c:axId val="160133328"/>
      </c:barChart>
      <c:catAx>
        <c:axId val="2760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33328"/>
        <c:crossesAt val="0"/>
        <c:auto val="1"/>
        <c:lblAlgn val="ctr"/>
        <c:lblOffset val="100"/>
        <c:noMultiLvlLbl val="0"/>
      </c:catAx>
      <c:valAx>
        <c:axId val="16013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00318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Main!$C$1</c:f>
              <c:strCache>
                <c:ptCount val="1"/>
                <c:pt idx="0">
                  <c:v>Personnel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Main!$C$2:$C$9</c:f>
              <c:numCache>
                <c:formatCode>#,##0.00\ [$€-1]</c:formatCode>
                <c:ptCount val="8"/>
                <c:pt idx="0">
                  <c:v>153600</c:v>
                </c:pt>
                <c:pt idx="1">
                  <c:v>153648</c:v>
                </c:pt>
                <c:pt idx="2">
                  <c:v>230544</c:v>
                </c:pt>
                <c:pt idx="3">
                  <c:v>230616</c:v>
                </c:pt>
                <c:pt idx="4">
                  <c:v>384480</c:v>
                </c:pt>
                <c:pt idx="5">
                  <c:v>769200</c:v>
                </c:pt>
                <c:pt idx="6">
                  <c:v>961800</c:v>
                </c:pt>
                <c:pt idx="7">
                  <c:v>1154520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0-4C8B-9AD3-6C7C5D38AC9C}"/>
            </c:ext>
          </c:extLst>
        </c:ser>
        <c:ser>
          <c:idx val="1"/>
          <c:order val="1"/>
          <c:tx>
            <c:strRef>
              <c:f>Main!$D$1</c:f>
              <c:strCache>
                <c:ptCount val="1"/>
                <c:pt idx="0">
                  <c:v>Additional expenditure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Main!$A$2:$A$9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Main!$D$2:$D$9</c:f>
              <c:numCache>
                <c:formatCode>#,##0.00\ [$€-1]</c:formatCode>
                <c:ptCount val="8"/>
                <c:pt idx="0">
                  <c:v>8000</c:v>
                </c:pt>
                <c:pt idx="1">
                  <c:v>2000</c:v>
                </c:pt>
                <c:pt idx="2">
                  <c:v>15000</c:v>
                </c:pt>
                <c:pt idx="3">
                  <c:v>20000</c:v>
                </c:pt>
                <c:pt idx="4">
                  <c:v>15000</c:v>
                </c:pt>
                <c:pt idx="5">
                  <c:v>150000</c:v>
                </c:pt>
                <c:pt idx="6">
                  <c:v>500000</c:v>
                </c:pt>
                <c:pt idx="7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0-4C8B-9AD3-6C7C5D38AC9C}"/>
            </c:ext>
          </c:extLst>
        </c:ser>
        <c:ser>
          <c:idx val="2"/>
          <c:order val="2"/>
          <c:tx>
            <c:strRef>
              <c:f>Main!$E$1</c:f>
              <c:strCache>
                <c:ptCount val="1"/>
                <c:pt idx="0">
                  <c:v>Marketing costs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Main!$A$2:$A$9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Main!$E$2:$E$9</c:f>
              <c:numCache>
                <c:formatCode>#,##0.00\ [$€-1]</c:formatCode>
                <c:ptCount val="8"/>
                <c:pt idx="0">
                  <c:v>50000</c:v>
                </c:pt>
                <c:pt idx="1">
                  <c:v>75000</c:v>
                </c:pt>
                <c:pt idx="2">
                  <c:v>112500</c:v>
                </c:pt>
                <c:pt idx="3">
                  <c:v>168750</c:v>
                </c:pt>
                <c:pt idx="4">
                  <c:v>180000</c:v>
                </c:pt>
                <c:pt idx="5">
                  <c:v>200000</c:v>
                </c:pt>
                <c:pt idx="6">
                  <c:v>400000</c:v>
                </c:pt>
                <c:pt idx="7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0-4C8B-9AD3-6C7C5D38AC9C}"/>
            </c:ext>
          </c:extLst>
        </c:ser>
        <c:ser>
          <c:idx val="3"/>
          <c:order val="3"/>
          <c:tx>
            <c:strRef>
              <c:f>Main!$F$1</c:f>
              <c:strCache>
                <c:ptCount val="1"/>
                <c:pt idx="0">
                  <c:v>IT costs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Main!$A$2:$A$9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Main!$F$2:$F$9</c:f>
              <c:numCache>
                <c:formatCode>#,##0.00\ [$€-1]</c:formatCode>
                <c:ptCount val="8"/>
                <c:pt idx="0">
                  <c:v>4000</c:v>
                </c:pt>
                <c:pt idx="1">
                  <c:v>5000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25000</c:v>
                </c:pt>
                <c:pt idx="6">
                  <c:v>60000</c:v>
                </c:pt>
                <c:pt idx="7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0-4C8B-9AD3-6C7C5D38A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575264"/>
        <c:axId val="159163648"/>
      </c:barChart>
      <c:catAx>
        <c:axId val="36057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63648"/>
        <c:crosses val="autoZero"/>
        <c:auto val="1"/>
        <c:lblAlgn val="ctr"/>
        <c:lblOffset val="100"/>
        <c:noMultiLvlLbl val="0"/>
      </c:catAx>
      <c:valAx>
        <c:axId val="159163648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575264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41225549361073"/>
          <c:y val="8.5824330971504104E-2"/>
          <c:w val="0.29090232783849457"/>
          <c:h val="0.1586227735374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Breakeven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Main!$B$2:$B$9</c:f>
              <c:numCache>
                <c:formatCode>#,##0.00\ [$€-1]</c:formatCode>
                <c:ptCount val="8"/>
                <c:pt idx="0">
                  <c:v>877460</c:v>
                </c:pt>
                <c:pt idx="1">
                  <c:v>883648</c:v>
                </c:pt>
                <c:pt idx="2">
                  <c:v>870044</c:v>
                </c:pt>
                <c:pt idx="3">
                  <c:v>760966</c:v>
                </c:pt>
                <c:pt idx="4">
                  <c:v>899480</c:v>
                </c:pt>
                <c:pt idx="5">
                  <c:v>1719200</c:v>
                </c:pt>
                <c:pt idx="6">
                  <c:v>3371800</c:v>
                </c:pt>
                <c:pt idx="7">
                  <c:v>4884520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3-4112-AE19-D3F70B5CAA10}"/>
            </c:ext>
          </c:extLst>
        </c:ser>
        <c:ser>
          <c:idx val="1"/>
          <c:order val="1"/>
          <c:tx>
            <c:strRef>
              <c:f>Main!$T$1</c:f>
              <c:strCache>
                <c:ptCount val="1"/>
                <c:pt idx="0">
                  <c:v>Total revenues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Main!$T$2:$T$9</c:f>
              <c:numCache>
                <c:formatCode>#,##0.00\ [$€-1]</c:formatCode>
                <c:ptCount val="8"/>
                <c:pt idx="0">
                  <c:v>264744</c:v>
                </c:pt>
                <c:pt idx="1">
                  <c:v>391500</c:v>
                </c:pt>
                <c:pt idx="2">
                  <c:v>451000</c:v>
                </c:pt>
                <c:pt idx="3">
                  <c:v>715560</c:v>
                </c:pt>
                <c:pt idx="4">
                  <c:v>1005000</c:v>
                </c:pt>
                <c:pt idx="5">
                  <c:v>2311500</c:v>
                </c:pt>
                <c:pt idx="6">
                  <c:v>5829000</c:v>
                </c:pt>
                <c:pt idx="7">
                  <c:v>11055000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3-4112-AE19-D3F70B5C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566528"/>
        <c:axId val="160163568"/>
      </c:lineChart>
      <c:catAx>
        <c:axId val="36056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63568"/>
        <c:crosses val="autoZero"/>
        <c:auto val="1"/>
        <c:lblAlgn val="ctr"/>
        <c:lblOffset val="100"/>
        <c:noMultiLvlLbl val="0"/>
      </c:catAx>
      <c:valAx>
        <c:axId val="160163568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expenses &amp; Total revenues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566528"/>
        <c:crosses val="autoZero"/>
        <c:crossBetween val="between"/>
        <c:majorUnit val="50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68696892340505"/>
          <c:y val="6.5207657866296106E-2"/>
          <c:w val="0.2293129889042102"/>
          <c:h val="8.0703577762966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10</xdr:row>
      <xdr:rowOff>175260</xdr:rowOff>
    </xdr:from>
    <xdr:to>
      <xdr:col>6</xdr:col>
      <xdr:colOff>7620</xdr:colOff>
      <xdr:row>31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C6664-31DF-4E80-83D1-3014E020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160020</xdr:rowOff>
    </xdr:from>
    <xdr:to>
      <xdr:col>6</xdr:col>
      <xdr:colOff>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15287-5CDA-4413-90D2-2CF11DA4F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11</xdr:row>
      <xdr:rowOff>15240</xdr:rowOff>
    </xdr:from>
    <xdr:to>
      <xdr:col>11</xdr:col>
      <xdr:colOff>579120</xdr:colOff>
      <xdr:row>40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51A7A-EEEB-452E-A18C-A1618D44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1173480</xdr:colOff>
      <xdr:row>11</xdr:row>
      <xdr:rowOff>0</xdr:rowOff>
    </xdr:from>
    <xdr:to>
      <xdr:col>17</xdr:col>
      <xdr:colOff>7620</xdr:colOff>
      <xdr:row>40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7C23E8-BD1B-4249-89BB-D0782A976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9"/>
  <sheetViews>
    <sheetView tabSelected="1" topLeftCell="F7" workbookViewId="0">
      <selection activeCell="L20" sqref="L20"/>
    </sheetView>
  </sheetViews>
  <sheetFormatPr defaultRowHeight="14.4" x14ac:dyDescent="0.3"/>
  <cols>
    <col min="1" max="1" width="4.6640625" style="17" bestFit="1" customWidth="1"/>
    <col min="2" max="2" width="15.88671875" style="17" customWidth="1"/>
    <col min="3" max="3" width="13.77734375" style="17" bestFit="1" customWidth="1"/>
    <col min="4" max="4" width="14" style="17" bestFit="1" customWidth="1"/>
    <col min="5" max="5" width="15.21875" style="17" customWidth="1"/>
    <col min="6" max="6" width="10.44140625" style="17" bestFit="1" customWidth="1"/>
    <col min="7" max="7" width="7.5546875" style="17" customWidth="1"/>
    <col min="8" max="8" width="9.88671875" style="17" bestFit="1" customWidth="1"/>
    <col min="9" max="9" width="13.88671875" style="17" customWidth="1"/>
    <col min="10" max="10" width="12" style="17" bestFit="1" customWidth="1"/>
    <col min="11" max="11" width="16.77734375" style="17" customWidth="1"/>
    <col min="12" max="12" width="17.21875" style="17" customWidth="1"/>
    <col min="13" max="13" width="11.88671875" style="17" customWidth="1"/>
    <col min="14" max="14" width="13" style="17" customWidth="1"/>
    <col min="15" max="15" width="13.6640625" style="17" customWidth="1"/>
    <col min="16" max="16" width="13.77734375" style="17" customWidth="1"/>
    <col min="17" max="17" width="15.33203125" style="17" bestFit="1" customWidth="1"/>
    <col min="18" max="18" width="11.33203125" style="17" customWidth="1"/>
    <col min="19" max="19" width="19" style="17" customWidth="1"/>
    <col min="20" max="20" width="15" style="17" bestFit="1" customWidth="1"/>
    <col min="21" max="21" width="16.5546875" style="17" customWidth="1"/>
    <col min="22" max="16384" width="8.88671875" style="17"/>
  </cols>
  <sheetData>
    <row r="1" spans="1:21" s="8" customFormat="1" ht="40.049999999999997" customHeight="1" x14ac:dyDescent="0.3">
      <c r="A1" s="3" t="s">
        <v>0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2</v>
      </c>
      <c r="G1" s="3"/>
      <c r="H1" s="5" t="s">
        <v>1</v>
      </c>
      <c r="I1" s="3" t="s">
        <v>7</v>
      </c>
      <c r="J1" s="3" t="s">
        <v>8</v>
      </c>
      <c r="K1" s="3" t="s">
        <v>22</v>
      </c>
      <c r="L1" s="3" t="s">
        <v>9</v>
      </c>
      <c r="M1" s="3" t="s">
        <v>16</v>
      </c>
      <c r="N1" s="3" t="s">
        <v>10</v>
      </c>
      <c r="O1" s="6" t="s">
        <v>11</v>
      </c>
      <c r="P1" s="3" t="s">
        <v>12</v>
      </c>
      <c r="Q1" s="3" t="s">
        <v>23</v>
      </c>
      <c r="R1" s="3" t="s">
        <v>13</v>
      </c>
      <c r="S1" s="3" t="s">
        <v>21</v>
      </c>
      <c r="T1" s="7" t="s">
        <v>14</v>
      </c>
      <c r="U1" s="3" t="s">
        <v>15</v>
      </c>
    </row>
    <row r="2" spans="1:21" x14ac:dyDescent="0.3">
      <c r="A2" s="9">
        <v>1</v>
      </c>
      <c r="B2" s="10">
        <f>C2+D2+E2+F2+O2</f>
        <v>877460</v>
      </c>
      <c r="C2" s="11">
        <f>Personnel!E2</f>
        <v>153600</v>
      </c>
      <c r="D2" s="11">
        <v>8000</v>
      </c>
      <c r="E2" s="11">
        <v>50000</v>
      </c>
      <c r="F2" s="11">
        <v>4000</v>
      </c>
      <c r="G2" s="9"/>
      <c r="H2" s="12">
        <v>183850</v>
      </c>
      <c r="I2" s="13">
        <v>2.9</v>
      </c>
      <c r="J2" s="13">
        <v>2</v>
      </c>
      <c r="K2" s="14">
        <f>100%-L2</f>
        <v>0.4</v>
      </c>
      <c r="L2" s="14">
        <v>0.6</v>
      </c>
      <c r="M2" s="15">
        <f>H2*L2</f>
        <v>110310</v>
      </c>
      <c r="N2" s="13">
        <v>6</v>
      </c>
      <c r="O2" s="11">
        <f>M2*N2</f>
        <v>661860</v>
      </c>
      <c r="P2" s="13">
        <f>M2*J2</f>
        <v>220620</v>
      </c>
      <c r="Q2" s="15">
        <f>H2*K2</f>
        <v>73540</v>
      </c>
      <c r="R2" s="14">
        <v>0.3</v>
      </c>
      <c r="S2" s="13">
        <f>Q2*J2*R2</f>
        <v>44124</v>
      </c>
      <c r="T2" s="16">
        <f>S2+P2</f>
        <v>264744</v>
      </c>
      <c r="U2" s="10">
        <f>T2-B2</f>
        <v>-612716</v>
      </c>
    </row>
    <row r="3" spans="1:21" x14ac:dyDescent="0.3">
      <c r="A3" s="9">
        <v>2</v>
      </c>
      <c r="B3" s="10">
        <f t="shared" ref="B3:B9" si="0">C3+D3+E3+F3+O3</f>
        <v>883648</v>
      </c>
      <c r="C3" s="11">
        <f>Personnel!E3</f>
        <v>153648</v>
      </c>
      <c r="D3" s="11">
        <v>2000</v>
      </c>
      <c r="E3" s="11">
        <v>75000</v>
      </c>
      <c r="F3" s="11">
        <v>5000</v>
      </c>
      <c r="G3" s="9"/>
      <c r="H3" s="12">
        <v>270000</v>
      </c>
      <c r="I3" s="13">
        <v>2.6</v>
      </c>
      <c r="J3" s="13">
        <v>2.5</v>
      </c>
      <c r="K3" s="14">
        <f t="shared" ref="K3:K9" si="1">100%-L3</f>
        <v>0.6</v>
      </c>
      <c r="L3" s="14">
        <v>0.4</v>
      </c>
      <c r="M3" s="15">
        <f t="shared" ref="M3:M9" si="2">H3*L3</f>
        <v>108000</v>
      </c>
      <c r="N3" s="13">
        <v>6</v>
      </c>
      <c r="O3" s="11">
        <f t="shared" ref="O3:O9" si="3">M3*N3</f>
        <v>648000</v>
      </c>
      <c r="P3" s="13">
        <f t="shared" ref="P3:P9" si="4">M3*J3</f>
        <v>270000</v>
      </c>
      <c r="Q3" s="15">
        <f t="shared" ref="Q3:Q9" si="5">H3*K3</f>
        <v>162000</v>
      </c>
      <c r="R3" s="14">
        <v>0.3</v>
      </c>
      <c r="S3" s="13">
        <f t="shared" ref="S3:S9" si="6">Q3*J3*R3</f>
        <v>121500</v>
      </c>
      <c r="T3" s="16">
        <f t="shared" ref="T3:T9" si="7">S3+P3</f>
        <v>391500</v>
      </c>
      <c r="U3" s="10">
        <f t="shared" ref="U3:U9" si="8">T3-B3</f>
        <v>-492148</v>
      </c>
    </row>
    <row r="4" spans="1:21" x14ac:dyDescent="0.3">
      <c r="A4" s="9">
        <v>3</v>
      </c>
      <c r="B4" s="10">
        <f t="shared" si="0"/>
        <v>870044</v>
      </c>
      <c r="C4" s="11">
        <f>Personnel!E4</f>
        <v>230544</v>
      </c>
      <c r="D4" s="11">
        <v>15000</v>
      </c>
      <c r="E4" s="11">
        <v>112500</v>
      </c>
      <c r="F4" s="11">
        <v>20000</v>
      </c>
      <c r="G4" s="9"/>
      <c r="H4" s="12">
        <v>410000</v>
      </c>
      <c r="I4" s="13">
        <v>2.25</v>
      </c>
      <c r="J4" s="13">
        <v>2.5</v>
      </c>
      <c r="K4" s="14">
        <f t="shared" si="1"/>
        <v>0.8</v>
      </c>
      <c r="L4" s="14">
        <v>0.2</v>
      </c>
      <c r="M4" s="15">
        <f t="shared" si="2"/>
        <v>82000</v>
      </c>
      <c r="N4" s="13">
        <v>6</v>
      </c>
      <c r="O4" s="11">
        <f t="shared" si="3"/>
        <v>492000</v>
      </c>
      <c r="P4" s="13">
        <f t="shared" si="4"/>
        <v>205000</v>
      </c>
      <c r="Q4" s="15">
        <f t="shared" si="5"/>
        <v>328000</v>
      </c>
      <c r="R4" s="14">
        <v>0.3</v>
      </c>
      <c r="S4" s="13">
        <f t="shared" si="6"/>
        <v>246000</v>
      </c>
      <c r="T4" s="16">
        <f t="shared" si="7"/>
        <v>451000</v>
      </c>
      <c r="U4" s="10">
        <f t="shared" si="8"/>
        <v>-419044</v>
      </c>
    </row>
    <row r="5" spans="1:21" x14ac:dyDescent="0.3">
      <c r="A5" s="9">
        <v>4</v>
      </c>
      <c r="B5" s="10">
        <f t="shared" si="0"/>
        <v>760966</v>
      </c>
      <c r="C5" s="11">
        <f>Personnel!E5</f>
        <v>230616</v>
      </c>
      <c r="D5" s="11">
        <v>20000</v>
      </c>
      <c r="E5" s="11">
        <v>168750</v>
      </c>
      <c r="F5" s="11">
        <v>20000</v>
      </c>
      <c r="G5" s="9"/>
      <c r="H5" s="12">
        <v>670000</v>
      </c>
      <c r="I5" s="13">
        <v>0.92</v>
      </c>
      <c r="J5" s="13">
        <v>3</v>
      </c>
      <c r="K5" s="14">
        <f t="shared" si="1"/>
        <v>0.92</v>
      </c>
      <c r="L5" s="14">
        <v>0.08</v>
      </c>
      <c r="M5" s="15">
        <f t="shared" si="2"/>
        <v>53600</v>
      </c>
      <c r="N5" s="13">
        <v>6</v>
      </c>
      <c r="O5" s="11">
        <f t="shared" si="3"/>
        <v>321600</v>
      </c>
      <c r="P5" s="13">
        <f t="shared" si="4"/>
        <v>160800</v>
      </c>
      <c r="Q5" s="15">
        <f t="shared" si="5"/>
        <v>616400</v>
      </c>
      <c r="R5" s="14">
        <v>0.3</v>
      </c>
      <c r="S5" s="13">
        <f t="shared" si="6"/>
        <v>554760</v>
      </c>
      <c r="T5" s="16">
        <f t="shared" si="7"/>
        <v>715560</v>
      </c>
      <c r="U5" s="10">
        <f t="shared" si="8"/>
        <v>-45406</v>
      </c>
    </row>
    <row r="6" spans="1:21" x14ac:dyDescent="0.3">
      <c r="A6" s="9">
        <v>5</v>
      </c>
      <c r="B6" s="10">
        <f t="shared" si="0"/>
        <v>899480</v>
      </c>
      <c r="C6" s="11">
        <f>Personnel!E6</f>
        <v>384480</v>
      </c>
      <c r="D6" s="11">
        <v>15000</v>
      </c>
      <c r="E6" s="11">
        <v>180000</v>
      </c>
      <c r="F6" s="11">
        <v>20000</v>
      </c>
      <c r="G6" s="9"/>
      <c r="H6" s="12">
        <v>1000000</v>
      </c>
      <c r="I6" s="13">
        <v>0.78</v>
      </c>
      <c r="J6" s="13">
        <v>3</v>
      </c>
      <c r="K6" s="14">
        <f t="shared" si="1"/>
        <v>0.95</v>
      </c>
      <c r="L6" s="14">
        <v>0.05</v>
      </c>
      <c r="M6" s="15">
        <f t="shared" si="2"/>
        <v>50000</v>
      </c>
      <c r="N6" s="13">
        <v>6</v>
      </c>
      <c r="O6" s="11">
        <f t="shared" si="3"/>
        <v>300000</v>
      </c>
      <c r="P6" s="13">
        <f t="shared" si="4"/>
        <v>150000</v>
      </c>
      <c r="Q6" s="15">
        <f t="shared" si="5"/>
        <v>950000</v>
      </c>
      <c r="R6" s="14">
        <v>0.3</v>
      </c>
      <c r="S6" s="13">
        <f t="shared" si="6"/>
        <v>855000</v>
      </c>
      <c r="T6" s="16">
        <f t="shared" si="7"/>
        <v>1005000</v>
      </c>
      <c r="U6" s="10">
        <f t="shared" si="8"/>
        <v>105520</v>
      </c>
    </row>
    <row r="7" spans="1:21" x14ac:dyDescent="0.3">
      <c r="A7" s="9">
        <v>6</v>
      </c>
      <c r="B7" s="10">
        <f t="shared" si="0"/>
        <v>1719200</v>
      </c>
      <c r="C7" s="11">
        <f>Personnel!E7</f>
        <v>769200</v>
      </c>
      <c r="D7" s="11">
        <v>150000</v>
      </c>
      <c r="E7" s="11">
        <v>200000</v>
      </c>
      <c r="F7" s="11">
        <v>25000</v>
      </c>
      <c r="G7" s="9"/>
      <c r="H7" s="12">
        <v>2300000</v>
      </c>
      <c r="I7" s="13">
        <v>0.65</v>
      </c>
      <c r="J7" s="13">
        <v>3</v>
      </c>
      <c r="K7" s="14">
        <f t="shared" si="1"/>
        <v>0.95</v>
      </c>
      <c r="L7" s="14">
        <v>0.05</v>
      </c>
      <c r="M7" s="15">
        <f t="shared" si="2"/>
        <v>115000</v>
      </c>
      <c r="N7" s="13">
        <v>5</v>
      </c>
      <c r="O7" s="11">
        <f t="shared" si="3"/>
        <v>575000</v>
      </c>
      <c r="P7" s="13">
        <f t="shared" si="4"/>
        <v>345000</v>
      </c>
      <c r="Q7" s="15">
        <f t="shared" si="5"/>
        <v>2185000</v>
      </c>
      <c r="R7" s="14">
        <v>0.3</v>
      </c>
      <c r="S7" s="13">
        <f t="shared" si="6"/>
        <v>1966500</v>
      </c>
      <c r="T7" s="16">
        <f t="shared" si="7"/>
        <v>2311500</v>
      </c>
      <c r="U7" s="10">
        <f t="shared" si="8"/>
        <v>592300</v>
      </c>
    </row>
    <row r="8" spans="1:21" x14ac:dyDescent="0.3">
      <c r="A8" s="9">
        <v>7</v>
      </c>
      <c r="B8" s="10">
        <f t="shared" si="0"/>
        <v>3371800</v>
      </c>
      <c r="C8" s="11">
        <f>Personnel!E8</f>
        <v>961800</v>
      </c>
      <c r="D8" s="11">
        <v>500000</v>
      </c>
      <c r="E8" s="11">
        <v>400000</v>
      </c>
      <c r="F8" s="11">
        <v>60000</v>
      </c>
      <c r="G8" s="9"/>
      <c r="H8" s="12">
        <v>5800000</v>
      </c>
      <c r="I8" s="13">
        <v>0.46</v>
      </c>
      <c r="J8" s="13">
        <v>3</v>
      </c>
      <c r="K8" s="14">
        <f t="shared" si="1"/>
        <v>0.95</v>
      </c>
      <c r="L8" s="14">
        <v>0.05</v>
      </c>
      <c r="M8" s="15">
        <f t="shared" si="2"/>
        <v>290000</v>
      </c>
      <c r="N8" s="13">
        <v>5</v>
      </c>
      <c r="O8" s="11">
        <f t="shared" si="3"/>
        <v>1450000</v>
      </c>
      <c r="P8" s="13">
        <f t="shared" si="4"/>
        <v>870000</v>
      </c>
      <c r="Q8" s="15">
        <f t="shared" si="5"/>
        <v>5510000</v>
      </c>
      <c r="R8" s="14">
        <v>0.3</v>
      </c>
      <c r="S8" s="13">
        <f t="shared" si="6"/>
        <v>4959000</v>
      </c>
      <c r="T8" s="16">
        <f t="shared" si="7"/>
        <v>5829000</v>
      </c>
      <c r="U8" s="10">
        <f t="shared" si="8"/>
        <v>2457200</v>
      </c>
    </row>
    <row r="9" spans="1:21" x14ac:dyDescent="0.3">
      <c r="A9" s="9">
        <v>8</v>
      </c>
      <c r="B9" s="10">
        <f t="shared" si="0"/>
        <v>4884520</v>
      </c>
      <c r="C9" s="11">
        <f>Personnel!E9</f>
        <v>1154520</v>
      </c>
      <c r="D9" s="11">
        <v>200000</v>
      </c>
      <c r="E9" s="11">
        <v>700000</v>
      </c>
      <c r="F9" s="11">
        <v>80000</v>
      </c>
      <c r="G9" s="9"/>
      <c r="H9" s="12">
        <v>11000000</v>
      </c>
      <c r="I9" s="13">
        <v>0.24</v>
      </c>
      <c r="J9" s="13">
        <v>3</v>
      </c>
      <c r="K9" s="14">
        <f t="shared" si="1"/>
        <v>0.95</v>
      </c>
      <c r="L9" s="14">
        <v>0.05</v>
      </c>
      <c r="M9" s="15">
        <f t="shared" si="2"/>
        <v>550000</v>
      </c>
      <c r="N9" s="13">
        <v>5</v>
      </c>
      <c r="O9" s="11">
        <f t="shared" si="3"/>
        <v>2750000</v>
      </c>
      <c r="P9" s="13">
        <f t="shared" si="4"/>
        <v>1650000</v>
      </c>
      <c r="Q9" s="15">
        <f t="shared" si="5"/>
        <v>10450000</v>
      </c>
      <c r="R9" s="14">
        <v>0.3</v>
      </c>
      <c r="S9" s="13">
        <f t="shared" si="6"/>
        <v>9405000</v>
      </c>
      <c r="T9" s="16">
        <f t="shared" si="7"/>
        <v>11055000</v>
      </c>
      <c r="U9" s="10">
        <f t="shared" si="8"/>
        <v>6170480</v>
      </c>
    </row>
  </sheetData>
  <conditionalFormatting sqref="U2:U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B7" sqref="B7"/>
    </sheetView>
  </sheetViews>
  <sheetFormatPr defaultRowHeight="14.4" x14ac:dyDescent="0.3"/>
  <cols>
    <col min="2" max="2" width="9" bestFit="1" customWidth="1"/>
    <col min="3" max="3" width="11.88671875" bestFit="1" customWidth="1"/>
    <col min="4" max="4" width="10.44140625" bestFit="1" customWidth="1"/>
    <col min="5" max="5" width="20.21875" customWidth="1"/>
  </cols>
  <sheetData>
    <row r="1" spans="1:5" ht="28.8" x14ac:dyDescent="0.3">
      <c r="A1" s="2" t="s">
        <v>0</v>
      </c>
      <c r="B1" s="2" t="s">
        <v>17</v>
      </c>
      <c r="C1" s="2" t="s">
        <v>18</v>
      </c>
      <c r="D1" s="2" t="s">
        <v>20</v>
      </c>
      <c r="E1" s="2" t="s">
        <v>19</v>
      </c>
    </row>
    <row r="2" spans="1:5" x14ac:dyDescent="0.3">
      <c r="A2">
        <v>1</v>
      </c>
      <c r="B2">
        <v>4</v>
      </c>
      <c r="C2" s="1">
        <v>3200</v>
      </c>
      <c r="D2" s="1">
        <f>C2*12</f>
        <v>38400</v>
      </c>
      <c r="E2" s="1">
        <f>D2*B2</f>
        <v>153600</v>
      </c>
    </row>
    <row r="3" spans="1:5" x14ac:dyDescent="0.3">
      <c r="A3">
        <v>2</v>
      </c>
      <c r="B3">
        <v>4</v>
      </c>
      <c r="C3" s="1">
        <v>3201</v>
      </c>
      <c r="D3" s="1">
        <f t="shared" ref="D3:D9" si="0">C3*12</f>
        <v>38412</v>
      </c>
      <c r="E3" s="1">
        <f t="shared" ref="E3:E9" si="1">D3*B3</f>
        <v>153648</v>
      </c>
    </row>
    <row r="4" spans="1:5" x14ac:dyDescent="0.3">
      <c r="A4">
        <v>3</v>
      </c>
      <c r="B4">
        <v>6</v>
      </c>
      <c r="C4" s="1">
        <v>3202</v>
      </c>
      <c r="D4" s="1">
        <f t="shared" si="0"/>
        <v>38424</v>
      </c>
      <c r="E4" s="1">
        <f t="shared" si="1"/>
        <v>230544</v>
      </c>
    </row>
    <row r="5" spans="1:5" x14ac:dyDescent="0.3">
      <c r="A5">
        <v>4</v>
      </c>
      <c r="B5">
        <v>6</v>
      </c>
      <c r="C5" s="1">
        <v>3203</v>
      </c>
      <c r="D5" s="1">
        <f t="shared" si="0"/>
        <v>38436</v>
      </c>
      <c r="E5" s="1">
        <f t="shared" si="1"/>
        <v>230616</v>
      </c>
    </row>
    <row r="6" spans="1:5" x14ac:dyDescent="0.3">
      <c r="A6">
        <v>5</v>
      </c>
      <c r="B6">
        <v>10</v>
      </c>
      <c r="C6" s="1">
        <v>3204</v>
      </c>
      <c r="D6" s="1">
        <f t="shared" si="0"/>
        <v>38448</v>
      </c>
      <c r="E6" s="1">
        <f t="shared" si="1"/>
        <v>384480</v>
      </c>
    </row>
    <row r="7" spans="1:5" x14ac:dyDescent="0.3">
      <c r="A7">
        <v>6</v>
      </c>
      <c r="B7">
        <v>20</v>
      </c>
      <c r="C7" s="1">
        <v>3205</v>
      </c>
      <c r="D7" s="1">
        <f t="shared" si="0"/>
        <v>38460</v>
      </c>
      <c r="E7" s="1">
        <f t="shared" si="1"/>
        <v>769200</v>
      </c>
    </row>
    <row r="8" spans="1:5" x14ac:dyDescent="0.3">
      <c r="A8">
        <v>7</v>
      </c>
      <c r="B8">
        <v>25</v>
      </c>
      <c r="C8" s="1">
        <v>3206</v>
      </c>
      <c r="D8" s="1">
        <f t="shared" si="0"/>
        <v>38472</v>
      </c>
      <c r="E8" s="1">
        <f t="shared" si="1"/>
        <v>961800</v>
      </c>
    </row>
    <row r="9" spans="1:5" x14ac:dyDescent="0.3">
      <c r="A9">
        <v>8</v>
      </c>
      <c r="B9">
        <v>30</v>
      </c>
      <c r="C9" s="1">
        <v>3207</v>
      </c>
      <c r="D9" s="1">
        <f t="shared" si="0"/>
        <v>38484</v>
      </c>
      <c r="E9" s="1">
        <f t="shared" si="1"/>
        <v>1154520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Personnel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Benz</dc:creator>
  <cp:lastModifiedBy>Benedikt Benz</cp:lastModifiedBy>
  <cp:lastPrinted>2017-09-16T11:57:10Z</cp:lastPrinted>
  <dcterms:created xsi:type="dcterms:W3CDTF">2017-09-15T11:20:25Z</dcterms:created>
  <dcterms:modified xsi:type="dcterms:W3CDTF">2017-09-16T11:58:25Z</dcterms:modified>
</cp:coreProperties>
</file>