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ed\Google Drive\# Metropolia UAS\Software Business Start-Up\Assignment - Plan your business for the first year\"/>
    </mc:Choice>
  </mc:AlternateContent>
  <bookViews>
    <workbookView xWindow="0" yWindow="0" windowWidth="23040" windowHeight="9048" activeTab="2" xr2:uid="{CD465364-8AF7-4A6C-8A71-E3DCD79E7784}"/>
  </bookViews>
  <sheets>
    <sheet name="Chash flow" sheetId="1" r:id="rId1"/>
    <sheet name="Balance Sheet" sheetId="9" r:id="rId2"/>
    <sheet name="Income Statement - first year" sheetId="4" r:id="rId3"/>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1" i="4" l="1"/>
  <c r="B15" i="9"/>
  <c r="D14" i="9"/>
  <c r="D10" i="9"/>
  <c r="D16" i="9" s="1"/>
  <c r="B5" i="9"/>
  <c r="B11" i="9" s="1"/>
  <c r="B20" i="9" s="1"/>
  <c r="D18" i="9" l="1"/>
  <c r="B25" i="9" s="1"/>
  <c r="D20" i="9"/>
  <c r="B24" i="9"/>
  <c r="B32" i="4" l="1"/>
  <c r="B29" i="4"/>
  <c r="B23" i="4"/>
  <c r="B12" i="4"/>
  <c r="B8" i="4"/>
  <c r="B22" i="4" l="1"/>
  <c r="B25" i="4"/>
  <c r="B40" i="4" s="1"/>
  <c r="B30" i="4"/>
  <c r="B34" i="4"/>
  <c r="B14" i="4"/>
  <c r="B28" i="4" s="1"/>
  <c r="B31" i="4" s="1"/>
  <c r="B33" i="4" s="1"/>
  <c r="B36" i="4" s="1"/>
  <c r="B39" i="4" s="1"/>
  <c r="C14" i="1"/>
  <c r="D14" i="1"/>
  <c r="E14" i="1"/>
  <c r="B14" i="1"/>
  <c r="B16" i="1" s="1"/>
  <c r="B9" i="1"/>
  <c r="C9" i="1"/>
  <c r="D9" i="1"/>
  <c r="E9" i="1"/>
  <c r="B11" i="1"/>
  <c r="B8" i="1"/>
  <c r="C8" i="1"/>
  <c r="C11" i="1" s="1"/>
  <c r="D8" i="1"/>
  <c r="D11" i="1" s="1"/>
  <c r="E8" i="1"/>
  <c r="C31" i="1"/>
  <c r="E31" i="1"/>
  <c r="D31" i="1"/>
  <c r="B31" i="1"/>
  <c r="C36" i="1"/>
  <c r="D36" i="1"/>
  <c r="E36" i="1"/>
  <c r="B36" i="1"/>
  <c r="C16" i="1"/>
  <c r="D16" i="1"/>
  <c r="E16" i="1"/>
  <c r="E11" i="1"/>
  <c r="B39" i="1" l="1"/>
  <c r="C5" i="1" s="1"/>
  <c r="C39" i="1" s="1"/>
  <c r="D5" i="1" l="1"/>
  <c r="D39" i="1" s="1"/>
  <c r="E5" i="1" s="1"/>
  <c r="E39" i="1" s="1"/>
</calcChain>
</file>

<file path=xl/sharedStrings.xml><?xml version="1.0" encoding="utf-8"?>
<sst xmlns="http://schemas.openxmlformats.org/spreadsheetml/2006/main" count="92" uniqueCount="88">
  <si>
    <t>Opening balance</t>
  </si>
  <si>
    <t>Income</t>
  </si>
  <si>
    <t>Total income</t>
  </si>
  <si>
    <t>Cost of Sales</t>
  </si>
  <si>
    <t>Total Cost of Sales</t>
  </si>
  <si>
    <t>Expenses</t>
  </si>
  <si>
    <t>Equipment</t>
  </si>
  <si>
    <t>Bank Charges</t>
  </si>
  <si>
    <t>Electricity &amp; Water</t>
  </si>
  <si>
    <t>Insurance</t>
  </si>
  <si>
    <t>Rent</t>
  </si>
  <si>
    <t>Salaries &amp; Wages</t>
  </si>
  <si>
    <t>Telephone &amp; Internet</t>
  </si>
  <si>
    <t>IT operations</t>
  </si>
  <si>
    <t>Additional costs</t>
  </si>
  <si>
    <t>Commission on private deliveries</t>
  </si>
  <si>
    <t>Premium delivery costs</t>
  </si>
  <si>
    <t>Cash Flow</t>
  </si>
  <si>
    <t>ASSETS</t>
  </si>
  <si>
    <t>€</t>
  </si>
  <si>
    <t>LIABILITIES</t>
  </si>
  <si>
    <t>Current Assets:</t>
  </si>
  <si>
    <t>Current Liabilities:</t>
  </si>
  <si>
    <t>  Accounts Payable</t>
  </si>
  <si>
    <t>  Wages Payable</t>
  </si>
  <si>
    <t>  Net Cash</t>
  </si>
  <si>
    <t>  Office Rent</t>
  </si>
  <si>
    <t>  Inventory</t>
  </si>
  <si>
    <t>  Utilities</t>
  </si>
  <si>
    <t>Total Current Assets</t>
  </si>
  <si>
    <t>Fixed Assets:</t>
  </si>
  <si>
    <t>Total Current Liabilities</t>
  </si>
  <si>
    <t>TOTAL LIABILITIES</t>
  </si>
  <si>
    <t>TOTAL ASSETS</t>
  </si>
  <si>
    <t>LIABILITIES AND EQUITY</t>
  </si>
  <si>
    <t>Financing</t>
  </si>
  <si>
    <t>Loan</t>
  </si>
  <si>
    <t>Total financing</t>
  </si>
  <si>
    <t>Total expenses</t>
  </si>
  <si>
    <t>Loan repayment</t>
  </si>
  <si>
    <t>Balance sheet for Sept 2018</t>
  </si>
  <si>
    <t>OWNERS EQUITY</t>
  </si>
  <si>
    <t>EVALUATION</t>
  </si>
  <si>
    <t>Acid-Test Ration</t>
  </si>
  <si>
    <t xml:space="preserve">  Loan</t>
  </si>
  <si>
    <t xml:space="preserve">  Accounts receivable</t>
  </si>
  <si>
    <t xml:space="preserve">  IT Operations</t>
  </si>
  <si>
    <t>    Cash in Bank</t>
  </si>
  <si>
    <t>    Petty Cash</t>
  </si>
  <si>
    <t xml:space="preserve">    Loan</t>
  </si>
  <si>
    <t>Total fixed assets</t>
  </si>
  <si>
    <t>Total long-term liabilities</t>
  </si>
  <si>
    <t>Long-term liabilities</t>
  </si>
  <si>
    <t xml:space="preserve">  Equipment</t>
  </si>
  <si>
    <t>Debt/Equity Ration</t>
  </si>
  <si>
    <t>This result indicates that we have been heavily taking on debt and thus have a high risk</t>
  </si>
  <si>
    <t>This ratio indicates that we have sufficient short-term assets to cover our immediate liabilities</t>
  </si>
  <si>
    <t>Brand marketing</t>
  </si>
  <si>
    <t>Commission on premium deliveries</t>
  </si>
  <si>
    <t>Income Statement - first year</t>
  </si>
  <si>
    <t>Project A</t>
  </si>
  <si>
    <t>Revenues</t>
  </si>
  <si>
    <t>Net Income</t>
  </si>
  <si>
    <t>2017 - 2018</t>
  </si>
  <si>
    <t xml:space="preserve">  Rent</t>
  </si>
  <si>
    <t xml:space="preserve">  Marketing</t>
  </si>
  <si>
    <t xml:space="preserve">  Other expenses</t>
  </si>
  <si>
    <t xml:space="preserve">  Premium deliveries</t>
  </si>
  <si>
    <t xml:space="preserve">  Commission on private deliveries</t>
  </si>
  <si>
    <t xml:space="preserve">  Commission on premium deliveries</t>
  </si>
  <si>
    <t xml:space="preserve">  Total Cost of Sales</t>
  </si>
  <si>
    <t xml:space="preserve">  Total revenues</t>
  </si>
  <si>
    <t>EBITDA</t>
  </si>
  <si>
    <t xml:space="preserve">  Interest</t>
  </si>
  <si>
    <t>EBIT</t>
  </si>
  <si>
    <t>EBT</t>
  </si>
  <si>
    <t xml:space="preserve">  Interest Expense</t>
  </si>
  <si>
    <t xml:space="preserve">  Taxes Incurred</t>
  </si>
  <si>
    <t xml:space="preserve">  Payroll</t>
  </si>
  <si>
    <t xml:space="preserve">  Total Operating Expenses</t>
  </si>
  <si>
    <t xml:space="preserve">  Net Interest Expense</t>
  </si>
  <si>
    <t xml:space="preserve">  Tax</t>
  </si>
  <si>
    <t>Gross Profit</t>
  </si>
  <si>
    <t xml:space="preserve">  Income Taxes (20%)</t>
  </si>
  <si>
    <t xml:space="preserve">  Payroll Taxes (23.6%)</t>
  </si>
  <si>
    <t>ROA</t>
  </si>
  <si>
    <t>ROI</t>
  </si>
  <si>
    <t>ROE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</si>
</sst>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B]"/>
    <numFmt numFmtId="165" formatCode="#,##0.00\ [$€-40B];\-#,##0.00\ [$€-40B]"/>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20"/>
      <color theme="0"/>
      <name val="Calibri"/>
      <family val="2"/>
      <scheme val="minor"/>
    </font>
    <font>
      <u val="double"/>
      <sz val="11"/>
      <color theme="1"/>
      <name val="Calibri"/>
      <family val="2"/>
      <scheme val="minor"/>
    </font>
    <font>
      <b/>
      <u val="double"/>
      <sz val="11"/>
      <color theme="1"/>
      <name val="Calibri"/>
      <family val="2"/>
      <scheme val="minor"/>
    </font>
    <font>
      <u/>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7030A0"/>
        <bgColor indexed="64"/>
      </patternFill>
    </fill>
    <fill>
      <patternFill patternType="solid">
        <fgColor rgb="FFFFC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17" fontId="4" fillId="2" borderId="0" xfId="0" applyNumberFormat="1" applyFont="1" applyFill="1" applyAlignment="1">
      <alignment horizontal="center" vertical="center"/>
    </xf>
    <xf numFmtId="0" fontId="2" fillId="3" borderId="0" xfId="0" applyFont="1" applyFill="1"/>
    <xf numFmtId="0" fontId="2" fillId="2" borderId="0" xfId="0" applyFont="1" applyFill="1"/>
    <xf numFmtId="0" fontId="3" fillId="0" borderId="0" xfId="0" applyFont="1"/>
    <xf numFmtId="0" fontId="2" fillId="4" borderId="0" xfId="0" applyFont="1" applyFill="1"/>
    <xf numFmtId="164" fontId="2" fillId="2" borderId="0" xfId="0" applyNumberFormat="1" applyFont="1" applyFill="1"/>
    <xf numFmtId="164" fontId="0" fillId="0" borderId="0" xfId="0" applyNumberFormat="1"/>
    <xf numFmtId="164" fontId="2" fillId="3" borderId="0" xfId="0" applyNumberFormat="1" applyFont="1" applyFill="1"/>
    <xf numFmtId="164" fontId="2" fillId="4" borderId="0" xfId="0" applyNumberFormat="1" applyFont="1" applyFill="1"/>
    <xf numFmtId="165" fontId="0" fillId="0" borderId="0" xfId="0" applyNumberFormat="1"/>
    <xf numFmtId="0" fontId="2" fillId="2" borderId="0" xfId="0" applyFont="1" applyFill="1" applyBorder="1" applyAlignment="1">
      <alignment horizontal="right"/>
    </xf>
    <xf numFmtId="0" fontId="2" fillId="2" borderId="0" xfId="0" applyFont="1" applyFill="1" applyAlignment="1">
      <alignment horizontal="right"/>
    </xf>
    <xf numFmtId="0" fontId="0" fillId="0" borderId="0" xfId="0" applyBorder="1"/>
    <xf numFmtId="164" fontId="0" fillId="0" borderId="0" xfId="0" applyNumberFormat="1" applyBorder="1"/>
    <xf numFmtId="164" fontId="5" fillId="0" borderId="0" xfId="0" applyNumberFormat="1" applyFont="1" applyBorder="1"/>
    <xf numFmtId="164" fontId="5" fillId="0" borderId="0" xfId="0" applyNumberFormat="1" applyFont="1"/>
    <xf numFmtId="0" fontId="0" fillId="0" borderId="0" xfId="0" applyFont="1"/>
    <xf numFmtId="164" fontId="6" fillId="0" borderId="0" xfId="0" applyNumberFormat="1" applyFont="1" applyBorder="1"/>
    <xf numFmtId="164" fontId="6" fillId="0" borderId="0" xfId="0" applyNumberFormat="1" applyFont="1"/>
    <xf numFmtId="0" fontId="2" fillId="5" borderId="0" xfId="0" applyFont="1" applyFill="1"/>
    <xf numFmtId="164" fontId="2" fillId="5" borderId="0" xfId="0" applyNumberFormat="1" applyFont="1" applyFill="1"/>
    <xf numFmtId="164" fontId="7" fillId="0" borderId="0" xfId="0" applyNumberFormat="1" applyFont="1" applyBorder="1"/>
    <xf numFmtId="164" fontId="0" fillId="0" borderId="0" xfId="0" applyNumberFormat="1" applyFont="1" applyBorder="1"/>
    <xf numFmtId="4" fontId="3" fillId="0" borderId="0" xfId="0" applyNumberFormat="1" applyFont="1"/>
    <xf numFmtId="4" fontId="3" fillId="0" borderId="0" xfId="1" applyNumberFormat="1" applyFont="1" applyBorder="1"/>
    <xf numFmtId="164" fontId="0" fillId="0" borderId="0" xfId="0" applyNumberFormat="1" applyFont="1"/>
    <xf numFmtId="164" fontId="8" fillId="0" borderId="0" xfId="0" applyNumberFormat="1" applyFont="1"/>
    <xf numFmtId="0" fontId="3" fillId="0" borderId="0" xfId="0" applyFont="1" applyAlignment="1">
      <alignment horizontal="center" vertical="center"/>
    </xf>
    <xf numFmtId="0" fontId="0" fillId="0" borderId="0" xfId="0" applyAlignment="1">
      <alignment wrapText="1"/>
    </xf>
    <xf numFmtId="10" fontId="6" fillId="0" borderId="0" xfId="0" applyNumberFormat="1" applyFont="1"/>
    <xf numFmtId="10" fontId="6" fillId="0" borderId="0" xfId="0" applyNumberFormat="1" applyFont="1" applyBorder="1"/>
    <xf numFmtId="0" fontId="0"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60960</xdr:colOff>
      <xdr:row>48</xdr:row>
      <xdr:rowOff>121920</xdr:rowOff>
    </xdr:from>
    <xdr:ext cx="5524500" cy="2156460"/>
    <xdr:sp macro="" textlink="">
      <xdr:nvSpPr>
        <xdr:cNvPr id="2" name="TextBox 1">
          <a:extLst>
            <a:ext uri="{FF2B5EF4-FFF2-40B4-BE49-F238E27FC236}">
              <a16:creationId xmlns:a16="http://schemas.microsoft.com/office/drawing/2014/main" id="{5B55DFA3-EC25-4F89-8F44-38F4BB86168C}"/>
            </a:ext>
          </a:extLst>
        </xdr:cNvPr>
        <xdr:cNvSpPr txBox="1"/>
      </xdr:nvSpPr>
      <xdr:spPr>
        <a:xfrm>
          <a:off x="60960" y="8900160"/>
          <a:ext cx="5524500" cy="21564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a:t>As we heavily rely on the network effect, we don’t have much value on our own. The value is created by users and as more users join in, more value is created. To get our business started we have to invest a lot and take big loans to be able to finance the business.</a:t>
          </a:r>
          <a:r>
            <a:rPr lang="de-DE" sz="1100" baseline="0"/>
            <a:t> We estimated our breakeven point in year 4 as you can see in the previous assignment.</a:t>
          </a:r>
          <a:endParaRPr lang="de-DE" sz="1100"/>
        </a:p>
      </xdr:txBody>
    </xdr:sp>
    <xdr:clientData/>
  </xdr:oneCellAnchor>
  <xdr:oneCellAnchor>
    <xdr:from>
      <xdr:col>2</xdr:col>
      <xdr:colOff>182880</xdr:colOff>
      <xdr:row>38</xdr:row>
      <xdr:rowOff>15240</xdr:rowOff>
    </xdr:from>
    <xdr:ext cx="5128260" cy="1814599"/>
    <xdr:sp macro="" textlink="">
      <xdr:nvSpPr>
        <xdr:cNvPr id="4" name="TextBox 3">
          <a:extLst>
            <a:ext uri="{FF2B5EF4-FFF2-40B4-BE49-F238E27FC236}">
              <a16:creationId xmlns:a16="http://schemas.microsoft.com/office/drawing/2014/main" id="{5C55109E-1844-42D6-B171-CBE0535DFC6A}"/>
            </a:ext>
          </a:extLst>
        </xdr:cNvPr>
        <xdr:cNvSpPr txBox="1"/>
      </xdr:nvSpPr>
      <xdr:spPr>
        <a:xfrm>
          <a:off x="3169920" y="6964680"/>
          <a:ext cx="5128260" cy="18145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0" i="0" u="none" strike="noStrike">
              <a:solidFill>
                <a:schemeClr val="tx1"/>
              </a:solidFill>
              <a:effectLst/>
              <a:latin typeface="+mn-lt"/>
              <a:ea typeface="+mn-ea"/>
              <a:cs typeface="+mn-cs"/>
            </a:rPr>
            <a:t>Return on assets (ROA) is an indicator of how profitable our company is relative to its total assets.</a:t>
          </a:r>
          <a:r>
            <a:rPr lang="de-DE">
              <a:effectLst/>
            </a:rPr>
            <a:t> </a:t>
          </a:r>
        </a:p>
        <a:p>
          <a:endParaRPr lang="de-DE" sz="11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tx1"/>
              </a:solidFill>
              <a:effectLst/>
              <a:latin typeface="+mn-lt"/>
              <a:ea typeface="+mn-ea"/>
              <a:cs typeface="+mn-cs"/>
            </a:rPr>
            <a:t>Return on investment (ROI) is a performance measure used to evaluate the efficiency of an investment or to compare the efficiency of a number of different investments. ROI measures the amount of return on an investment relative to the investment’s cost.</a:t>
          </a:r>
          <a:endParaRPr lang="de-DE">
            <a:effectLst/>
          </a:endParaRPr>
        </a:p>
        <a:p>
          <a:endParaRPr lang="de-DE" sz="1100"/>
        </a:p>
        <a:p>
          <a:pPr marL="0" marR="0" lvl="0" indent="0" defTabSz="914400" eaLnBrk="1" fontAlgn="auto" latinLnBrk="0" hangingPunct="1">
            <a:lnSpc>
              <a:spcPct val="100000"/>
            </a:lnSpc>
            <a:spcBef>
              <a:spcPts val="0"/>
            </a:spcBef>
            <a:spcAft>
              <a:spcPts val="0"/>
            </a:spcAft>
            <a:buClrTx/>
            <a:buSzTx/>
            <a:buFontTx/>
            <a:buNone/>
            <a:tabLst/>
            <a:defRPr/>
          </a:pPr>
          <a:r>
            <a:rPr lang="de-DE" sz="1100" b="0" i="0">
              <a:solidFill>
                <a:schemeClr val="tx1"/>
              </a:solidFill>
              <a:effectLst/>
              <a:latin typeface="+mn-lt"/>
              <a:ea typeface="+mn-ea"/>
              <a:cs typeface="+mn-cs"/>
            </a:rPr>
            <a:t>Return on equity (ROE) is the amount of net income returned as a percentage of shareholders equity.</a:t>
          </a:r>
          <a:r>
            <a:rPr lang="de-DE" sz="1100">
              <a:solidFill>
                <a:schemeClr val="tx1"/>
              </a:solidFill>
              <a:effectLst/>
              <a:latin typeface="+mn-lt"/>
              <a:ea typeface="+mn-ea"/>
              <a:cs typeface="+mn-cs"/>
            </a:rPr>
            <a:t> </a:t>
          </a:r>
          <a:endParaRPr lang="de-DE">
            <a:effectLst/>
          </a:endParaRPr>
        </a:p>
        <a:p>
          <a:endParaRPr lang="de-DE"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5286B-AED9-4B1A-BFF0-5DF515F0A22A}">
  <dimension ref="A3:G39"/>
  <sheetViews>
    <sheetView topLeftCell="A19" workbookViewId="0">
      <selection activeCell="C29" sqref="C29"/>
    </sheetView>
  </sheetViews>
  <sheetFormatPr defaultRowHeight="14.4" x14ac:dyDescent="0.3"/>
  <cols>
    <col min="1" max="1" width="29.77734375" bestFit="1" customWidth="1"/>
    <col min="2" max="5" width="25.77734375" customWidth="1"/>
    <col min="6" max="7" width="10.44140625" bestFit="1" customWidth="1"/>
  </cols>
  <sheetData>
    <row r="3" spans="1:7" ht="30" customHeight="1" x14ac:dyDescent="0.3">
      <c r="B3" s="1">
        <v>42979</v>
      </c>
      <c r="C3" s="1">
        <v>43009</v>
      </c>
      <c r="D3" s="1">
        <v>43040</v>
      </c>
      <c r="E3" s="1">
        <v>43070</v>
      </c>
    </row>
    <row r="5" spans="1:7" x14ac:dyDescent="0.3">
      <c r="A5" s="3" t="s">
        <v>0</v>
      </c>
      <c r="B5" s="6">
        <v>0</v>
      </c>
      <c r="C5" s="6" t="e">
        <f>B39</f>
        <v>#REF!</v>
      </c>
      <c r="D5" s="6" t="e">
        <f t="shared" ref="D5:E5" si="0">C39</f>
        <v>#REF!</v>
      </c>
      <c r="E5" s="6" t="e">
        <f t="shared" si="0"/>
        <v>#REF!</v>
      </c>
    </row>
    <row r="6" spans="1:7" x14ac:dyDescent="0.3">
      <c r="B6" s="7"/>
      <c r="C6" s="7"/>
      <c r="D6" s="7"/>
      <c r="E6" s="7"/>
    </row>
    <row r="7" spans="1:7" x14ac:dyDescent="0.3">
      <c r="A7" s="4" t="s">
        <v>1</v>
      </c>
      <c r="B7" s="7"/>
      <c r="C7" s="7"/>
      <c r="D7" s="7"/>
      <c r="E7" s="7"/>
    </row>
    <row r="8" spans="1:7" x14ac:dyDescent="0.3">
      <c r="A8" t="s">
        <v>15</v>
      </c>
      <c r="B8" s="10" t="e">
        <f>#REF!</f>
        <v>#REF!</v>
      </c>
      <c r="C8" s="10" t="e">
        <f>#REF!</f>
        <v>#REF!</v>
      </c>
      <c r="D8" s="10" t="e">
        <f>#REF!</f>
        <v>#REF!</v>
      </c>
      <c r="E8" s="10" t="e">
        <f>#REF!</f>
        <v>#REF!</v>
      </c>
    </row>
    <row r="9" spans="1:7" x14ac:dyDescent="0.3">
      <c r="A9" t="s">
        <v>58</v>
      </c>
      <c r="B9" s="7" t="e">
        <f>#REF!</f>
        <v>#REF!</v>
      </c>
      <c r="C9" s="7" t="e">
        <f>#REF!</f>
        <v>#REF!</v>
      </c>
      <c r="D9" s="7" t="e">
        <f>#REF!</f>
        <v>#REF!</v>
      </c>
      <c r="E9" s="7" t="e">
        <f>#REF!</f>
        <v>#REF!</v>
      </c>
      <c r="F9" s="7"/>
      <c r="G9" s="7"/>
    </row>
    <row r="10" spans="1:7" x14ac:dyDescent="0.3">
      <c r="B10" s="7"/>
      <c r="C10" s="7"/>
      <c r="D10" s="7"/>
      <c r="E10" s="7"/>
    </row>
    <row r="11" spans="1:7" x14ac:dyDescent="0.3">
      <c r="A11" s="2" t="s">
        <v>2</v>
      </c>
      <c r="B11" s="8" t="e">
        <f>SUM(B8:B9)</f>
        <v>#REF!</v>
      </c>
      <c r="C11" s="8" t="e">
        <f t="shared" ref="C11:E11" si="1">SUM(C8:C9)</f>
        <v>#REF!</v>
      </c>
      <c r="D11" s="8" t="e">
        <f t="shared" si="1"/>
        <v>#REF!</v>
      </c>
      <c r="E11" s="8" t="e">
        <f t="shared" si="1"/>
        <v>#REF!</v>
      </c>
    </row>
    <row r="12" spans="1:7" x14ac:dyDescent="0.3">
      <c r="B12" s="7"/>
      <c r="C12" s="7"/>
      <c r="D12" s="7"/>
      <c r="E12" s="7"/>
    </row>
    <row r="13" spans="1:7" x14ac:dyDescent="0.3">
      <c r="A13" s="4" t="s">
        <v>3</v>
      </c>
      <c r="B13" s="7"/>
      <c r="C13" s="7"/>
      <c r="D13" s="7"/>
      <c r="E13" s="7"/>
    </row>
    <row r="14" spans="1:7" x14ac:dyDescent="0.3">
      <c r="A14" t="s">
        <v>16</v>
      </c>
      <c r="B14" s="7" t="e">
        <f>#REF!</f>
        <v>#REF!</v>
      </c>
      <c r="C14" s="7" t="e">
        <f>#REF!</f>
        <v>#REF!</v>
      </c>
      <c r="D14" s="7" t="e">
        <f>#REF!</f>
        <v>#REF!</v>
      </c>
      <c r="E14" s="7" t="e">
        <f>#REF!</f>
        <v>#REF!</v>
      </c>
    </row>
    <row r="15" spans="1:7" x14ac:dyDescent="0.3">
      <c r="B15" s="7"/>
      <c r="C15" s="7"/>
      <c r="D15" s="7"/>
      <c r="E15" s="7"/>
    </row>
    <row r="16" spans="1:7" x14ac:dyDescent="0.3">
      <c r="A16" s="5" t="s">
        <v>4</v>
      </c>
      <c r="B16" s="9" t="e">
        <f>SUM(B14:B14)</f>
        <v>#REF!</v>
      </c>
      <c r="C16" s="9" t="e">
        <f>SUM(C14:C14)</f>
        <v>#REF!</v>
      </c>
      <c r="D16" s="9" t="e">
        <f>SUM(D14:D14)</f>
        <v>#REF!</v>
      </c>
      <c r="E16" s="9" t="e">
        <f>SUM(E14:E14)</f>
        <v>#REF!</v>
      </c>
    </row>
    <row r="17" spans="1:5" x14ac:dyDescent="0.3">
      <c r="B17" s="7"/>
      <c r="C17" s="7"/>
      <c r="D17" s="7"/>
      <c r="E17" s="7"/>
    </row>
    <row r="18" spans="1:5" x14ac:dyDescent="0.3">
      <c r="A18" s="4" t="s">
        <v>5</v>
      </c>
      <c r="B18" s="7"/>
      <c r="C18" s="7"/>
      <c r="D18" s="7"/>
      <c r="E18" s="7"/>
    </row>
    <row r="19" spans="1:5" x14ac:dyDescent="0.3">
      <c r="A19" t="s">
        <v>6</v>
      </c>
      <c r="B19" s="7">
        <v>3000</v>
      </c>
      <c r="C19" s="7">
        <v>1000</v>
      </c>
      <c r="D19" s="7">
        <v>0</v>
      </c>
      <c r="E19" s="7">
        <v>0</v>
      </c>
    </row>
    <row r="20" spans="1:5" x14ac:dyDescent="0.3">
      <c r="A20" t="s">
        <v>7</v>
      </c>
      <c r="B20" s="7">
        <v>0</v>
      </c>
      <c r="C20" s="7">
        <v>0</v>
      </c>
      <c r="D20" s="7">
        <v>0</v>
      </c>
      <c r="E20" s="7">
        <v>0</v>
      </c>
    </row>
    <row r="21" spans="1:5" x14ac:dyDescent="0.3">
      <c r="A21" t="s">
        <v>8</v>
      </c>
      <c r="B21" s="7">
        <v>0</v>
      </c>
      <c r="C21" s="7">
        <v>0</v>
      </c>
      <c r="D21" s="7">
        <v>0</v>
      </c>
      <c r="E21" s="7">
        <v>0</v>
      </c>
    </row>
    <row r="22" spans="1:5" x14ac:dyDescent="0.3">
      <c r="A22" t="s">
        <v>9</v>
      </c>
      <c r="B22" s="7">
        <v>0</v>
      </c>
      <c r="C22" s="7">
        <v>0</v>
      </c>
      <c r="D22" s="7">
        <v>0</v>
      </c>
      <c r="E22" s="7">
        <v>0</v>
      </c>
    </row>
    <row r="23" spans="1:5" x14ac:dyDescent="0.3">
      <c r="A23" t="s">
        <v>10</v>
      </c>
      <c r="B23" s="7">
        <v>0</v>
      </c>
      <c r="C23" s="7">
        <v>0</v>
      </c>
      <c r="D23" s="7">
        <v>0</v>
      </c>
      <c r="E23" s="7">
        <v>0</v>
      </c>
    </row>
    <row r="24" spans="1:5" x14ac:dyDescent="0.3">
      <c r="A24" t="s">
        <v>11</v>
      </c>
      <c r="B24" s="7">
        <v>12800</v>
      </c>
      <c r="C24" s="7">
        <v>12800</v>
      </c>
      <c r="D24" s="7">
        <v>12800</v>
      </c>
      <c r="E24" s="7">
        <v>12800</v>
      </c>
    </row>
    <row r="25" spans="1:5" x14ac:dyDescent="0.3">
      <c r="A25" t="s">
        <v>12</v>
      </c>
      <c r="B25" s="7">
        <v>0</v>
      </c>
      <c r="C25" s="7">
        <v>0</v>
      </c>
      <c r="D25" s="7">
        <v>0</v>
      </c>
      <c r="E25" s="7">
        <v>0</v>
      </c>
    </row>
    <row r="26" spans="1:5" x14ac:dyDescent="0.3">
      <c r="A26" t="s">
        <v>57</v>
      </c>
      <c r="B26" s="7">
        <v>2000</v>
      </c>
      <c r="C26" s="7">
        <v>2000</v>
      </c>
      <c r="D26" s="7">
        <v>3000</v>
      </c>
      <c r="E26" s="7">
        <v>4500</v>
      </c>
    </row>
    <row r="27" spans="1:5" x14ac:dyDescent="0.3">
      <c r="A27" t="s">
        <v>13</v>
      </c>
      <c r="B27" s="7">
        <v>0</v>
      </c>
      <c r="C27" s="7">
        <v>0</v>
      </c>
      <c r="D27" s="7">
        <v>0</v>
      </c>
      <c r="E27" s="7">
        <v>0</v>
      </c>
    </row>
    <row r="28" spans="1:5" x14ac:dyDescent="0.3">
      <c r="A28" t="s">
        <v>14</v>
      </c>
      <c r="B28" s="7">
        <v>650</v>
      </c>
      <c r="C28" s="7">
        <v>0</v>
      </c>
      <c r="D28" s="7">
        <v>0</v>
      </c>
      <c r="E28" s="7">
        <v>0</v>
      </c>
    </row>
    <row r="29" spans="1:5" x14ac:dyDescent="0.3">
      <c r="A29" t="s">
        <v>39</v>
      </c>
      <c r="B29" s="7">
        <v>0</v>
      </c>
      <c r="C29" s="7">
        <v>0</v>
      </c>
      <c r="D29" s="7">
        <v>0</v>
      </c>
      <c r="E29" s="7">
        <v>0</v>
      </c>
    </row>
    <row r="30" spans="1:5" x14ac:dyDescent="0.3">
      <c r="B30" s="7"/>
      <c r="C30" s="7"/>
      <c r="D30" s="7"/>
      <c r="E30" s="7"/>
    </row>
    <row r="31" spans="1:5" x14ac:dyDescent="0.3">
      <c r="A31" s="5" t="s">
        <v>38</v>
      </c>
      <c r="B31" s="9">
        <f>SUM(B19:B29)</f>
        <v>18450</v>
      </c>
      <c r="C31" s="9">
        <f>SUM(C19:C29)</f>
        <v>15800</v>
      </c>
      <c r="D31" s="9">
        <f>SUM(D19:D29)</f>
        <v>15800</v>
      </c>
      <c r="E31" s="9">
        <f>SUM(E19:E29)</f>
        <v>17300</v>
      </c>
    </row>
    <row r="32" spans="1:5" x14ac:dyDescent="0.3">
      <c r="B32" s="7"/>
      <c r="C32" s="7"/>
      <c r="D32" s="7"/>
      <c r="E32" s="7"/>
    </row>
    <row r="33" spans="1:5" x14ac:dyDescent="0.3">
      <c r="A33" s="4" t="s">
        <v>35</v>
      </c>
      <c r="B33" s="7"/>
      <c r="C33" s="7"/>
      <c r="D33" s="7"/>
      <c r="E33" s="7"/>
    </row>
    <row r="34" spans="1:5" x14ac:dyDescent="0.3">
      <c r="A34" t="s">
        <v>36</v>
      </c>
      <c r="B34" s="7">
        <v>20000</v>
      </c>
      <c r="C34" s="7">
        <v>20000</v>
      </c>
      <c r="D34" s="7">
        <v>20000</v>
      </c>
      <c r="E34" s="7">
        <v>20000</v>
      </c>
    </row>
    <row r="35" spans="1:5" x14ac:dyDescent="0.3">
      <c r="B35" s="7"/>
      <c r="C35" s="7"/>
      <c r="D35" s="7"/>
      <c r="E35" s="7"/>
    </row>
    <row r="36" spans="1:5" x14ac:dyDescent="0.3">
      <c r="A36" s="20" t="s">
        <v>37</v>
      </c>
      <c r="B36" s="21">
        <f>SUM(B34:B35)</f>
        <v>20000</v>
      </c>
      <c r="C36" s="21">
        <f t="shared" ref="C36:E36" si="2">SUM(C34:C35)</f>
        <v>20000</v>
      </c>
      <c r="D36" s="21">
        <f t="shared" si="2"/>
        <v>20000</v>
      </c>
      <c r="E36" s="21">
        <f t="shared" si="2"/>
        <v>20000</v>
      </c>
    </row>
    <row r="37" spans="1:5" x14ac:dyDescent="0.3">
      <c r="B37" s="7"/>
      <c r="C37" s="7"/>
      <c r="D37" s="7"/>
      <c r="E37" s="7"/>
    </row>
    <row r="38" spans="1:5" x14ac:dyDescent="0.3">
      <c r="B38" s="7"/>
      <c r="C38" s="7"/>
      <c r="D38" s="7"/>
      <c r="E38" s="7"/>
    </row>
    <row r="39" spans="1:5" x14ac:dyDescent="0.3">
      <c r="A39" s="3" t="s">
        <v>17</v>
      </c>
      <c r="B39" s="6" t="e">
        <f>B5+B11-B16-B31+B36</f>
        <v>#REF!</v>
      </c>
      <c r="C39" s="6" t="e">
        <f>C5+C11-C16-C31+C36</f>
        <v>#REF!</v>
      </c>
      <c r="D39" s="6" t="e">
        <f>D5+D11-D16-D31+D36</f>
        <v>#REF!</v>
      </c>
      <c r="E39" s="6" t="e">
        <f>E5+E11-E16-E31+E36</f>
        <v>#REF!</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0E7F2-BB9A-4211-BBDC-83DB32E1615A}">
  <dimension ref="A1:D38"/>
  <sheetViews>
    <sheetView workbookViewId="0">
      <selection activeCell="B24" sqref="B24"/>
    </sheetView>
  </sheetViews>
  <sheetFormatPr defaultRowHeight="14.4" x14ac:dyDescent="0.3"/>
  <cols>
    <col min="1" max="1" width="18.77734375" bestFit="1" customWidth="1"/>
    <col min="2" max="2" width="12.88671875" bestFit="1" customWidth="1"/>
    <col min="3" max="3" width="24.88671875" bestFit="1" customWidth="1"/>
    <col min="4" max="4" width="13.21875" bestFit="1" customWidth="1"/>
  </cols>
  <sheetData>
    <row r="1" spans="1:4" x14ac:dyDescent="0.3">
      <c r="A1" s="4" t="s">
        <v>40</v>
      </c>
    </row>
    <row r="3" spans="1:4" x14ac:dyDescent="0.3">
      <c r="A3" s="3" t="s">
        <v>18</v>
      </c>
      <c r="B3" s="11" t="s">
        <v>19</v>
      </c>
      <c r="C3" s="3" t="s">
        <v>20</v>
      </c>
      <c r="D3" s="12" t="s">
        <v>19</v>
      </c>
    </row>
    <row r="4" spans="1:4" x14ac:dyDescent="0.3">
      <c r="A4" s="4" t="s">
        <v>21</v>
      </c>
      <c r="B4" s="13"/>
      <c r="C4" s="4" t="s">
        <v>22</v>
      </c>
    </row>
    <row r="5" spans="1:4" x14ac:dyDescent="0.3">
      <c r="A5" t="s">
        <v>25</v>
      </c>
      <c r="B5" s="22">
        <f>SUM(B6:B8)</f>
        <v>40500</v>
      </c>
      <c r="C5" t="s">
        <v>23</v>
      </c>
      <c r="D5" s="26">
        <v>0</v>
      </c>
    </row>
    <row r="6" spans="1:4" x14ac:dyDescent="0.3">
      <c r="A6" t="s">
        <v>47</v>
      </c>
      <c r="B6" s="14">
        <v>0</v>
      </c>
      <c r="C6" t="s">
        <v>24</v>
      </c>
      <c r="D6" s="7">
        <v>153648</v>
      </c>
    </row>
    <row r="7" spans="1:4" x14ac:dyDescent="0.3">
      <c r="A7" t="s">
        <v>48</v>
      </c>
      <c r="B7" s="14">
        <v>500</v>
      </c>
      <c r="C7" t="s">
        <v>26</v>
      </c>
      <c r="D7" s="7">
        <v>0</v>
      </c>
    </row>
    <row r="8" spans="1:4" x14ac:dyDescent="0.3">
      <c r="A8" t="s">
        <v>49</v>
      </c>
      <c r="B8" s="7">
        <v>40000</v>
      </c>
      <c r="C8" t="s">
        <v>28</v>
      </c>
      <c r="D8" s="7">
        <v>50000</v>
      </c>
    </row>
    <row r="9" spans="1:4" x14ac:dyDescent="0.3">
      <c r="A9" t="s">
        <v>45</v>
      </c>
      <c r="B9" s="23">
        <v>0</v>
      </c>
      <c r="C9" t="s">
        <v>46</v>
      </c>
      <c r="D9" s="7">
        <v>4000</v>
      </c>
    </row>
    <row r="10" spans="1:4" x14ac:dyDescent="0.3">
      <c r="A10" t="s">
        <v>27</v>
      </c>
      <c r="B10" s="14">
        <v>264744</v>
      </c>
      <c r="C10" s="4" t="s">
        <v>31</v>
      </c>
      <c r="D10" s="16">
        <f>D9+D8+D7+D6+D5</f>
        <v>207648</v>
      </c>
    </row>
    <row r="11" spans="1:4" x14ac:dyDescent="0.3">
      <c r="A11" s="4" t="s">
        <v>29</v>
      </c>
      <c r="B11" s="15">
        <f>B5+B9+B10</f>
        <v>305244</v>
      </c>
    </row>
    <row r="12" spans="1:4" x14ac:dyDescent="0.3">
      <c r="C12" s="4" t="s">
        <v>52</v>
      </c>
    </row>
    <row r="13" spans="1:4" x14ac:dyDescent="0.3">
      <c r="A13" s="4" t="s">
        <v>30</v>
      </c>
      <c r="B13" s="14"/>
      <c r="C13" t="s">
        <v>44</v>
      </c>
      <c r="D13" s="7">
        <v>40000</v>
      </c>
    </row>
    <row r="14" spans="1:4" x14ac:dyDescent="0.3">
      <c r="A14" s="17" t="s">
        <v>53</v>
      </c>
      <c r="B14" s="14">
        <v>4000</v>
      </c>
      <c r="C14" s="4" t="s">
        <v>51</v>
      </c>
      <c r="D14" s="16">
        <f>D13</f>
        <v>40000</v>
      </c>
    </row>
    <row r="15" spans="1:4" x14ac:dyDescent="0.3">
      <c r="A15" s="4" t="s">
        <v>50</v>
      </c>
      <c r="B15" s="15">
        <f>B14</f>
        <v>4000</v>
      </c>
    </row>
    <row r="16" spans="1:4" x14ac:dyDescent="0.3">
      <c r="C16" s="4" t="s">
        <v>32</v>
      </c>
      <c r="D16" s="16">
        <f>D10+D14</f>
        <v>247648</v>
      </c>
    </row>
    <row r="17" spans="1:4" x14ac:dyDescent="0.3">
      <c r="C17" s="4"/>
      <c r="D17" s="7"/>
    </row>
    <row r="18" spans="1:4" x14ac:dyDescent="0.3">
      <c r="C18" s="4" t="s">
        <v>41</v>
      </c>
      <c r="D18" s="16">
        <f>ABS(D16-B20)</f>
        <v>61596</v>
      </c>
    </row>
    <row r="20" spans="1:4" x14ac:dyDescent="0.3">
      <c r="A20" s="4" t="s">
        <v>33</v>
      </c>
      <c r="B20" s="18">
        <f>B11+B15</f>
        <v>309244</v>
      </c>
      <c r="C20" s="4" t="s">
        <v>34</v>
      </c>
      <c r="D20" s="19">
        <f>D16+D18</f>
        <v>309244</v>
      </c>
    </row>
    <row r="23" spans="1:4" x14ac:dyDescent="0.3">
      <c r="A23" s="4" t="s">
        <v>42</v>
      </c>
      <c r="B23" s="15"/>
    </row>
    <row r="24" spans="1:4" x14ac:dyDescent="0.3">
      <c r="A24" t="s">
        <v>43</v>
      </c>
      <c r="B24" s="25">
        <f>(B5+B9)/D10</f>
        <v>0.19504160887656033</v>
      </c>
      <c r="C24" s="17" t="s">
        <v>56</v>
      </c>
      <c r="D24" s="7"/>
    </row>
    <row r="25" spans="1:4" x14ac:dyDescent="0.3">
      <c r="A25" t="s">
        <v>54</v>
      </c>
      <c r="B25" s="24">
        <f>D16/D18</f>
        <v>4.0205208130398074</v>
      </c>
      <c r="C25" t="s">
        <v>55</v>
      </c>
    </row>
    <row r="28" spans="1:4" x14ac:dyDescent="0.3">
      <c r="B28" s="14"/>
    </row>
    <row r="29" spans="1:4" x14ac:dyDescent="0.3">
      <c r="B29" s="14"/>
    </row>
    <row r="30" spans="1:4" x14ac:dyDescent="0.3">
      <c r="B30" s="14"/>
      <c r="D30" s="7"/>
    </row>
    <row r="31" spans="1:4" x14ac:dyDescent="0.3">
      <c r="B31" s="14"/>
      <c r="C31" s="4"/>
      <c r="D31" s="7"/>
    </row>
    <row r="32" spans="1:4" x14ac:dyDescent="0.3">
      <c r="B32" s="14"/>
      <c r="D32" s="7"/>
    </row>
    <row r="33" spans="2:4" x14ac:dyDescent="0.3">
      <c r="B33" s="14"/>
      <c r="D33" s="7"/>
    </row>
    <row r="34" spans="2:4" x14ac:dyDescent="0.3">
      <c r="B34" s="14"/>
      <c r="D34" s="7"/>
    </row>
    <row r="35" spans="2:4" x14ac:dyDescent="0.3">
      <c r="B35" s="14"/>
      <c r="C35" s="4"/>
      <c r="D35" s="16"/>
    </row>
    <row r="36" spans="2:4" x14ac:dyDescent="0.3">
      <c r="B36" s="14"/>
      <c r="D36" s="7"/>
    </row>
    <row r="38" spans="2:4" x14ac:dyDescent="0.3">
      <c r="B3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140EB-3C2C-4946-99F5-6632E948F2DB}">
  <dimension ref="A1:D51"/>
  <sheetViews>
    <sheetView tabSelected="1" topLeftCell="A34" workbookViewId="0">
      <selection activeCell="A40" sqref="A40"/>
    </sheetView>
  </sheetViews>
  <sheetFormatPr defaultRowHeight="14.4" x14ac:dyDescent="0.3"/>
  <cols>
    <col min="1" max="1" width="30.6640625" bestFit="1" customWidth="1"/>
    <col min="2" max="2" width="12.88671875" bestFit="1" customWidth="1"/>
    <col min="3" max="3" width="24.88671875" bestFit="1" customWidth="1"/>
    <col min="4" max="4" width="13.21875" bestFit="1" customWidth="1"/>
  </cols>
  <sheetData>
    <row r="1" spans="1:2" x14ac:dyDescent="0.3">
      <c r="A1" s="4" t="s">
        <v>59</v>
      </c>
    </row>
    <row r="2" spans="1:2" x14ac:dyDescent="0.3">
      <c r="A2" s="4" t="s">
        <v>60</v>
      </c>
    </row>
    <row r="3" spans="1:2" x14ac:dyDescent="0.3">
      <c r="A3" s="4"/>
    </row>
    <row r="4" spans="1:2" x14ac:dyDescent="0.3">
      <c r="B4" s="28" t="s">
        <v>63</v>
      </c>
    </row>
    <row r="5" spans="1:2" x14ac:dyDescent="0.3">
      <c r="A5" s="4" t="s">
        <v>61</v>
      </c>
      <c r="B5" s="7"/>
    </row>
    <row r="6" spans="1:2" x14ac:dyDescent="0.3">
      <c r="A6" s="17" t="s">
        <v>68</v>
      </c>
      <c r="B6" s="7">
        <v>44124</v>
      </c>
    </row>
    <row r="7" spans="1:2" x14ac:dyDescent="0.3">
      <c r="A7" s="17" t="s">
        <v>69</v>
      </c>
      <c r="B7" s="7">
        <v>220620</v>
      </c>
    </row>
    <row r="8" spans="1:2" x14ac:dyDescent="0.3">
      <c r="A8" s="4" t="s">
        <v>71</v>
      </c>
      <c r="B8" s="27">
        <f>SUM(B6:B7)</f>
        <v>264744</v>
      </c>
    </row>
    <row r="9" spans="1:2" x14ac:dyDescent="0.3">
      <c r="B9" s="7"/>
    </row>
    <row r="10" spans="1:2" x14ac:dyDescent="0.3">
      <c r="A10" s="4" t="s">
        <v>3</v>
      </c>
      <c r="B10" s="7"/>
    </row>
    <row r="11" spans="1:2" x14ac:dyDescent="0.3">
      <c r="A11" t="s">
        <v>67</v>
      </c>
      <c r="B11" s="7">
        <v>661860</v>
      </c>
    </row>
    <row r="12" spans="1:2" x14ac:dyDescent="0.3">
      <c r="A12" s="4" t="s">
        <v>70</v>
      </c>
      <c r="B12" s="27">
        <f>SUM(B11)</f>
        <v>661860</v>
      </c>
    </row>
    <row r="13" spans="1:2" x14ac:dyDescent="0.3">
      <c r="A13" s="4"/>
      <c r="B13" s="27"/>
    </row>
    <row r="14" spans="1:2" x14ac:dyDescent="0.3">
      <c r="A14" s="4" t="s">
        <v>82</v>
      </c>
      <c r="B14" s="27">
        <f>B8-B12</f>
        <v>-397116</v>
      </c>
    </row>
    <row r="15" spans="1:2" x14ac:dyDescent="0.3">
      <c r="B15" s="7"/>
    </row>
    <row r="16" spans="1:2" x14ac:dyDescent="0.3">
      <c r="A16" s="4" t="s">
        <v>5</v>
      </c>
      <c r="B16" s="7"/>
    </row>
    <row r="17" spans="1:2" x14ac:dyDescent="0.3">
      <c r="A17" t="s">
        <v>78</v>
      </c>
      <c r="B17" s="7">
        <v>153600</v>
      </c>
    </row>
    <row r="18" spans="1:2" x14ac:dyDescent="0.3">
      <c r="A18" t="s">
        <v>64</v>
      </c>
      <c r="B18" s="7">
        <v>0</v>
      </c>
    </row>
    <row r="19" spans="1:2" x14ac:dyDescent="0.3">
      <c r="A19" t="s">
        <v>65</v>
      </c>
      <c r="B19" s="7">
        <v>50000</v>
      </c>
    </row>
    <row r="20" spans="1:2" x14ac:dyDescent="0.3">
      <c r="A20" t="s">
        <v>46</v>
      </c>
      <c r="B20" s="7">
        <v>4000</v>
      </c>
    </row>
    <row r="21" spans="1:2" x14ac:dyDescent="0.3">
      <c r="A21" t="s">
        <v>66</v>
      </c>
      <c r="B21" s="7">
        <v>8000</v>
      </c>
    </row>
    <row r="22" spans="1:2" x14ac:dyDescent="0.3">
      <c r="A22" t="s">
        <v>83</v>
      </c>
      <c r="B22" s="7">
        <f>B8*0.2</f>
        <v>52948.800000000003</v>
      </c>
    </row>
    <row r="23" spans="1:2" x14ac:dyDescent="0.3">
      <c r="A23" t="s">
        <v>84</v>
      </c>
      <c r="B23" s="7">
        <f>B17*0.236</f>
        <v>36249.599999999999</v>
      </c>
    </row>
    <row r="24" spans="1:2" x14ac:dyDescent="0.3">
      <c r="A24" t="s">
        <v>73</v>
      </c>
      <c r="B24" s="7">
        <v>0</v>
      </c>
    </row>
    <row r="25" spans="1:2" x14ac:dyDescent="0.3">
      <c r="A25" s="4" t="s">
        <v>79</v>
      </c>
      <c r="B25" s="27">
        <f>SUM(B17:B24)</f>
        <v>304798.39999999997</v>
      </c>
    </row>
    <row r="26" spans="1:2" x14ac:dyDescent="0.3">
      <c r="A26" s="4"/>
      <c r="B26" s="27"/>
    </row>
    <row r="28" spans="1:2" x14ac:dyDescent="0.3">
      <c r="A28" s="4" t="s">
        <v>72</v>
      </c>
      <c r="B28" s="7">
        <f>B14-B17-B18-B19-B20-B21</f>
        <v>-612716</v>
      </c>
    </row>
    <row r="29" spans="1:2" x14ac:dyDescent="0.3">
      <c r="A29" s="17" t="s">
        <v>76</v>
      </c>
      <c r="B29" s="7">
        <f>B24</f>
        <v>0</v>
      </c>
    </row>
    <row r="30" spans="1:2" x14ac:dyDescent="0.3">
      <c r="A30" s="17" t="s">
        <v>77</v>
      </c>
      <c r="B30" s="7">
        <f>B22+B23</f>
        <v>89198.399999999994</v>
      </c>
    </row>
    <row r="31" spans="1:2" x14ac:dyDescent="0.3">
      <c r="A31" s="4" t="s">
        <v>74</v>
      </c>
      <c r="B31" s="7">
        <f>B28-B30-B29</f>
        <v>-701914.4</v>
      </c>
    </row>
    <row r="32" spans="1:2" x14ac:dyDescent="0.3">
      <c r="A32" t="s">
        <v>80</v>
      </c>
      <c r="B32" s="7">
        <f>B24</f>
        <v>0</v>
      </c>
    </row>
    <row r="33" spans="1:4" x14ac:dyDescent="0.3">
      <c r="A33" s="4" t="s">
        <v>75</v>
      </c>
      <c r="B33" s="7">
        <f>B31-B32</f>
        <v>-701914.4</v>
      </c>
    </row>
    <row r="34" spans="1:4" x14ac:dyDescent="0.3">
      <c r="A34" t="s">
        <v>81</v>
      </c>
      <c r="B34" s="7">
        <f>B22+B23</f>
        <v>89198.399999999994</v>
      </c>
    </row>
    <row r="36" spans="1:4" x14ac:dyDescent="0.3">
      <c r="A36" s="4" t="s">
        <v>62</v>
      </c>
      <c r="B36" s="19">
        <f>B33-B34</f>
        <v>-791112.8</v>
      </c>
    </row>
    <row r="39" spans="1:4" x14ac:dyDescent="0.3">
      <c r="A39" s="4" t="s">
        <v>85</v>
      </c>
      <c r="B39" s="30">
        <f>(B36)/('Balance Sheet'!B20)</f>
        <v>-2.5582155191369922</v>
      </c>
      <c r="C39" s="29"/>
    </row>
    <row r="40" spans="1:4" x14ac:dyDescent="0.3">
      <c r="A40" s="4" t="s">
        <v>86</v>
      </c>
      <c r="B40" s="30">
        <f>(B8-(B12+B25))/(B12+B25)</f>
        <v>-0.72612455444446555</v>
      </c>
      <c r="C40" s="29"/>
    </row>
    <row r="41" spans="1:4" x14ac:dyDescent="0.3">
      <c r="A41" s="4" t="s">
        <v>87</v>
      </c>
      <c r="B41" s="31">
        <f>B36/'Balance Sheet'!D18</f>
        <v>-12.843574258068706</v>
      </c>
      <c r="C41" s="29"/>
    </row>
    <row r="42" spans="1:4" x14ac:dyDescent="0.3">
      <c r="B42" s="14"/>
    </row>
    <row r="43" spans="1:4" x14ac:dyDescent="0.3">
      <c r="B43" s="14"/>
      <c r="D43" s="7"/>
    </row>
    <row r="44" spans="1:4" x14ac:dyDescent="0.3">
      <c r="A44" s="32"/>
      <c r="B44" s="14"/>
      <c r="C44" s="4"/>
      <c r="D44" s="7"/>
    </row>
    <row r="45" spans="1:4" x14ac:dyDescent="0.3">
      <c r="B45" s="14"/>
      <c r="D45" s="7"/>
    </row>
    <row r="46" spans="1:4" x14ac:dyDescent="0.3">
      <c r="B46" s="14"/>
      <c r="D46" s="7"/>
    </row>
    <row r="47" spans="1:4" x14ac:dyDescent="0.3">
      <c r="B47" s="14"/>
      <c r="D47" s="7"/>
    </row>
    <row r="48" spans="1:4" x14ac:dyDescent="0.3">
      <c r="B48" s="14"/>
      <c r="C48" s="4"/>
      <c r="D48" s="16"/>
    </row>
    <row r="49" spans="2:4" x14ac:dyDescent="0.3">
      <c r="B49" s="14"/>
      <c r="D49" s="7"/>
    </row>
    <row r="51" spans="2:4" x14ac:dyDescent="0.3">
      <c r="B51"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Chash flow</vt:lpstr>
      <vt:lpstr>Balance Sheet</vt:lpstr>
      <vt:lpstr>Income Statement - first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Benedikt Benz</dc:creator>
  <cp:lastModifiedBy>Benedikt Benz</cp:lastModifiedBy>
  <dcterms:created xsi:type="dcterms:W3CDTF">2017-09-20T19:46:59Z</dcterms:created>
  <dcterms:modified xsi:type="dcterms:W3CDTF">2017-09-25T09:54:31Z</dcterms:modified>
</cp:coreProperties>
</file>