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Maria\Documents\My Project\"/>
    </mc:Choice>
  </mc:AlternateContent>
  <xr:revisionPtr revIDLastSave="0" documentId="13_ncr:1_{F768A47D-C23B-4C7C-ACFE-B2B65EFF251D}" xr6:coauthVersionLast="47" xr6:coauthVersionMax="47" xr10:uidLastSave="{00000000-0000-0000-0000-000000000000}"/>
  <bookViews>
    <workbookView xWindow="-120" yWindow="-120" windowWidth="20730" windowHeight="11040" xr2:uid="{00000000-000D-0000-FFFF-FFFF00000000}"/>
  </bookViews>
  <sheets>
    <sheet name="Reservations Plan" sheetId="5" r:id="rId1"/>
    <sheet name="Room Occupancy" sheetId="28" r:id="rId2"/>
    <sheet name="Guests " sheetId="6" r:id="rId3"/>
    <sheet name="Bookings" sheetId="2" r:id="rId4"/>
    <sheet name="Expenses" sheetId="3" r:id="rId5"/>
    <sheet name="Monthly Summary" sheetId="20" r:id="rId6"/>
    <sheet name="Pivots_Backend" sheetId="26" r:id="rId7"/>
    <sheet name="Dashboard" sheetId="4" r:id="rId8"/>
  </sheets>
  <definedNames>
    <definedName name="_xlnm._FilterDatabase" localSheetId="3" hidden="1">Bookings!$A$1:$Q$222</definedName>
    <definedName name="_xlnm._FilterDatabase" localSheetId="4" hidden="1">Expenses!$A$1:$E$114</definedName>
    <definedName name="_xlcn.WorksheetConnection_PMSsystemanalysisproject.xlsxBookings1" hidden="1">Bookings[]</definedName>
    <definedName name="_xlcn.WorksheetConnection_PMSsystemanalysisproject.xlsxExpenses1" hidden="1">Expenses[]</definedName>
    <definedName name="_xlcn.WorksheetConnection_PMSsystemanalysisproject.xlsxGuests1" hidden="1">'Guests '!$A$1:$E$189</definedName>
    <definedName name="_xlcn.WorksheetConnection_PMSsystemanalysisproject.xlsxTable31" hidden="1">Table3[]</definedName>
    <definedName name="Amount">Expenses!$E$2:$E$114</definedName>
    <definedName name="Category">Expenses!$C$5:$C$62</definedName>
    <definedName name="Date">Expenses!$A$2:$A$114</definedName>
    <definedName name="Description">Expenses!$D$2:$D$114</definedName>
    <definedName name="Division">Expenses!$D$5:$D$62</definedName>
    <definedName name="Main_Category">Expenses!$C$2:$C$114</definedName>
    <definedName name="Slicer_Country_Group">#N/A</definedName>
    <definedName name="Slicer_Month">#N/A</definedName>
    <definedName name="Total_Expenses">Expenses!$H$5:$H$62</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s>
  <extLst>
    <ext xmlns:x14="http://schemas.microsoft.com/office/spreadsheetml/2009/9/main" uri="{876F7934-8845-4945-9796-88D515C7AA90}">
      <x14:pivotCaches>
        <pivotCache cacheId="11"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PMS system analysis project.xlsx!Table3"/>
          <x15:modelTable id="Guests" name="Guests" connection="WorksheetConnection_PMS system analysis project.xlsx!Guests"/>
          <x15:modelTable id="Expenses" name="Expenses" connection="WorksheetConnection_PMS system analysis project.xlsx!Expenses"/>
          <x15:modelTable id="Bookings" name="Bookings" connection="WorksheetConnection_PMS system analysis project.xlsx!Bookings"/>
        </x15:modelTables>
        <x15:modelRelationships>
          <x15:modelRelationship fromTable="Bookings" fromColumn="Guest ID" toTable="Guests" toColumn="Gues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3" i="28"/>
  <c r="G4" i="28"/>
  <c r="G5" i="28"/>
  <c r="G6" i="28"/>
  <c r="G7" i="28"/>
  <c r="G8" i="28"/>
  <c r="G9" i="28"/>
  <c r="G10" i="28"/>
  <c r="G11" i="28"/>
  <c r="G12" i="28"/>
  <c r="G13" i="28"/>
  <c r="G14" i="28"/>
  <c r="G15" i="28"/>
  <c r="G16" i="28"/>
  <c r="G17" i="28"/>
  <c r="G18" i="28"/>
  <c r="E19" i="28"/>
  <c r="C19" i="28"/>
  <c r="D19" i="28"/>
  <c r="F19" i="28"/>
  <c r="C2" i="20"/>
  <c r="C3" i="20"/>
  <c r="C4" i="20"/>
  <c r="C5" i="20"/>
  <c r="C6" i="20"/>
  <c r="B102" i="3"/>
  <c r="B103" i="3"/>
  <c r="B104" i="3"/>
  <c r="B105" i="3"/>
  <c r="B106" i="3"/>
  <c r="B107" i="3"/>
  <c r="B108" i="3"/>
  <c r="B109" i="3"/>
  <c r="B110" i="3"/>
  <c r="B111" i="3"/>
  <c r="B112" i="3"/>
  <c r="B113" i="3"/>
  <c r="B114" i="3"/>
  <c r="B89" i="3"/>
  <c r="B90" i="3"/>
  <c r="B91" i="3"/>
  <c r="B92" i="3"/>
  <c r="B93" i="3"/>
  <c r="B94" i="3"/>
  <c r="B95" i="3"/>
  <c r="B96" i="3"/>
  <c r="B97" i="3"/>
  <c r="B98" i="3"/>
  <c r="B99" i="3"/>
  <c r="B100" i="3"/>
  <c r="B101" i="3"/>
  <c r="B78" i="3"/>
  <c r="B79" i="3"/>
  <c r="B80" i="3"/>
  <c r="B81" i="3"/>
  <c r="B82" i="3"/>
  <c r="B83" i="3"/>
  <c r="B84" i="3"/>
  <c r="B85" i="3"/>
  <c r="B86" i="3"/>
  <c r="B87" i="3"/>
  <c r="B88" i="3"/>
  <c r="B62" i="3"/>
  <c r="B63" i="3"/>
  <c r="B64" i="3"/>
  <c r="B65" i="3"/>
  <c r="B66" i="3"/>
  <c r="B67" i="3"/>
  <c r="B68" i="3"/>
  <c r="B69" i="3"/>
  <c r="B70" i="3"/>
  <c r="B71" i="3"/>
  <c r="B72" i="3"/>
  <c r="B73" i="3"/>
  <c r="B74" i="3"/>
  <c r="B75" i="3"/>
  <c r="B76" i="3"/>
  <c r="B77" i="3"/>
  <c r="B51" i="3"/>
  <c r="B52" i="3"/>
  <c r="B53" i="3"/>
  <c r="B54" i="3"/>
  <c r="B55" i="3"/>
  <c r="B56" i="3"/>
  <c r="B57" i="3"/>
  <c r="B58" i="3"/>
  <c r="B59" i="3"/>
  <c r="B60" i="3"/>
  <c r="B61" i="3"/>
  <c r="B34" i="3"/>
  <c r="B35" i="3"/>
  <c r="B36" i="3"/>
  <c r="B37" i="3"/>
  <c r="B38" i="3"/>
  <c r="B39" i="3"/>
  <c r="B40" i="3"/>
  <c r="B41" i="3"/>
  <c r="B42" i="3"/>
  <c r="B43" i="3"/>
  <c r="B44" i="3"/>
  <c r="B45" i="3"/>
  <c r="B46" i="3"/>
  <c r="B47" i="3"/>
  <c r="B48" i="3"/>
  <c r="B49" i="3"/>
  <c r="B50" i="3"/>
  <c r="B26" i="3"/>
  <c r="B27" i="3"/>
  <c r="B28" i="3"/>
  <c r="B29" i="3"/>
  <c r="B30" i="3"/>
  <c r="B31" i="3"/>
  <c r="B32" i="3"/>
  <c r="B33" i="3"/>
  <c r="B12" i="3"/>
  <c r="B13" i="3"/>
  <c r="B14" i="3"/>
  <c r="B15" i="3"/>
  <c r="B16" i="3"/>
  <c r="B17" i="3"/>
  <c r="B18" i="3"/>
  <c r="B19" i="3"/>
  <c r="B20" i="3"/>
  <c r="B21" i="3"/>
  <c r="B22" i="3"/>
  <c r="B23" i="3"/>
  <c r="B24" i="3"/>
  <c r="B25" i="3"/>
  <c r="B3" i="3"/>
  <c r="B4" i="3"/>
  <c r="B5" i="3"/>
  <c r="B6" i="3"/>
  <c r="B7" i="3"/>
  <c r="B8" i="3"/>
  <c r="B9" i="3"/>
  <c r="B10" i="3"/>
  <c r="B11" i="3"/>
  <c r="B2" i="3"/>
  <c r="A223" i="2"/>
  <c r="AI70" i="5"/>
  <c r="AI71" i="5"/>
  <c r="AI72" i="5"/>
  <c r="AI73" i="5"/>
  <c r="AI74" i="5"/>
  <c r="AI75" i="5"/>
  <c r="AI76" i="5"/>
  <c r="AI77" i="5"/>
  <c r="AI78" i="5"/>
  <c r="AI79" i="5"/>
  <c r="AI80" i="5"/>
  <c r="AI81" i="5"/>
  <c r="AI82" i="5"/>
  <c r="AI83" i="5"/>
  <c r="AI84" i="5"/>
  <c r="AI69" i="5"/>
  <c r="AI48" i="5"/>
  <c r="AI49" i="5"/>
  <c r="AI50" i="5"/>
  <c r="AI51" i="5"/>
  <c r="AI52" i="5"/>
  <c r="AI53" i="5"/>
  <c r="AI54" i="5"/>
  <c r="AI55" i="5"/>
  <c r="AI56" i="5"/>
  <c r="AI57" i="5"/>
  <c r="AI58" i="5"/>
  <c r="AI59" i="5"/>
  <c r="AI60" i="5"/>
  <c r="AI61" i="5"/>
  <c r="AI62" i="5"/>
  <c r="AI47" i="5"/>
  <c r="AI26" i="5"/>
  <c r="AI27" i="5"/>
  <c r="AI28" i="5"/>
  <c r="AI29" i="5"/>
  <c r="AI30" i="5"/>
  <c r="AI31" i="5"/>
  <c r="AI32" i="5"/>
  <c r="AI33" i="5"/>
  <c r="AI34" i="5"/>
  <c r="AI35" i="5"/>
  <c r="AI36" i="5"/>
  <c r="AI37" i="5"/>
  <c r="AI38" i="5"/>
  <c r="AI39" i="5"/>
  <c r="AI40" i="5"/>
  <c r="AI25" i="5"/>
  <c r="AI15" i="5"/>
  <c r="AI16" i="5"/>
  <c r="AI17" i="5"/>
  <c r="AI18" i="5"/>
  <c r="AI19" i="5"/>
  <c r="AI12" i="5"/>
  <c r="AI13" i="5"/>
  <c r="AI14" i="5"/>
  <c r="AI9" i="5"/>
  <c r="AI10" i="5"/>
  <c r="AI11" i="5"/>
  <c r="AI6" i="5"/>
  <c r="AI7" i="5"/>
  <c r="AI8" i="5"/>
  <c r="AI5" i="5"/>
  <c r="AI4" i="5"/>
  <c r="F2" i="2" a="1"/>
  <c r="F2" i="2"/>
  <c r="F3" i="2" a="1"/>
  <c r="F3" i="2"/>
  <c r="F4" i="2" a="1"/>
  <c r="F4" i="2"/>
  <c r="F5" i="2" a="1"/>
  <c r="F5" i="2"/>
  <c r="F6" i="2" a="1"/>
  <c r="F6" i="2"/>
  <c r="F7" i="2" a="1"/>
  <c r="F7" i="2"/>
  <c r="F8" i="2" a="1"/>
  <c r="F8" i="2"/>
  <c r="F9" i="2" a="1"/>
  <c r="F9" i="2"/>
  <c r="F10" i="2" a="1"/>
  <c r="F10" i="2"/>
  <c r="F11" i="2" a="1"/>
  <c r="F11" i="2"/>
  <c r="F12" i="2" a="1"/>
  <c r="F12" i="2"/>
  <c r="F13" i="2" a="1"/>
  <c r="F13" i="2"/>
  <c r="F14" i="2" a="1"/>
  <c r="F14" i="2"/>
  <c r="F15" i="2" a="1"/>
  <c r="F15" i="2"/>
  <c r="F16" i="2" a="1"/>
  <c r="F16" i="2"/>
  <c r="F17" i="2" a="1"/>
  <c r="F17" i="2"/>
  <c r="F18" i="2" a="1"/>
  <c r="F18" i="2"/>
  <c r="F19" i="2" a="1"/>
  <c r="F19" i="2"/>
  <c r="F20" i="2" a="1"/>
  <c r="F20" i="2"/>
  <c r="F21" i="2" a="1"/>
  <c r="F21" i="2"/>
  <c r="F22" i="2" a="1"/>
  <c r="F22" i="2"/>
  <c r="F23" i="2" a="1"/>
  <c r="F23" i="2"/>
  <c r="F24" i="2" a="1"/>
  <c r="F24" i="2"/>
  <c r="F25" i="2" a="1"/>
  <c r="F25" i="2"/>
  <c r="F26" i="2" a="1"/>
  <c r="F26" i="2"/>
  <c r="F27" i="2" a="1"/>
  <c r="F27" i="2"/>
  <c r="F28" i="2" a="1"/>
  <c r="F28" i="2"/>
  <c r="F29" i="2" a="1"/>
  <c r="F29" i="2"/>
  <c r="F30" i="2" a="1"/>
  <c r="F30" i="2"/>
  <c r="F31" i="2" a="1"/>
  <c r="F31" i="2"/>
  <c r="F32" i="2" a="1"/>
  <c r="F32" i="2"/>
  <c r="F33" i="2" a="1"/>
  <c r="F33" i="2"/>
  <c r="F34" i="2" a="1"/>
  <c r="F34" i="2"/>
  <c r="F35" i="2" a="1"/>
  <c r="F35" i="2"/>
  <c r="F36" i="2" a="1"/>
  <c r="F36" i="2"/>
  <c r="F37" i="2" a="1"/>
  <c r="F37" i="2"/>
  <c r="F38" i="2" a="1"/>
  <c r="F38" i="2"/>
  <c r="F39" i="2" a="1"/>
  <c r="F39" i="2"/>
  <c r="F40" i="2" a="1"/>
  <c r="F40" i="2"/>
  <c r="F41" i="2" a="1"/>
  <c r="F41" i="2"/>
  <c r="F42" i="2" a="1"/>
  <c r="F42" i="2"/>
  <c r="F43" i="2" a="1"/>
  <c r="F43" i="2"/>
  <c r="F44" i="2" a="1"/>
  <c r="F44" i="2"/>
  <c r="F45" i="2" a="1"/>
  <c r="F45" i="2"/>
  <c r="F46" i="2" a="1"/>
  <c r="F46" i="2"/>
  <c r="F47" i="2" a="1"/>
  <c r="F47" i="2"/>
  <c r="F48" i="2" a="1"/>
  <c r="F48" i="2"/>
  <c r="F49" i="2" a="1"/>
  <c r="F49" i="2"/>
  <c r="F50" i="2" a="1"/>
  <c r="F50" i="2"/>
  <c r="F51" i="2" a="1"/>
  <c r="F51" i="2"/>
  <c r="F52" i="2" a="1"/>
  <c r="F52" i="2"/>
  <c r="F53" i="2" a="1"/>
  <c r="F53" i="2"/>
  <c r="F54" i="2" a="1"/>
  <c r="F54" i="2"/>
  <c r="F55" i="2" a="1"/>
  <c r="F55" i="2"/>
  <c r="F56" i="2" a="1"/>
  <c r="F56" i="2"/>
  <c r="F57" i="2" a="1"/>
  <c r="F57" i="2"/>
  <c r="F58" i="2" a="1"/>
  <c r="F58" i="2"/>
  <c r="F59" i="2" a="1"/>
  <c r="F59" i="2"/>
  <c r="F60" i="2" a="1"/>
  <c r="F60" i="2"/>
  <c r="F61" i="2" a="1"/>
  <c r="F61" i="2"/>
  <c r="F62" i="2" a="1"/>
  <c r="F62" i="2"/>
  <c r="F63" i="2" a="1"/>
  <c r="F63" i="2"/>
  <c r="F64" i="2" a="1"/>
  <c r="F64" i="2"/>
  <c r="F65" i="2" a="1"/>
  <c r="F65" i="2"/>
  <c r="F66" i="2" a="1"/>
  <c r="F66" i="2"/>
  <c r="F67" i="2" a="1"/>
  <c r="F67" i="2"/>
  <c r="F68" i="2" a="1"/>
  <c r="F68" i="2"/>
  <c r="F69" i="2" a="1"/>
  <c r="F69" i="2"/>
  <c r="F70" i="2" a="1"/>
  <c r="F70" i="2"/>
  <c r="F71" i="2" a="1"/>
  <c r="F71" i="2"/>
  <c r="F72" i="2" a="1"/>
  <c r="F72" i="2"/>
  <c r="F73" i="2" a="1"/>
  <c r="F73" i="2"/>
  <c r="F74" i="2" a="1"/>
  <c r="F74" i="2"/>
  <c r="F75" i="2" a="1"/>
  <c r="F75" i="2"/>
  <c r="F76" i="2" a="1"/>
  <c r="F76" i="2"/>
  <c r="F77" i="2" a="1"/>
  <c r="F77" i="2"/>
  <c r="F78" i="2" a="1"/>
  <c r="F78" i="2"/>
  <c r="F79" i="2" a="1"/>
  <c r="F79" i="2"/>
  <c r="F80" i="2" a="1"/>
  <c r="F80" i="2"/>
  <c r="F81" i="2" a="1"/>
  <c r="F81" i="2"/>
  <c r="F82" i="2" a="1"/>
  <c r="F82" i="2"/>
  <c r="F83" i="2" a="1"/>
  <c r="F83" i="2"/>
  <c r="F84" i="2" a="1"/>
  <c r="F84" i="2"/>
  <c r="F85" i="2" a="1"/>
  <c r="F85" i="2"/>
  <c r="F86" i="2" a="1"/>
  <c r="F86" i="2"/>
  <c r="F87" i="2" a="1"/>
  <c r="F87" i="2"/>
  <c r="F88" i="2" a="1"/>
  <c r="F88" i="2"/>
  <c r="F89" i="2" a="1"/>
  <c r="F89" i="2"/>
  <c r="F90" i="2" a="1"/>
  <c r="F90" i="2"/>
  <c r="F91" i="2" a="1"/>
  <c r="F91" i="2"/>
  <c r="F92" i="2" a="1"/>
  <c r="F92" i="2"/>
  <c r="F93" i="2" a="1"/>
  <c r="F93" i="2"/>
  <c r="F94" i="2" a="1"/>
  <c r="F94" i="2"/>
  <c r="F95" i="2" a="1"/>
  <c r="F95" i="2"/>
  <c r="F96" i="2" a="1"/>
  <c r="F96" i="2"/>
  <c r="F97" i="2" a="1"/>
  <c r="F97" i="2"/>
  <c r="F98" i="2" a="1"/>
  <c r="F98" i="2"/>
  <c r="F99" i="2" a="1"/>
  <c r="F99" i="2"/>
  <c r="F100" i="2" a="1"/>
  <c r="F100" i="2"/>
  <c r="F101" i="2" a="1"/>
  <c r="F101" i="2"/>
  <c r="F102" i="2" a="1"/>
  <c r="F102" i="2"/>
  <c r="F103" i="2" a="1"/>
  <c r="F103" i="2"/>
  <c r="F104" i="2" a="1"/>
  <c r="F104" i="2"/>
  <c r="F105" i="2" a="1"/>
  <c r="F105" i="2"/>
  <c r="F106" i="2" a="1"/>
  <c r="F106" i="2"/>
  <c r="F107" i="2" a="1"/>
  <c r="F107" i="2"/>
  <c r="F108" i="2" a="1"/>
  <c r="F108" i="2"/>
  <c r="F109" i="2" a="1"/>
  <c r="F109" i="2"/>
  <c r="F110" i="2" a="1"/>
  <c r="F110" i="2"/>
  <c r="F111" i="2" a="1"/>
  <c r="F111" i="2"/>
  <c r="F112" i="2" a="1"/>
  <c r="F112" i="2"/>
  <c r="F113" i="2" a="1"/>
  <c r="F113" i="2"/>
  <c r="F114" i="2" a="1"/>
  <c r="F114" i="2"/>
  <c r="F115" i="2" a="1"/>
  <c r="F115" i="2"/>
  <c r="F116" i="2" a="1"/>
  <c r="F116" i="2"/>
  <c r="F117" i="2" a="1"/>
  <c r="F117" i="2"/>
  <c r="F118" i="2" a="1"/>
  <c r="F118" i="2"/>
  <c r="F119" i="2" a="1"/>
  <c r="F119" i="2"/>
  <c r="F120" i="2" a="1"/>
  <c r="F120" i="2"/>
  <c r="F121" i="2" a="1"/>
  <c r="F121" i="2"/>
  <c r="F122" i="2" a="1"/>
  <c r="F122" i="2"/>
  <c r="F123" i="2" a="1"/>
  <c r="F123" i="2"/>
  <c r="F124" i="2" a="1"/>
  <c r="F124" i="2"/>
  <c r="F125" i="2" a="1"/>
  <c r="F125" i="2"/>
  <c r="F126" i="2" a="1"/>
  <c r="F126" i="2"/>
  <c r="F127" i="2" a="1"/>
  <c r="F127" i="2"/>
  <c r="F128" i="2" a="1"/>
  <c r="F128" i="2"/>
  <c r="F129" i="2" a="1"/>
  <c r="F129" i="2"/>
  <c r="F130" i="2" a="1"/>
  <c r="F130" i="2"/>
  <c r="F131" i="2" a="1"/>
  <c r="F131" i="2"/>
  <c r="F132" i="2" a="1"/>
  <c r="F132" i="2"/>
  <c r="F133" i="2" a="1"/>
  <c r="F133" i="2"/>
  <c r="F134" i="2" a="1"/>
  <c r="F134" i="2"/>
  <c r="F135" i="2" a="1"/>
  <c r="F135" i="2"/>
  <c r="F136" i="2" a="1"/>
  <c r="F136" i="2"/>
  <c r="F137" i="2" a="1"/>
  <c r="F137" i="2"/>
  <c r="F138" i="2" a="1"/>
  <c r="F138" i="2"/>
  <c r="F139" i="2" a="1"/>
  <c r="F139" i="2"/>
  <c r="F140" i="2" a="1"/>
  <c r="F140" i="2"/>
  <c r="F141" i="2" a="1"/>
  <c r="F141" i="2"/>
  <c r="F142" i="2" a="1"/>
  <c r="F142" i="2"/>
  <c r="F143" i="2" a="1"/>
  <c r="F143" i="2"/>
  <c r="F144" i="2" a="1"/>
  <c r="F144" i="2"/>
  <c r="F145" i="2" a="1"/>
  <c r="F145" i="2"/>
  <c r="F146" i="2" a="1"/>
  <c r="F146" i="2"/>
  <c r="F147" i="2" a="1"/>
  <c r="F147" i="2"/>
  <c r="F148" i="2" a="1"/>
  <c r="F148" i="2"/>
  <c r="F149" i="2" a="1"/>
  <c r="F149" i="2"/>
  <c r="F150" i="2" a="1"/>
  <c r="F150" i="2"/>
  <c r="F151" i="2" a="1"/>
  <c r="F151" i="2"/>
  <c r="F152" i="2" a="1"/>
  <c r="F152" i="2"/>
  <c r="F153" i="2" a="1"/>
  <c r="F153" i="2"/>
  <c r="F154" i="2" a="1"/>
  <c r="F154" i="2"/>
  <c r="F155" i="2" a="1"/>
  <c r="F155" i="2"/>
  <c r="F156" i="2" a="1"/>
  <c r="F156" i="2"/>
  <c r="F157" i="2" a="1"/>
  <c r="F157" i="2"/>
  <c r="F158" i="2" a="1"/>
  <c r="F158" i="2"/>
  <c r="F159" i="2" a="1"/>
  <c r="F159" i="2"/>
  <c r="F160" i="2" a="1"/>
  <c r="F160" i="2"/>
  <c r="F161" i="2" a="1"/>
  <c r="F161" i="2"/>
  <c r="F162" i="2" a="1"/>
  <c r="F162" i="2"/>
  <c r="F163" i="2" a="1"/>
  <c r="F163" i="2"/>
  <c r="F164" i="2" a="1"/>
  <c r="F164" i="2"/>
  <c r="F165" i="2" a="1"/>
  <c r="F165" i="2"/>
  <c r="F166" i="2" a="1"/>
  <c r="F166" i="2"/>
  <c r="F167" i="2" a="1"/>
  <c r="F167" i="2"/>
  <c r="F168" i="2" a="1"/>
  <c r="F168" i="2"/>
  <c r="F169" i="2" a="1"/>
  <c r="F169" i="2"/>
  <c r="F170" i="2" a="1"/>
  <c r="F170" i="2"/>
  <c r="F171" i="2" a="1"/>
  <c r="F171" i="2"/>
  <c r="F172" i="2" a="1"/>
  <c r="F172" i="2"/>
  <c r="F173" i="2" a="1"/>
  <c r="F173" i="2"/>
  <c r="F174" i="2" a="1"/>
  <c r="F174" i="2"/>
  <c r="F175" i="2" a="1"/>
  <c r="F175" i="2"/>
  <c r="F176" i="2" a="1"/>
  <c r="F176" i="2"/>
  <c r="F177" i="2" a="1"/>
  <c r="F177" i="2"/>
  <c r="F178" i="2" a="1"/>
  <c r="F178" i="2"/>
  <c r="F179" i="2" a="1"/>
  <c r="F179" i="2"/>
  <c r="F180" i="2" a="1"/>
  <c r="F180" i="2"/>
  <c r="F181" i="2" a="1"/>
  <c r="F181" i="2"/>
  <c r="F182" i="2" a="1"/>
  <c r="F182" i="2"/>
  <c r="F183" i="2" a="1"/>
  <c r="F183" i="2"/>
  <c r="F184" i="2" a="1"/>
  <c r="F184" i="2"/>
  <c r="F185" i="2" a="1"/>
  <c r="F185" i="2"/>
  <c r="F186" i="2" a="1"/>
  <c r="F186" i="2"/>
  <c r="F187" i="2" a="1"/>
  <c r="F187" i="2"/>
  <c r="F188" i="2" a="1"/>
  <c r="F188" i="2"/>
  <c r="F189" i="2" a="1"/>
  <c r="F189" i="2"/>
  <c r="F190" i="2" a="1"/>
  <c r="F190" i="2"/>
  <c r="F191" i="2" a="1"/>
  <c r="F191" i="2"/>
  <c r="F192" i="2" a="1"/>
  <c r="F192" i="2"/>
  <c r="F193" i="2" a="1"/>
  <c r="F193" i="2"/>
  <c r="F194" i="2" a="1"/>
  <c r="F194" i="2"/>
  <c r="F195" i="2" a="1"/>
  <c r="F195" i="2"/>
  <c r="F196" i="2" a="1"/>
  <c r="F196" i="2"/>
  <c r="F197" i="2" a="1"/>
  <c r="F197" i="2"/>
  <c r="F198" i="2" a="1"/>
  <c r="F198" i="2"/>
  <c r="F199" i="2" a="1"/>
  <c r="F199" i="2"/>
  <c r="F200" i="2" a="1"/>
  <c r="F200" i="2"/>
  <c r="F201" i="2" a="1"/>
  <c r="F201" i="2"/>
  <c r="F202" i="2" a="1"/>
  <c r="F202" i="2"/>
  <c r="F203" i="2" a="1"/>
  <c r="F203" i="2"/>
  <c r="F204" i="2" a="1"/>
  <c r="F204" i="2"/>
  <c r="F205" i="2" a="1"/>
  <c r="F205" i="2"/>
  <c r="F206" i="2" a="1"/>
  <c r="F206" i="2"/>
  <c r="F207" i="2" a="1"/>
  <c r="F207" i="2"/>
  <c r="F208" i="2" a="1"/>
  <c r="F208" i="2"/>
  <c r="F209" i="2" a="1"/>
  <c r="F209" i="2"/>
  <c r="F210" i="2" a="1"/>
  <c r="F210" i="2"/>
  <c r="F211" i="2" a="1"/>
  <c r="F211" i="2"/>
  <c r="F212" i="2" a="1"/>
  <c r="F212" i="2"/>
  <c r="F213" i="2" a="1"/>
  <c r="F213" i="2"/>
  <c r="F214" i="2" a="1"/>
  <c r="F214" i="2"/>
  <c r="F215" i="2" a="1"/>
  <c r="F215" i="2"/>
  <c r="F216" i="2" a="1"/>
  <c r="F216" i="2"/>
  <c r="F217" i="2" a="1"/>
  <c r="F217" i="2"/>
  <c r="F218" i="2" a="1"/>
  <c r="F218" i="2"/>
  <c r="F219" i="2" a="1"/>
  <c r="F219" i="2"/>
  <c r="F220" i="2" a="1"/>
  <c r="F220" i="2"/>
  <c r="F221" i="2" a="1"/>
  <c r="F221" i="2"/>
  <c r="F222" i="2" a="1"/>
  <c r="F222" i="2"/>
  <c r="J8" i="3"/>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J222" i="2"/>
  <c r="M222" i="2"/>
  <c r="N222" i="2"/>
  <c r="J219"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M72" i="2" s="1"/>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20" i="2"/>
  <c r="J221" i="2"/>
  <c r="M221" i="2"/>
  <c r="M220" i="2"/>
  <c r="M219" i="2"/>
  <c r="M218" i="2"/>
  <c r="M217" i="2"/>
  <c r="M216" i="2"/>
  <c r="M214" i="2"/>
  <c r="M215" i="2"/>
  <c r="M212" i="2"/>
  <c r="M213" i="2"/>
  <c r="M211" i="2"/>
  <c r="M210" i="2"/>
  <c r="M209" i="2"/>
  <c r="M208" i="2"/>
  <c r="M207" i="2"/>
  <c r="M206" i="2"/>
  <c r="M205" i="2"/>
  <c r="M204" i="2"/>
  <c r="M203" i="2"/>
  <c r="M202" i="2"/>
  <c r="M201" i="2"/>
  <c r="M200" i="2"/>
  <c r="M199" i="2"/>
  <c r="M184" i="2"/>
  <c r="M198" i="2"/>
  <c r="M189" i="2"/>
  <c r="M183" i="2"/>
  <c r="M197" i="2"/>
  <c r="M196" i="2"/>
  <c r="M195" i="2"/>
  <c r="M194" i="2"/>
  <c r="M193" i="2"/>
  <c r="M192" i="2"/>
  <c r="M191" i="2"/>
  <c r="M190" i="2"/>
  <c r="M188" i="2"/>
  <c r="M187" i="2"/>
  <c r="M186" i="2"/>
  <c r="M180" i="2"/>
  <c r="M177" i="2"/>
  <c r="M178" i="2"/>
  <c r="M179" i="2"/>
  <c r="M181" i="2"/>
  <c r="M182" i="2"/>
  <c r="M185"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8" i="2"/>
  <c r="M122" i="2"/>
  <c r="M121" i="2"/>
  <c r="M120" i="2"/>
  <c r="M119" i="2"/>
  <c r="M118" i="2"/>
  <c r="M117" i="2"/>
  <c r="M116" i="2"/>
  <c r="M115" i="2"/>
  <c r="M114" i="2"/>
  <c r="M113" i="2"/>
  <c r="M112" i="2"/>
  <c r="M111" i="2"/>
  <c r="M110" i="2"/>
  <c r="M109" i="2"/>
  <c r="M108" i="2"/>
  <c r="M107" i="2"/>
  <c r="M106" i="2"/>
  <c r="M105" i="2"/>
  <c r="M104" i="2"/>
  <c r="M103" i="2"/>
  <c r="M102"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1" i="2"/>
  <c r="M70" i="2"/>
  <c r="M69" i="2"/>
  <c r="M68" i="2"/>
  <c r="M67" i="2"/>
  <c r="M66" i="2"/>
  <c r="M65" i="2"/>
  <c r="M64" i="2"/>
  <c r="M63" i="2"/>
  <c r="M61" i="2"/>
  <c r="M62" i="2"/>
  <c r="M60" i="2"/>
  <c r="M59" i="2"/>
  <c r="M58" i="2"/>
  <c r="M57" i="2"/>
  <c r="M56" i="2"/>
  <c r="M55" i="2"/>
  <c r="M54" i="2"/>
  <c r="M53" i="2"/>
  <c r="M52" i="2"/>
  <c r="M51" i="2"/>
  <c r="M50" i="2"/>
  <c r="M49" i="2"/>
  <c r="M48" i="2"/>
  <c r="M47" i="2"/>
  <c r="M46" i="2"/>
  <c r="M44" i="2"/>
  <c r="M43" i="2"/>
  <c r="M42" i="2"/>
  <c r="M41" i="2"/>
  <c r="M38" i="2"/>
  <c r="M39" i="2"/>
  <c r="M40" i="2"/>
  <c r="M37" i="2"/>
  <c r="M36" i="2"/>
  <c r="M35" i="2"/>
  <c r="M34" i="2"/>
  <c r="M33" i="2"/>
  <c r="M32" i="2"/>
  <c r="M31" i="2"/>
  <c r="M30" i="2"/>
  <c r="M29" i="2"/>
  <c r="M28" i="2"/>
  <c r="M27" i="2"/>
  <c r="M26" i="2"/>
  <c r="M25" i="2"/>
  <c r="M24" i="2"/>
  <c r="M23" i="2"/>
  <c r="M22" i="2"/>
  <c r="M21" i="2"/>
  <c r="M20" i="2"/>
  <c r="M19" i="2"/>
  <c r="M17" i="2"/>
  <c r="M16" i="2"/>
  <c r="M15" i="2"/>
  <c r="M14" i="2"/>
  <c r="M13" i="2"/>
  <c r="M12" i="2"/>
  <c r="M11" i="2"/>
  <c r="M10" i="2"/>
  <c r="M9" i="2"/>
  <c r="M8" i="2"/>
  <c r="M7" i="2"/>
  <c r="M6" i="2"/>
  <c r="M4" i="2"/>
  <c r="M5" i="2"/>
  <c r="M3" i="2"/>
  <c r="B2" i="20" l="1"/>
  <c r="D2" i="20" s="1"/>
  <c r="N221" i="2"/>
  <c r="N220"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4" i="2"/>
  <c r="N43" i="2"/>
  <c r="N42" i="2"/>
  <c r="N41" i="2"/>
  <c r="N40" i="2"/>
  <c r="N39" i="2"/>
  <c r="N38" i="2"/>
  <c r="N37" i="2"/>
  <c r="N36" i="2"/>
  <c r="N35" i="2"/>
  <c r="N34" i="2"/>
  <c r="N33" i="2"/>
  <c r="N32" i="2"/>
  <c r="N31" i="2"/>
  <c r="N30" i="2"/>
  <c r="B5" i="20" s="1"/>
  <c r="D5" i="20" s="1"/>
  <c r="N29" i="2"/>
  <c r="N28" i="2"/>
  <c r="N27" i="2"/>
  <c r="N26" i="2"/>
  <c r="N25" i="2"/>
  <c r="N24" i="2"/>
  <c r="N23" i="2"/>
  <c r="N22" i="2"/>
  <c r="N21" i="2"/>
  <c r="N20" i="2"/>
  <c r="N19" i="2"/>
  <c r="N18" i="2"/>
  <c r="N17" i="2"/>
  <c r="N16" i="2"/>
  <c r="N15" i="2"/>
  <c r="N14" i="2"/>
  <c r="N13" i="2"/>
  <c r="N12" i="2"/>
  <c r="N11" i="2"/>
  <c r="N10" i="2"/>
  <c r="N9" i="2"/>
  <c r="N8" i="2"/>
  <c r="N7" i="2"/>
  <c r="N6" i="2"/>
  <c r="N5" i="2"/>
  <c r="N4" i="2"/>
  <c r="N3" i="2"/>
  <c r="N219" i="2"/>
  <c r="M101" i="2"/>
  <c r="N101" i="2"/>
  <c r="M45" i="2"/>
  <c r="N45" i="2"/>
  <c r="M2" i="2"/>
  <c r="N2" i="2"/>
  <c r="B3" i="20" l="1"/>
  <c r="D3" i="20" s="1"/>
  <c r="N223" i="2"/>
  <c r="B4" i="20"/>
  <c r="D4" i="20" s="1"/>
  <c r="B6" i="20"/>
  <c r="D6" i="2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C541A2-2029-4108-8C5B-6366E9750B6E}" keepAlive="1" name="Query - Guests" description="Connection to the 'Guests' query in the workbook." type="5" refreshedVersion="8" background="1" saveData="1">
    <dbPr connection="Provider=Microsoft.Mashup.OleDb.1;Data Source=$Workbook$;Location=Guests;Extended Properties=&quot;&quot;" command="SELECT * FROM [Guests]"/>
  </connection>
  <connection id="2" xr16:uid="{3F4E7566-EDCC-455E-A9F7-427A53836C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765A4C7-E8D6-4330-900F-13BEF20B54B2}" name="WorksheetConnection_PMS system analysis project.xlsx!Bookings" type="102" refreshedVersion="8" minRefreshableVersion="5">
    <extLst>
      <ext xmlns:x15="http://schemas.microsoft.com/office/spreadsheetml/2010/11/main" uri="{DE250136-89BD-433C-8126-D09CA5730AF9}">
        <x15:connection id="Bookings">
          <x15:rangePr sourceName="_xlcn.WorksheetConnection_PMSsystemanalysisproject.xlsxBookings1"/>
        </x15:connection>
      </ext>
    </extLst>
  </connection>
  <connection id="4" xr16:uid="{C2CC5221-AB73-4C58-89BB-BDF397374C3C}" name="WorksheetConnection_PMS system analysis project.xlsx!Expenses" type="102" refreshedVersion="8" minRefreshableVersion="5">
    <extLst>
      <ext xmlns:x15="http://schemas.microsoft.com/office/spreadsheetml/2010/11/main" uri="{DE250136-89BD-433C-8126-D09CA5730AF9}">
        <x15:connection id="Expenses">
          <x15:rangePr sourceName="_xlcn.WorksheetConnection_PMSsystemanalysisproject.xlsxExpenses1"/>
        </x15:connection>
      </ext>
    </extLst>
  </connection>
  <connection id="5" xr16:uid="{7BA9E196-5502-46D1-9DF1-E62667205E41}" name="WorksheetConnection_PMS system analysis project.xlsx!Guests" type="102" refreshedVersion="8" minRefreshableVersion="5">
    <extLst>
      <ext xmlns:x15="http://schemas.microsoft.com/office/spreadsheetml/2010/11/main" uri="{DE250136-89BD-433C-8126-D09CA5730AF9}">
        <x15:connection id="Guests">
          <x15:rangePr sourceName="_xlcn.WorksheetConnection_PMSsystemanalysisproject.xlsxGuests1"/>
        </x15:connection>
      </ext>
    </extLst>
  </connection>
  <connection id="6" xr16:uid="{89AA59CB-5FB5-49ED-AC0B-D59C3507BF9B}" name="WorksheetConnection_PMS system analysis project.xlsx!Table3" type="102" refreshedVersion="8" minRefreshableVersion="5">
    <extLst>
      <ext xmlns:x15="http://schemas.microsoft.com/office/spreadsheetml/2010/11/main" uri="{DE250136-89BD-433C-8126-D09CA5730AF9}">
        <x15:connection id="Table3">
          <x15:rangePr sourceName="_xlcn.WorksheetConnection_PMSsystemanalysisproject.xlsxTable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<sst xmlns="http://schemas.openxmlformats.org/spreadsheetml/2006/main" count="2580" uniqueCount="543">
  <si>
    <t>Country</t>
  </si>
  <si>
    <t>Booking ID</t>
  </si>
  <si>
    <t>Check-in</t>
  </si>
  <si>
    <t>Check-out</t>
  </si>
  <si>
    <t>Price per Night</t>
  </si>
  <si>
    <t>Date</t>
  </si>
  <si>
    <t>Description</t>
  </si>
  <si>
    <t>Amount</t>
  </si>
  <si>
    <t>Guest ID</t>
  </si>
  <si>
    <t>Returning Guest</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</si>
  <si>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</si>
  <si>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</si>
  <si>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</si>
  <si>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</si>
  <si>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</si>
  <si>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</si>
  <si>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</si>
  <si>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</si>
  <si>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</si>
  <si>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</si>
  <si>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</si>
  <si>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</si>
  <si>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</si>
  <si>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</si>
  <si>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</si>
  <si>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</si>
  <si>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</si>
  <si>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</si>
  <si>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</si>
  <si>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</si>
  <si>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</si>
  <si>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</si>
  <si>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</si>
  <si>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</si>
  <si>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</si>
  <si>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</si>
  <si>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</si>
  <si>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</si>
  <si>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</si>
  <si>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</si>
  <si>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Austria</t>
  </si>
  <si>
    <t>Yes</t>
  </si>
  <si>
    <t>Serbia</t>
  </si>
  <si>
    <t>No</t>
  </si>
  <si>
    <t>Greece</t>
  </si>
  <si>
    <t>C031</t>
  </si>
  <si>
    <t>C032</t>
  </si>
  <si>
    <t>C033</t>
  </si>
  <si>
    <t>C034</t>
  </si>
  <si>
    <t>C035</t>
  </si>
  <si>
    <t>C036</t>
  </si>
  <si>
    <t>C037</t>
  </si>
  <si>
    <t>C038</t>
  </si>
  <si>
    <t>C039</t>
  </si>
  <si>
    <t>C040</t>
  </si>
  <si>
    <t>C041</t>
  </si>
  <si>
    <t>C042</t>
  </si>
  <si>
    <t>C043</t>
  </si>
  <si>
    <t>C044</t>
  </si>
  <si>
    <t>Nights Stayed</t>
  </si>
  <si>
    <t>Deposit</t>
  </si>
  <si>
    <t>Booking Source</t>
  </si>
  <si>
    <t>Room No</t>
  </si>
  <si>
    <t>Total Guests</t>
  </si>
  <si>
    <t>Contact Person</t>
  </si>
  <si>
    <t>Dimitra</t>
  </si>
  <si>
    <t xml:space="preserve">Katerina </t>
  </si>
  <si>
    <t>Maria</t>
  </si>
  <si>
    <t>Katerina</t>
  </si>
  <si>
    <t>C018/Tsiniani</t>
  </si>
  <si>
    <t>Grcka Info</t>
  </si>
  <si>
    <t>MKD</t>
  </si>
  <si>
    <t>Walk in</t>
  </si>
  <si>
    <t>C045</t>
  </si>
  <si>
    <t>C046</t>
  </si>
  <si>
    <t>C047</t>
  </si>
  <si>
    <t>C048</t>
  </si>
  <si>
    <t>C049</t>
  </si>
  <si>
    <t>C050</t>
  </si>
  <si>
    <t>C051</t>
  </si>
  <si>
    <t>C052</t>
  </si>
  <si>
    <t>C053</t>
  </si>
  <si>
    <t>C054</t>
  </si>
  <si>
    <t>C055</t>
  </si>
  <si>
    <t>C056</t>
  </si>
  <si>
    <t>C057</t>
  </si>
  <si>
    <t>C058</t>
  </si>
  <si>
    <t>C059</t>
  </si>
  <si>
    <t>C060</t>
  </si>
  <si>
    <t>cancelled</t>
  </si>
  <si>
    <t>C061</t>
  </si>
  <si>
    <t>C062</t>
  </si>
  <si>
    <t>C063</t>
  </si>
  <si>
    <t>Super Market</t>
  </si>
  <si>
    <t>Vodafone</t>
  </si>
  <si>
    <t>C064</t>
  </si>
  <si>
    <t>C065</t>
  </si>
  <si>
    <t>C066</t>
  </si>
  <si>
    <t>C067</t>
  </si>
  <si>
    <t>C068</t>
  </si>
  <si>
    <t>C069</t>
  </si>
  <si>
    <t>C070</t>
  </si>
  <si>
    <t>C071</t>
  </si>
  <si>
    <t>C072</t>
  </si>
  <si>
    <t>C073</t>
  </si>
  <si>
    <t>C074</t>
  </si>
  <si>
    <t>C075</t>
  </si>
  <si>
    <t>C076</t>
  </si>
  <si>
    <t>C077</t>
  </si>
  <si>
    <t>C078</t>
  </si>
  <si>
    <t>C079</t>
  </si>
  <si>
    <t>C080</t>
  </si>
  <si>
    <t>C081</t>
  </si>
  <si>
    <t>C077/Rigas</t>
  </si>
  <si>
    <t>C082</t>
  </si>
  <si>
    <t>C083</t>
  </si>
  <si>
    <t>C084</t>
  </si>
  <si>
    <t>C085</t>
  </si>
  <si>
    <t>C086</t>
  </si>
  <si>
    <t xml:space="preserve"> </t>
  </si>
  <si>
    <t>C087</t>
  </si>
  <si>
    <t>C088</t>
  </si>
  <si>
    <t>C089</t>
  </si>
  <si>
    <t>C090</t>
  </si>
  <si>
    <t>Belgium</t>
  </si>
  <si>
    <t>C088/Vlado</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</si>
  <si>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</si>
  <si>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</si>
  <si>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</si>
  <si>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</si>
  <si>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</si>
  <si>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</si>
  <si>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</si>
  <si>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</si>
  <si>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</si>
  <si>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</si>
  <si>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</si>
  <si>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</si>
  <si>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</si>
  <si>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</si>
  <si>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</si>
  <si>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</si>
  <si>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</si>
  <si>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</si>
  <si>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</si>
  <si>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</si>
  <si>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</si>
  <si>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</si>
  <si>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</si>
  <si>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</si>
  <si>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</si>
  <si>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</si>
  <si>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</si>
  <si>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</si>
  <si>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</si>
  <si>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</si>
  <si>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</si>
  <si>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</si>
  <si>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</si>
  <si>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</si>
  <si>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</si>
  <si>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</si>
  <si>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</si>
  <si>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</si>
  <si>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</si>
  <si>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</si>
  <si>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</si>
  <si>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</si>
  <si>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</si>
  <si>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</si>
  <si>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</si>
  <si>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</si>
  <si>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</si>
  <si>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</si>
  <si>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</si>
  <si>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</si>
  <si>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</si>
  <si>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</si>
  <si>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Albania</t>
  </si>
  <si>
    <t>C143</t>
  </si>
  <si>
    <t>C144</t>
  </si>
  <si>
    <t>C145</t>
  </si>
  <si>
    <t>C146</t>
  </si>
  <si>
    <t>C147</t>
  </si>
  <si>
    <t>C148</t>
  </si>
  <si>
    <t>Switzerland</t>
  </si>
  <si>
    <t>C149</t>
  </si>
  <si>
    <t>C150</t>
  </si>
  <si>
    <t>C151</t>
  </si>
  <si>
    <t>C152</t>
  </si>
  <si>
    <t>C153</t>
  </si>
  <si>
    <t>C154</t>
  </si>
  <si>
    <t>C155</t>
  </si>
  <si>
    <t>C156</t>
  </si>
  <si>
    <t>C157</t>
  </si>
  <si>
    <t>C158</t>
  </si>
  <si>
    <t>C159</t>
  </si>
  <si>
    <t>C160</t>
  </si>
  <si>
    <t>C161</t>
  </si>
  <si>
    <t>C154/Rus</t>
  </si>
  <si>
    <t>Croatia</t>
  </si>
  <si>
    <t>C152/Dar</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</si>
  <si>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</si>
  <si>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</si>
  <si>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</si>
  <si>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</si>
  <si>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</si>
  <si>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</si>
  <si>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</si>
  <si>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</si>
  <si>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</si>
  <si>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</si>
  <si>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</si>
  <si>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</si>
  <si>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</si>
  <si>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</si>
  <si>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</si>
  <si>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</si>
  <si>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</si>
  <si>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</si>
  <si>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</si>
  <si>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</si>
  <si>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</si>
  <si>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</si>
  <si>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</si>
  <si>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</si>
  <si>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</si>
  <si>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</si>
  <si>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</si>
  <si>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Booking Status</t>
  </si>
  <si>
    <t>Age</t>
  </si>
  <si>
    <t>Age Group</t>
  </si>
  <si>
    <t>51 plus</t>
  </si>
  <si>
    <t>31-50</t>
  </si>
  <si>
    <t>18-30</t>
  </si>
  <si>
    <t>DEI</t>
  </si>
  <si>
    <t>Main Category</t>
  </si>
  <si>
    <t>Utilities</t>
  </si>
  <si>
    <t>Cleaning &amp; Laundry</t>
  </si>
  <si>
    <t>Maintenance</t>
  </si>
  <si>
    <t>Disinfection</t>
  </si>
  <si>
    <t>Gardening</t>
  </si>
  <si>
    <t>Fire Safety</t>
  </si>
  <si>
    <t>Electrician</t>
  </si>
  <si>
    <t>Cleaning Supplies</t>
  </si>
  <si>
    <t>Bedsheets</t>
  </si>
  <si>
    <t>Cleaning Staff</t>
  </si>
  <si>
    <t>Plumbing</t>
  </si>
  <si>
    <t>Water Supply</t>
  </si>
  <si>
    <t>Yearly Tax</t>
  </si>
  <si>
    <t>Taxes &amp; Salary</t>
  </si>
  <si>
    <t>Household &amp; Miscellaneous</t>
  </si>
  <si>
    <t>Petrol</t>
  </si>
  <si>
    <t>Benzin</t>
  </si>
  <si>
    <t>New equipment</t>
  </si>
  <si>
    <t>Mattresses</t>
  </si>
  <si>
    <t>Lamps</t>
  </si>
  <si>
    <t>Electric Stove</t>
  </si>
  <si>
    <t>Seat Cover, Brush Holder</t>
  </si>
  <si>
    <t>New TV</t>
  </si>
  <si>
    <t>Miscellaneous</t>
  </si>
  <si>
    <t>Sponshorship</t>
  </si>
  <si>
    <t>Lunch Austrians</t>
  </si>
  <si>
    <t>Lunch/Dinner</t>
  </si>
  <si>
    <t>Platform Subscription</t>
  </si>
  <si>
    <t>Dehumidifiers</t>
  </si>
  <si>
    <t>confirmed</t>
  </si>
  <si>
    <t>2025-001</t>
  </si>
  <si>
    <t>2025-002</t>
  </si>
  <si>
    <t>2025-003</t>
  </si>
  <si>
    <t>2025-004</t>
  </si>
  <si>
    <t>2025-005</t>
  </si>
  <si>
    <t>2025-006</t>
  </si>
  <si>
    <t>2025-007</t>
  </si>
  <si>
    <t>2025-008</t>
  </si>
  <si>
    <t>2025-009</t>
  </si>
  <si>
    <t>2025-010</t>
  </si>
  <si>
    <t>2025-011</t>
  </si>
  <si>
    <t>2025-012</t>
  </si>
  <si>
    <t>2025-013</t>
  </si>
  <si>
    <t>2025-014</t>
  </si>
  <si>
    <t>2025-015</t>
  </si>
  <si>
    <t>2025-016</t>
  </si>
  <si>
    <t>2025-017</t>
  </si>
  <si>
    <t>2025-018</t>
  </si>
  <si>
    <t>2025-019</t>
  </si>
  <si>
    <t>2025-020</t>
  </si>
  <si>
    <t>2025-021</t>
  </si>
  <si>
    <t>2025-022</t>
  </si>
  <si>
    <t>2025-023</t>
  </si>
  <si>
    <t>2025-024</t>
  </si>
  <si>
    <t>2025-025</t>
  </si>
  <si>
    <t>2025-026</t>
  </si>
  <si>
    <t>2025-027</t>
  </si>
  <si>
    <t>2025-028</t>
  </si>
  <si>
    <t>2025-029</t>
  </si>
  <si>
    <t>2025-030</t>
  </si>
  <si>
    <t>2025-031</t>
  </si>
  <si>
    <t>2025-032</t>
  </si>
  <si>
    <t>2025-033</t>
  </si>
  <si>
    <t>2025-034</t>
  </si>
  <si>
    <t>2025-035</t>
  </si>
  <si>
    <t>2025-036</t>
  </si>
  <si>
    <t>2025-037</t>
  </si>
  <si>
    <t>2025-038</t>
  </si>
  <si>
    <t>2025-039</t>
  </si>
  <si>
    <t>2025-040</t>
  </si>
  <si>
    <t>2025-041</t>
  </si>
  <si>
    <t>2025-042</t>
  </si>
  <si>
    <t>2025-043</t>
  </si>
  <si>
    <t>2025-044</t>
  </si>
  <si>
    <t>2025-045</t>
  </si>
  <si>
    <t>2025-046</t>
  </si>
  <si>
    <t>2025-047</t>
  </si>
  <si>
    <t>2025-048</t>
  </si>
  <si>
    <t>2025-049</t>
  </si>
  <si>
    <t>2025-050</t>
  </si>
  <si>
    <t>2025-051</t>
  </si>
  <si>
    <t>2025-053</t>
  </si>
  <si>
    <t>2025-054</t>
  </si>
  <si>
    <t>2025-055</t>
  </si>
  <si>
    <t>2025-056</t>
  </si>
  <si>
    <t>2025-057</t>
  </si>
  <si>
    <t>2025-058</t>
  </si>
  <si>
    <t>2025-059</t>
  </si>
  <si>
    <t>2025-060</t>
  </si>
  <si>
    <t>2025-061</t>
  </si>
  <si>
    <t>2025-062</t>
  </si>
  <si>
    <t>2025-063</t>
  </si>
  <si>
    <t>2025-064</t>
  </si>
  <si>
    <t>2025-065</t>
  </si>
  <si>
    <t>2025-066</t>
  </si>
  <si>
    <t>2025-067</t>
  </si>
  <si>
    <t>2025-052</t>
  </si>
  <si>
    <t>2025-068</t>
  </si>
  <si>
    <t>2025-069</t>
  </si>
  <si>
    <t>2025-070</t>
  </si>
  <si>
    <t>2025-071</t>
  </si>
  <si>
    <t>2025-072</t>
  </si>
  <si>
    <t>2025-073</t>
  </si>
  <si>
    <t>2025-074</t>
  </si>
  <si>
    <t>2025-075</t>
  </si>
  <si>
    <t>2025-076</t>
  </si>
  <si>
    <t>2025-077</t>
  </si>
  <si>
    <t>2025-078</t>
  </si>
  <si>
    <t>2025-079</t>
  </si>
  <si>
    <t>2025-080</t>
  </si>
  <si>
    <t>2025-081</t>
  </si>
  <si>
    <t>2025-082</t>
  </si>
  <si>
    <t>2025-083</t>
  </si>
  <si>
    <t>2025-084</t>
  </si>
  <si>
    <t>2025-085</t>
  </si>
  <si>
    <t>2025-086</t>
  </si>
  <si>
    <t>2025-087</t>
  </si>
  <si>
    <t>2025-088</t>
  </si>
  <si>
    <t>2025-089</t>
  </si>
  <si>
    <t>2025-090</t>
  </si>
  <si>
    <t>2025-091</t>
  </si>
  <si>
    <t>2025-092</t>
  </si>
  <si>
    <t>2025-093</t>
  </si>
  <si>
    <t>2025-094</t>
  </si>
  <si>
    <t>2025-095</t>
  </si>
  <si>
    <t>2025-096</t>
  </si>
  <si>
    <t>2025-097</t>
  </si>
  <si>
    <t>2025-098</t>
  </si>
  <si>
    <t>2025-099</t>
  </si>
  <si>
    <t>2025-100</t>
  </si>
  <si>
    <t>2025-101</t>
  </si>
  <si>
    <t>2025-102</t>
  </si>
  <si>
    <t>2025-103</t>
  </si>
  <si>
    <t>2025-104</t>
  </si>
  <si>
    <t>2025-105</t>
  </si>
  <si>
    <t>2025-106</t>
  </si>
  <si>
    <t>2025-107</t>
  </si>
  <si>
    <t>2025-108</t>
  </si>
  <si>
    <t>2025-109</t>
  </si>
  <si>
    <t>2025-110</t>
  </si>
  <si>
    <t>2025-111</t>
  </si>
  <si>
    <t>2025-112</t>
  </si>
  <si>
    <t>2025-113</t>
  </si>
  <si>
    <t>2025-114</t>
  </si>
  <si>
    <t>2025-115</t>
  </si>
  <si>
    <t>2025-116</t>
  </si>
  <si>
    <t>2025-117</t>
  </si>
  <si>
    <t>2025-118</t>
  </si>
  <si>
    <t>2025-119</t>
  </si>
  <si>
    <t>2025-120</t>
  </si>
  <si>
    <t>2025-121</t>
  </si>
  <si>
    <t>2025-122</t>
  </si>
  <si>
    <t>2025-123</t>
  </si>
  <si>
    <t>2025-124</t>
  </si>
  <si>
    <t>2025-125</t>
  </si>
  <si>
    <t>2025-126</t>
  </si>
  <si>
    <t>2025-127</t>
  </si>
  <si>
    <t>2025-128</t>
  </si>
  <si>
    <t>2025-129</t>
  </si>
  <si>
    <t>2025-130</t>
  </si>
  <si>
    <t>2025-131</t>
  </si>
  <si>
    <t>2025-132</t>
  </si>
  <si>
    <t>2025-133</t>
  </si>
  <si>
    <t>2025-134</t>
  </si>
  <si>
    <t>2025-135</t>
  </si>
  <si>
    <t>2025-136</t>
  </si>
  <si>
    <t>2025-137</t>
  </si>
  <si>
    <t>2025-138</t>
  </si>
  <si>
    <t>2025-139</t>
  </si>
  <si>
    <t>2025-140</t>
  </si>
  <si>
    <t>2025-141</t>
  </si>
  <si>
    <t>2025-142</t>
  </si>
  <si>
    <t>2025-143</t>
  </si>
  <si>
    <t>2025-144</t>
  </si>
  <si>
    <t>2025-145</t>
  </si>
  <si>
    <t>2025-146</t>
  </si>
  <si>
    <t>2025-147</t>
  </si>
  <si>
    <t>2025-148</t>
  </si>
  <si>
    <t>2025-149</t>
  </si>
  <si>
    <t>2025-150</t>
  </si>
  <si>
    <t>2025-151</t>
  </si>
  <si>
    <t>2025-152</t>
  </si>
  <si>
    <t>2025-153</t>
  </si>
  <si>
    <t>2025-154</t>
  </si>
  <si>
    <t>2025-155</t>
  </si>
  <si>
    <t>2025-156</t>
  </si>
  <si>
    <t>2025-157</t>
  </si>
  <si>
    <t>2025-158</t>
  </si>
  <si>
    <t>2025-159</t>
  </si>
  <si>
    <t>2025-160</t>
  </si>
  <si>
    <t>2025-161</t>
  </si>
  <si>
    <t>2025-162</t>
  </si>
  <si>
    <t>2025-163</t>
  </si>
  <si>
    <t>2025-164</t>
  </si>
  <si>
    <t>2025-165</t>
  </si>
  <si>
    <t>2025-166</t>
  </si>
  <si>
    <t>2025-167</t>
  </si>
  <si>
    <t>2025-168</t>
  </si>
  <si>
    <t>2025-169</t>
  </si>
  <si>
    <t>2025-170</t>
  </si>
  <si>
    <t>2025-171</t>
  </si>
  <si>
    <t>2025-172</t>
  </si>
  <si>
    <t>2025-173</t>
  </si>
  <si>
    <t>2025-174</t>
  </si>
  <si>
    <t>2025-175</t>
  </si>
  <si>
    <t>2025-176</t>
  </si>
  <si>
    <t>2025-177</t>
  </si>
  <si>
    <t>2025-178</t>
  </si>
  <si>
    <t>2025-179</t>
  </si>
  <si>
    <t>2025-180</t>
  </si>
  <si>
    <t>2025-181</t>
  </si>
  <si>
    <t>2025-182</t>
  </si>
  <si>
    <t>2025-183</t>
  </si>
  <si>
    <t>2025-184</t>
  </si>
  <si>
    <t>2025-185</t>
  </si>
  <si>
    <t>2025-186</t>
  </si>
  <si>
    <t>2025-187</t>
  </si>
  <si>
    <t>2025-188</t>
  </si>
  <si>
    <t>2025-189</t>
  </si>
  <si>
    <t>2025-190</t>
  </si>
  <si>
    <t>2025-191</t>
  </si>
  <si>
    <t>2025-192</t>
  </si>
  <si>
    <t>2025-193</t>
  </si>
  <si>
    <t>2025-194</t>
  </si>
  <si>
    <t>2025-195</t>
  </si>
  <si>
    <t>2025-196</t>
  </si>
  <si>
    <t>2025-197</t>
  </si>
  <si>
    <t>2025-198</t>
  </si>
  <si>
    <t>2025-199</t>
  </si>
  <si>
    <t>2025-200</t>
  </si>
  <si>
    <t>2025-201</t>
  </si>
  <si>
    <t>2025-202</t>
  </si>
  <si>
    <t>2025-203</t>
  </si>
  <si>
    <t>2025-204</t>
  </si>
  <si>
    <t>2025-205</t>
  </si>
  <si>
    <t>2025-206</t>
  </si>
  <si>
    <t>2025-207</t>
  </si>
  <si>
    <t>2025-208</t>
  </si>
  <si>
    <t>2025-209</t>
  </si>
  <si>
    <t>2025-210</t>
  </si>
  <si>
    <t>2025-211</t>
  </si>
  <si>
    <t>2025-212</t>
  </si>
  <si>
    <t>2025-213</t>
  </si>
  <si>
    <t>2025-214</t>
  </si>
  <si>
    <t>2025-215</t>
  </si>
  <si>
    <t>2025-216</t>
  </si>
  <si>
    <t>2025-217</t>
  </si>
  <si>
    <t>2025-218</t>
  </si>
  <si>
    <t>2025-219</t>
  </si>
  <si>
    <t>2025-220</t>
  </si>
  <si>
    <t>Amount Due</t>
  </si>
  <si>
    <t>2025-221</t>
  </si>
  <si>
    <t>Messaging Apps</t>
  </si>
  <si>
    <t>Social Media</t>
  </si>
  <si>
    <t>Referral</t>
  </si>
  <si>
    <t>Total Revenue</t>
  </si>
  <si>
    <t>Row Labels</t>
  </si>
  <si>
    <t>Grand Total</t>
  </si>
  <si>
    <t>Count of Guest ID</t>
  </si>
  <si>
    <t>Column Labels</t>
  </si>
  <si>
    <t>Month</t>
  </si>
  <si>
    <t>Phone Call</t>
  </si>
  <si>
    <t xml:space="preserve">Phone Call </t>
  </si>
  <si>
    <t>New equipment (iron)</t>
  </si>
  <si>
    <t>New equipment(blinds)</t>
  </si>
  <si>
    <t>Salary Maria</t>
  </si>
  <si>
    <t>Salary Dimitra</t>
  </si>
  <si>
    <t>Salary Grandma</t>
  </si>
  <si>
    <t>Sum of Amount</t>
  </si>
  <si>
    <t>Jun</t>
  </si>
  <si>
    <t>Jul</t>
  </si>
  <si>
    <t>Aug</t>
  </si>
  <si>
    <t>Sep</t>
  </si>
  <si>
    <t>Sum of Total Revenue</t>
  </si>
  <si>
    <t>Guest Nationality</t>
  </si>
  <si>
    <t>Desciption</t>
  </si>
  <si>
    <t>Total Expenses</t>
  </si>
  <si>
    <t>Guest Type</t>
  </si>
  <si>
    <t>R.N.</t>
  </si>
  <si>
    <t>May</t>
  </si>
  <si>
    <t>Profit</t>
  </si>
  <si>
    <t>CUSTOMER ANALYSIS</t>
  </si>
  <si>
    <t>Other</t>
  </si>
  <si>
    <t>Couple</t>
  </si>
  <si>
    <t>Family</t>
  </si>
  <si>
    <t>Solo</t>
  </si>
  <si>
    <t>Count of Booking ID</t>
  </si>
  <si>
    <t>REVENUE ANALYSIS</t>
  </si>
  <si>
    <t>Total</t>
  </si>
  <si>
    <t>EXPENSES ANALYSIS</t>
  </si>
  <si>
    <t>Sun</t>
  </si>
  <si>
    <t>Mon</t>
  </si>
  <si>
    <t>Tue</t>
  </si>
  <si>
    <t>Wed</t>
  </si>
  <si>
    <t>Thu</t>
  </si>
  <si>
    <t>Fri</t>
  </si>
  <si>
    <t>Sat</t>
  </si>
  <si>
    <t xml:space="preserve"> C104</t>
  </si>
  <si>
    <t>Average of Nights Stayed</t>
  </si>
  <si>
    <t>Cosmos Studios  Season 2025 Analytics</t>
  </si>
  <si>
    <t>Total Avg Room Occupancy</t>
  </si>
  <si>
    <t>Occupancy June</t>
  </si>
  <si>
    <t>Occupancy July</t>
  </si>
  <si>
    <t>Occupancy August</t>
  </si>
  <si>
    <t>Occupancy September</t>
  </si>
  <si>
    <t>Occupancy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</si>
</sst>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4" formatCode="_(&quot;$&quot;* #,##0.00_);_(&quot;$&quot;* \(#,##0.00\);_(&quot;$&quot;* &quot;-&quot;??_);_(@_)"/>
    <numFmt numFmtId="164" formatCode="#,##0.00\ [$€-408]"/>
    <numFmt numFmtId="165" formatCode="_([$€-2]\ * #,##0.00_);_([$€-2]\ * \(#,##0.00\);_([$€-2]\ * &quot;-&quot;??_);_(@_)"/>
  </numFmts>
  <fonts count="18" x14ac:knownFonts="1">
    <font>
      <sz val="11"/>
      <color theme="1"/>
      <name val="Century Gothic"/>
      <family val="2"/>
      <scheme val="minor"/>
    </font>
    <font>
      <b/>
      <sz val="11"/>
      <color theme="1"/>
      <name val="Century Gothic"/>
      <family val="2"/>
      <scheme val="minor"/>
    </font>
    <font>
      <sz val="11"/>
      <color theme="1"/>
      <name val="Century Gothic"/>
      <family val="2"/>
      <scheme val="minor"/>
    </font>
    <font>
      <sz val="8"/>
      <name val="Century Gothic"/>
      <family val="2"/>
      <scheme val="minor"/>
    </font>
    <font>
      <b/>
      <sz val="11"/>
      <color theme="0"/>
      <name val="Century Gothic"/>
      <family val="2"/>
      <scheme val="minor"/>
    </font>
    <font>
      <sz val="11"/>
      <color theme="0"/>
      <name val="Century Gothic"/>
      <family val="2"/>
      <scheme val="minor"/>
    </font>
    <font>
      <b/>
      <sz val="13"/>
      <color theme="3"/>
      <name val="Century Gothic"/>
      <family val="2"/>
      <scheme val="minor"/>
    </font>
    <font>
      <b/>
      <sz val="11"/>
      <color theme="3"/>
      <name val="Century Gothic"/>
      <family val="2"/>
      <scheme val="minor"/>
    </font>
    <font>
      <sz val="11"/>
      <color rgb="FF3F3F76"/>
      <name val="Century Gothic"/>
      <family val="2"/>
      <scheme val="minor"/>
    </font>
    <font>
      <b/>
      <sz val="11"/>
      <color rgb="FF3F3F3F"/>
      <name val="Century Gothic"/>
      <family val="2"/>
      <scheme val="minor"/>
    </font>
    <font>
      <b/>
      <sz val="12"/>
      <color theme="0"/>
      <name val="Century Gothic"/>
      <family val="2"/>
      <scheme val="minor"/>
    </font>
    <font>
      <b/>
      <sz val="14"/>
      <color theme="1"/>
      <name val="Century Gothic"/>
      <family val="2"/>
      <scheme val="minor"/>
    </font>
    <font>
      <b/>
      <sz val="12"/>
      <color rgb="FF3F3F3F"/>
      <name val="Century Gothic"/>
      <family val="2"/>
      <scheme val="minor"/>
    </font>
    <font>
      <b/>
      <sz val="16"/>
      <color theme="3"/>
      <name val="Century Gothic"/>
      <family val="2"/>
      <scheme val="minor"/>
    </font>
    <font>
      <b/>
      <sz val="15"/>
      <color theme="3"/>
      <name val="Century Gothic"/>
      <family val="2"/>
      <scheme val="minor"/>
    </font>
    <font>
      <b/>
      <i/>
      <sz val="22"/>
      <color theme="4" tint="-0.249977111117893"/>
      <name val="Century Gothic"/>
      <family val="2"/>
      <scheme val="minor"/>
    </font>
    <font>
      <b/>
      <sz val="16"/>
      <color theme="0"/>
      <name val="Century Gothic"/>
      <family val="2"/>
      <scheme val="minor"/>
    </font>
    <font>
      <sz val="16"/>
      <color theme="0"/>
      <name val="Century Gothic"/>
      <family val="2"/>
      <scheme val="minor"/>
    </font>
  </fonts>
  <fills count="50">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FF66"/>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0" tint="-0.14999847407452621"/>
        <bgColor indexed="64"/>
      </patternFill>
    </fill>
    <fill>
      <patternFill patternType="solid">
        <fgColor rgb="FF0070C0"/>
        <bgColor indexed="64"/>
      </patternFill>
    </fill>
    <fill>
      <patternFill patternType="solid">
        <fgColor theme="9" tint="-0.249977111117893"/>
        <bgColor indexed="64"/>
      </patternFill>
    </fill>
    <fill>
      <patternFill patternType="solid">
        <fgColor rgb="FFFFFF00"/>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rgb="FF66FF66"/>
        <bgColor indexed="64"/>
      </patternFill>
    </fill>
    <fill>
      <patternFill patternType="solid">
        <fgColor rgb="FF7030A0"/>
        <bgColor indexed="64"/>
      </patternFill>
    </fill>
    <fill>
      <patternFill patternType="solid">
        <fgColor rgb="FFFF0000"/>
        <bgColor indexed="64"/>
      </patternFill>
    </fill>
    <fill>
      <patternFill patternType="solid">
        <fgColor theme="9"/>
        <bgColor indexed="64"/>
      </patternFill>
    </fill>
    <fill>
      <patternFill patternType="solid">
        <fgColor rgb="FFFF7C8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5"/>
        <bgColor indexed="64"/>
      </patternFill>
    </fill>
    <fill>
      <patternFill patternType="solid">
        <fgColor rgb="FF00B050"/>
        <bgColor indexed="64"/>
      </patternFill>
    </fill>
    <fill>
      <patternFill patternType="solid">
        <fgColor theme="8" tint="0.79998168889431442"/>
        <bgColor indexed="64"/>
      </patternFill>
    </fill>
    <fill>
      <patternFill patternType="solid">
        <fgColor theme="3"/>
        <bgColor indexed="64"/>
      </patternFill>
    </fill>
    <fill>
      <patternFill patternType="solid">
        <fgColor rgb="FFFFC000"/>
        <bgColor indexed="64"/>
      </patternFill>
    </fill>
    <fill>
      <patternFill patternType="solid">
        <fgColor theme="2" tint="-0.499984740745262"/>
        <bgColor indexed="64"/>
      </patternFill>
    </fill>
    <fill>
      <patternFill patternType="solid">
        <fgColor theme="5" tint="-0.249977111117893"/>
        <bgColor indexed="64"/>
      </patternFill>
    </fill>
    <fill>
      <patternFill patternType="solid">
        <fgColor theme="4"/>
        <bgColor indexed="64"/>
      </patternFill>
    </fill>
    <fill>
      <patternFill patternType="solid">
        <fgColor theme="7"/>
        <bgColor indexed="64"/>
      </patternFill>
    </fill>
    <fill>
      <patternFill patternType="solid">
        <fgColor theme="6"/>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7" tint="-0.249977111117893"/>
        <bgColor indexed="64"/>
      </patternFill>
    </fill>
    <fill>
      <patternFill patternType="solid">
        <fgColor theme="3" tint="-0.249977111117893"/>
        <bgColor indexed="64"/>
      </patternFill>
    </fill>
    <fill>
      <patternFill patternType="solid">
        <fgColor theme="8" tint="-0.249977111117893"/>
        <bgColor indexed="64"/>
      </patternFill>
    </fill>
    <fill>
      <patternFill patternType="solid">
        <fgColor theme="8"/>
        <bgColor theme="8"/>
      </patternFill>
    </fill>
    <fill>
      <patternFill patternType="solid">
        <fgColor rgb="FFFFCC99"/>
      </patternFill>
    </fill>
    <fill>
      <patternFill patternType="solid">
        <fgColor rgb="FFF2F2F2"/>
      </patternFill>
    </fill>
    <fill>
      <patternFill patternType="solid">
        <fgColor theme="4"/>
      </patternFill>
    </fill>
    <fill>
      <patternFill patternType="solid">
        <fgColor theme="9" tint="0.79998168889431442"/>
        <bgColor theme="9" tint="0.79998168889431442"/>
      </patternFill>
    </fill>
    <fill>
      <patternFill patternType="solid">
        <fgColor theme="9"/>
        <bgColor theme="9"/>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bottom style="thick">
        <color theme="4" tint="0.499984740745262"/>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ck">
        <color theme="4" tint="0.499984740745262"/>
      </top>
      <bottom/>
      <diagonal/>
    </border>
    <border>
      <left/>
      <right/>
      <top/>
      <bottom style="medium">
        <color theme="4" tint="0.39997558519241921"/>
      </bottom>
      <diagonal/>
    </border>
    <border>
      <left style="thin">
        <color theme="0"/>
      </left>
      <right/>
      <top style="thin">
        <color theme="0"/>
      </top>
      <bottom style="thin">
        <color theme="0"/>
      </bottom>
      <diagonal/>
    </border>
    <border>
      <left style="thin">
        <color theme="8"/>
      </left>
      <right/>
      <top style="thin">
        <color theme="8"/>
      </top>
      <bottom/>
      <diagonal/>
    </border>
    <border>
      <left style="thin">
        <color theme="0"/>
      </left>
      <right/>
      <top style="thin">
        <color theme="8"/>
      </top>
      <bottom/>
      <diagonal/>
    </border>
    <border>
      <left style="thin">
        <color theme="0"/>
      </left>
      <right style="thin">
        <color theme="8"/>
      </right>
      <top style="thin">
        <color theme="8"/>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auto="1"/>
      </top>
      <bottom/>
      <diagonal/>
    </border>
    <border>
      <left/>
      <right/>
      <top style="thin">
        <color theme="8"/>
      </top>
      <bottom/>
      <diagonal/>
    </border>
    <border>
      <left/>
      <right/>
      <top/>
      <bottom style="thick">
        <color theme="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top style="thin">
        <color theme="9" tint="0.39997558519241921"/>
      </top>
      <bottom/>
      <diagonal/>
    </border>
  </borders>
  <cellStyleXfs count="9">
    <xf numFmtId="0" fontId="0" fillId="0" borderId="0"/>
    <xf numFmtId="44" fontId="2" fillId="0" borderId="0" applyFont="0" applyFill="0" applyBorder="0" applyAlignment="0" applyProtection="0"/>
    <xf numFmtId="0" fontId="6" fillId="0" borderId="6" applyNumberFormat="0" applyFill="0" applyAlignment="0" applyProtection="0"/>
    <xf numFmtId="0" fontId="7" fillId="0" borderId="10" applyNumberFormat="0" applyFill="0" applyAlignment="0" applyProtection="0"/>
    <xf numFmtId="0" fontId="8" fillId="45" borderId="15" applyNumberFormat="0" applyAlignment="0" applyProtection="0"/>
    <xf numFmtId="0" fontId="9" fillId="46" borderId="16" applyNumberFormat="0" applyAlignment="0" applyProtection="0"/>
    <xf numFmtId="0" fontId="5" fillId="47" borderId="0" applyNumberFormat="0" applyBorder="0" applyAlignment="0" applyProtection="0"/>
    <xf numFmtId="0" fontId="14" fillId="0" borderId="19" applyNumberFormat="0" applyFill="0" applyAlignment="0" applyProtection="0"/>
    <xf numFmtId="0" fontId="7" fillId="0" borderId="0" applyNumberFormat="0" applyFill="0" applyBorder="0" applyAlignment="0" applyProtection="0"/>
  </cellStyleXfs>
  <cellXfs count="224">
    <xf numFmtId="0" fontId="0" fillId="0" borderId="0" xfId="0"/>
    <xf numFmtId="0" fontId="1" fillId="0" borderId="0" xfId="0" applyFont="1"/>
    <xf numFmtId="0" fontId="0" fillId="0" borderId="0" xfId="0"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18" borderId="1" xfId="0" applyFill="1" applyBorder="1" applyAlignment="1">
      <alignment horizontal="center" vertical="center"/>
    </xf>
    <xf numFmtId="0" fontId="0" fillId="27" borderId="1" xfId="0" applyFill="1" applyBorder="1" applyAlignment="1">
      <alignment horizontal="center" vertical="center"/>
    </xf>
    <xf numFmtId="0" fontId="0" fillId="14" borderId="1" xfId="0" applyFill="1" applyBorder="1" applyAlignment="1">
      <alignment horizontal="center" vertical="center"/>
    </xf>
    <xf numFmtId="0" fontId="0" fillId="0" borderId="4" xfId="0" applyBorder="1" applyAlignment="1">
      <alignment horizontal="left" vertical="center"/>
    </xf>
    <xf numFmtId="0" fontId="0" fillId="6" borderId="1" xfId="0" applyFill="1" applyBorder="1" applyAlignment="1">
      <alignment horizontal="center" vertical="center"/>
    </xf>
    <xf numFmtId="0" fontId="0" fillId="23" borderId="1" xfId="0" applyFill="1" applyBorder="1" applyAlignment="1">
      <alignment horizontal="center" vertical="center"/>
    </xf>
    <xf numFmtId="0" fontId="0" fillId="8" borderId="1" xfId="0" applyFill="1" applyBorder="1" applyAlignment="1">
      <alignment horizontal="left" vertical="center"/>
    </xf>
    <xf numFmtId="0" fontId="0" fillId="39" borderId="1" xfId="0" applyFill="1" applyBorder="1" applyAlignment="1">
      <alignment horizontal="center" vertical="center"/>
    </xf>
    <xf numFmtId="0" fontId="0" fillId="42" borderId="1" xfId="0" applyFill="1" applyBorder="1" applyAlignment="1">
      <alignment horizontal="left" vertical="center"/>
    </xf>
    <xf numFmtId="0" fontId="0" fillId="5" borderId="1" xfId="0" applyFill="1" applyBorder="1" applyAlignment="1">
      <alignment horizontal="center" vertical="center"/>
    </xf>
    <xf numFmtId="0" fontId="0" fillId="29" borderId="1" xfId="0" applyFill="1" applyBorder="1" applyAlignment="1">
      <alignment horizontal="center" vertical="center"/>
    </xf>
    <xf numFmtId="0" fontId="0" fillId="34" borderId="4" xfId="0" applyFill="1" applyBorder="1" applyAlignment="1">
      <alignment horizontal="left" vertical="center"/>
    </xf>
    <xf numFmtId="0" fontId="0" fillId="13" borderId="1" xfId="0" applyFill="1" applyBorder="1" applyAlignment="1">
      <alignment horizontal="center" vertical="center"/>
    </xf>
    <xf numFmtId="0" fontId="0" fillId="32" borderId="1" xfId="0" applyFill="1" applyBorder="1" applyAlignment="1">
      <alignment horizontal="center" vertical="center"/>
    </xf>
    <xf numFmtId="0" fontId="0" fillId="28" borderId="4" xfId="0" applyFill="1" applyBorder="1" applyAlignment="1">
      <alignment horizontal="left" vertical="center"/>
    </xf>
    <xf numFmtId="0" fontId="0" fillId="14" borderId="1" xfId="0" applyFill="1" applyBorder="1" applyAlignment="1">
      <alignment horizontal="left" vertical="center"/>
    </xf>
    <xf numFmtId="0" fontId="0" fillId="26" borderId="1" xfId="0" applyFill="1" applyBorder="1" applyAlignment="1">
      <alignment horizontal="left" vertical="center"/>
    </xf>
    <xf numFmtId="0" fontId="0" fillId="26" borderId="1" xfId="0" applyFill="1" applyBorder="1" applyAlignment="1">
      <alignment horizontal="center" vertical="center"/>
    </xf>
    <xf numFmtId="0" fontId="0" fillId="9" borderId="1" xfId="0" applyFill="1" applyBorder="1" applyAlignment="1">
      <alignment horizontal="center" vertical="center"/>
    </xf>
    <xf numFmtId="0" fontId="0" fillId="0" borderId="3" xfId="0" applyBorder="1" applyAlignment="1">
      <alignment horizontal="left"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164" fontId="0" fillId="0" borderId="0" xfId="1" applyNumberFormat="1" applyFont="1" applyAlignment="1">
      <alignment horizontal="center" vertical="center"/>
    </xf>
    <xf numFmtId="164" fontId="0" fillId="0" borderId="0" xfId="0" applyNumberFormat="1" applyAlignment="1">
      <alignment horizontal="center"/>
    </xf>
    <xf numFmtId="14" fontId="7" fillId="3" borderId="10" xfId="3" applyNumberFormat="1" applyFill="1" applyAlignment="1">
      <alignment horizontal="center" vertical="center"/>
    </xf>
    <xf numFmtId="1" fontId="7" fillId="3" borderId="10" xfId="3" applyNumberFormat="1" applyFill="1" applyAlignment="1">
      <alignment horizontal="center" vertical="center"/>
    </xf>
    <xf numFmtId="164" fontId="7" fillId="3" borderId="10" xfId="3" applyNumberFormat="1" applyFill="1" applyAlignment="1">
      <alignment horizontal="center" vertical="center"/>
    </xf>
    <xf numFmtId="0" fontId="7" fillId="0" borderId="10" xfId="3"/>
    <xf numFmtId="49" fontId="0" fillId="0" borderId="0" xfId="0" applyNumberFormat="1"/>
    <xf numFmtId="1" fontId="0" fillId="0" borderId="0" xfId="0" applyNumberFormat="1"/>
    <xf numFmtId="49" fontId="7" fillId="3" borderId="10" xfId="3" applyNumberFormat="1" applyFill="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pivotButton="1"/>
    <xf numFmtId="0" fontId="0" fillId="0" borderId="0" xfId="0" applyAlignment="1">
      <alignment horizontal="left"/>
    </xf>
    <xf numFmtId="49" fontId="6" fillId="44" borderId="13" xfId="2" applyNumberFormat="1" applyFill="1" applyBorder="1" applyAlignment="1">
      <alignment horizontal="center"/>
    </xf>
    <xf numFmtId="164" fontId="6" fillId="44" borderId="14" xfId="2" applyNumberFormat="1" applyFill="1" applyBorder="1" applyAlignment="1">
      <alignment horizontal="center"/>
    </xf>
    <xf numFmtId="49" fontId="0" fillId="0" borderId="11" xfId="0" applyNumberFormat="1" applyBorder="1" applyAlignment="1">
      <alignment horizontal="center" vertical="center" wrapText="1"/>
    </xf>
    <xf numFmtId="164" fontId="0" fillId="0" borderId="0" xfId="0" applyNumberFormat="1"/>
    <xf numFmtId="10" fontId="0" fillId="0" borderId="0" xfId="0" applyNumberFormat="1"/>
    <xf numFmtId="41" fontId="10" fillId="47" borderId="1" xfId="6" applyNumberFormat="1" applyFont="1" applyBorder="1" applyAlignment="1">
      <alignment horizontal="center"/>
    </xf>
    <xf numFmtId="0" fontId="8" fillId="45" borderId="15" xfId="4" applyAlignment="1">
      <alignment horizontal="center"/>
    </xf>
    <xf numFmtId="0" fontId="0" fillId="35" borderId="2" xfId="0" applyFill="1" applyBorder="1" applyAlignment="1">
      <alignment horizontal="left" vertical="center"/>
    </xf>
    <xf numFmtId="49" fontId="8" fillId="45" borderId="15" xfId="4" applyNumberFormat="1" applyAlignment="1">
      <alignment horizontal="center"/>
    </xf>
    <xf numFmtId="0" fontId="0" fillId="35" borderId="3" xfId="0" applyFill="1" applyBorder="1" applyAlignment="1">
      <alignment horizontal="left" vertical="center"/>
    </xf>
    <xf numFmtId="0" fontId="0" fillId="35" borderId="4" xfId="0" applyFill="1" applyBorder="1" applyAlignment="1">
      <alignment horizontal="left" vertical="center"/>
    </xf>
    <xf numFmtId="0" fontId="11" fillId="0" borderId="0" xfId="0" applyFont="1" applyAlignment="1">
      <alignment horizontal="center" vertical="center"/>
    </xf>
    <xf numFmtId="0" fontId="5" fillId="0" borderId="0" xfId="0" applyFont="1"/>
    <xf numFmtId="10" fontId="0" fillId="0" borderId="1" xfId="0" applyNumberFormat="1" applyBorder="1"/>
    <xf numFmtId="14" fontId="6" fillId="44" borderId="12" xfId="2" applyNumberFormat="1" applyFill="1" applyBorder="1" applyAlignment="1">
      <alignment horizontal="center"/>
    </xf>
    <xf numFmtId="14" fontId="0" fillId="0" borderId="0" xfId="0" applyNumberFormat="1" applyAlignment="1">
      <alignment horizontal="center"/>
    </xf>
    <xf numFmtId="165" fontId="0" fillId="0" borderId="0" xfId="1" applyNumberFormat="1" applyFont="1" applyAlignment="1">
      <alignment horizontal="center"/>
    </xf>
    <xf numFmtId="49" fontId="6" fillId="44" borderId="18" xfId="2" applyNumberFormat="1" applyFill="1" applyBorder="1" applyAlignment="1">
      <alignment horizontal="center"/>
    </xf>
    <xf numFmtId="14" fontId="6" fillId="44" borderId="0" xfId="2" applyNumberFormat="1" applyFill="1" applyBorder="1" applyAlignment="1">
      <alignment horizontal="center"/>
    </xf>
    <xf numFmtId="0" fontId="14" fillId="0" borderId="19" xfId="7"/>
    <xf numFmtId="0" fontId="0" fillId="0" borderId="4" xfId="0" applyBorder="1" applyAlignment="1">
      <alignment horizontal="center" vertical="center"/>
    </xf>
    <xf numFmtId="165" fontId="0" fillId="0" borderId="0" xfId="0" applyNumberFormat="1"/>
    <xf numFmtId="0" fontId="13" fillId="0" borderId="0" xfId="2" applyFont="1" applyBorder="1" applyAlignment="1">
      <alignment horizontal="center"/>
    </xf>
    <xf numFmtId="1" fontId="12" fillId="0" borderId="0" xfId="5" applyNumberFormat="1" applyFont="1" applyFill="1" applyBorder="1" applyAlignment="1">
      <alignment horizontal="center"/>
    </xf>
    <xf numFmtId="10" fontId="0" fillId="0" borderId="2" xfId="0" applyNumberFormat="1" applyBorder="1"/>
    <xf numFmtId="0" fontId="0" fillId="0" borderId="23" xfId="0" applyBorder="1" applyAlignment="1">
      <alignment horizontal="center" vertical="center"/>
    </xf>
    <xf numFmtId="10" fontId="0" fillId="0" borderId="7" xfId="0" applyNumberFormat="1" applyBorder="1"/>
    <xf numFmtId="10" fontId="0" fillId="0" borderId="8" xfId="0" applyNumberFormat="1" applyBorder="1"/>
    <xf numFmtId="0" fontId="4" fillId="0" borderId="20" xfId="8" applyFont="1" applyBorder="1" applyAlignment="1">
      <alignment horizontal="center" vertical="center"/>
    </xf>
    <xf numFmtId="0" fontId="4" fillId="0" borderId="21" xfId="8" applyFont="1" applyBorder="1"/>
    <xf numFmtId="10" fontId="4" fillId="0" borderId="21" xfId="8" applyNumberFormat="1" applyFont="1" applyBorder="1"/>
    <xf numFmtId="0" fontId="4" fillId="0" borderId="22" xfId="8" applyFont="1" applyBorder="1"/>
    <xf numFmtId="0" fontId="14" fillId="37" borderId="19" xfId="7" applyFill="1"/>
    <xf numFmtId="0" fontId="15"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xf>
    <xf numFmtId="10" fontId="0" fillId="0" borderId="1" xfId="0" applyNumberFormat="1" applyBorder="1" applyAlignment="1">
      <alignment horizontal="center"/>
    </xf>
    <xf numFmtId="0" fontId="0" fillId="0" borderId="1" xfId="0" applyBorder="1" applyAlignment="1">
      <alignment horizontal="center"/>
    </xf>
    <xf numFmtId="10" fontId="0" fillId="0" borderId="0" xfId="0" applyNumberFormat="1" applyAlignment="1">
      <alignment horizontal="center"/>
    </xf>
    <xf numFmtId="0" fontId="0" fillId="0" borderId="0" xfId="0" applyAlignment="1">
      <alignment horizontal="left" vertical="center"/>
    </xf>
    <xf numFmtId="0" fontId="0" fillId="30" borderId="1" xfId="0" applyFill="1" applyBorder="1" applyAlignment="1">
      <alignment horizontal="center" vertical="center"/>
    </xf>
    <xf numFmtId="10" fontId="1" fillId="0" borderId="1" xfId="0" applyNumberFormat="1" applyFont="1" applyBorder="1" applyAlignment="1">
      <alignment horizontal="center"/>
    </xf>
    <xf numFmtId="0" fontId="4" fillId="0" borderId="21" xfId="8" applyFont="1" applyBorder="1" applyAlignment="1">
      <alignment horizontal="center"/>
    </xf>
    <xf numFmtId="10" fontId="0" fillId="0" borderId="21" xfId="0" applyNumberFormat="1" applyBorder="1" applyAlignment="1">
      <alignment horizontal="center"/>
    </xf>
    <xf numFmtId="10" fontId="0" fillId="0" borderId="7" xfId="0" applyNumberFormat="1" applyBorder="1" applyAlignment="1">
      <alignment horizontal="center"/>
    </xf>
    <xf numFmtId="0" fontId="0" fillId="0" borderId="7" xfId="0" applyBorder="1" applyAlignment="1">
      <alignment horizontal="center"/>
    </xf>
    <xf numFmtId="1" fontId="0" fillId="48" borderId="24" xfId="0" applyNumberFormat="1" applyFill="1" applyBorder="1"/>
    <xf numFmtId="49" fontId="0" fillId="48" borderId="24" xfId="0" applyNumberFormat="1" applyFill="1" applyBorder="1"/>
    <xf numFmtId="1" fontId="0" fillId="0" borderId="24" xfId="0" applyNumberFormat="1" applyBorder="1"/>
    <xf numFmtId="49" fontId="0" fillId="0" borderId="24" xfId="0" applyNumberFormat="1" applyBorder="1"/>
    <xf numFmtId="49" fontId="4" fillId="49" borderId="0" xfId="0" applyNumberFormat="1" applyFont="1" applyFill="1"/>
    <xf numFmtId="1" fontId="4" fillId="49" borderId="0" xfId="0" applyNumberFormat="1" applyFont="1" applyFill="1"/>
    <xf numFmtId="14" fontId="0" fillId="0" borderId="9" xfId="0" applyNumberFormat="1" applyBorder="1" applyAlignment="1">
      <alignment horizontal="center"/>
    </xf>
    <xf numFmtId="14" fontId="0" fillId="0" borderId="1" xfId="0" applyNumberFormat="1" applyBorder="1" applyAlignment="1">
      <alignment horizontal="center"/>
    </xf>
    <xf numFmtId="49" fontId="0" fillId="0" borderId="17" xfId="0" applyNumberFormat="1" applyBorder="1" applyAlignment="1">
      <alignment horizontal="center"/>
    </xf>
    <xf numFmtId="49" fontId="0" fillId="0" borderId="8" xfId="0" applyNumberFormat="1" applyBorder="1" applyAlignment="1">
      <alignment horizontal="center"/>
    </xf>
    <xf numFmtId="164" fontId="0" fillId="0" borderId="7" xfId="0" applyNumberFormat="1" applyBorder="1" applyAlignment="1">
      <alignment horizontal="center"/>
    </xf>
    <xf numFmtId="14" fontId="0" fillId="0" borderId="8" xfId="0" applyNumberFormat="1" applyBorder="1" applyAlignment="1">
      <alignment horizontal="center"/>
    </xf>
    <xf numFmtId="44" fontId="9" fillId="46" borderId="16" xfId="5" applyNumberFormat="1" applyAlignment="1">
      <alignment vertical="center"/>
    </xf>
    <xf numFmtId="0" fontId="0" fillId="6" borderId="2" xfId="0" applyFill="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9" borderId="2" xfId="0" applyFill="1" applyBorder="1" applyAlignment="1">
      <alignment horizontal="left" vertical="center"/>
    </xf>
    <xf numFmtId="0" fontId="0" fillId="9" borderId="3" xfId="0" applyFill="1" applyBorder="1" applyAlignment="1">
      <alignment horizontal="left" vertical="center"/>
    </xf>
    <xf numFmtId="0" fontId="0" fillId="9" borderId="4" xfId="0" applyFill="1" applyBorder="1" applyAlignment="1">
      <alignment horizontal="left" vertical="center"/>
    </xf>
    <xf numFmtId="0" fontId="0" fillId="36" borderId="2" xfId="0"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23" borderId="2" xfId="0" applyFill="1" applyBorder="1" applyAlignment="1">
      <alignment horizontal="left" vertical="center"/>
    </xf>
    <xf numFmtId="0" fontId="0" fillId="14" borderId="2" xfId="0" applyFill="1" applyBorder="1" applyAlignment="1">
      <alignment horizontal="left" vertical="center"/>
    </xf>
    <xf numFmtId="0" fontId="0" fillId="21" borderId="2" xfId="0" applyFill="1" applyBorder="1" applyAlignment="1">
      <alignment horizontal="left" vertical="center"/>
    </xf>
    <xf numFmtId="0" fontId="0" fillId="21" borderId="3" xfId="0" applyFill="1" applyBorder="1" applyAlignment="1">
      <alignment horizontal="left" vertical="center"/>
    </xf>
    <xf numFmtId="0" fontId="0" fillId="21" borderId="4" xfId="0" applyFill="1" applyBorder="1" applyAlignment="1">
      <alignment horizontal="left" vertical="center"/>
    </xf>
    <xf numFmtId="0" fontId="0" fillId="39" borderId="2" xfId="0" applyFill="1" applyBorder="1" applyAlignment="1">
      <alignment horizontal="left" vertical="center"/>
    </xf>
    <xf numFmtId="0" fontId="0" fillId="24" borderId="2" xfId="0" applyFill="1" applyBorder="1" applyAlignment="1">
      <alignment horizontal="left" vertical="center"/>
    </xf>
    <xf numFmtId="0" fontId="0" fillId="32" borderId="2" xfId="0" applyFill="1" applyBorder="1" applyAlignment="1">
      <alignment horizontal="left" vertical="center"/>
    </xf>
    <xf numFmtId="0" fontId="0" fillId="18" borderId="2" xfId="0" applyFill="1" applyBorder="1" applyAlignment="1">
      <alignment horizontal="left" vertical="center"/>
    </xf>
    <xf numFmtId="0" fontId="0" fillId="0" borderId="3" xfId="0" applyBorder="1" applyAlignment="1">
      <alignment vertical="center"/>
    </xf>
    <xf numFmtId="0" fontId="0" fillId="22" borderId="1" xfId="0" applyFill="1" applyBorder="1" applyAlignment="1">
      <alignment horizontal="left" vertical="center"/>
    </xf>
    <xf numFmtId="0" fontId="0" fillId="0" borderId="1" xfId="0" applyBorder="1" applyAlignment="1">
      <alignment horizontal="left" vertical="center"/>
    </xf>
    <xf numFmtId="0" fontId="0" fillId="31" borderId="2" xfId="0" applyFill="1" applyBorder="1" applyAlignment="1">
      <alignment vertical="center"/>
    </xf>
    <xf numFmtId="0" fontId="0" fillId="0" borderId="4" xfId="0" applyBorder="1" applyAlignment="1">
      <alignment vertical="center"/>
    </xf>
    <xf numFmtId="0" fontId="0" fillId="23" borderId="3" xfId="0" applyFill="1" applyBorder="1" applyAlignment="1">
      <alignment horizontal="left" vertical="center"/>
    </xf>
    <xf numFmtId="0" fontId="0" fillId="23" borderId="4" xfId="0" applyFill="1" applyBorder="1" applyAlignment="1">
      <alignment horizontal="left" vertical="center"/>
    </xf>
    <xf numFmtId="0" fontId="0" fillId="7" borderId="2" xfId="0" applyFill="1" applyBorder="1" applyAlignment="1">
      <alignment horizontal="left" vertical="center"/>
    </xf>
    <xf numFmtId="0" fontId="0" fillId="8" borderId="2" xfId="0" applyFill="1" applyBorder="1" applyAlignment="1">
      <alignment horizontal="left" vertical="center"/>
    </xf>
    <xf numFmtId="0" fontId="0" fillId="36" borderId="2" xfId="0" applyFill="1" applyBorder="1" applyAlignment="1">
      <alignment horizontal="left" vertical="center"/>
    </xf>
    <xf numFmtId="0" fontId="0" fillId="16" borderId="2" xfId="0" applyFill="1" applyBorder="1" applyAlignment="1">
      <alignment horizontal="left" vertical="center"/>
    </xf>
    <xf numFmtId="0" fontId="0" fillId="13" borderId="2" xfId="0" applyFill="1" applyBorder="1" applyAlignment="1">
      <alignment vertical="center"/>
    </xf>
    <xf numFmtId="0" fontId="0" fillId="22" borderId="2" xfId="0" applyFill="1" applyBorder="1" applyAlignment="1">
      <alignment horizontal="left" vertical="center"/>
    </xf>
    <xf numFmtId="0" fontId="0" fillId="12" borderId="2" xfId="0" applyFill="1" applyBorder="1" applyAlignment="1">
      <alignment horizontal="left" vertical="center"/>
    </xf>
    <xf numFmtId="0" fontId="0" fillId="34" borderId="2" xfId="0" applyFill="1" applyBorder="1" applyAlignment="1">
      <alignment horizontal="left" vertical="center"/>
    </xf>
    <xf numFmtId="0" fontId="0" fillId="24" borderId="4" xfId="0" applyFill="1" applyBorder="1" applyAlignment="1">
      <alignment horizontal="left" vertical="center"/>
    </xf>
    <xf numFmtId="0" fontId="0" fillId="13" borderId="2" xfId="0" applyFill="1" applyBorder="1" applyAlignment="1">
      <alignment horizontal="left" vertical="center"/>
    </xf>
    <xf numFmtId="0" fontId="0" fillId="14" borderId="1" xfId="0" applyFill="1" applyBorder="1" applyAlignment="1">
      <alignment horizontal="left" vertical="center"/>
    </xf>
    <xf numFmtId="0" fontId="0" fillId="0" borderId="1" xfId="0" applyBorder="1" applyAlignment="1">
      <alignment vertical="center"/>
    </xf>
    <xf numFmtId="0" fontId="0" fillId="5" borderId="2" xfId="0" applyFill="1" applyBorder="1" applyAlignment="1">
      <alignment horizontal="left" vertical="center"/>
    </xf>
    <xf numFmtId="0" fontId="0" fillId="5" borderId="3" xfId="0" applyFill="1" applyBorder="1" applyAlignment="1">
      <alignment horizontal="left" vertical="center"/>
    </xf>
    <xf numFmtId="0" fontId="0" fillId="5" borderId="4" xfId="0" applyFill="1" applyBorder="1" applyAlignment="1">
      <alignment horizontal="left" vertical="center"/>
    </xf>
    <xf numFmtId="0" fontId="0" fillId="39" borderId="1" xfId="0" applyFill="1" applyBorder="1" applyAlignment="1">
      <alignment horizontal="left" vertical="center"/>
    </xf>
    <xf numFmtId="0" fontId="0" fillId="41" borderId="2" xfId="0" applyFill="1" applyBorder="1" applyAlignment="1">
      <alignment horizontal="left" vertical="center"/>
    </xf>
    <xf numFmtId="0" fontId="0" fillId="10" borderId="2" xfId="0" applyFill="1" applyBorder="1" applyAlignment="1">
      <alignment horizontal="left" vertical="center"/>
    </xf>
    <xf numFmtId="0" fontId="0" fillId="17" borderId="2" xfId="0" applyFill="1" applyBorder="1" applyAlignment="1">
      <alignment horizontal="left" vertical="center"/>
    </xf>
    <xf numFmtId="0" fontId="0" fillId="7" borderId="3" xfId="0" applyFill="1" applyBorder="1" applyAlignment="1">
      <alignment horizontal="left" vertical="center"/>
    </xf>
    <xf numFmtId="0" fontId="0" fillId="7" borderId="4" xfId="0" applyFill="1" applyBorder="1" applyAlignment="1">
      <alignment horizontal="left" vertical="center"/>
    </xf>
    <xf numFmtId="0" fontId="0" fillId="26" borderId="2" xfId="0" applyFill="1" applyBorder="1" applyAlignment="1">
      <alignment horizontal="left" vertical="center"/>
    </xf>
    <xf numFmtId="0" fontId="0" fillId="30" borderId="2" xfId="0" applyFill="1" applyBorder="1" applyAlignment="1">
      <alignment horizontal="left" vertical="center"/>
    </xf>
    <xf numFmtId="0" fontId="0" fillId="43" borderId="2" xfId="0" applyFill="1" applyBorder="1" applyAlignment="1">
      <alignment horizontal="left" vertical="center"/>
    </xf>
    <xf numFmtId="0" fontId="0" fillId="43" borderId="4" xfId="0" applyFill="1" applyBorder="1" applyAlignment="1">
      <alignment horizontal="left" vertical="center"/>
    </xf>
    <xf numFmtId="0" fontId="0" fillId="40" borderId="2" xfId="0" applyFill="1" applyBorder="1" applyAlignment="1">
      <alignment horizontal="left" vertical="center"/>
    </xf>
    <xf numFmtId="0" fontId="0" fillId="2" borderId="2" xfId="0" applyFill="1" applyBorder="1" applyAlignment="1">
      <alignment horizontal="left" vertical="center"/>
    </xf>
    <xf numFmtId="17" fontId="16" fillId="21" borderId="1" xfId="0" applyNumberFormat="1" applyFont="1" applyFill="1" applyBorder="1" applyAlignment="1">
      <alignment horizontal="center" vertical="center"/>
    </xf>
    <xf numFmtId="0" fontId="16" fillId="21" borderId="1" xfId="0" applyFont="1" applyFill="1" applyBorder="1" applyAlignment="1">
      <alignment horizontal="center" vertical="center"/>
    </xf>
    <xf numFmtId="0" fontId="0" fillId="31" borderId="2" xfId="0" applyFill="1" applyBorder="1" applyAlignment="1">
      <alignment horizontal="left" vertical="center"/>
    </xf>
    <xf numFmtId="0" fontId="0" fillId="6" borderId="2" xfId="0" applyFill="1" applyBorder="1" applyAlignment="1">
      <alignment horizontal="center" vertical="center"/>
    </xf>
    <xf numFmtId="0" fontId="0" fillId="35" borderId="2" xfId="0" applyFill="1" applyBorder="1" applyAlignment="1">
      <alignment horizontal="left" vertical="center"/>
    </xf>
    <xf numFmtId="0" fontId="0" fillId="7" borderId="1" xfId="0" applyFill="1" applyBorder="1" applyAlignment="1">
      <alignment horizontal="left" vertical="center"/>
    </xf>
    <xf numFmtId="0" fontId="0" fillId="10" borderId="3" xfId="0" applyFill="1" applyBorder="1" applyAlignment="1">
      <alignment vertical="center"/>
    </xf>
    <xf numFmtId="0" fontId="0" fillId="10" borderId="4" xfId="0" applyFill="1" applyBorder="1" applyAlignment="1">
      <alignment vertical="center"/>
    </xf>
    <xf numFmtId="0" fontId="0" fillId="28" borderId="2" xfId="0" applyFill="1" applyBorder="1" applyAlignment="1">
      <alignment horizontal="left" vertical="center"/>
    </xf>
    <xf numFmtId="0" fontId="0" fillId="29" borderId="2" xfId="0" applyFill="1" applyBorder="1" applyAlignment="1">
      <alignment horizontal="left" vertical="center"/>
    </xf>
    <xf numFmtId="0" fontId="0" fillId="22" borderId="2" xfId="0" applyFill="1" applyBorder="1" applyAlignment="1">
      <alignment vertical="center"/>
    </xf>
    <xf numFmtId="0" fontId="0" fillId="41" borderId="3" xfId="0" applyFill="1" applyBorder="1" applyAlignment="1">
      <alignment horizontal="left" vertical="center"/>
    </xf>
    <xf numFmtId="0" fontId="0" fillId="41" borderId="4" xfId="0" applyFill="1" applyBorder="1" applyAlignment="1">
      <alignment horizontal="left" vertical="center"/>
    </xf>
    <xf numFmtId="0" fontId="0" fillId="30" borderId="3" xfId="0" applyFill="1" applyBorder="1" applyAlignment="1">
      <alignment horizontal="left" vertical="center"/>
    </xf>
    <xf numFmtId="0" fontId="0" fillId="30" borderId="4" xfId="0" applyFill="1" applyBorder="1" applyAlignment="1">
      <alignment horizontal="left" vertical="center"/>
    </xf>
    <xf numFmtId="0" fontId="0" fillId="6" borderId="3" xfId="0" applyFill="1" applyBorder="1" applyAlignment="1">
      <alignment horizontal="left" vertical="center"/>
    </xf>
    <xf numFmtId="0" fontId="0" fillId="6" borderId="4" xfId="0" applyFill="1" applyBorder="1" applyAlignment="1">
      <alignment horizontal="left" vertical="center"/>
    </xf>
    <xf numFmtId="0" fontId="0" fillId="14" borderId="3" xfId="0" applyFill="1" applyBorder="1" applyAlignment="1">
      <alignment horizontal="left" vertical="center"/>
    </xf>
    <xf numFmtId="0" fontId="0" fillId="14" borderId="4" xfId="0" applyFill="1" applyBorder="1" applyAlignment="1">
      <alignment horizontal="left" vertical="center"/>
    </xf>
    <xf numFmtId="0" fontId="0" fillId="33" borderId="2" xfId="0" applyFill="1" applyBorder="1" applyAlignment="1">
      <alignment horizontal="left" vertical="center"/>
    </xf>
    <xf numFmtId="0" fontId="0" fillId="2" borderId="1" xfId="0" applyFill="1" applyBorder="1" applyAlignment="1">
      <alignment horizontal="left" vertical="center"/>
    </xf>
    <xf numFmtId="0" fontId="0" fillId="25" borderId="2" xfId="0" applyFill="1" applyBorder="1" applyAlignment="1">
      <alignment horizontal="left" vertical="center"/>
    </xf>
    <xf numFmtId="0" fontId="0" fillId="25" borderId="3" xfId="0" applyFill="1" applyBorder="1" applyAlignment="1">
      <alignment horizontal="left" vertical="center"/>
    </xf>
    <xf numFmtId="0" fontId="0" fillId="25" borderId="4" xfId="0" applyFill="1" applyBorder="1" applyAlignment="1">
      <alignment horizontal="left" vertical="center"/>
    </xf>
    <xf numFmtId="0" fontId="0" fillId="27" borderId="2" xfId="0" applyFill="1" applyBorder="1" applyAlignment="1">
      <alignment horizontal="left" vertical="center"/>
    </xf>
    <xf numFmtId="0" fontId="0" fillId="27" borderId="3" xfId="0" applyFill="1" applyBorder="1" applyAlignment="1">
      <alignment horizontal="left" vertical="center"/>
    </xf>
    <xf numFmtId="0" fontId="0" fillId="27" borderId="4" xfId="0" applyFill="1" applyBorder="1" applyAlignment="1">
      <alignment horizontal="left" vertical="center"/>
    </xf>
    <xf numFmtId="17" fontId="16" fillId="21" borderId="2" xfId="0" applyNumberFormat="1" applyFont="1" applyFill="1" applyBorder="1" applyAlignment="1">
      <alignment horizontal="center" vertical="center"/>
    </xf>
    <xf numFmtId="0" fontId="16" fillId="21" borderId="3" xfId="0" applyFont="1" applyFill="1" applyBorder="1" applyAlignment="1">
      <alignment horizontal="center" vertical="center"/>
    </xf>
    <xf numFmtId="0" fontId="17" fillId="0" borderId="4" xfId="0" applyFont="1" applyBorder="1"/>
    <xf numFmtId="17" fontId="16" fillId="21" borderId="5" xfId="0" applyNumberFormat="1" applyFont="1" applyFill="1" applyBorder="1" applyAlignment="1">
      <alignment horizontal="center" vertical="center"/>
    </xf>
    <xf numFmtId="0" fontId="16" fillId="21" borderId="5" xfId="0" applyFont="1" applyFill="1" applyBorder="1" applyAlignment="1">
      <alignment horizontal="center" vertical="center"/>
    </xf>
    <xf numFmtId="0" fontId="17" fillId="0" borderId="5" xfId="0" applyFont="1" applyBorder="1"/>
    <xf numFmtId="0" fontId="0" fillId="24" borderId="3" xfId="0" applyFill="1" applyBorder="1" applyAlignment="1">
      <alignment horizontal="left" vertical="center"/>
    </xf>
    <xf numFmtId="0" fontId="0" fillId="26" borderId="3" xfId="0" applyFill="1" applyBorder="1" applyAlignment="1">
      <alignment horizontal="left" vertical="center"/>
    </xf>
    <xf numFmtId="0" fontId="0" fillId="26" borderId="4" xfId="0" applyFill="1" applyBorder="1" applyAlignment="1">
      <alignment horizontal="left" vertical="center"/>
    </xf>
    <xf numFmtId="0" fontId="0" fillId="39" borderId="3" xfId="0" applyFill="1" applyBorder="1" applyAlignment="1">
      <alignment horizontal="left" vertical="center"/>
    </xf>
    <xf numFmtId="0" fontId="0" fillId="39" borderId="3" xfId="0" applyFill="1" applyBorder="1" applyAlignment="1">
      <alignment vertical="center"/>
    </xf>
    <xf numFmtId="0" fontId="0" fillId="39" borderId="4" xfId="0" applyFill="1" applyBorder="1" applyAlignment="1">
      <alignment vertical="center"/>
    </xf>
    <xf numFmtId="0" fontId="0" fillId="34" borderId="2" xfId="0" applyFill="1" applyBorder="1" applyAlignment="1">
      <alignment vertical="center"/>
    </xf>
    <xf numFmtId="0" fontId="0" fillId="34" borderId="3" xfId="0" applyFill="1" applyBorder="1" applyAlignment="1">
      <alignment vertical="center"/>
    </xf>
    <xf numFmtId="0" fontId="0" fillId="34" borderId="4" xfId="0" applyFill="1" applyBorder="1" applyAlignment="1">
      <alignment vertical="center"/>
    </xf>
    <xf numFmtId="0" fontId="0" fillId="20" borderId="2" xfId="0" applyFill="1" applyBorder="1" applyAlignment="1">
      <alignment horizontal="left" vertical="center"/>
    </xf>
    <xf numFmtId="17" fontId="16" fillId="21" borderId="0" xfId="0" applyNumberFormat="1" applyFont="1" applyFill="1" applyAlignment="1">
      <alignment horizontal="center" vertical="center"/>
    </xf>
    <xf numFmtId="0" fontId="16" fillId="21" borderId="0" xfId="0" applyFont="1" applyFill="1" applyAlignment="1">
      <alignment horizontal="center" vertical="center"/>
    </xf>
    <xf numFmtId="0" fontId="0" fillId="18" borderId="3" xfId="0" applyFill="1" applyBorder="1" applyAlignment="1">
      <alignment horizontal="left" vertical="center"/>
    </xf>
    <xf numFmtId="0" fontId="0" fillId="18" borderId="4" xfId="0" applyFill="1" applyBorder="1" applyAlignment="1">
      <alignment horizontal="left" vertical="center"/>
    </xf>
    <xf numFmtId="0" fontId="0" fillId="15" borderId="2" xfId="0" applyFill="1" applyBorder="1" applyAlignment="1">
      <alignment horizontal="left" vertical="center"/>
    </xf>
    <xf numFmtId="0" fontId="0" fillId="5" borderId="1" xfId="0" applyFill="1" applyBorder="1" applyAlignment="1">
      <alignment horizontal="left" vertical="center"/>
    </xf>
    <xf numFmtId="0" fontId="0" fillId="16" borderId="2" xfId="0" applyFill="1" applyBorder="1" applyAlignment="1">
      <alignment vertical="center"/>
    </xf>
    <xf numFmtId="0" fontId="0" fillId="19" borderId="2" xfId="0" applyFill="1" applyBorder="1" applyAlignment="1">
      <alignment horizontal="left" vertical="center"/>
    </xf>
    <xf numFmtId="0" fontId="0" fillId="4" borderId="2" xfId="0" applyFill="1" applyBorder="1" applyAlignment="1">
      <alignment horizontal="left" vertical="center"/>
    </xf>
    <xf numFmtId="0" fontId="0" fillId="8" borderId="2" xfId="0" applyFill="1" applyBorder="1" applyAlignment="1">
      <alignment horizontal="center" vertical="center"/>
    </xf>
    <xf numFmtId="0" fontId="0" fillId="24" borderId="1" xfId="0" applyFill="1" applyBorder="1" applyAlignment="1">
      <alignment horizontal="left" vertical="center"/>
    </xf>
    <xf numFmtId="0" fontId="0" fillId="34" borderId="3" xfId="0" applyFill="1" applyBorder="1" applyAlignment="1">
      <alignment horizontal="left" vertical="center"/>
    </xf>
    <xf numFmtId="0" fontId="0" fillId="34" borderId="4" xfId="0" applyFill="1" applyBorder="1" applyAlignment="1">
      <alignment horizontal="left" vertical="center"/>
    </xf>
    <xf numFmtId="0" fontId="0" fillId="37" borderId="2" xfId="0" applyFill="1" applyBorder="1" applyAlignment="1">
      <alignment horizontal="left" vertical="center"/>
    </xf>
    <xf numFmtId="0" fontId="0" fillId="13" borderId="3" xfId="0" applyFill="1" applyBorder="1" applyAlignment="1">
      <alignment horizontal="left" vertical="center"/>
    </xf>
    <xf numFmtId="0" fontId="0" fillId="13" borderId="4" xfId="0" applyFill="1" applyBorder="1" applyAlignment="1">
      <alignment horizontal="left" vertical="center"/>
    </xf>
    <xf numFmtId="0" fontId="0" fillId="16" borderId="3" xfId="0" applyFill="1" applyBorder="1" applyAlignment="1">
      <alignment horizontal="left" vertical="center"/>
    </xf>
    <xf numFmtId="0" fontId="0" fillId="4" borderId="3" xfId="0" applyFill="1" applyBorder="1" applyAlignment="1">
      <alignment horizontal="left" vertical="center"/>
    </xf>
    <xf numFmtId="0" fontId="0" fillId="4" borderId="4" xfId="0" applyFill="1" applyBorder="1" applyAlignment="1">
      <alignment horizontal="left" vertical="center"/>
    </xf>
    <xf numFmtId="0" fontId="0" fillId="31" borderId="3" xfId="0" applyFill="1" applyBorder="1" applyAlignment="1">
      <alignment horizontal="left" vertical="center"/>
    </xf>
    <xf numFmtId="0" fontId="0" fillId="31" borderId="4" xfId="0" applyFill="1" applyBorder="1" applyAlignment="1">
      <alignment horizontal="left" vertical="center"/>
    </xf>
    <xf numFmtId="0" fontId="0" fillId="11" borderId="2" xfId="0" applyFill="1" applyBorder="1" applyAlignment="1">
      <alignment horizontal="left" vertical="center"/>
    </xf>
    <xf numFmtId="0" fontId="0" fillId="32" borderId="3" xfId="0" applyFill="1" applyBorder="1" applyAlignment="1">
      <alignment horizontal="left" vertical="center"/>
    </xf>
    <xf numFmtId="0" fontId="0" fillId="32" borderId="4" xfId="0" applyFill="1" applyBorder="1" applyAlignment="1">
      <alignment horizontal="left" vertical="center"/>
    </xf>
    <xf numFmtId="0" fontId="0" fillId="38" borderId="2" xfId="0" applyFill="1" applyBorder="1" applyAlignment="1">
      <alignment horizontal="left" vertical="center"/>
    </xf>
    <xf numFmtId="0" fontId="0" fillId="38" borderId="3" xfId="0" applyFill="1" applyBorder="1" applyAlignment="1">
      <alignment horizontal="left" vertical="center"/>
    </xf>
    <xf numFmtId="0" fontId="0" fillId="38" borderId="4" xfId="0" applyFill="1" applyBorder="1" applyAlignment="1">
      <alignment horizontal="left" vertical="center"/>
    </xf>
    <xf numFmtId="0" fontId="15" fillId="6" borderId="0" xfId="0" applyFont="1" applyFill="1" applyAlignment="1">
      <alignment horizontal="center" vertical="center"/>
    </xf>
  </cellXfs>
  <cellStyles count="9">
    <cellStyle name="Accent1" xfId="6" builtinId="29"/>
    <cellStyle name="Currency" xfId="1" builtinId="4"/>
    <cellStyle name="Heading 1" xfId="7" builtinId="16"/>
    <cellStyle name="Heading 2" xfId="2" builtinId="17"/>
    <cellStyle name="Heading 3" xfId="3" builtinId="18"/>
    <cellStyle name="Heading 4" xfId="8" builtinId="19"/>
    <cellStyle name="Input" xfId="4" builtinId="20"/>
    <cellStyle name="Normal" xfId="0" builtinId="0"/>
    <cellStyle name="Output" xfId="5" builtinId="21"/>
  </cellStyles>
  <dxfs count="82">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14" formatCode="0.00%"/>
      <border diagonalUp="0" diagonalDown="0" outline="0">
        <left style="thin">
          <color auto="1"/>
        </left>
        <right/>
        <top style="thin">
          <color auto="1"/>
        </top>
        <bottom/>
      </border>
    </dxf>
    <dxf>
      <numFmt numFmtId="14" formatCode="0.00%"/>
      <border diagonalUp="0" diagonalDown="0" outline="0">
        <left style="thin">
          <color auto="1"/>
        </left>
        <right style="thin">
          <color auto="1"/>
        </right>
        <top style="thin">
          <color auto="1"/>
        </top>
        <bottom/>
      </border>
    </dxf>
    <dxf>
      <numFmt numFmtId="14" formatCode="0.00%"/>
      <border diagonalUp="0" diagonalDown="0" outline="0">
        <left style="thin">
          <color auto="1"/>
        </left>
        <right style="thin">
          <color auto="1"/>
        </right>
        <top style="thin">
          <color auto="1"/>
        </top>
        <bottom/>
      </border>
    </dxf>
    <dxf>
      <numFmt numFmtId="14" formatCode="0.0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right style="thin">
          <color auto="1"/>
        </right>
        <top style="thin">
          <color auto="1"/>
        </top>
        <bottom/>
      </border>
    </dxf>
    <dxf>
      <numFmt numFmtId="165" formatCode="_([$€-2]\ * #,##0.00_);_([$€-2]\ * \(#,##0.00\);_([$€-2]\ * &quot;-&quot;??_);_(@_)"/>
    </dxf>
    <dxf>
      <numFmt numFmtId="165" formatCode="_([$€-2]\ * #,##0.00_);_([$€-2]\ * \(#,##0.00\);_([$€-2]\ * &quot;-&quot;??_);_(@_)"/>
    </dxf>
    <dxf>
      <numFmt numFmtId="165" formatCode="_([$€-2]\ * #,##0.00_);_([$€-2]\ * \(#,##0.00\);_([$€-2]\ * &quot;-&quot;??_);_(@_)"/>
    </dxf>
    <dxf>
      <numFmt numFmtId="165" formatCode="_([$€-2]\ * #,##0.00_);_([$€-2]\ * \(#,##0.00\);_([$€-2]\ * &quot;-&quot;??_);_(@_)"/>
    </dxf>
    <dxf>
      <numFmt numFmtId="165" formatCode="_([$€-2]\ * #,##0.00_);_([$€-2]\ * \(#,##0.00\);_([$€-2]\ * &quot;-&quot;??_);_(@_)"/>
    </dxf>
    <dxf>
      <numFmt numFmtId="165" formatCode="_([$€-2]\ * #,##0.00_);_([$€-2]\ * \(#,##0.00\);_([$€-2]\ * &quot;-&quot;??_);_(@_)"/>
    </dxf>
    <dxf>
      <numFmt numFmtId="166" formatCode="&quot;$&quot;#,##0.00"/>
    </dxf>
    <dxf>
      <numFmt numFmtId="1" formatCode="0"/>
    </dxf>
    <dxf>
      <numFmt numFmtId="165" formatCode="_([$€-2]\ * #,##0.00_);_([$€-2]\ * \(#,##0.00\);_([$€-2]\ * &quot;-&quot;??_);_(@_)"/>
      <alignment horizontal="center" vertical="bottom" textRotation="0" wrapText="0" indent="0" justifyLastLine="0" shrinkToFit="0" readingOrder="0"/>
    </dxf>
    <dxf>
      <numFmt numFmtId="165" formatCode="_([$€-2]\ * #,##0.00_);_([$€-2]\ * \(#,##0.00\);_([$€-2]\ * &quot;-&quot;??_);_(@_)"/>
      <alignment horizontal="center" vertical="bottom" textRotation="0" wrapText="0" indent="0" justifyLastLine="0" shrinkToFit="0" readingOrder="0"/>
    </dxf>
    <dxf>
      <numFmt numFmtId="165" formatCode="_([$€-2]\ * #,##0.00_);_([$€-2]\ * \(#,##0.00\);_([$€-2]\ * &quot;-&quot;??_);_(@_)"/>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0\ [$€-408]"/>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30" formatCode="@"/>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top style="thin">
          <color auto="1"/>
        </top>
        <bottom/>
      </border>
    </dxf>
    <dxf>
      <numFmt numFmtId="30" formatCode="@"/>
      <fill>
        <patternFill patternType="none">
          <fgColor indexed="64"/>
          <bgColor auto="1"/>
        </patternFill>
      </fill>
      <alignment horizontal="center" vertical="bottom" textRotation="0" wrapText="0" indent="0" justifyLastLine="0" shrinkToFit="0" readingOrder="0"/>
      <border diagonalUp="0" diagonalDown="0" outline="0">
        <left/>
        <right/>
        <top style="thin">
          <color auto="1"/>
        </top>
        <bottom/>
      </border>
    </dxf>
    <dxf>
      <numFmt numFmtId="19" formatCode="dd/mm/yy"/>
      <fill>
        <patternFill patternType="none">
          <fgColor indexed="64"/>
          <bgColor auto="1"/>
        </patternFill>
      </fill>
      <alignment horizontal="center" vertical="bottom" textRotation="0" wrapText="0" indent="0" justifyLastLine="0" shrinkToFit="0" readingOrder="0"/>
    </dxf>
    <dxf>
      <numFmt numFmtId="19" formatCode="dd/mm/yy"/>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top style="thin">
          <color auto="1"/>
        </top>
        <bottom/>
      </border>
    </dxf>
    <dxf>
      <border outline="0">
        <bottom style="thin">
          <color auto="1"/>
        </bottom>
      </border>
    </dxf>
    <dxf>
      <fill>
        <patternFill patternType="none">
          <fgColor indexed="64"/>
          <bgColor auto="1"/>
        </patternFill>
      </fill>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0.00\ [$€-408]"/>
      <alignment horizontal="center" vertical="center" textRotation="0" wrapText="0" indent="0" justifyLastLine="0" shrinkToFit="0" readingOrder="0"/>
    </dxf>
    <dxf>
      <numFmt numFmtId="164" formatCode="#,##0.00\ [$€-408]"/>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0\ [$€-408]"/>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0\ [$€-408]"/>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0\ [$€-408]"/>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fill>
        <patternFill patternType="solid">
          <fgColor indexed="64"/>
          <bgColor theme="7"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entury Gothic"/>
        <family val="2"/>
        <scheme val="minor"/>
      </font>
      <numFmt numFmtId="30" formatCode="@"/>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entury Gothic"/>
        <family val="2"/>
        <scheme val="minor"/>
      </font>
      <numFmt numFmtId="30" formatCode="@"/>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entury Gothic"/>
        <family val="2"/>
        <scheme val="minor"/>
      </font>
      <numFmt numFmtId="30" formatCode="@"/>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entury Gothic"/>
        <family val="2"/>
        <scheme val="minor"/>
      </font>
      <numFmt numFmtId="1" formatCode="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entury Gothic"/>
        <family val="2"/>
        <scheme val="minor"/>
      </font>
      <numFmt numFmtId="30" formatCode="@"/>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entury Gothic"/>
        <family val="2"/>
        <scheme val="minor"/>
      </font>
    </dxf>
    <dxf>
      <font>
        <b/>
        <i val="0"/>
        <strike val="0"/>
        <condense val="0"/>
        <extend val="0"/>
        <outline val="0"/>
        <shadow val="0"/>
        <u val="none"/>
        <vertAlign val="baseline"/>
        <sz val="11"/>
        <color theme="0"/>
        <name val="Century Gothic"/>
        <family val="2"/>
        <scheme val="minor"/>
      </font>
      <numFmt numFmtId="30" formatCode="@"/>
      <fill>
        <patternFill patternType="solid">
          <fgColor theme="9"/>
          <bgColor theme="9"/>
        </patternFill>
      </fill>
    </dxf>
    <dxf>
      <numFmt numFmtId="14"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4" formatCode="0.00%"/>
      <border diagonalUp="0" diagonalDown="0">
        <left style="thin">
          <color auto="1"/>
        </left>
        <right/>
        <top style="thin">
          <color auto="1"/>
        </top>
        <bottom style="thin">
          <color auto="1"/>
        </bottom>
        <vertical/>
        <horizontal/>
      </border>
    </dxf>
    <dxf>
      <numFmt numFmtId="14" formatCode="0.00%"/>
      <border diagonalUp="0" diagonalDown="0">
        <left style="thin">
          <color auto="1"/>
        </left>
        <right style="thin">
          <color auto="1"/>
        </right>
        <top style="thin">
          <color auto="1"/>
        </top>
        <bottom style="thin">
          <color auto="1"/>
        </bottom>
        <vertical/>
        <horizontal/>
      </border>
    </dxf>
    <dxf>
      <numFmt numFmtId="14" formatCode="0.00%"/>
      <border diagonalUp="0" diagonalDown="0">
        <left style="thin">
          <color auto="1"/>
        </left>
        <right style="thin">
          <color auto="1"/>
        </right>
        <top style="thin">
          <color auto="1"/>
        </top>
        <bottom style="thin">
          <color auto="1"/>
        </bottom>
        <vertical/>
        <horizontal/>
      </border>
    </dxf>
    <dxf>
      <numFmt numFmtId="14" formatCode="0.0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strike val="0"/>
        <outline val="0"/>
        <shadow val="0"/>
        <u val="none"/>
        <vertAlign val="baseline"/>
        <sz val="11"/>
        <color theme="0"/>
        <name val="Century Gothic"/>
        <family val="2"/>
        <scheme val="minor"/>
      </font>
      <border diagonalUp="0" diagonalDown="0" outline="0">
        <left style="thin">
          <color auto="1"/>
        </left>
        <right style="thin">
          <color auto="1"/>
        </right>
        <top/>
        <bottom/>
      </border>
    </dxf>
  </dxfs>
  <tableStyles count="0" defaultTableStyle="TableStyleMedium9" defaultPivotStyle="PivotStyleLight16"/>
  <colors>
    <mruColors>
      <color rgb="FFFFFF66"/>
      <color rgb="FFFFFF00"/>
      <color rgb="FFFF7C8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2.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2.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 VS Expenses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'Monthly Summary'!$C$1</c:f>
              <c:strCache>
                <c:ptCount val="1"/>
                <c:pt idx="0">
                  <c:v> Total Expenses </c:v>
                </c:pt>
              </c:strCache>
            </c:strRef>
          </c:tx>
          <c:spPr>
            <a:ln w="25400" cap="rnd">
              <a:noFill/>
              <a:round/>
            </a:ln>
            <a:effectLst/>
          </c:spPr>
          <c:marker>
            <c:symbol val="diamond"/>
            <c:size val="6"/>
            <c:spPr>
              <a:solidFill>
                <a:schemeClr val="accent1"/>
              </a:solidFill>
              <a:ln w="9525">
                <a:solidFill>
                  <a:schemeClr val="accent1"/>
                </a:solidFill>
                <a:round/>
              </a:ln>
              <a:effectLst/>
            </c:spPr>
          </c:marker>
          <c:dLbls>
            <c:dLbl>
              <c:idx val="0"/>
              <c:tx>
                <c:rich>
                  <a:bodyPr/>
                  <a:lstStyle/>
                  <a:p>
                    <a:fld id="{2110F62E-721C-4CA4-A5BD-23B5791193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F30-435A-AC00-5BD4051F7779}"/>
                </c:ext>
              </c:extLst>
            </c:dLbl>
            <c:dLbl>
              <c:idx val="1"/>
              <c:tx>
                <c:rich>
                  <a:bodyPr/>
                  <a:lstStyle/>
                  <a:p>
                    <a:fld id="{DC16DBC7-A773-4B2E-BCBF-1D5C6C4BD4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F30-435A-AC00-5BD4051F7779}"/>
                </c:ext>
              </c:extLst>
            </c:dLbl>
            <c:dLbl>
              <c:idx val="2"/>
              <c:tx>
                <c:rich>
                  <a:bodyPr/>
                  <a:lstStyle/>
                  <a:p>
                    <a:fld id="{D9B3DABB-EA6B-48D8-A347-ACA5C4401C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F30-435A-AC00-5BD4051F7779}"/>
                </c:ext>
              </c:extLst>
            </c:dLbl>
            <c:dLbl>
              <c:idx val="3"/>
              <c:tx>
                <c:rich>
                  <a:bodyPr/>
                  <a:lstStyle/>
                  <a:p>
                    <a:fld id="{717431DA-F8ED-493C-865D-16FE55945C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F30-435A-AC00-5BD4051F7779}"/>
                </c:ext>
              </c:extLst>
            </c:dLbl>
            <c:dLbl>
              <c:idx val="4"/>
              <c:tx>
                <c:rich>
                  <a:bodyPr/>
                  <a:lstStyle/>
                  <a:p>
                    <a:fld id="{B29B50B3-CDF9-44D1-9413-1D6DEDECDD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F30-435A-AC00-5BD4051F777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trendline>
            <c:spPr>
              <a:ln w="9525" cap="rnd">
                <a:solidFill>
                  <a:schemeClr val="accent1"/>
                </a:solidFill>
              </a:ln>
              <a:effectLst/>
            </c:spPr>
            <c:trendlineType val="linear"/>
            <c:dispRSqr val="0"/>
            <c:dispEq val="0"/>
          </c:trendline>
          <c:xVal>
            <c:numRef>
              <c:f>'Monthly Summary'!$B$2:$B$6</c:f>
              <c:numCache>
                <c:formatCode>_([$€-2]\ * #,##0.00_);_([$€-2]\ * \(#,##0.00\);_([$€-2]\ * "-"??_);_(@_)</c:formatCode>
                <c:ptCount val="5"/>
                <c:pt idx="0">
                  <c:v>0</c:v>
                </c:pt>
                <c:pt idx="1">
                  <c:v>9856</c:v>
                </c:pt>
                <c:pt idx="2">
                  <c:v>20944.995999999999</c:v>
                </c:pt>
                <c:pt idx="3">
                  <c:v>21793.22</c:v>
                </c:pt>
                <c:pt idx="4">
                  <c:v>5883</c:v>
                </c:pt>
              </c:numCache>
            </c:numRef>
          </c:xVal>
          <c:yVal>
            <c:numRef>
              <c:f>'Monthly Summary'!$C$2:$C$6</c:f>
              <c:numCache>
                <c:formatCode>_([$€-2]\ * #,##0.00_);_([$€-2]\ * \(#,##0.00\);_([$€-2]\ * "-"??_);_(@_)</c:formatCode>
                <c:ptCount val="5"/>
                <c:pt idx="0">
                  <c:v>272.32</c:v>
                </c:pt>
                <c:pt idx="1">
                  <c:v>3066.2999999999997</c:v>
                </c:pt>
                <c:pt idx="2">
                  <c:v>7651</c:v>
                </c:pt>
                <c:pt idx="3">
                  <c:v>4634.8</c:v>
                </c:pt>
                <c:pt idx="4">
                  <c:v>2499.5</c:v>
                </c:pt>
              </c:numCache>
            </c:numRef>
          </c:yVal>
          <c:smooth val="0"/>
          <c:extLst>
            <c:ext xmlns:c15="http://schemas.microsoft.com/office/drawing/2012/chart" uri="{02D57815-91ED-43cb-92C2-25804820EDAC}">
              <c15:datalabelsRange>
                <c15:f>'Monthly Summary'!$A$2:$A$6</c15:f>
                <c15:dlblRangeCache>
                  <c:ptCount val="5"/>
                  <c:pt idx="0">
                    <c:v>May</c:v>
                  </c:pt>
                  <c:pt idx="1">
                    <c:v>Jun</c:v>
                  </c:pt>
                  <c:pt idx="2">
                    <c:v>Jul</c:v>
                  </c:pt>
                  <c:pt idx="3">
                    <c:v>Aug</c:v>
                  </c:pt>
                  <c:pt idx="4">
                    <c:v>Sep</c:v>
                  </c:pt>
                </c15:dlblRangeCache>
              </c15:datalabelsRange>
            </c:ext>
            <c:ext xmlns:c16="http://schemas.microsoft.com/office/drawing/2014/chart" uri="{C3380CC4-5D6E-409C-BE32-E72D297353CC}">
              <c16:uniqueId val="{00000000-9F30-435A-AC00-5BD4051F7779}"/>
            </c:ext>
          </c:extLst>
        </c:ser>
        <c:dLbls>
          <c:showLegendKey val="0"/>
          <c:showVal val="0"/>
          <c:showCatName val="0"/>
          <c:showSerName val="0"/>
          <c:showPercent val="0"/>
          <c:showBubbleSize val="0"/>
        </c:dLbls>
        <c:axId val="658626415"/>
        <c:axId val="658642255"/>
      </c:scatterChart>
      <c:valAx>
        <c:axId val="6586264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900" b="1" i="0" u="none" strike="noStrike" cap="all" baseline="0"/>
                  <a:t>Total Revenue (€)</a:t>
                </a:r>
                <a:endParaRPr lang="en-US" b="1"/>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2]\ * #,##0.00_);_([$€-2]\ * \(#,##0.00\);_([$€-2]\ * &quot;-&quot;??_);_(@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658642255"/>
        <c:crosses val="autoZero"/>
        <c:crossBetween val="midCat"/>
      </c:valAx>
      <c:valAx>
        <c:axId val="658642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75000"/>
                        <a:lumOff val="25000"/>
                      </a:schemeClr>
                    </a:solidFill>
                    <a:latin typeface="+mn-lt"/>
                    <a:ea typeface="+mn-ea"/>
                    <a:cs typeface="+mn-cs"/>
                  </a:defRPr>
                </a:pPr>
                <a:r>
                  <a:rPr lang="en-US" sz="900" b="1" i="0" u="none" strike="noStrike" cap="all" baseline="0">
                    <a:solidFill>
                      <a:schemeClr val="tx1">
                        <a:lumMod val="75000"/>
                        <a:lumOff val="25000"/>
                      </a:schemeClr>
                    </a:solidFill>
                  </a:rPr>
                  <a:t>Total</a:t>
                </a:r>
                <a:r>
                  <a:rPr lang="en-US" sz="900" b="0" i="0" u="none" strike="noStrike" cap="all" baseline="0">
                    <a:solidFill>
                      <a:schemeClr val="tx1">
                        <a:lumMod val="75000"/>
                        <a:lumOff val="25000"/>
                      </a:schemeClr>
                    </a:solidFill>
                  </a:rPr>
                  <a:t> </a:t>
                </a:r>
                <a:r>
                  <a:rPr lang="en-US" sz="900" b="1" i="0" u="none" strike="noStrike" cap="all" baseline="0">
                    <a:solidFill>
                      <a:schemeClr val="tx1">
                        <a:lumMod val="75000"/>
                        <a:lumOff val="25000"/>
                      </a:schemeClr>
                    </a:solidFill>
                  </a:rPr>
                  <a:t>Expenses</a:t>
                </a:r>
                <a:r>
                  <a:rPr lang="en-US" sz="900" b="0" i="0" u="none" strike="noStrike" cap="all" baseline="0">
                    <a:solidFill>
                      <a:schemeClr val="tx1">
                        <a:lumMod val="75000"/>
                        <a:lumOff val="25000"/>
                      </a:schemeClr>
                    </a:solidFill>
                  </a:rPr>
                  <a:t> (€)</a:t>
                </a:r>
                <a:endParaRPr lang="en-US">
                  <a:solidFill>
                    <a:schemeClr val="tx1">
                      <a:lumMod val="75000"/>
                      <a:lumOff val="25000"/>
                    </a:schemeClr>
                  </a:solidFill>
                </a:endParaRP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75000"/>
                      <a:lumOff val="25000"/>
                    </a:schemeClr>
                  </a:solidFill>
                  <a:latin typeface="+mn-lt"/>
                  <a:ea typeface="+mn-ea"/>
                  <a:cs typeface="+mn-cs"/>
                </a:defRPr>
              </a:pPr>
              <a:endParaRPr lang="en-US"/>
            </a:p>
          </c:txPr>
        </c:title>
        <c:numFmt formatCode="_([$€-2]\ * #,##0.00_);_([$€-2]\ * \(#,##0.00\);_([$€-2]\ * &quot;-&quot;??_);_(@_)"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626415"/>
        <c:crosses val="autoZero"/>
        <c:crossBetween val="midCat"/>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[Cosmos Studios Season 2025 Analytics.xlsx]Pivots_Backend!PivotTable4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Returning</a:t>
            </a:r>
            <a:r>
              <a:rPr lang="en-US" b="1" baseline="0"/>
              <a:t> Guests by Age Group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Pivots_Backend!$B$3:$B$4</c:f>
              <c:strCache>
                <c:ptCount val="1"/>
                <c:pt idx="0">
                  <c:v>No</c:v>
                </c:pt>
              </c:strCache>
            </c:strRef>
          </c:tx>
          <c:spPr>
            <a:solidFill>
              <a:schemeClr val="accent1"/>
            </a:solidFill>
            <a:ln>
              <a:noFill/>
            </a:ln>
            <a:effectLst/>
          </c:spPr>
          <c:invertIfNegative val="0"/>
          <c:cat>
            <c:strRef>
              <c:f>Pivots_Backend!$A$5:$A$8</c:f>
              <c:strCache>
                <c:ptCount val="3"/>
                <c:pt idx="0">
                  <c:v>18-30</c:v>
                </c:pt>
                <c:pt idx="1">
                  <c:v>31-50</c:v>
                </c:pt>
                <c:pt idx="2">
                  <c:v>51 plus</c:v>
                </c:pt>
              </c:strCache>
            </c:strRef>
          </c:cat>
          <c:val>
            <c:numRef>
              <c:f>Pivots_Backend!$B$5:$B$8</c:f>
              <c:numCache>
                <c:formatCode>General</c:formatCode>
                <c:ptCount val="3"/>
                <c:pt idx="0">
                  <c:v>13</c:v>
                </c:pt>
                <c:pt idx="1">
                  <c:v>47</c:v>
                </c:pt>
                <c:pt idx="2">
                  <c:v>39</c:v>
                </c:pt>
              </c:numCache>
            </c:numRef>
          </c:val>
          <c:extLst>
            <c:ext xmlns:c16="http://schemas.microsoft.com/office/drawing/2014/chart" uri="{C3380CC4-5D6E-409C-BE32-E72D297353CC}">
              <c16:uniqueId val="{00000000-4BF8-467B-A606-85564E6CA806}"/>
            </c:ext>
          </c:extLst>
        </c:ser>
        <c:ser>
          <c:idx val="1"/>
          <c:order val="1"/>
          <c:tx>
            <c:strRef>
              <c:f>Pivots_Backend!$C$3:$C$4</c:f>
              <c:strCache>
                <c:ptCount val="1"/>
                <c:pt idx="0">
                  <c:v>Yes</c:v>
                </c:pt>
              </c:strCache>
            </c:strRef>
          </c:tx>
          <c:spPr>
            <a:solidFill>
              <a:schemeClr val="accent2"/>
            </a:solidFill>
            <a:ln>
              <a:noFill/>
            </a:ln>
            <a:effectLst/>
          </c:spPr>
          <c:invertIfNegative val="0"/>
          <c:cat>
            <c:strRef>
              <c:f>Pivots_Backend!$A$5:$A$8</c:f>
              <c:strCache>
                <c:ptCount val="3"/>
                <c:pt idx="0">
                  <c:v>18-30</c:v>
                </c:pt>
                <c:pt idx="1">
                  <c:v>31-50</c:v>
                </c:pt>
                <c:pt idx="2">
                  <c:v>51 plus</c:v>
                </c:pt>
              </c:strCache>
            </c:strRef>
          </c:cat>
          <c:val>
            <c:numRef>
              <c:f>Pivots_Backend!$C$5:$C$8</c:f>
              <c:numCache>
                <c:formatCode>General</c:formatCode>
                <c:ptCount val="3"/>
                <c:pt idx="0">
                  <c:v>5</c:v>
                </c:pt>
                <c:pt idx="1">
                  <c:v>27</c:v>
                </c:pt>
                <c:pt idx="2">
                  <c:v>52</c:v>
                </c:pt>
              </c:numCache>
            </c:numRef>
          </c:val>
          <c:extLst>
            <c:ext xmlns:c16="http://schemas.microsoft.com/office/drawing/2014/chart" uri="{C3380CC4-5D6E-409C-BE32-E72D297353CC}">
              <c16:uniqueId val="{00000001-4866-4B79-8685-37B0EDC4C366}"/>
            </c:ext>
          </c:extLst>
        </c:ser>
        <c:dLbls>
          <c:showLegendKey val="0"/>
          <c:showVal val="0"/>
          <c:showCatName val="0"/>
          <c:showSerName val="0"/>
          <c:showPercent val="0"/>
          <c:showBubbleSize val="0"/>
        </c:dLbls>
        <c:gapWidth val="219"/>
        <c:overlap val="100"/>
        <c:axId val="751634047"/>
        <c:axId val="751641727"/>
      </c:barChart>
      <c:catAx>
        <c:axId val="75163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41727"/>
        <c:crosses val="autoZero"/>
        <c:auto val="1"/>
        <c:lblAlgn val="ctr"/>
        <c:lblOffset val="100"/>
        <c:noMultiLvlLbl val="0"/>
      </c:catAx>
      <c:valAx>
        <c:axId val="751641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Guests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3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[Cosmos Studios Season 2025 Analytics.xlsx]Pivots_Backend!PivotTable1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Guests</a:t>
            </a:r>
            <a:r>
              <a:rPr lang="en-US" b="1" baseline="0"/>
              <a:t> distribution by Country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85000"/>
                      <a:lumOff val="1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Pivots_Backend!$G$3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79-4A34-9D35-F1658AB6A5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79-4A34-9D35-F1658AB6A5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79-4A34-9D35-F1658AB6A5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79-4A34-9D35-F1658AB6A586}"/>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85000"/>
                        <a:lumOff val="1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Pivots_Backend!$F$4:$F$8</c:f>
              <c:strCache>
                <c:ptCount val="4"/>
                <c:pt idx="0">
                  <c:v>Greece</c:v>
                </c:pt>
                <c:pt idx="1">
                  <c:v>MKD</c:v>
                </c:pt>
                <c:pt idx="2">
                  <c:v>Other</c:v>
                </c:pt>
                <c:pt idx="3">
                  <c:v>Serbia</c:v>
                </c:pt>
              </c:strCache>
            </c:strRef>
          </c:cat>
          <c:val>
            <c:numRef>
              <c:f>Pivots_Backend!$G$4:$G$8</c:f>
              <c:numCache>
                <c:formatCode>0.00%</c:formatCode>
                <c:ptCount val="4"/>
                <c:pt idx="0">
                  <c:v>0.36170212765957449</c:v>
                </c:pt>
                <c:pt idx="1">
                  <c:v>0.23404255319148937</c:v>
                </c:pt>
                <c:pt idx="2">
                  <c:v>5.3191489361702128E-2</c:v>
                </c:pt>
                <c:pt idx="3">
                  <c:v>0.35106382978723405</c:v>
                </c:pt>
              </c:numCache>
            </c:numRef>
          </c:val>
          <c:extLst>
            <c:ext xmlns:c16="http://schemas.microsoft.com/office/drawing/2014/chart" uri="{C3380CC4-5D6E-409C-BE32-E72D297353CC}">
              <c16:uniqueId val="{00000008-9179-4A34-9D35-F1658AB6A5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[Cosmos Studios Season 2025 Analytics.xlsx]Pivots_Backend!PivotTable2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Guest</a:t>
            </a:r>
            <a:r>
              <a:rPr lang="en-US" b="1" baseline="0"/>
              <a:t> Type</a:t>
            </a:r>
            <a:endParaRPr lang="el-G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Pivots_Backend!$J$3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Pivots_Backend!$I$4:$I$7</c:f>
              <c:strCache>
                <c:ptCount val="3"/>
                <c:pt idx="0">
                  <c:v>Couple</c:v>
                </c:pt>
                <c:pt idx="1">
                  <c:v>Family</c:v>
                </c:pt>
                <c:pt idx="2">
                  <c:v>Solo</c:v>
                </c:pt>
              </c:strCache>
            </c:strRef>
          </c:cat>
          <c:val>
            <c:numRef>
              <c:f>Pivots_Backend!$J$4:$J$7</c:f>
              <c:numCache>
                <c:formatCode>General</c:formatCode>
                <c:ptCount val="3"/>
                <c:pt idx="0">
                  <c:v>118</c:v>
                </c:pt>
                <c:pt idx="1">
                  <c:v>89</c:v>
                </c:pt>
                <c:pt idx="2">
                  <c:v>14</c:v>
                </c:pt>
              </c:numCache>
            </c:numRef>
          </c:val>
          <c:extLst>
            <c:ext xmlns:c16="http://schemas.microsoft.com/office/drawing/2014/chart" uri="{C3380CC4-5D6E-409C-BE32-E72D297353CC}">
              <c16:uniqueId val="{00000000-36C1-4208-AA44-2B762A3D9C3C}"/>
            </c:ext>
          </c:extLst>
        </c:ser>
        <c:dLbls>
          <c:dLblPos val="outEnd"/>
          <c:showLegendKey val="0"/>
          <c:showVal val="1"/>
          <c:showCatName val="0"/>
          <c:showSerName val="0"/>
          <c:showPercent val="0"/>
          <c:showBubbleSize val="0"/>
        </c:dLbls>
        <c:gapWidth val="182"/>
        <c:axId val="128746895"/>
        <c:axId val="128744495"/>
      </c:barChart>
      <c:catAx>
        <c:axId val="128746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44495"/>
        <c:crosses val="autoZero"/>
        <c:auto val="1"/>
        <c:lblAlgn val="ctr"/>
        <c:lblOffset val="100"/>
        <c:noMultiLvlLbl val="0"/>
      </c:catAx>
      <c:valAx>
        <c:axId val="128744495"/>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a:t>
                </a:r>
                <a:r>
                  <a:rPr lang="en-US" b="1" baseline="0"/>
                  <a:t> Guests</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2874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[Cosmos Studios Season 2025 Analytics.xlsx]Pivots_Backend!PivotTable3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Pivots_Backend!$B$24</c:f>
              <c:strCache>
                <c:ptCount val="1"/>
                <c:pt idx="0">
                  <c:v>Total</c:v>
                </c:pt>
              </c:strCache>
            </c:strRef>
          </c:tx>
          <c:spPr>
            <a:ln w="28575" cap="rnd">
              <a:solidFill>
                <a:schemeClr val="accent1"/>
              </a:solidFill>
              <a:round/>
            </a:ln>
            <a:effectLst/>
          </c:spPr>
          <c:marker>
            <c:symbol val="none"/>
          </c:marker>
          <c:cat>
            <c:strRef>
              <c:f>Pivots_Backend!$A$25:$A$29</c:f>
              <c:strCache>
                <c:ptCount val="4"/>
                <c:pt idx="0">
                  <c:v>Jun</c:v>
                </c:pt>
                <c:pt idx="1">
                  <c:v>Jul</c:v>
                </c:pt>
                <c:pt idx="2">
                  <c:v>Aug</c:v>
                </c:pt>
                <c:pt idx="3">
                  <c:v>Sep</c:v>
                </c:pt>
              </c:strCache>
            </c:strRef>
          </c:cat>
          <c:val>
            <c:numRef>
              <c:f>Pivots_Backend!$B$25:$B$29</c:f>
              <c:numCache>
                <c:formatCode>_([$€-2]\ * #,##0.00_);_([$€-2]\ * \(#,##0.00\);_([$€-2]\ * "-"??_);_(@_)</c:formatCode>
                <c:ptCount val="4"/>
                <c:pt idx="0">
                  <c:v>9856</c:v>
                </c:pt>
                <c:pt idx="1">
                  <c:v>20944.995999999999</c:v>
                </c:pt>
                <c:pt idx="2">
                  <c:v>21793.22</c:v>
                </c:pt>
                <c:pt idx="3">
                  <c:v>5883</c:v>
                </c:pt>
              </c:numCache>
            </c:numRef>
          </c:val>
          <c:smooth val="0"/>
          <c:extLst>
            <c:ext xmlns:c16="http://schemas.microsoft.com/office/drawing/2014/chart" uri="{C3380CC4-5D6E-409C-BE32-E72D297353CC}">
              <c16:uniqueId val="{00000000-84A9-4A5C-82AB-22C8950298A9}"/>
            </c:ext>
          </c:extLst>
        </c:ser>
        <c:dLbls>
          <c:showLegendKey val="0"/>
          <c:showVal val="0"/>
          <c:showCatName val="0"/>
          <c:showSerName val="0"/>
          <c:showPercent val="0"/>
          <c:showBubbleSize val="0"/>
        </c:dLbls>
        <c:smooth val="0"/>
        <c:axId val="220083823"/>
        <c:axId val="220082863"/>
      </c:lineChart>
      <c:catAx>
        <c:axId val="22008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082863"/>
        <c:crosses val="autoZero"/>
        <c:auto val="1"/>
        <c:lblAlgn val="ctr"/>
        <c:lblOffset val="100"/>
        <c:noMultiLvlLbl val="0"/>
      </c:catAx>
      <c:valAx>
        <c:axId val="220082863"/>
        <c:scaling>
          <c:orientation val="minMax"/>
        </c:scaling>
        <c:delete val="0"/>
        <c:axPos val="l"/>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08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[Cosmos Studios Season 2025 Analytics.xlsx]Pivots_Backend!PivotTable5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Country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57093151140109"/>
          <c:y val="0.26585039618824252"/>
          <c:w val="0.77442906848859883"/>
          <c:h val="0.49902163783638243"/>
        </c:manualLayout>
      </c:layout>
      <c:barChart>
        <c:barDir val="col"/>
        <c:grouping val="clustered"/>
        <c:varyColors val="0"/>
        <c:ser>
          <c:idx val="0"/>
          <c:order val="0"/>
          <c:tx>
            <c:strRef>
              <c:f>Pivots_Backend!$F$24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Pivots_Backend!$E$25:$E$29</c:f>
              <c:strCache>
                <c:ptCount val="4"/>
                <c:pt idx="0">
                  <c:v>Serbia</c:v>
                </c:pt>
                <c:pt idx="1">
                  <c:v>Greece</c:v>
                </c:pt>
                <c:pt idx="2">
                  <c:v>MKD</c:v>
                </c:pt>
                <c:pt idx="3">
                  <c:v>Other</c:v>
                </c:pt>
              </c:strCache>
            </c:strRef>
          </c:cat>
          <c:val>
            <c:numRef>
              <c:f>Pivots_Backend!$F$25:$F$29</c:f>
              <c:numCache>
                <c:formatCode>_([$€-2]\ * #,##0.00_);_([$€-2]\ * \(#,##0.00\);_([$€-2]\ * "-"??_);_(@_)</c:formatCode>
                <c:ptCount val="4"/>
                <c:pt idx="0">
                  <c:v>26874.995999999999</c:v>
                </c:pt>
                <c:pt idx="1">
                  <c:v>12434</c:v>
                </c:pt>
                <c:pt idx="2">
                  <c:v>11628</c:v>
                </c:pt>
                <c:pt idx="3">
                  <c:v>7540.22</c:v>
                </c:pt>
              </c:numCache>
            </c:numRef>
          </c:val>
          <c:extLst>
            <c:ext xmlns:c16="http://schemas.microsoft.com/office/drawing/2014/chart" uri="{C3380CC4-5D6E-409C-BE32-E72D297353CC}">
              <c16:uniqueId val="{00000000-651B-49B5-8EED-3B683949144D}"/>
            </c:ext>
          </c:extLst>
        </c:ser>
        <c:dLbls>
          <c:showLegendKey val="0"/>
          <c:showVal val="0"/>
          <c:showCatName val="0"/>
          <c:showSerName val="0"/>
          <c:showPercent val="0"/>
          <c:showBubbleSize val="0"/>
        </c:dLbls>
        <c:gapWidth val="219"/>
        <c:overlap val="-27"/>
        <c:axId val="220103023"/>
        <c:axId val="220103503"/>
      </c:barChart>
      <c:catAx>
        <c:axId val="22010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103503"/>
        <c:crosses val="autoZero"/>
        <c:auto val="1"/>
        <c:lblAlgn val="ctr"/>
        <c:lblOffset val="100"/>
        <c:noMultiLvlLbl val="0"/>
      </c:catAx>
      <c:valAx>
        <c:axId val="220103503"/>
        <c:scaling>
          <c:orientation val="minMax"/>
        </c:scaling>
        <c:delete val="0"/>
        <c:axPos val="l"/>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10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r>
              <a:rPr lang="en-US" sz="1400"/>
              <a:t>Revenue VS Expenses</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'Monthly Summary'!$C$1</c:f>
              <c:strCache>
                <c:ptCount val="1"/>
                <c:pt idx="0">
                  <c:v> Total Expenses </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dLbls>
            <c:dLbl>
              <c:idx val="0"/>
              <c:tx>
                <c:rich>
                  <a:bodyPr/>
                  <a:lstStyle/>
                  <a:p>
                    <a:fld id="{307007B8-5A73-4540-9222-ECD42707ED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FDE-406F-AFD0-98BC5C1416A8}"/>
                </c:ext>
              </c:extLst>
            </c:dLbl>
            <c:dLbl>
              <c:idx val="1"/>
              <c:tx>
                <c:rich>
                  <a:bodyPr/>
                  <a:lstStyle/>
                  <a:p>
                    <a:fld id="{EAD0F89A-A33F-4FD6-862C-2C26B82E65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FDE-406F-AFD0-98BC5C1416A8}"/>
                </c:ext>
              </c:extLst>
            </c:dLbl>
            <c:dLbl>
              <c:idx val="2"/>
              <c:tx>
                <c:rich>
                  <a:bodyPr/>
                  <a:lstStyle/>
                  <a:p>
                    <a:fld id="{C676A0F8-270B-4E61-A7F1-8F71D65B85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FDE-406F-AFD0-98BC5C1416A8}"/>
                </c:ext>
              </c:extLst>
            </c:dLbl>
            <c:dLbl>
              <c:idx val="3"/>
              <c:tx>
                <c:rich>
                  <a:bodyPr/>
                  <a:lstStyle/>
                  <a:p>
                    <a:fld id="{CF778513-B7FC-4F93-82C5-47FD138DD7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FDE-406F-AFD0-98BC5C1416A8}"/>
                </c:ext>
              </c:extLst>
            </c:dLbl>
            <c:dLbl>
              <c:idx val="4"/>
              <c:tx>
                <c:rich>
                  <a:bodyPr/>
                  <a:lstStyle/>
                  <a:p>
                    <a:fld id="{6615AE96-9B0E-4540-A089-4F791ABBE0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FDE-406F-AFD0-98BC5C1416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xVal>
            <c:numRef>
              <c:f>'Monthly Summary'!$B$2:$B$6</c:f>
              <c:numCache>
                <c:formatCode>_([$€-2]\ * #,##0.00_);_([$€-2]\ * \(#,##0.00\);_([$€-2]\ * "-"??_);_(@_)</c:formatCode>
                <c:ptCount val="5"/>
                <c:pt idx="0">
                  <c:v>0</c:v>
                </c:pt>
                <c:pt idx="1">
                  <c:v>9856</c:v>
                </c:pt>
                <c:pt idx="2">
                  <c:v>20944.995999999999</c:v>
                </c:pt>
                <c:pt idx="3">
                  <c:v>21793.22</c:v>
                </c:pt>
                <c:pt idx="4">
                  <c:v>5883</c:v>
                </c:pt>
              </c:numCache>
            </c:numRef>
          </c:xVal>
          <c:yVal>
            <c:numRef>
              <c:f>'Monthly Summary'!$C$2:$C$6</c:f>
              <c:numCache>
                <c:formatCode>_([$€-2]\ * #,##0.00_);_([$€-2]\ * \(#,##0.00\);_([$€-2]\ * "-"??_);_(@_)</c:formatCode>
                <c:ptCount val="5"/>
                <c:pt idx="0">
                  <c:v>272.32</c:v>
                </c:pt>
                <c:pt idx="1">
                  <c:v>3066.2999999999997</c:v>
                </c:pt>
                <c:pt idx="2">
                  <c:v>7651</c:v>
                </c:pt>
                <c:pt idx="3">
                  <c:v>4634.8</c:v>
                </c:pt>
                <c:pt idx="4">
                  <c:v>2499.5</c:v>
                </c:pt>
              </c:numCache>
            </c:numRef>
          </c:yVal>
          <c:smooth val="0"/>
          <c:extLst>
            <c:ext xmlns:c15="http://schemas.microsoft.com/office/drawing/2012/chart" uri="{02D57815-91ED-43cb-92C2-25804820EDAC}">
              <c15:datalabelsRange>
                <c15:f>'Monthly Summary'!$A$2:$A$6</c15:f>
                <c15:dlblRangeCache>
                  <c:ptCount val="5"/>
                  <c:pt idx="0">
                    <c:v>May</c:v>
                  </c:pt>
                  <c:pt idx="1">
                    <c:v>Jun</c:v>
                  </c:pt>
                  <c:pt idx="2">
                    <c:v>Jul</c:v>
                  </c:pt>
                  <c:pt idx="3">
                    <c:v>Aug</c:v>
                  </c:pt>
                  <c:pt idx="4">
                    <c:v>Sep</c:v>
                  </c:pt>
                </c15:dlblRangeCache>
              </c15:datalabelsRange>
            </c:ext>
            <c:ext xmlns:c16="http://schemas.microsoft.com/office/drawing/2014/chart" uri="{C3380CC4-5D6E-409C-BE32-E72D297353CC}">
              <c16:uniqueId val="{00000006-3FDE-406F-AFD0-98BC5C1416A8}"/>
            </c:ext>
          </c:extLst>
        </c:ser>
        <c:dLbls>
          <c:showLegendKey val="0"/>
          <c:showVal val="0"/>
          <c:showCatName val="0"/>
          <c:showSerName val="0"/>
          <c:showPercent val="0"/>
          <c:showBubbleSize val="0"/>
        </c:dLbls>
        <c:axId val="658626415"/>
        <c:axId val="658642255"/>
      </c:scatterChart>
      <c:valAx>
        <c:axId val="658626415"/>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Total Revenue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8642255"/>
        <c:crosses val="autoZero"/>
        <c:crossBetween val="midCat"/>
      </c:valAx>
      <c:valAx>
        <c:axId val="65864225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Total Expenses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8626415"/>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[Cosmos Studios Season 2025 Analytics.xlsx]Pivots_Backend!PivotTable7</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Expenses by Catergory</a:t>
            </a:r>
          </a:p>
        </c:rich>
      </c:tx>
      <c:layout>
        <c:manualLayout>
          <c:xMode val="edge"/>
          <c:yMode val="edge"/>
          <c:x val="0.26815480052497781"/>
          <c:y val="0.1160358493398085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innerShdw blurRad="63500" dist="50800" dir="108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innerShdw blurRad="63500" dist="50800" dir="10800000">
              <a:prstClr val="black">
                <a:alpha val="50000"/>
              </a:prstClr>
            </a:innerShdw>
          </a:effectLst>
        </c:spPr>
      </c:pivotFmt>
      <c:pivotFmt>
        <c:idx val="12"/>
      </c:pivotFmt>
      <c:pivotFmt>
        <c:idx val="13"/>
        <c:spPr>
          <a:solidFill>
            <a:schemeClr val="accent1"/>
          </a:solidFill>
          <a:ln>
            <a:noFill/>
          </a:ln>
          <a:effectLst>
            <a:innerShdw blurRad="63500" dist="50800" dir="10800000">
              <a:prstClr val="black">
                <a:alpha val="50000"/>
              </a:prstClr>
            </a:innerShdw>
          </a:effectLst>
        </c:spPr>
      </c:pivotFmt>
      <c:pivotFmt>
        <c:idx val="14"/>
        <c:spPr>
          <a:solidFill>
            <a:schemeClr val="accent1"/>
          </a:solidFill>
          <a:ln>
            <a:noFill/>
          </a:ln>
          <a:effectLst>
            <a:innerShdw blurRad="63500" dist="50800" dir="10800000">
              <a:prstClr val="black">
                <a:alpha val="50000"/>
              </a:prstClr>
            </a:innerShdw>
          </a:effectLst>
        </c:spPr>
      </c:pivotFmt>
      <c:pivotFmt>
        <c:idx val="15"/>
      </c:pivotFmt>
      <c:pivotFmt>
        <c:idx val="16"/>
        <c:spPr>
          <a:solidFill>
            <a:schemeClr val="accent1"/>
          </a:solidFill>
          <a:ln>
            <a:noFill/>
          </a:ln>
          <a:effectLst>
            <a:innerShdw blurRad="63500" dist="50800" dir="10800000">
              <a:prstClr val="black">
                <a:alpha val="50000"/>
              </a:prstClr>
            </a:innerShdw>
          </a:effectLst>
        </c:spPr>
      </c:pivotFmt>
      <c:pivotFmt>
        <c:idx val="17"/>
      </c:pivotFmt>
      <c:pivotFmt>
        <c:idx val="18"/>
        <c:spPr>
          <a:solidFill>
            <a:schemeClr val="accent1"/>
          </a:solidFill>
          <a:ln>
            <a:noFill/>
          </a:ln>
          <a:effectLst>
            <a:innerShdw blurRad="63500" dist="50800" dir="10800000">
              <a:prstClr val="black">
                <a:alpha val="50000"/>
              </a:prstClr>
            </a:innerShdw>
          </a:effectLst>
        </c:spPr>
      </c:pivotFmt>
    </c:pivotFmts>
    <c:plotArea>
      <c:layout/>
      <c:doughnutChart>
        <c:varyColors val="1"/>
        <c:ser>
          <c:idx val="0"/>
          <c:order val="0"/>
          <c:tx>
            <c:strRef>
              <c:f>Pivots_Backend!$D$35</c:f>
              <c:strCache>
                <c:ptCount val="1"/>
                <c:pt idx="0">
                  <c:v>Total</c:v>
                </c:pt>
              </c:strCache>
            </c:strRef>
          </c:tx>
          <c:spPr>
            <a:effectLst>
              <a:innerShdw blurRad="63500" dist="50800" dir="10800000">
                <a:prstClr val="black">
                  <a:alpha val="50000"/>
                </a:prstClr>
              </a:innerShdw>
            </a:effectLst>
          </c:spPr>
          <c:dPt>
            <c:idx val="0"/>
            <c:bubble3D val="0"/>
            <c:spPr>
              <a:solidFill>
                <a:schemeClr val="accent1"/>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1-4B23-4B07-B145-BC7E1859FAF0}"/>
              </c:ext>
            </c:extLst>
          </c:dPt>
          <c:dPt>
            <c:idx val="1"/>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3-4B23-4B07-B145-BC7E1859FAF0}"/>
              </c:ext>
            </c:extLst>
          </c:dPt>
          <c:dPt>
            <c:idx val="2"/>
            <c:bubble3D val="0"/>
            <c:spPr>
              <a:solidFill>
                <a:schemeClr val="accent3"/>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5-4B23-4B07-B145-BC7E1859FAF0}"/>
              </c:ext>
            </c:extLst>
          </c:dPt>
          <c:dPt>
            <c:idx val="3"/>
            <c:bubble3D val="0"/>
            <c:spPr>
              <a:solidFill>
                <a:schemeClr val="accent4"/>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7-4B23-4B07-B145-BC7E1859FAF0}"/>
              </c:ext>
            </c:extLst>
          </c:dPt>
          <c:dPt>
            <c:idx val="4"/>
            <c:bubble3D val="0"/>
            <c:spPr>
              <a:solidFill>
                <a:schemeClr val="accent5"/>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9-4B23-4B07-B145-BC7E1859FAF0}"/>
              </c:ext>
            </c:extLst>
          </c:dPt>
          <c:dPt>
            <c:idx val="5"/>
            <c:bubble3D val="0"/>
            <c:spPr>
              <a:solidFill>
                <a:schemeClr val="accent6"/>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B-4B23-4B07-B145-BC7E1859FAF0}"/>
              </c:ext>
            </c:extLst>
          </c:dPt>
          <c:dPt>
            <c:idx val="6"/>
            <c:bubble3D val="0"/>
            <c:spPr>
              <a:solidFill>
                <a:schemeClr val="accent1">
                  <a:lumMod val="60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D-4B23-4B07-B145-BC7E1859FAF0}"/>
              </c:ext>
            </c:extLst>
          </c:dPt>
          <c:dPt>
            <c:idx val="7"/>
            <c:bubble3D val="0"/>
            <c:spPr>
              <a:solidFill>
                <a:schemeClr val="accent2">
                  <a:lumMod val="60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F-4B23-4B07-B145-BC7E1859FAF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Pivots_Backend!$C$36:$C$41</c:f>
              <c:strCache>
                <c:ptCount val="5"/>
                <c:pt idx="0">
                  <c:v>Cleaning &amp; Laundry</c:v>
                </c:pt>
                <c:pt idx="1">
                  <c:v>Household &amp; Miscellaneous</c:v>
                </c:pt>
                <c:pt idx="2">
                  <c:v>Maintenance</c:v>
                </c:pt>
                <c:pt idx="3">
                  <c:v>Taxes &amp; Salary</c:v>
                </c:pt>
                <c:pt idx="4">
                  <c:v>Utilities</c:v>
                </c:pt>
              </c:strCache>
            </c:strRef>
          </c:cat>
          <c:val>
            <c:numRef>
              <c:f>Pivots_Backend!$D$36:$D$41</c:f>
              <c:numCache>
                <c:formatCode>_([$€-2]\ * #,##0.00_);_([$€-2]\ * \(#,##0.00\);_([$€-2]\ * "-"??_);_(@_)</c:formatCode>
                <c:ptCount val="5"/>
                <c:pt idx="0">
                  <c:v>2137.23</c:v>
                </c:pt>
                <c:pt idx="1">
                  <c:v>1233.5</c:v>
                </c:pt>
                <c:pt idx="2">
                  <c:v>3503.32</c:v>
                </c:pt>
                <c:pt idx="3">
                  <c:v>8900</c:v>
                </c:pt>
                <c:pt idx="4">
                  <c:v>2349.87</c:v>
                </c:pt>
              </c:numCache>
            </c:numRef>
          </c:val>
          <c:extLst>
            <c:ext xmlns:c16="http://schemas.microsoft.com/office/drawing/2014/chart" uri="{C3380CC4-5D6E-409C-BE32-E72D297353CC}">
              <c16:uniqueId val="{00000010-4B23-4B07-B145-BC7E1859FAF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egendEntry>
        <c:idx val="0"/>
        <c:txPr>
          <a:bodyPr rot="0" spcFirstLastPara="1" vertOverflow="ellipsis" vert="horz" wrap="square" anchor="ctr" anchorCtr="1"/>
          <a:lstStyle/>
          <a:p>
            <a:pPr>
              <a:defRPr sz="1050" b="1"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50" b="1" i="0" u="none" strike="noStrike" kern="1200" baseline="0">
                <a:solidFill>
                  <a:schemeClr val="dk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050" b="1" i="0" u="none" strike="noStrike" kern="1200" baseline="0">
                <a:solidFill>
                  <a:schemeClr val="dk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050" b="1" i="0" u="none" strike="noStrike" kern="1200" baseline="0">
                <a:solidFill>
                  <a:schemeClr val="dk1">
                    <a:lumMod val="65000"/>
                    <a:lumOff val="3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57350081298405642"/>
          <c:y val="0.31891424062179158"/>
          <c:w val="0.4129702962536545"/>
          <c:h val="0.561866015271315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[Cosmos Studios Season 2025 Analytics.xlsx]Pivots_Backend!PivotTable9</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Guests</a:t>
            </a:r>
            <a:r>
              <a:rPr lang="en-US" b="1" baseline="0"/>
              <a:t> Booking Source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Pivots_Backend!$H$12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Pivots_Backend!$G$13:$G$19</c:f>
              <c:strCache>
                <c:ptCount val="6"/>
                <c:pt idx="0">
                  <c:v>Grcka Info</c:v>
                </c:pt>
                <c:pt idx="1">
                  <c:v>Messaging Apps</c:v>
                </c:pt>
                <c:pt idx="2">
                  <c:v>Phone Call</c:v>
                </c:pt>
                <c:pt idx="3">
                  <c:v>Referral</c:v>
                </c:pt>
                <c:pt idx="4">
                  <c:v>Social Media</c:v>
                </c:pt>
                <c:pt idx="5">
                  <c:v>Walk in</c:v>
                </c:pt>
              </c:strCache>
            </c:strRef>
          </c:cat>
          <c:val>
            <c:numRef>
              <c:f>Pivots_Backend!$H$13:$H$19</c:f>
              <c:numCache>
                <c:formatCode>General</c:formatCode>
                <c:ptCount val="6"/>
                <c:pt idx="0">
                  <c:v>8</c:v>
                </c:pt>
                <c:pt idx="1">
                  <c:v>64</c:v>
                </c:pt>
                <c:pt idx="2">
                  <c:v>89</c:v>
                </c:pt>
                <c:pt idx="3">
                  <c:v>4</c:v>
                </c:pt>
                <c:pt idx="4">
                  <c:v>22</c:v>
                </c:pt>
                <c:pt idx="5">
                  <c:v>34</c:v>
                </c:pt>
              </c:numCache>
            </c:numRef>
          </c:val>
          <c:extLst>
            <c:ext xmlns:c16="http://schemas.microsoft.com/office/drawing/2014/chart" uri="{C3380CC4-5D6E-409C-BE32-E72D297353CC}">
              <c16:uniqueId val="{00000000-C61A-4A7C-960F-AD1E5A4D0B91}"/>
            </c:ext>
          </c:extLst>
        </c:ser>
        <c:dLbls>
          <c:showLegendKey val="0"/>
          <c:showVal val="0"/>
          <c:showCatName val="0"/>
          <c:showSerName val="0"/>
          <c:showPercent val="0"/>
          <c:showBubbleSize val="0"/>
        </c:dLbls>
        <c:gapWidth val="182"/>
        <c:axId val="220137103"/>
        <c:axId val="220137583"/>
      </c:barChart>
      <c:catAx>
        <c:axId val="22013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137583"/>
        <c:crosses val="autoZero"/>
        <c:auto val="1"/>
        <c:lblAlgn val="ctr"/>
        <c:lblOffset val="100"/>
        <c:noMultiLvlLbl val="0"/>
      </c:catAx>
      <c:valAx>
        <c:axId val="22013758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013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[Cosmos Studios Season 2025 Analytics.xlsx]Pivots_Backend!PivotTable6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Expenses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Pivots_Backend!$G$35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Pivots_Backend!$F$36:$F$41</c:f>
              <c:strCache>
                <c:ptCount val="5"/>
                <c:pt idx="0">
                  <c:v>May</c:v>
                </c:pt>
                <c:pt idx="1">
                  <c:v>Jun</c:v>
                </c:pt>
                <c:pt idx="2">
                  <c:v>Jul</c:v>
                </c:pt>
                <c:pt idx="3">
                  <c:v>Aug</c:v>
                </c:pt>
                <c:pt idx="4">
                  <c:v>Sep</c:v>
                </c:pt>
              </c:strCache>
            </c:strRef>
          </c:cat>
          <c:val>
            <c:numRef>
              <c:f>Pivots_Backend!$G$36:$G$41</c:f>
              <c:numCache>
                <c:formatCode>General</c:formatCode>
                <c:ptCount val="5"/>
                <c:pt idx="0">
                  <c:v>272.32</c:v>
                </c:pt>
                <c:pt idx="1">
                  <c:v>3066.3</c:v>
                </c:pt>
                <c:pt idx="2">
                  <c:v>7651</c:v>
                </c:pt>
                <c:pt idx="3">
                  <c:v>4634.8</c:v>
                </c:pt>
                <c:pt idx="4">
                  <c:v>2499.5</c:v>
                </c:pt>
              </c:numCache>
            </c:numRef>
          </c:val>
          <c:smooth val="0"/>
          <c:extLst>
            <c:ext xmlns:c16="http://schemas.microsoft.com/office/drawing/2014/chart" uri="{C3380CC4-5D6E-409C-BE32-E72D297353CC}">
              <c16:uniqueId val="{00000000-0D03-4FDF-A27B-F20B9042B4C9}"/>
            </c:ext>
          </c:extLst>
        </c:ser>
        <c:dLbls>
          <c:showLegendKey val="0"/>
          <c:showVal val="0"/>
          <c:showCatName val="0"/>
          <c:showSerName val="0"/>
          <c:showPercent val="0"/>
          <c:showBubbleSize val="0"/>
        </c:dLbls>
        <c:marker val="1"/>
        <c:smooth val="0"/>
        <c:axId val="1742984400"/>
        <c:axId val="1742982960"/>
      </c:lineChart>
      <c:catAx>
        <c:axId val="174298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82960"/>
        <c:crosses val="autoZero"/>
        <c:auto val="1"/>
        <c:lblAlgn val="ctr"/>
        <c:lblOffset val="100"/>
        <c:noMultiLvlLbl val="0"/>
      </c:catAx>
      <c:valAx>
        <c:axId val="174298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8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[Cosmos Studios Season 2025 Analytics.xlsx]Pivots_Backend!PivotTable11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Stay-Top 3 Countries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Pivots_Backend!$D$11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Pivots_Backend!$C$12:$C$15</c:f>
              <c:strCache>
                <c:ptCount val="3"/>
                <c:pt idx="0">
                  <c:v>Austria</c:v>
                </c:pt>
                <c:pt idx="1">
                  <c:v>Croatia</c:v>
                </c:pt>
                <c:pt idx="2">
                  <c:v>Switzerland</c:v>
                </c:pt>
              </c:strCache>
            </c:strRef>
          </c:cat>
          <c:val>
            <c:numRef>
              <c:f>Pivots_Backend!$D$12:$D$15</c:f>
              <c:numCache>
                <c:formatCode>0</c:formatCode>
                <c:ptCount val="3"/>
                <c:pt idx="0">
                  <c:v>21</c:v>
                </c:pt>
                <c:pt idx="1">
                  <c:v>14</c:v>
                </c:pt>
                <c:pt idx="2">
                  <c:v>10</c:v>
                </c:pt>
              </c:numCache>
            </c:numRef>
          </c:val>
          <c:extLst>
            <c:ext xmlns:c16="http://schemas.microsoft.com/office/drawing/2014/chart" uri="{C3380CC4-5D6E-409C-BE32-E72D297353CC}">
              <c16:uniqueId val="{00000000-3658-4B82-883C-F6E55B00B8F5}"/>
            </c:ext>
          </c:extLst>
        </c:ser>
        <c:dLbls>
          <c:showLegendKey val="0"/>
          <c:showVal val="0"/>
          <c:showCatName val="0"/>
          <c:showSerName val="0"/>
          <c:showPercent val="0"/>
          <c:showBubbleSize val="0"/>
        </c:dLbls>
        <c:gapWidth val="219"/>
        <c:overlap val="-27"/>
        <c:axId val="1003661216"/>
        <c:axId val="1003661696"/>
      </c:barChart>
      <c:catAx>
        <c:axId val="100366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661696"/>
        <c:crosses val="autoZero"/>
        <c:auto val="1"/>
        <c:lblAlgn val="ctr"/>
        <c:lblOffset val="100"/>
        <c:noMultiLvlLbl val="0"/>
      </c:catAx>
      <c:valAx>
        <c:axId val="1003661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66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8</xdr:col>
      <xdr:colOff>132820</xdr:colOff>
      <xdr:row>3</xdr:row>
      <xdr:rowOff>174202</xdr:rowOff>
    </xdr:to>
    <xdr:sp macro="" textlink="">
      <xdr:nvSpPr>
        <xdr:cNvPr id="3" name="Text 1">
          <a:extLst>
            <a:ext uri="{FF2B5EF4-FFF2-40B4-BE49-F238E27FC236}">
              <a16:creationId xmlns:a16="http://schemas.microsoft.com/office/drawing/2014/main" id="{F2CEBB52-4EDF-4FB3-A6AE-2DA6A971657D}"/>
            </a:ext>
          </a:extLst>
        </xdr:cNvPr>
        <xdr:cNvSpPr txBox="1">
          <a:spLocks noChangeArrowheads="1"/>
        </xdr:cNvSpPr>
      </xdr:nvSpPr>
      <xdr:spPr bwMode="auto">
        <a:xfrm>
          <a:off x="7203281" y="428625"/>
          <a:ext cx="1823508" cy="364702"/>
        </a:xfrm>
        <a:prstGeom prst="rect">
          <a:avLst/>
        </a:prstGeom>
        <a:solidFill>
          <a:srgbClr val="FFFF00"/>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Look up</a:t>
          </a:r>
        </a:p>
        <a:p>
          <a:pPr algn="ctr" rtl="0">
            <a:defRPr sz="1000"/>
          </a:pPr>
          <a:r>
            <a:rPr lang="en-US" sz="1000" b="1" i="0" strike="noStrike">
              <a:solidFill>
                <a:srgbClr val="000000"/>
              </a:solidFill>
              <a:latin typeface="Arial"/>
              <a:cs typeface="Arial"/>
            </a:rPr>
            <a:t> Expenses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590550</xdr:colOff>
      <xdr:row>2</xdr:row>
      <xdr:rowOff>28575</xdr:rowOff>
    </xdr:from>
    <xdr:to>
      <xdr:col>14</xdr:col>
      <xdr:colOff>200024</xdr:colOff>
      <xdr:row>13</xdr:row>
      <xdr:rowOff>200025</xdr:rowOff>
    </xdr:to>
    <xdr:graphicFrame macro="">
      <xdr:nvGraphicFramePr>
        <xdr:cNvPr id="4" name="Chart 3">
          <a:extLst>
            <a:ext uri="{FF2B5EF4-FFF2-40B4-BE49-F238E27FC236}">
              <a16:creationId xmlns:a16="http://schemas.microsoft.com/office/drawing/2014/main" id="{4C44BD17-6E73-93BE-53EA-0BFB9E926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60554</xdr:colOff>
      <xdr:row>3</xdr:row>
      <xdr:rowOff>108856</xdr:rowOff>
    </xdr:from>
    <xdr:to>
      <xdr:col>4</xdr:col>
      <xdr:colOff>57830</xdr:colOff>
      <xdr:row>17</xdr:row>
      <xdr:rowOff>32657</xdr:rowOff>
    </xdr:to>
    <xdr:graphicFrame macro="">
      <xdr:nvGraphicFramePr>
        <xdr:cNvPr id="14" name="Chart 13">
          <a:extLst>
            <a:ext uri="{FF2B5EF4-FFF2-40B4-BE49-F238E27FC236}">
              <a16:creationId xmlns:a16="http://schemas.microsoft.com/office/drawing/2014/main" id="{156BCE31-E42C-4057-B5A1-6BCDB2246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161242</xdr:colOff>
      <xdr:row>3</xdr:row>
      <xdr:rowOff>84025</xdr:rowOff>
    </xdr:from>
    <xdr:to>
      <xdr:col>10</xdr:col>
      <xdr:colOff>399708</xdr:colOff>
      <xdr:row>16</xdr:row>
      <xdr:rowOff>202407</xdr:rowOff>
    </xdr:to>
    <xdr:graphicFrame macro="">
      <xdr:nvGraphicFramePr>
        <xdr:cNvPr id="2" name="Chart 1">
          <a:extLst>
            <a:ext uri="{FF2B5EF4-FFF2-40B4-BE49-F238E27FC236}">
              <a16:creationId xmlns:a16="http://schemas.microsoft.com/office/drawing/2014/main" id="{20AAC102-1911-4E33-962E-5E58B7D03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53406</xdr:colOff>
      <xdr:row>3</xdr:row>
      <xdr:rowOff>58513</xdr:rowOff>
    </xdr:from>
    <xdr:to>
      <xdr:col>14</xdr:col>
      <xdr:colOff>607219</xdr:colOff>
      <xdr:row>16</xdr:row>
      <xdr:rowOff>188800</xdr:rowOff>
    </xdr:to>
    <xdr:graphicFrame macro="">
      <xdr:nvGraphicFramePr>
        <xdr:cNvPr id="3" name="Chart 2">
          <a:extLst>
            <a:ext uri="{FF2B5EF4-FFF2-40B4-BE49-F238E27FC236}">
              <a16:creationId xmlns:a16="http://schemas.microsoft.com/office/drawing/2014/main" id="{F01C8B04-A74D-4776-85FF-1D226A95A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373858</xdr:colOff>
      <xdr:row>38</xdr:row>
      <xdr:rowOff>93549</xdr:rowOff>
    </xdr:from>
    <xdr:to>
      <xdr:col>5</xdr:col>
      <xdr:colOff>71439</xdr:colOff>
      <xdr:row>50</xdr:row>
      <xdr:rowOff>65654</xdr:rowOff>
    </xdr:to>
    <xdr:graphicFrame macro="">
      <xdr:nvGraphicFramePr>
        <xdr:cNvPr id="6" name="Chart 5">
          <a:extLst>
            <a:ext uri="{FF2B5EF4-FFF2-40B4-BE49-F238E27FC236}">
              <a16:creationId xmlns:a16="http://schemas.microsoft.com/office/drawing/2014/main" id="{BBB352E0-3181-4D41-88F4-D7C8928E9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1293017</xdr:colOff>
      <xdr:row>38</xdr:row>
      <xdr:rowOff>136072</xdr:rowOff>
    </xdr:from>
    <xdr:to>
      <xdr:col>19</xdr:col>
      <xdr:colOff>222817</xdr:colOff>
      <xdr:row>50</xdr:row>
      <xdr:rowOff>161584</xdr:rowOff>
    </xdr:to>
    <xdr:graphicFrame macro="">
      <xdr:nvGraphicFramePr>
        <xdr:cNvPr id="7" name="Chart 6">
          <a:extLst>
            <a:ext uri="{FF2B5EF4-FFF2-40B4-BE49-F238E27FC236}">
              <a16:creationId xmlns:a16="http://schemas.microsoft.com/office/drawing/2014/main" id="{E4808A7C-1780-441B-870C-83C20EEB8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42866</xdr:colOff>
      <xdr:row>35</xdr:row>
      <xdr:rowOff>198324</xdr:rowOff>
    </xdr:from>
    <xdr:to>
      <xdr:col>12</xdr:col>
      <xdr:colOff>1374322</xdr:colOff>
      <xdr:row>53</xdr:row>
      <xdr:rowOff>40821</xdr:rowOff>
    </xdr:to>
    <xdr:graphicFrame macro="">
      <xdr:nvGraphicFramePr>
        <xdr:cNvPr id="8" name="Chart 7">
          <a:extLst>
            <a:ext uri="{FF2B5EF4-FFF2-40B4-BE49-F238E27FC236}">
              <a16:creationId xmlns:a16="http://schemas.microsoft.com/office/drawing/2014/main" id="{9A096A73-097C-491C-833D-0933A60D3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368411</xdr:colOff>
      <xdr:row>56</xdr:row>
      <xdr:rowOff>165324</xdr:rowOff>
    </xdr:from>
    <xdr:to>
      <xdr:col>7</xdr:col>
      <xdr:colOff>40821</xdr:colOff>
      <xdr:row>74</xdr:row>
      <xdr:rowOff>40820</xdr:rowOff>
    </xdr:to>
    <xdr:graphicFrame macro="">
      <xdr:nvGraphicFramePr>
        <xdr:cNvPr id="9" name="Chart 8">
          <a:extLst>
            <a:ext uri="{FF2B5EF4-FFF2-40B4-BE49-F238E27FC236}">
              <a16:creationId xmlns:a16="http://schemas.microsoft.com/office/drawing/2014/main" id="{A7E22A8A-7A2A-49F7-B99C-94CC71F0B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326571</xdr:colOff>
      <xdr:row>18</xdr:row>
      <xdr:rowOff>149679</xdr:rowOff>
    </xdr:from>
    <xdr:to>
      <xdr:col>12</xdr:col>
      <xdr:colOff>1173616</xdr:colOff>
      <xdr:row>32</xdr:row>
      <xdr:rowOff>88446</xdr:rowOff>
    </xdr:to>
    <xdr:graphicFrame macro="">
      <xdr:nvGraphicFramePr>
        <xdr:cNvPr id="5" name="Chart 4">
          <a:extLst>
            <a:ext uri="{FF2B5EF4-FFF2-40B4-BE49-F238E27FC236}">
              <a16:creationId xmlns:a16="http://schemas.microsoft.com/office/drawing/2014/main" id="{99D86E22-C2A3-4095-AD06-821595D7F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242207</xdr:colOff>
      <xdr:row>4</xdr:row>
      <xdr:rowOff>200024</xdr:rowOff>
    </xdr:from>
    <xdr:to>
      <xdr:col>18</xdr:col>
      <xdr:colOff>29936</xdr:colOff>
      <xdr:row>13</xdr:row>
      <xdr:rowOff>68035</xdr:rowOff>
    </xdr:to>
    <mc:AlternateContent xmlns:mc="http://schemas.openxmlformats.org/markup-compatibility/2006" xmlns:a14="http://schemas.microsoft.com/office/drawing/2010/main">
      <mc:Choice Requires="a14">
        <xdr:graphicFrame macro="">
          <xdr:nvGraphicFramePr>
            <xdr:cNvPr id="11" name="Country Group">
              <a:extLst>
                <a:ext uri="{FF2B5EF4-FFF2-40B4-BE49-F238E27FC236}">
                  <a16:creationId xmlns:a16="http://schemas.microsoft.com/office/drawing/2014/main" id="{6680A42D-511B-ADAE-08AE-92584532666C}"/>
                </a:ext>
              </a:extLst>
            </xdr:cNvPr>
            <xdr:cNvGraphicFramePr/>
          </xdr:nvGraphicFramePr>
          <xdr:xfrm>
            <a:off x="0" y="0"/>
            <a:ext cx="0" cy="0"/>
          </xdr:xfrm>
          <a:graphic>
            <a:graphicData uri="http://schemas.microsoft.com/office/drawing/2010/slicer">
              <sle:slicer xmlns:sle="http://schemas.microsoft.com/office/drawing/2010/slicer" name="Country Group"/>
            </a:graphicData>
          </a:graphic>
        </xdr:graphicFrame>
      </mc:Choice>
      <mc:Fallback xmlns="">
        <xdr:sp macro="" textlink="">
          <xdr:nvSpPr>
            <xdr:cNvPr id="0" name=""/>
            <xdr:cNvSpPr>
              <a:spLocks noTextEdit="1"/>
            </xdr:cNvSpPr>
          </xdr:nvSpPr>
          <xdr:spPr>
            <a:xfrm>
              <a:off x="13636738" y="1366837"/>
              <a:ext cx="1859417" cy="1796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326571</xdr:colOff>
      <xdr:row>57</xdr:row>
      <xdr:rowOff>108856</xdr:rowOff>
    </xdr:from>
    <xdr:to>
      <xdr:col>17</xdr:col>
      <xdr:colOff>353785</xdr:colOff>
      <xdr:row>74</xdr:row>
      <xdr:rowOff>0</xdr:rowOff>
    </xdr:to>
    <xdr:graphicFrame macro="">
      <xdr:nvGraphicFramePr>
        <xdr:cNvPr id="12" name="Chart 11">
          <a:extLst>
            <a:ext uri="{FF2B5EF4-FFF2-40B4-BE49-F238E27FC236}">
              <a16:creationId xmlns:a16="http://schemas.microsoft.com/office/drawing/2014/main" id="{E8A926B8-9913-4374-829F-59BDCFB28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721178</xdr:colOff>
      <xdr:row>19</xdr:row>
      <xdr:rowOff>0</xdr:rowOff>
    </xdr:from>
    <xdr:to>
      <xdr:col>5</xdr:col>
      <xdr:colOff>204257</xdr:colOff>
      <xdr:row>32</xdr:row>
      <xdr:rowOff>117325</xdr:rowOff>
    </xdr:to>
    <xdr:graphicFrame macro="">
      <xdr:nvGraphicFramePr>
        <xdr:cNvPr id="10" name="Chart 9">
          <a:extLst>
            <a:ext uri="{FF2B5EF4-FFF2-40B4-BE49-F238E27FC236}">
              <a16:creationId xmlns:a16="http://schemas.microsoft.com/office/drawing/2014/main" id="{438E7FE5-F0BB-4D6F-A4E6-BBA9C4859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15</xdr:col>
      <xdr:colOff>283027</xdr:colOff>
      <xdr:row>19</xdr:row>
      <xdr:rowOff>200021</xdr:rowOff>
    </xdr:from>
    <xdr:to>
      <xdr:col>18</xdr:col>
      <xdr:colOff>70756</xdr:colOff>
      <xdr:row>27</xdr:row>
      <xdr:rowOff>176889</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33B9D287-2845-9C99-60B8-F67A40AC987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77558" y="4581521"/>
              <a:ext cx="1859417" cy="1691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refreshedDate="45987.572348379632" createdVersion="8" refreshedVersion="8" minRefreshableVersion="3" recordCount="113" xr:uid="{2F4A8DBF-D691-4434-9B86-BA22C820E717}">
  <cacheSource type="worksheet">
    <worksheetSource ref="A1:E114" sheet="Expenses"/>
  </cacheSource>
  <cacheFields count="8">
    <cacheField name="Date" numFmtId="14">
      <sharedItems containsSemiMixedTypes="0" containsNonDate="0" containsDate="1" containsString="0" minDate="2025-05-23T00:00:00" maxDate="2025-09-28T00:00:00" count="74">
        <d v="2025-06-28T00:00:00"/>
        <d v="2025-07-16T00:00:00"/>
        <d v="2025-07-29T00:00:00"/>
        <d v="2025-08-30T00:00:00"/>
        <d v="2025-09-01T00:00:00"/>
        <d v="2025-05-30T00:00:00"/>
        <d v="2025-06-02T00:00:00"/>
        <d v="2025-06-17T00:00:00"/>
        <d v="2025-06-19T00:00:00"/>
        <d v="2025-07-01T00:00:00"/>
        <d v="2025-07-21T00:00:00"/>
        <d v="2025-08-08T00:00:00"/>
        <d v="2025-08-17T00:00:00"/>
        <d v="2025-09-25T00:00:00"/>
        <d v="2025-06-13T00:00:00"/>
        <d v="2025-06-24T00:00:00"/>
        <d v="2025-06-25T00:00:00"/>
        <d v="2025-06-30T00:00:00"/>
        <d v="2025-07-05T00:00:00"/>
        <d v="2025-07-09T00:00:00"/>
        <d v="2025-07-11T00:00:00"/>
        <d v="2025-07-13T00:00:00"/>
        <d v="2025-07-15T00:00:00"/>
        <d v="2025-07-17T00:00:00"/>
        <d v="2025-07-18T00:00:00"/>
        <d v="2025-07-20T00:00:00"/>
        <d v="2025-07-23T00:00:00"/>
        <d v="2025-07-26T00:00:00"/>
        <d v="2025-07-28T00:00:00"/>
        <d v="2025-07-31T00:00:00"/>
        <d v="2025-08-01T00:00:00"/>
        <d v="2025-08-06T00:00:00"/>
        <d v="2025-08-07T00:00:00"/>
        <d v="2025-08-12T00:00:00"/>
        <d v="2025-08-14T00:00:00"/>
        <d v="2025-08-19T00:00:00"/>
        <d v="2025-08-20T00:00:00"/>
        <d v="2025-08-21T00:00:00"/>
        <d v="2025-08-22T00:00:00"/>
        <d v="2025-08-26T00:00:00"/>
        <d v="2025-08-28T00:00:00"/>
        <d v="2025-08-29T00:00:00"/>
        <d v="2025-08-31T00:00:00"/>
        <d v="2025-09-02T00:00:00"/>
        <d v="2025-09-05T00:00:00"/>
        <d v="2025-09-08T00:00:00"/>
        <d v="2025-09-15T00:00:00"/>
        <d v="2025-09-24T00:00:00"/>
        <d v="2025-09-27T00:00:00"/>
        <d v="2025-06-12T00:00:00"/>
        <d v="2025-07-08T00:00:00"/>
        <d v="2025-08-03T00:00:00"/>
        <d v="2025-08-11T00:00:00"/>
        <d v="2025-08-23T00:00:00"/>
        <d v="2025-06-16T00:00:00"/>
        <d v="2025-06-10T00:00:00"/>
        <d v="2025-06-15T00:00:00"/>
        <d v="2025-06-18T00:00:00"/>
        <d v="2025-06-21T00:00:00"/>
        <d v="2025-06-22T00:00:00"/>
        <d v="2025-06-23T00:00:00"/>
        <d v="2025-06-26T00:00:00"/>
        <d v="2025-07-02T00:00:00"/>
        <d v="2025-07-10T00:00:00"/>
        <d v="2025-07-14T00:00:00"/>
        <d v="2025-08-02T00:00:00"/>
        <d v="2025-08-04T00:00:00"/>
        <d v="2025-08-13T00:00:00"/>
        <d v="2025-08-15T00:00:00"/>
        <d v="2025-08-24T00:00:00"/>
        <d v="2025-08-25T00:00:00"/>
        <d v="2025-05-23T00:00:00"/>
        <d v="2025-05-26T00:00:00"/>
        <d v="2025-09-11T00:00:00"/>
      </sharedItems>
      <fieldGroup par="7"/>
    </cacheField>
    <cacheField name="Month" numFmtId="14">
      <sharedItems/>
    </cacheField>
    <cacheField name="Main Category" numFmtId="49">
      <sharedItems count="8">
        <s v="Taxes &amp; Salary"/>
        <s v="Utilities"/>
        <s v="Cleaning &amp; Laundry"/>
        <s v="Maintenance"/>
        <s v="Household &amp; Miscellaneous"/>
        <s v="Equipment" u="1"/>
        <s v="Petrol" u="1"/>
        <s v="Transportation" u="1"/>
      </sharedItems>
      <fieldGroup par="5"/>
    </cacheField>
    <cacheField name="Description" numFmtId="49">
      <sharedItems/>
    </cacheField>
    <cacheField name="Amount" numFmtId="164">
      <sharedItems containsSemiMixedTypes="0" containsString="0" containsNumber="1" minValue="2" maxValue="5000"/>
    </cacheField>
    <cacheField name="Main Category2" numFmtId="0" databaseField="0">
      <fieldGroup base="2">
        <discretePr count="8">
          <x v="0"/>
          <x v="1"/>
          <x v="2"/>
          <x v="5"/>
          <x v="5"/>
          <x v="3"/>
          <x v="4"/>
          <x v="5"/>
        </discretePr>
        <groupItems count="6">
          <s v="Taxes &amp; Salary"/>
          <s v="Utilities"/>
          <s v="Cleaning &amp; Laundry"/>
          <s v="Equipment"/>
          <s v="Petrol"/>
          <s v="Group1"/>
        </groupItems>
      </fieldGroup>
    </cacheField>
    <cacheField name="Days (Date)" numFmtId="0" databaseField="0">
      <fieldGroup base="0">
        <rangePr groupBy="days" startDate="2025-05-23T00:00:00" endDate="2025-09-28T00:00:00"/>
        <groupItems count="368">
          <s v="&lt;23-05-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09-25"/>
        </groupItems>
      </fieldGroup>
    </cacheField>
    <cacheField name="Months (Date)" numFmtId="0" databaseField="0">
      <fieldGroup base="0">
        <rangePr groupBy="months" startDate="2025-05-23T00:00:00" endDate="2025-09-28T00:00:00"/>
        <groupItems count="14">
          <s v="&lt;23-05-25"/>
          <s v="Jan"/>
          <s v="Feb"/>
          <s v="Mar"/>
          <s v="Apr"/>
          <s v="May"/>
          <s v="Jun"/>
          <s v="Jul"/>
          <s v="Aug"/>
          <s v="Sep"/>
          <s v="Oct"/>
          <s v="Nov"/>
          <s v="Dec"/>
          <s v="&gt;28-09-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refreshedDate="45987.572348958332" createdVersion="8" refreshedVersion="8" minRefreshableVersion="3" recordCount="221" xr:uid="{DDAE98BC-3040-4F98-9124-853DE026A359}">
  <cacheSource type="worksheet">
    <worksheetSource name="Bookings"/>
  </cacheSource>
  <cacheFields count="19">
    <cacheField name="Booking ID" numFmtId="49">
      <sharedItems/>
    </cacheField>
    <cacheField name="Booking Status" numFmtId="49">
      <sharedItems/>
    </cacheField>
    <cacheField name="Guest ID" numFmtId="49">
      <sharedItems/>
    </cacheField>
    <cacheField name="Room No" numFmtId="1">
      <sharedItems containsSemiMixedTypes="0" containsString="0" containsNumber="1" containsInteger="1" minValue="1" maxValue="108"/>
    </cacheField>
    <cacheField name="Total Guests" numFmtId="1">
      <sharedItems containsSemiMixedTypes="0" containsString="0" containsNumber="1" containsInteger="1" minValue="1" maxValue="6"/>
    </cacheField>
    <cacheField name="Guest Type" numFmtId="1">
      <sharedItems/>
    </cacheField>
    <cacheField name="Guest Nationality" numFmtId="49">
      <sharedItems/>
    </cacheField>
    <cacheField name="Check-in" numFmtId="14">
      <sharedItems containsSemiMixedTypes="0" containsNonDate="0" containsDate="1" containsString="0" minDate="2025-06-05T00:00:00" maxDate="2025-09-20T00:00:00" count="85">
        <d v="2025-06-06T00:00:00"/>
        <d v="2025-06-10T00:00:00"/>
        <d v="2025-06-13T00:00:00"/>
        <d v="2025-06-15T00:00:00"/>
        <d v="2025-06-20T00:00:00"/>
        <d v="2025-06-22T00:00:00"/>
        <d v="2025-06-24T00:00:00"/>
        <d v="2025-06-25T00:00:00"/>
        <d v="2025-07-01T00:00:00"/>
        <d v="2025-07-02T00:00:00"/>
        <d v="2025-07-11T00:00:00"/>
        <d v="2025-07-07T00:00:00"/>
        <d v="2025-07-09T00:00:00"/>
        <d v="2025-07-13T00:00:00"/>
        <d v="2025-07-15T00:00:00"/>
        <d v="2025-07-16T00:00:00"/>
        <d v="2025-07-21T00:00:00"/>
        <d v="2025-07-26T00:00:00"/>
        <d v="2025-07-28T00:00:00"/>
        <d v="2025-08-01T00:00:00"/>
        <d v="2025-08-07T00:00:00"/>
        <d v="2025-08-09T00:00:00"/>
        <d v="2025-08-11T00:00:00"/>
        <d v="2025-08-14T00:00:00"/>
        <d v="2025-08-18T00:00:00"/>
        <d v="2025-06-16T00:00:00"/>
        <d v="2025-06-07T00:00:00"/>
        <d v="2025-06-18T00:00:00"/>
        <d v="2025-06-23T00:00:00"/>
        <d v="2025-06-29T00:00:00"/>
        <d v="2025-07-14T00:00:00"/>
        <d v="2025-07-29T00:00:00"/>
        <d v="2025-08-13T00:00:00"/>
        <d v="2025-06-12T00:00:00"/>
        <d v="2025-06-05T00:00:00"/>
        <d v="2025-06-21T00:00:00"/>
        <d v="2025-06-08T00:00:00"/>
        <d v="2025-06-19T00:00:00"/>
        <d v="2025-07-17T00:00:00"/>
        <d v="2025-08-19T00:00:00"/>
        <d v="2025-07-22T00:00:00"/>
        <d v="2025-06-28T00:00:00"/>
        <d v="2025-08-12T00:00:00"/>
        <d v="2025-07-12T00:00:00"/>
        <d v="2025-07-05T00:00:00"/>
        <d v="2025-07-04T00:00:00"/>
        <d v="2025-09-01T00:00:00"/>
        <d v="2025-06-30T00:00:00"/>
        <d v="2025-08-02T00:00:00"/>
        <d v="2025-07-06T00:00:00"/>
        <d v="2025-08-04T00:00:00"/>
        <d v="2025-07-20T00:00:00"/>
        <d v="2025-07-24T00:00:00"/>
        <d v="2025-07-27T00:00:00"/>
        <d v="2025-08-08T00:00:00"/>
        <d v="2025-07-10T00:00:00"/>
        <d v="2025-07-19T00:00:00"/>
        <d v="2025-07-25T00:00:00"/>
        <d v="2025-08-23T00:00:00"/>
        <d v="2025-07-18T00:00:00"/>
        <d v="2025-08-03T00:00:00"/>
        <d v="2025-07-23T00:00:00"/>
        <d v="2025-08-17T00:00:00"/>
        <d v="2025-08-20T00:00:00"/>
        <d v="2025-08-05T00:00:00"/>
        <d v="2025-09-07T00:00:00"/>
        <d v="2025-08-25T00:00:00"/>
        <d v="2025-08-27T00:00:00"/>
        <d v="2025-08-28T00:00:00"/>
        <d v="2025-08-22T00:00:00"/>
        <d v="2025-08-26T00:00:00"/>
        <d v="2025-08-30T00:00:00"/>
        <d v="2025-08-21T00:00:00"/>
        <d v="2025-08-24T00:00:00"/>
        <d v="2025-09-10T00:00:00"/>
        <d v="2025-09-06T00:00:00"/>
        <d v="2025-08-29T00:00:00"/>
        <d v="2025-09-03T00:00:00"/>
        <d v="2025-09-02T00:00:00"/>
        <d v="2025-09-04T00:00:00"/>
        <d v="2025-09-08T00:00:00"/>
        <d v="2025-09-09T00:00:00"/>
        <d v="2025-09-11T00:00:00"/>
        <d v="2025-09-17T00:00:00"/>
        <d v="2025-09-19T00:00:00"/>
      </sharedItems>
      <fieldGroup par="18"/>
    </cacheField>
    <cacheField name="Check-out" numFmtId="14">
      <sharedItems containsSemiMixedTypes="0" containsNonDate="0" containsDate="1" containsString="0" minDate="2025-06-08T00:00:00" maxDate="2025-09-23T00:00:00"/>
    </cacheField>
    <cacheField name="Nights Stayed" numFmtId="1">
      <sharedItems containsSemiMixedTypes="0" containsString="0" containsNumber="1" containsInteger="1" minValue="1" maxValue="23"/>
    </cacheField>
    <cacheField name="Price per Night" numFmtId="164">
      <sharedItems containsSemiMixedTypes="0" containsString="0" containsNumber="1" minValue="30" maxValue="62"/>
    </cacheField>
    <cacheField name="Deposit" numFmtId="164">
      <sharedItems containsSemiMixedTypes="0" containsString="0" containsNumber="1" containsInteger="1" minValue="0" maxValue="1200"/>
    </cacheField>
    <cacheField name="Amount Due" numFmtId="164">
      <sharedItems containsSemiMixedTypes="0" containsString="0" containsNumber="1" minValue="3.999999999996362E-2" maxValue="750"/>
    </cacheField>
    <cacheField name="Total Revenue" numFmtId="164">
      <sharedItems containsSemiMixedTypes="0" containsString="0" containsNumber="1" minValue="30" maxValue="1200.1400000000001"/>
    </cacheField>
    <cacheField name="Month" numFmtId="1">
      <sharedItems count="4">
        <s v="Jun"/>
        <s v="Jul"/>
        <s v="Aug"/>
        <s v="Sep"/>
      </sharedItems>
    </cacheField>
    <cacheField name="Booking Source" numFmtId="49">
      <sharedItems/>
    </cacheField>
    <cacheField name="Contact Person" numFmtId="49">
      <sharedItems/>
    </cacheField>
    <cacheField name="Days (Check-in)" numFmtId="0" databaseField="0">
      <fieldGroup base="7">
        <rangePr groupBy="days" startDate="2025-06-05T00:00:00" endDate="2025-09-20T00:00:00"/>
        <groupItems count="368">
          <s v="&lt;05-06-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09-25"/>
        </groupItems>
      </fieldGroup>
    </cacheField>
    <cacheField name="Months (Check-in)" numFmtId="0" databaseField="0">
      <fieldGroup base="7">
        <rangePr groupBy="months" startDate="2025-06-05T00:00:00" endDate="2025-09-20T00:00:00"/>
        <groupItems count="14">
          <s v="&lt;05-06-25"/>
          <s v="Jan"/>
          <s v="Feb"/>
          <s v="Mar"/>
          <s v="Apr"/>
          <s v="May"/>
          <s v="Jun"/>
          <s v="Jul"/>
          <s v="Aug"/>
          <s v="Sep"/>
          <s v="Oct"/>
          <s v="Nov"/>
          <s v="Dec"/>
          <s v="&gt;20-09-25"/>
        </groupItems>
      </fieldGroup>
    </cacheField>
  </cacheFields>
  <extLst>
    <ext xmlns:x14="http://schemas.microsoft.com/office/spreadsheetml/2009/9/main" uri="{725AE2AE-9491-48be-B2B4-4EB974FC3084}">
      <x14:pivotCacheDefinition pivotCacheId="18067290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 refreshedDate="45987.573693171296" backgroundQuery="1" createdVersion="8" refreshedVersion="8" minRefreshableVersion="3" recordCount="0" supportSubquery="1" supportAdvancedDrill="1" xr:uid="{A9FCC33A-D949-48D9-9352-4B99D681E990}">
  <cacheSource type="external" connectionId="2"/>
  <cacheFields count="3">
    <cacheField name="[Expenses].[Main Category].[Main Category]" caption="Main Category" numFmtId="0" hierarchy="19" level="1">
      <sharedItems count="5">
        <s v="Cleaning &amp; Laundry"/>
        <s v="Household &amp; Miscellaneous"/>
        <s v="Maintenance"/>
        <s v="Taxes &amp; Salary"/>
        <s v="Utilities"/>
      </sharedItems>
    </cacheField>
    <cacheField name="[Measures].[Sum of Amount]" caption="Sum of Amount" numFmtId="0" hierarchy="43" level="32767"/>
    <cacheField name="[Bookings].[Month].[Month]" caption="Month" numFmtId="0" hierarchy="14" level="1">
      <sharedItems containsSemiMixedTypes="0" containsNonDate="0" containsString="0"/>
    </cacheField>
  </cacheFields>
  <cacheHierarchies count="46">
    <cacheHierarchy uniqueName="[Bookings].[Booking ID]" caption="Booking ID" attribute="1" defaultMemberUniqueName="[Bookings].[Booking ID].[All]" allUniqueName="[Bookings].[Booking ID].[All]" dimensionUniqueName="[Bookings]" displayFolder="" count="0" memberValueDatatype="130" unbalanced="0"/>
    <cacheHierarchy uniqueName="[Bookings].[Booking Status]" caption="Booking Status" attribute="1" defaultMemberUniqueName="[Bookings].[Booking Status].[All]" allUniqueName="[Bookings].[Booking Status].[All]" dimensionUniqueName="[Bookings]" displayFolder="" count="0" memberValueDatatype="130" unbalanced="0"/>
    <cacheHierarchy uniqueName="[Bookings].[Guest ID]" caption="Guest ID" attribute="1" defaultMemberUniqueName="[Bookings].[Guest ID].[All]" allUniqueName="[Bookings].[Guest ID].[All]" dimensionUniqueName="[Bookings]" displayFolder="" count="0" memberValueDatatype="130" unbalanced="0"/>
    <cacheHierarchy uniqueName="[Bookings].[Room No]" caption="Room No" attribute="1" defaultMemberUniqueName="[Bookings].[Room No].[All]" allUniqueName="[Bookings].[Room No].[All]" dimensionUniqueName="[Bookings]" displayFolder="" count="0" memberValueDatatype="20" unbalanced="0"/>
    <cacheHierarchy uniqueName="[Bookings].[Total Guests]" caption="Total Guests" attribute="1" defaultMemberUniqueName="[Bookings].[Total Guests].[All]" allUniqueName="[Bookings].[Total Guests].[All]" dimensionUniqueName="[Bookings]" displayFolder="" count="0" memberValueDatatype="20" unbalanced="0"/>
    <cacheHierarchy uniqueName="[Bookings].[Guest Type]" caption="Guest Type" attribute="1" defaultMemberUniqueName="[Bookings].[Guest Type].[All]" allUniqueName="[Bookings].[Guest Type].[All]" dimensionUniqueName="[Bookings]" displayFolder="" count="0" memberValueDatatype="130" unbalanced="0"/>
    <cacheHierarchy uniqueName="[Bookings].[Guest Nationality]" caption="Guest Nationality" attribute="1" defaultMemberUniqueName="[Bookings].[Guest Nationality].[All]" allUniqueName="[Bookings].[Guest Nationality].[All]" dimensionUniqueName="[Bookings]" displayFolder="" count="0" memberValueDatatype="130" unbalanced="0"/>
    <cacheHierarchy uniqueName="[Bookings].[Check-in]" caption="Check-in" attribute="1" time="1" defaultMemberUniqueName="[Bookings].[Check-in].[All]" allUniqueName="[Bookings].[Check-in].[All]" dimensionUniqueName="[Bookings]" displayFolder="" count="0" memberValueDatatype="7" unbalanced="0"/>
    <cacheHierarchy uniqueName="[Bookings].[Check-out]" caption="Check-out" attribute="1" time="1" defaultMemberUniqueName="[Bookings].[Check-out].[All]" allUniqueName="[Bookings].[Check-out].[All]" dimensionUniqueName="[Bookings]" displayFolder="" count="0" memberValueDatatype="7" unbalanced="0"/>
    <cacheHierarchy uniqueName="[Bookings].[Nights Stayed]" caption="Nights Stayed" attribute="1" defaultMemberUniqueName="[Bookings].[Nights Stayed].[All]" allUniqueName="[Bookings].[Nights Stayed].[All]" dimensionUniqueName="[Bookings]" displayFolder="" count="0" memberValueDatatype="20" unbalanced="0"/>
    <cacheHierarchy uniqueName="[Bookings].[Price per Night]" caption="Price per Night" attribute="1" defaultMemberUniqueName="[Bookings].[Price per Night].[All]" allUniqueName="[Bookings].[Price per Night].[All]" dimensionUniqueName="[Bookings]" displayFolder="" count="0" memberValueDatatype="5" unbalanced="0"/>
    <cacheHierarchy uniqueName="[Bookings].[Deposit]" caption="Deposit" attribute="1" defaultMemberUniqueName="[Bookings].[Deposit].[All]" allUniqueName="[Bookings].[Deposit].[All]" dimensionUniqueName="[Bookings]" displayFolder="" count="0" memberValueDatatype="20" unbalanced="0"/>
    <cacheHierarchy uniqueName="[Bookings].[Amount Due]" caption="Amount Due" attribute="1" defaultMemberUniqueName="[Bookings].[Amount Due].[All]" allUniqueName="[Bookings].[Amount Due].[All]" dimensionUniqueName="[Bookings]" displayFolder="" count="0" memberValueDatatype="5" unbalanced="0"/>
    <cacheHierarchy uniqueName="[Bookings].[Total Revenue]" caption="Total Revenue" attribute="1" defaultMemberUniqueName="[Bookings].[Total Revenue].[All]" allUniqueName="[Bookings].[Total Revenue].[All]" dimensionUniqueName="[Bookings]" displayFolder="" count="0" memberValueDatatype="5" unbalanced="0"/>
    <cacheHierarchy uniqueName="[Bookings].[Month]" caption="Month" attribute="1" defaultMemberUniqueName="[Bookings].[Month].[All]" allUniqueName="[Bookings].[Month].[All]" dimensionUniqueName="[Bookings]" displayFolder="" count="2" memberValueDatatype="130" unbalanced="0">
      <fieldsUsage count="2">
        <fieldUsage x="-1"/>
        <fieldUsage x="2"/>
      </fieldsUsage>
    </cacheHierarchy>
    <cacheHierarchy uniqueName="[Bookings].[Booking Source]" caption="Booking Source" attribute="1" defaultMemberUniqueName="[Bookings].[Booking Source].[All]" allUniqueName="[Bookings].[Booking Source].[All]" dimensionUniqueName="[Bookings]" displayFolder="" count="0" memberValueDatatype="130" unbalanced="0"/>
    <cacheHierarchy uniqueName="[Bookings].[Contact Person]" caption="Contact Person" attribute="1" defaultMemberUniqueName="[Bookings].[Contact Person].[All]" allUniqueName="[Bookings].[Contact Person].[All]" dimensionUniqueName="[Booking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Month]" caption="Month" attribute="1" defaultMemberUniqueName="[Expenses].[Month].[All]" allUniqueName="[Expenses].[Month].[All]" dimensionUniqueName="[Expenses]" displayFolder="" count="0" memberValueDatatype="130" unbalanced="0"/>
    <cacheHierarchy uniqueName="[Expenses].[Main Category]" caption="Main Category" attribute="1" defaultMemberUniqueName="[Expenses].[Main Category].[All]" allUniqueName="[Expenses].[Main Category].[All]" dimensionUniqueName="[Expenses]" displayFolder="" count="2" memberValueDatatype="130" unbalanced="0">
      <fieldsUsage count="2">
        <fieldUsage x="-1"/>
        <fieldUsage x="0"/>
      </fieldsUsage>
    </cacheHierarchy>
    <cacheHierarchy uniqueName="[Expenses].[Description]" caption="Description" attribute="1" defaultMemberUniqueName="[Expenses].[Description].[All]" allUniqueName="[Expenses].[Description].[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5" unbalanced="0"/>
    <cacheHierarchy uniqueName="[Guests].[Guest ID]" caption="Guest ID" attribute="1" defaultMemberUniqueName="[Guests].[Guest ID].[All]" allUniqueName="[Guests].[Guest ID].[All]" dimensionUniqueName="[Guests]" displayFolder="" count="0" memberValueDatatype="130" unbalanced="0"/>
    <cacheHierarchy uniqueName="[Guests].[Age]" caption="Age" attribute="1" defaultMemberUniqueName="[Guests].[Age].[All]" allUniqueName="[Guests].[Age].[All]" dimensionUniqueName="[Guests]" displayFolder="" count="0" memberValueDatatype="20" unbalanced="0"/>
    <cacheHierarchy uniqueName="[Guests].[Age Group]" caption="Age Group" attribute="1" defaultMemberUniqueName="[Guests].[Age Group].[All]" allUniqueName="[Guests].[Age Group].[All]" dimensionUniqueName="[Guests]" displayFolder="" count="0" memberValueDatatype="130" unbalanced="0"/>
    <cacheHierarchy uniqueName="[Guests].[Country]" caption="Country" attribute="1" defaultMemberUniqueName="[Guests].[Country].[All]" allUniqueName="[Guests].[Country].[All]" dimensionUniqueName="[Guests]" displayFolder="" count="0" memberValueDatatype="130" unbalanced="0"/>
    <cacheHierarchy uniqueName="[Guests].[Returning Guest]" caption="Returning Guest" attribute="1" defaultMemberUniqueName="[Guests].[Returning Guest].[All]" allUniqueName="[Guests].[Returning Guest].[All]" dimensionUniqueName="[Guests]" displayFolder="" count="0" memberValueDatatype="130" unbalanced="0"/>
    <cacheHierarchy uniqueName="[Guests].[Country Group]" caption="Country Group" attribute="1" defaultMemberUniqueName="[Guests].[Country Group].[All]" allUniqueName="[Guests].[Country Group].[All]" dimensionUniqueName="[Guests]" displayFolder="" count="0" memberValueDatatype="130" unbalanced="0"/>
    <cacheHierarchy uniqueName="[Table3].[R.N.]" caption="R.N." attribute="1" defaultMemberUniqueName="[Table3].[R.N.].[All]" allUniqueName="[Table3].[R.N.].[All]" dimensionUniqueName="[Table3]" displayFolder="" count="0" memberValueDatatype="20" unbalanced="0"/>
    <cacheHierarchy uniqueName="[Table3].[Occupacy June]" caption="Occupacy June" attribute="1" defaultMemberUniqueName="[Table3].[Occupacy June].[All]" allUniqueName="[Table3].[Occupacy June].[All]" dimensionUniqueName="[Table3]" displayFolder="" count="0" memberValueDatatype="5" unbalanced="0"/>
    <cacheHierarchy uniqueName="[Table3].[Occupacy July]" caption="Occupacy July" attribute="1" defaultMemberUniqueName="[Table3].[Occupacy July].[All]" allUniqueName="[Table3].[Occupacy July].[All]" dimensionUniqueName="[Table3]" displayFolder="" count="0" memberValueDatatype="5" unbalanced="0"/>
    <cacheHierarchy uniqueName="[Table3].[Occupacy August]" caption="Occupacy August" attribute="1" defaultMemberUniqueName="[Table3].[Occupacy August].[All]" allUniqueName="[Table3].[Occupacy August].[All]" dimensionUniqueName="[Table3]" displayFolder="" count="0" memberValueDatatype="5" unbalanced="0"/>
    <cacheHierarchy uniqueName="[Table3].[Occupacy September]" caption="Occupacy September" attribute="1" defaultMemberUniqueName="[Table3].[Occupacy September].[All]" allUniqueName="[Table3].[Occupacy September].[All]" dimensionUniqueName="[Table3]" displayFolder="" count="0" memberValueDatatype="5" unbalanced="0"/>
    <cacheHierarchy uniqueName="[Table3].[Total Avg Room Occupacy]" caption="Total Avg Room Occupacy" attribute="1" defaultMemberUniqueName="[Table3].[Total Avg Room Occupacy].[All]" allUniqueName="[Table3].[Total Avg Room Occupacy].[All]" dimensionUniqueName="[Table3]" displayFolder="" count="0" memberValueDatatype="5" unbalanced="0"/>
    <cacheHierarchy uniqueName="[Measures].[__XL_Count Bookings]" caption="__XL_Count Bookings" measure="1" displayFolder="" measureGroup="Bookings" count="0" hidden="1"/>
    <cacheHierarchy uniqueName="[Measures].[__XL_Count Guests]" caption="__XL_Count Guests" measure="1" displayFolder="" measureGroup="Guests" count="0" hidden="1"/>
    <cacheHierarchy uniqueName="[Measures].[__XL_Count Table3]" caption="__XL_Count Table3" measure="1" displayFolder="" measureGroup="Table3" count="0" hidden="1"/>
    <cacheHierarchy uniqueName="[Measures].[__XL_Count Expenses]" caption="__XL_Count Expenses" measure="1" displayFolder="" measureGroup="Expenses" count="0" hidden="1"/>
    <cacheHierarchy uniqueName="[Measures].[__No measures defined]" caption="__No measures defined" measure="1" displayFolder="" count="0" hidden="1"/>
    <cacheHierarchy uniqueName="[Measures].[Count of Guest ID]" caption="Count of Guest ID" measure="1" displayFolder="" measureGroup="Guests" count="0" hidden="1">
      <extLst>
        <ext xmlns:x15="http://schemas.microsoft.com/office/spreadsheetml/2010/11/main" uri="{B97F6D7D-B522-45F9-BDA1-12C45D357490}">
          <x15:cacheHierarchy aggregatedColumn="22"/>
        </ext>
      </extLst>
    </cacheHierarchy>
    <cacheHierarchy uniqueName="[Measures].[Count of Booking ID]" caption="Count of Booking ID" measure="1" displayFolder="" measureGroup="Bookings"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Bookings" count="0" hidden="1">
      <extLst>
        <ext xmlns:x15="http://schemas.microsoft.com/office/spreadsheetml/2010/11/main" uri="{B97F6D7D-B522-45F9-BDA1-12C45D357490}">
          <x15:cacheHierarchy aggregatedColumn="13"/>
        </ext>
      </extLst>
    </cacheHierarchy>
    <cacheHierarchy uniqueName="[Measures].[Sum of Total Avg Room Occupacy]" caption="Sum of Total Avg Room Occupacy" measure="1" displayFolder="" measureGroup="Table3" count="0" hidden="1">
      <extLst>
        <ext xmlns:x15="http://schemas.microsoft.com/office/spreadsheetml/2010/11/main" uri="{B97F6D7D-B522-45F9-BDA1-12C45D357490}">
          <x15:cacheHierarchy aggregatedColumn="33"/>
        </ext>
      </extLst>
    </cacheHierarchy>
    <cacheHierarchy uniqueName="[Measures].[Sum of Amount]" caption="Sum of Amount" measure="1" displayFolder="" measureGroup="Expens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Nights Stayed]" caption="Sum of Nights Stayed" measure="1" displayFolder="" measureGroup="Bookings" count="0" hidden="1">
      <extLst>
        <ext xmlns:x15="http://schemas.microsoft.com/office/spreadsheetml/2010/11/main" uri="{B97F6D7D-B522-45F9-BDA1-12C45D357490}">
          <x15:cacheHierarchy aggregatedColumn="9"/>
        </ext>
      </extLst>
    </cacheHierarchy>
    <cacheHierarchy uniqueName="[Measures].[Average of Nights Stayed]" caption="Average of Nights Stayed" measure="1" displayFolder="" measureGroup="Bookings" count="0" hidden="1">
      <extLst>
        <ext xmlns:x15="http://schemas.microsoft.com/office/spreadsheetml/2010/11/main" uri="{B97F6D7D-B522-45F9-BDA1-12C45D357490}">
          <x15:cacheHierarchy aggregatedColumn="9"/>
        </ext>
      </extLst>
    </cacheHierarchy>
  </cacheHierarchies>
  <kpis count="0"/>
  <dimensions count="5">
    <dimension name="Bookings" uniqueName="[Bookings]" caption="Bookings"/>
    <dimension name="Expenses" uniqueName="[Expenses]" caption="Expenses"/>
    <dimension name="Guests" uniqueName="[Guests]" caption="Guests"/>
    <dimension measure="1" name="Measures" uniqueName="[Measures]" caption="Measures"/>
    <dimension name="Table3" uniqueName="[Table3]" caption="Table3"/>
  </dimensions>
  <measureGroups count="4">
    <measureGroup name="Bookings" caption="Bookings"/>
    <measureGroup name="Expenses" caption="Expenses"/>
    <measureGroup name="Guests" caption="Guests"/>
    <measureGroup name="Table3" caption="Table3"/>
  </measureGroups>
  <maps count="5">
    <map measureGroup="0" dimension="0"/>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 refreshedDate="45987.574114930554" backgroundQuery="1" createdVersion="8" refreshedVersion="8" minRefreshableVersion="3" recordCount="0" supportSubquery="1" supportAdvancedDrill="1" xr:uid="{DB6E813C-ACEC-4417-A20A-459A63CD3535}">
  <cacheSource type="external" connectionId="2"/>
  <cacheFields count="3">
    <cacheField name="[Measures].[Count of Booking ID]" caption="Count of Booking ID" numFmtId="0" hierarchy="40" level="32767"/>
    <cacheField name="[Bookings].[Booking Source].[Booking Source]" caption="Booking Source" numFmtId="0" hierarchy="15" level="1">
      <sharedItems count="6">
        <s v="Grcka Info"/>
        <s v="Messaging Apps"/>
        <s v="Phone Call"/>
        <s v="Referral"/>
        <s v="Social Media"/>
        <s v="Walk in"/>
      </sharedItems>
    </cacheField>
    <cacheField name="[Bookings].[Month].[Month]" caption="Month" numFmtId="0" hierarchy="14" level="1">
      <sharedItems containsSemiMixedTypes="0" containsNonDate="0" containsString="0"/>
    </cacheField>
  </cacheFields>
  <cacheHierarchies count="46">
    <cacheHierarchy uniqueName="[Bookings].[Booking ID]" caption="Booking ID" attribute="1" defaultMemberUniqueName="[Bookings].[Booking ID].[All]" allUniqueName="[Bookings].[Booking ID].[All]" dimensionUniqueName="[Bookings]" displayFolder="" count="0" memberValueDatatype="130" unbalanced="0"/>
    <cacheHierarchy uniqueName="[Bookings].[Booking Status]" caption="Booking Status" attribute="1" defaultMemberUniqueName="[Bookings].[Booking Status].[All]" allUniqueName="[Bookings].[Booking Status].[All]" dimensionUniqueName="[Bookings]" displayFolder="" count="0" memberValueDatatype="130" unbalanced="0"/>
    <cacheHierarchy uniqueName="[Bookings].[Guest ID]" caption="Guest ID" attribute="1" defaultMemberUniqueName="[Bookings].[Guest ID].[All]" allUniqueName="[Bookings].[Guest ID].[All]" dimensionUniqueName="[Bookings]" displayFolder="" count="0" memberValueDatatype="130" unbalanced="0"/>
    <cacheHierarchy uniqueName="[Bookings].[Room No]" caption="Room No" attribute="1" defaultMemberUniqueName="[Bookings].[Room No].[All]" allUniqueName="[Bookings].[Room No].[All]" dimensionUniqueName="[Bookings]" displayFolder="" count="0" memberValueDatatype="20" unbalanced="0"/>
    <cacheHierarchy uniqueName="[Bookings].[Total Guests]" caption="Total Guests" attribute="1" defaultMemberUniqueName="[Bookings].[Total Guests].[All]" allUniqueName="[Bookings].[Total Guests].[All]" dimensionUniqueName="[Bookings]" displayFolder="" count="0" memberValueDatatype="20" unbalanced="0"/>
    <cacheHierarchy uniqueName="[Bookings].[Guest Type]" caption="Guest Type" attribute="1" defaultMemberUniqueName="[Bookings].[Guest Type].[All]" allUniqueName="[Bookings].[Guest Type].[All]" dimensionUniqueName="[Bookings]" displayFolder="" count="0" memberValueDatatype="130" unbalanced="0"/>
    <cacheHierarchy uniqueName="[Bookings].[Guest Nationality]" caption="Guest Nationality" attribute="1" defaultMemberUniqueName="[Bookings].[Guest Nationality].[All]" allUniqueName="[Bookings].[Guest Nationality].[All]" dimensionUniqueName="[Bookings]" displayFolder="" count="0" memberValueDatatype="130" unbalanced="0"/>
    <cacheHierarchy uniqueName="[Bookings].[Check-in]" caption="Check-in" attribute="1" time="1" defaultMemberUniqueName="[Bookings].[Check-in].[All]" allUniqueName="[Bookings].[Check-in].[All]" dimensionUniqueName="[Bookings]" displayFolder="" count="0" memberValueDatatype="7" unbalanced="0"/>
    <cacheHierarchy uniqueName="[Bookings].[Check-out]" caption="Check-out" attribute="1" time="1" defaultMemberUniqueName="[Bookings].[Check-out].[All]" allUniqueName="[Bookings].[Check-out].[All]" dimensionUniqueName="[Bookings]" displayFolder="" count="0" memberValueDatatype="7" unbalanced="0"/>
    <cacheHierarchy uniqueName="[Bookings].[Nights Stayed]" caption="Nights Stayed" attribute="1" defaultMemberUniqueName="[Bookings].[Nights Stayed].[All]" allUniqueName="[Bookings].[Nights Stayed].[All]" dimensionUniqueName="[Bookings]" displayFolder="" count="0" memberValueDatatype="20" unbalanced="0"/>
    <cacheHierarchy uniqueName="[Bookings].[Price per Night]" caption="Price per Night" attribute="1" defaultMemberUniqueName="[Bookings].[Price per Night].[All]" allUniqueName="[Bookings].[Price per Night].[All]" dimensionUniqueName="[Bookings]" displayFolder="" count="0" memberValueDatatype="5" unbalanced="0"/>
    <cacheHierarchy uniqueName="[Bookings].[Deposit]" caption="Deposit" attribute="1" defaultMemberUniqueName="[Bookings].[Deposit].[All]" allUniqueName="[Bookings].[Deposit].[All]" dimensionUniqueName="[Bookings]" displayFolder="" count="0" memberValueDatatype="20" unbalanced="0"/>
    <cacheHierarchy uniqueName="[Bookings].[Amount Due]" caption="Amount Due" attribute="1" defaultMemberUniqueName="[Bookings].[Amount Due].[All]" allUniqueName="[Bookings].[Amount Due].[All]" dimensionUniqueName="[Bookings]" displayFolder="" count="0" memberValueDatatype="5" unbalanced="0"/>
    <cacheHierarchy uniqueName="[Bookings].[Total Revenue]" caption="Total Revenue" attribute="1" defaultMemberUniqueName="[Bookings].[Total Revenue].[All]" allUniqueName="[Bookings].[Total Revenue].[All]" dimensionUniqueName="[Bookings]" displayFolder="" count="0" memberValueDatatype="5" unbalanced="0"/>
    <cacheHierarchy uniqueName="[Bookings].[Month]" caption="Month" attribute="1" defaultMemberUniqueName="[Bookings].[Month].[All]" allUniqueName="[Bookings].[Month].[All]" dimensionUniqueName="[Bookings]" displayFolder="" count="2" memberValueDatatype="130" unbalanced="0">
      <fieldsUsage count="2">
        <fieldUsage x="-1"/>
        <fieldUsage x="2"/>
      </fieldsUsage>
    </cacheHierarchy>
    <cacheHierarchy uniqueName="[Bookings].[Booking Source]" caption="Booking Source" attribute="1" defaultMemberUniqueName="[Bookings].[Booking Source].[All]" allUniqueName="[Bookings].[Booking Source].[All]" dimensionUniqueName="[Bookings]" displayFolder="" count="2" memberValueDatatype="130" unbalanced="0">
      <fieldsUsage count="2">
        <fieldUsage x="-1"/>
        <fieldUsage x="1"/>
      </fieldsUsage>
    </cacheHierarchy>
    <cacheHierarchy uniqueName="[Bookings].[Contact Person]" caption="Contact Person" attribute="1" defaultMemberUniqueName="[Bookings].[Contact Person].[All]" allUniqueName="[Bookings].[Contact Person].[All]" dimensionUniqueName="[Booking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Month]" caption="Month" attribute="1" defaultMemberUniqueName="[Expenses].[Month].[All]" allUniqueName="[Expenses].[Month].[All]" dimensionUniqueName="[Expenses]" displayFolder="" count="0" memberValueDatatype="130" unbalanced="0"/>
    <cacheHierarchy uniqueName="[Expenses].[Main Category]" caption="Main Category" attribute="1" defaultMemberUniqueName="[Expenses].[Main Category].[All]" allUniqueName="[Expenses].[Main Category].[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5" unbalanced="0"/>
    <cacheHierarchy uniqueName="[Guests].[Guest ID]" caption="Guest ID" attribute="1" defaultMemberUniqueName="[Guests].[Guest ID].[All]" allUniqueName="[Guests].[Guest ID].[All]" dimensionUniqueName="[Guests]" displayFolder="" count="0" memberValueDatatype="130" unbalanced="0"/>
    <cacheHierarchy uniqueName="[Guests].[Age]" caption="Age" attribute="1" defaultMemberUniqueName="[Guests].[Age].[All]" allUniqueName="[Guests].[Age].[All]" dimensionUniqueName="[Guests]" displayFolder="" count="0" memberValueDatatype="20" unbalanced="0"/>
    <cacheHierarchy uniqueName="[Guests].[Age Group]" caption="Age Group" attribute="1" defaultMemberUniqueName="[Guests].[Age Group].[All]" allUniqueName="[Guests].[Age Group].[All]" dimensionUniqueName="[Guests]" displayFolder="" count="0" memberValueDatatype="130" unbalanced="0"/>
    <cacheHierarchy uniqueName="[Guests].[Country]" caption="Country" attribute="1" defaultMemberUniqueName="[Guests].[Country].[All]" allUniqueName="[Guests].[Country].[All]" dimensionUniqueName="[Guests]" displayFolder="" count="0" memberValueDatatype="130" unbalanced="0"/>
    <cacheHierarchy uniqueName="[Guests].[Returning Guest]" caption="Returning Guest" attribute="1" defaultMemberUniqueName="[Guests].[Returning Guest].[All]" allUniqueName="[Guests].[Returning Guest].[All]" dimensionUniqueName="[Guests]" displayFolder="" count="0" memberValueDatatype="130" unbalanced="0"/>
    <cacheHierarchy uniqueName="[Guests].[Country Group]" caption="Country Group" attribute="1" defaultMemberUniqueName="[Guests].[Country Group].[All]" allUniqueName="[Guests].[Country Group].[All]" dimensionUniqueName="[Guests]" displayFolder="" count="2" memberValueDatatype="130" unbalanced="0"/>
    <cacheHierarchy uniqueName="[Table3].[R.N.]" caption="R.N." attribute="1" defaultMemberUniqueName="[Table3].[R.N.].[All]" allUniqueName="[Table3].[R.N.].[All]" dimensionUniqueName="[Table3]" displayFolder="" count="0" memberValueDatatype="20" unbalanced="0"/>
    <cacheHierarchy uniqueName="[Table3].[Occupacy June]" caption="Occupacy June" attribute="1" defaultMemberUniqueName="[Table3].[Occupacy June].[All]" allUniqueName="[Table3].[Occupacy June].[All]" dimensionUniqueName="[Table3]" displayFolder="" count="0" memberValueDatatype="5" unbalanced="0"/>
    <cacheHierarchy uniqueName="[Table3].[Occupacy July]" caption="Occupacy July" attribute="1" defaultMemberUniqueName="[Table3].[Occupacy July].[All]" allUniqueName="[Table3].[Occupacy July].[All]" dimensionUniqueName="[Table3]" displayFolder="" count="0" memberValueDatatype="5" unbalanced="0"/>
    <cacheHierarchy uniqueName="[Table3].[Occupacy August]" caption="Occupacy August" attribute="1" defaultMemberUniqueName="[Table3].[Occupacy August].[All]" allUniqueName="[Table3].[Occupacy August].[All]" dimensionUniqueName="[Table3]" displayFolder="" count="0" memberValueDatatype="5" unbalanced="0"/>
    <cacheHierarchy uniqueName="[Table3].[Occupacy September]" caption="Occupacy September" attribute="1" defaultMemberUniqueName="[Table3].[Occupacy September].[All]" allUniqueName="[Table3].[Occupacy September].[All]" dimensionUniqueName="[Table3]" displayFolder="" count="0" memberValueDatatype="5" unbalanced="0"/>
    <cacheHierarchy uniqueName="[Table3].[Total Avg Room Occupacy]" caption="Total Avg Room Occupacy" attribute="1" defaultMemberUniqueName="[Table3].[Total Avg Room Occupacy].[All]" allUniqueName="[Table3].[Total Avg Room Occupacy].[All]" dimensionUniqueName="[Table3]" displayFolder="" count="0" memberValueDatatype="5" unbalanced="0"/>
    <cacheHierarchy uniqueName="[Measures].[__XL_Count Bookings]" caption="__XL_Count Bookings" measure="1" displayFolder="" measureGroup="Bookings" count="0" hidden="1"/>
    <cacheHierarchy uniqueName="[Measures].[__XL_Count Guests]" caption="__XL_Count Guests" measure="1" displayFolder="" measureGroup="Guests" count="0" hidden="1"/>
    <cacheHierarchy uniqueName="[Measures].[__XL_Count Table3]" caption="__XL_Count Table3" measure="1" displayFolder="" measureGroup="Table3" count="0" hidden="1"/>
    <cacheHierarchy uniqueName="[Measures].[__XL_Count Expenses]" caption="__XL_Count Expenses" measure="1" displayFolder="" measureGroup="Expenses" count="0" hidden="1"/>
    <cacheHierarchy uniqueName="[Measures].[__No measures defined]" caption="__No measures defined" measure="1" displayFolder="" count="0" hidden="1"/>
    <cacheHierarchy uniqueName="[Measures].[Count of Guest ID]" caption="Count of Guest ID" measure="1" displayFolder="" measureGroup="Guests" count="0" hidden="1">
      <extLst>
        <ext xmlns:x15="http://schemas.microsoft.com/office/spreadsheetml/2010/11/main" uri="{B97F6D7D-B522-45F9-BDA1-12C45D357490}">
          <x15:cacheHierarchy aggregatedColumn="22"/>
        </ext>
      </extLst>
    </cacheHierarchy>
    <cacheHierarchy uniqueName="[Measures].[Count of Booking ID]" caption="Count of Booking ID" measure="1" displayFolder="" measureGroup="Booking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Bookings" count="0" hidden="1">
      <extLst>
        <ext xmlns:x15="http://schemas.microsoft.com/office/spreadsheetml/2010/11/main" uri="{B97F6D7D-B522-45F9-BDA1-12C45D357490}">
          <x15:cacheHierarchy aggregatedColumn="13"/>
        </ext>
      </extLst>
    </cacheHierarchy>
    <cacheHierarchy uniqueName="[Measures].[Sum of Total Avg Room Occupacy]" caption="Sum of Total Avg Room Occupacy" measure="1" displayFolder="" measureGroup="Table3" count="0" hidden="1">
      <extLst>
        <ext xmlns:x15="http://schemas.microsoft.com/office/spreadsheetml/2010/11/main" uri="{B97F6D7D-B522-45F9-BDA1-12C45D357490}">
          <x15:cacheHierarchy aggregatedColumn="33"/>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21"/>
        </ext>
      </extLst>
    </cacheHierarchy>
    <cacheHierarchy uniqueName="[Measures].[Sum of Nights Stayed]" caption="Sum of Nights Stayed" measure="1" displayFolder="" measureGroup="Bookings" count="0" hidden="1">
      <extLst>
        <ext xmlns:x15="http://schemas.microsoft.com/office/spreadsheetml/2010/11/main" uri="{B97F6D7D-B522-45F9-BDA1-12C45D357490}">
          <x15:cacheHierarchy aggregatedColumn="9"/>
        </ext>
      </extLst>
    </cacheHierarchy>
    <cacheHierarchy uniqueName="[Measures].[Average of Nights Stayed]" caption="Average of Nights Stayed" measure="1" displayFolder="" measureGroup="Bookings" count="0" hidden="1">
      <extLst>
        <ext xmlns:x15="http://schemas.microsoft.com/office/spreadsheetml/2010/11/main" uri="{B97F6D7D-B522-45F9-BDA1-12C45D357490}">
          <x15:cacheHierarchy aggregatedColumn="9"/>
        </ext>
      </extLst>
    </cacheHierarchy>
  </cacheHierarchies>
  <kpis count="0"/>
  <dimensions count="5">
    <dimension name="Bookings" uniqueName="[Bookings]" caption="Bookings"/>
    <dimension name="Expenses" uniqueName="[Expenses]" caption="Expenses"/>
    <dimension name="Guests" uniqueName="[Guests]" caption="Guests"/>
    <dimension measure="1" name="Measures" uniqueName="[Measures]" caption="Measures"/>
    <dimension name="Table3" uniqueName="[Table3]" caption="Table3"/>
  </dimensions>
  <measureGroups count="4">
    <measureGroup name="Bookings" caption="Bookings"/>
    <measureGroup name="Expenses" caption="Expenses"/>
    <measureGroup name="Guests" caption="Guests"/>
    <measureGroup name="Table3" caption="Table3"/>
  </measureGroups>
  <maps count="5">
    <map measureGroup="0" dimension="0"/>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 refreshedDate="45987.574115393516" backgroundQuery="1" createdVersion="8" refreshedVersion="8" minRefreshableVersion="3" recordCount="0" supportSubquery="1" supportAdvancedDrill="1" xr:uid="{A140A71A-99C3-41F8-8D3E-F08F5CCA72FF}">
  <cacheSource type="external" connectionId="2"/>
  <cacheFields count="3">
    <cacheField name="[Measures].[Count of Guest ID]" caption="Count of Guest ID" numFmtId="0" hierarchy="39" level="32767"/>
    <cacheField name="[Guests].[Country Group].[Country Group]" caption="Country Group" numFmtId="0" hierarchy="27" level="1">
      <sharedItems count="4">
        <s v="Greece"/>
        <s v="MKD"/>
        <s v="Other"/>
        <s v="Serbia"/>
      </sharedItems>
    </cacheField>
    <cacheField name="[Bookings].[Month].[Month]" caption="Month" numFmtId="0" hierarchy="14" level="1">
      <sharedItems containsSemiMixedTypes="0" containsNonDate="0" containsString="0"/>
    </cacheField>
  </cacheFields>
  <cacheHierarchies count="46">
    <cacheHierarchy uniqueName="[Bookings].[Booking ID]" caption="Booking ID" attribute="1" defaultMemberUniqueName="[Bookings].[Booking ID].[All]" allUniqueName="[Bookings].[Booking ID].[All]" dimensionUniqueName="[Bookings]" displayFolder="" count="0" memberValueDatatype="130" unbalanced="0"/>
    <cacheHierarchy uniqueName="[Bookings].[Booking Status]" caption="Booking Status" attribute="1" defaultMemberUniqueName="[Bookings].[Booking Status].[All]" allUniqueName="[Bookings].[Booking Status].[All]" dimensionUniqueName="[Bookings]" displayFolder="" count="0" memberValueDatatype="130" unbalanced="0"/>
    <cacheHierarchy uniqueName="[Bookings].[Guest ID]" caption="Guest ID" attribute="1" defaultMemberUniqueName="[Bookings].[Guest ID].[All]" allUniqueName="[Bookings].[Guest ID].[All]" dimensionUniqueName="[Bookings]" displayFolder="" count="0" memberValueDatatype="130" unbalanced="0"/>
    <cacheHierarchy uniqueName="[Bookings].[Room No]" caption="Room No" attribute="1" defaultMemberUniqueName="[Bookings].[Room No].[All]" allUniqueName="[Bookings].[Room No].[All]" dimensionUniqueName="[Bookings]" displayFolder="" count="0" memberValueDatatype="20" unbalanced="0"/>
    <cacheHierarchy uniqueName="[Bookings].[Total Guests]" caption="Total Guests" attribute="1" defaultMemberUniqueName="[Bookings].[Total Guests].[All]" allUniqueName="[Bookings].[Total Guests].[All]" dimensionUniqueName="[Bookings]" displayFolder="" count="0" memberValueDatatype="20" unbalanced="0"/>
    <cacheHierarchy uniqueName="[Bookings].[Guest Type]" caption="Guest Type" attribute="1" defaultMemberUniqueName="[Bookings].[Guest Type].[All]" allUniqueName="[Bookings].[Guest Type].[All]" dimensionUniqueName="[Bookings]" displayFolder="" count="0" memberValueDatatype="130" unbalanced="0"/>
    <cacheHierarchy uniqueName="[Bookings].[Guest Nationality]" caption="Guest Nationality" attribute="1" defaultMemberUniqueName="[Bookings].[Guest Nationality].[All]" allUniqueName="[Bookings].[Guest Nationality].[All]" dimensionUniqueName="[Bookings]" displayFolder="" count="0" memberValueDatatype="130" unbalanced="0"/>
    <cacheHierarchy uniqueName="[Bookings].[Check-in]" caption="Check-in" attribute="1" time="1" defaultMemberUniqueName="[Bookings].[Check-in].[All]" allUniqueName="[Bookings].[Check-in].[All]" dimensionUniqueName="[Bookings]" displayFolder="" count="0" memberValueDatatype="7" unbalanced="0"/>
    <cacheHierarchy uniqueName="[Bookings].[Check-out]" caption="Check-out" attribute="1" time="1" defaultMemberUniqueName="[Bookings].[Check-out].[All]" allUniqueName="[Bookings].[Check-out].[All]" dimensionUniqueName="[Bookings]" displayFolder="" count="0" memberValueDatatype="7" unbalanced="0"/>
    <cacheHierarchy uniqueName="[Bookings].[Nights Stayed]" caption="Nights Stayed" attribute="1" defaultMemberUniqueName="[Bookings].[Nights Stayed].[All]" allUniqueName="[Bookings].[Nights Stayed].[All]" dimensionUniqueName="[Bookings]" displayFolder="" count="0" memberValueDatatype="20" unbalanced="0"/>
    <cacheHierarchy uniqueName="[Bookings].[Price per Night]" caption="Price per Night" attribute="1" defaultMemberUniqueName="[Bookings].[Price per Night].[All]" allUniqueName="[Bookings].[Price per Night].[All]" dimensionUniqueName="[Bookings]" displayFolder="" count="0" memberValueDatatype="5" unbalanced="0"/>
    <cacheHierarchy uniqueName="[Bookings].[Deposit]" caption="Deposit" attribute="1" defaultMemberUniqueName="[Bookings].[Deposit].[All]" allUniqueName="[Bookings].[Deposit].[All]" dimensionUniqueName="[Bookings]" displayFolder="" count="0" memberValueDatatype="20" unbalanced="0"/>
    <cacheHierarchy uniqueName="[Bookings].[Amount Due]" caption="Amount Due" attribute="1" defaultMemberUniqueName="[Bookings].[Amount Due].[All]" allUniqueName="[Bookings].[Amount Due].[All]" dimensionUniqueName="[Bookings]" displayFolder="" count="0" memberValueDatatype="5" unbalanced="0"/>
    <cacheHierarchy uniqueName="[Bookings].[Total Revenue]" caption="Total Revenue" attribute="1" defaultMemberUniqueName="[Bookings].[Total Revenue].[All]" allUniqueName="[Bookings].[Total Revenue].[All]" dimensionUniqueName="[Bookings]" displayFolder="" count="0" memberValueDatatype="5" unbalanced="0"/>
    <cacheHierarchy uniqueName="[Bookings].[Month]" caption="Month" attribute="1" defaultMemberUniqueName="[Bookings].[Month].[All]" allUniqueName="[Bookings].[Month].[All]" dimensionUniqueName="[Bookings]" displayFolder="" count="2" memberValueDatatype="130" unbalanced="0">
      <fieldsUsage count="2">
        <fieldUsage x="-1"/>
        <fieldUsage x="2"/>
      </fieldsUsage>
    </cacheHierarchy>
    <cacheHierarchy uniqueName="[Bookings].[Booking Source]" caption="Booking Source" attribute="1" defaultMemberUniqueName="[Bookings].[Booking Source].[All]" allUniqueName="[Bookings].[Booking Source].[All]" dimensionUniqueName="[Bookings]" displayFolder="" count="0" memberValueDatatype="130" unbalanced="0"/>
    <cacheHierarchy uniqueName="[Bookings].[Contact Person]" caption="Contact Person" attribute="1" defaultMemberUniqueName="[Bookings].[Contact Person].[All]" allUniqueName="[Bookings].[Contact Person].[All]" dimensionUniqueName="[Booking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Month]" caption="Month" attribute="1" defaultMemberUniqueName="[Expenses].[Month].[All]" allUniqueName="[Expenses].[Month].[All]" dimensionUniqueName="[Expenses]" displayFolder="" count="0" memberValueDatatype="130" unbalanced="0"/>
    <cacheHierarchy uniqueName="[Expenses].[Main Category]" caption="Main Category" attribute="1" defaultMemberUniqueName="[Expenses].[Main Category].[All]" allUniqueName="[Expenses].[Main Category].[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5" unbalanced="0"/>
    <cacheHierarchy uniqueName="[Guests].[Guest ID]" caption="Guest ID" attribute="1" defaultMemberUniqueName="[Guests].[Guest ID].[All]" allUniqueName="[Guests].[Guest ID].[All]" dimensionUniqueName="[Guests]" displayFolder="" count="0" memberValueDatatype="130" unbalanced="0"/>
    <cacheHierarchy uniqueName="[Guests].[Age]" caption="Age" attribute="1" defaultMemberUniqueName="[Guests].[Age].[All]" allUniqueName="[Guests].[Age].[All]" dimensionUniqueName="[Guests]" displayFolder="" count="0" memberValueDatatype="20" unbalanced="0"/>
    <cacheHierarchy uniqueName="[Guests].[Age Group]" caption="Age Group" attribute="1" defaultMemberUniqueName="[Guests].[Age Group].[All]" allUniqueName="[Guests].[Age Group].[All]" dimensionUniqueName="[Guests]" displayFolder="" count="0" memberValueDatatype="130" unbalanced="0"/>
    <cacheHierarchy uniqueName="[Guests].[Country]" caption="Country" attribute="1" defaultMemberUniqueName="[Guests].[Country].[All]" allUniqueName="[Guests].[Country].[All]" dimensionUniqueName="[Guests]" displayFolder="" count="0" memberValueDatatype="130" unbalanced="0"/>
    <cacheHierarchy uniqueName="[Guests].[Returning Guest]" caption="Returning Guest" attribute="1" defaultMemberUniqueName="[Guests].[Returning Guest].[All]" allUniqueName="[Guests].[Returning Guest].[All]" dimensionUniqueName="[Guests]" displayFolder="" count="0" memberValueDatatype="130" unbalanced="0"/>
    <cacheHierarchy uniqueName="[Guests].[Country Group]" caption="Country Group" attribute="1" defaultMemberUniqueName="[Guests].[Country Group].[All]" allUniqueName="[Guests].[Country Group].[All]" dimensionUniqueName="[Guests]" displayFolder="" count="2" memberValueDatatype="130" unbalanced="0">
      <fieldsUsage count="2">
        <fieldUsage x="-1"/>
        <fieldUsage x="1"/>
      </fieldsUsage>
    </cacheHierarchy>
    <cacheHierarchy uniqueName="[Table3].[R.N.]" caption="R.N." attribute="1" defaultMemberUniqueName="[Table3].[R.N.].[All]" allUniqueName="[Table3].[R.N.].[All]" dimensionUniqueName="[Table3]" displayFolder="" count="0" memberValueDatatype="20" unbalanced="0"/>
    <cacheHierarchy uniqueName="[Table3].[Occupacy June]" caption="Occupacy June" attribute="1" defaultMemberUniqueName="[Table3].[Occupacy June].[All]" allUniqueName="[Table3].[Occupacy June].[All]" dimensionUniqueName="[Table3]" displayFolder="" count="0" memberValueDatatype="5" unbalanced="0"/>
    <cacheHierarchy uniqueName="[Table3].[Occupacy July]" caption="Occupacy July" attribute="1" defaultMemberUniqueName="[Table3].[Occupacy July].[All]" allUniqueName="[Table3].[Occupacy July].[All]" dimensionUniqueName="[Table3]" displayFolder="" count="0" memberValueDatatype="5" unbalanced="0"/>
    <cacheHierarchy uniqueName="[Table3].[Occupacy August]" caption="Occupacy August" attribute="1" defaultMemberUniqueName="[Table3].[Occupacy August].[All]" allUniqueName="[Table3].[Occupacy August].[All]" dimensionUniqueName="[Table3]" displayFolder="" count="0" memberValueDatatype="5" unbalanced="0"/>
    <cacheHierarchy uniqueName="[Table3].[Occupacy September]" caption="Occupacy September" attribute="1" defaultMemberUniqueName="[Table3].[Occupacy September].[All]" allUniqueName="[Table3].[Occupacy September].[All]" dimensionUniqueName="[Table3]" displayFolder="" count="0" memberValueDatatype="5" unbalanced="0"/>
    <cacheHierarchy uniqueName="[Table3].[Total Avg Room Occupacy]" caption="Total Avg Room Occupacy" attribute="1" defaultMemberUniqueName="[Table3].[Total Avg Room Occupacy].[All]" allUniqueName="[Table3].[Total Avg Room Occupacy].[All]" dimensionUniqueName="[Table3]" displayFolder="" count="0" memberValueDatatype="5" unbalanced="0"/>
    <cacheHierarchy uniqueName="[Measures].[__XL_Count Bookings]" caption="__XL_Count Bookings" measure="1" displayFolder="" measureGroup="Bookings" count="0" hidden="1"/>
    <cacheHierarchy uniqueName="[Measures].[__XL_Count Guests]" caption="__XL_Count Guests" measure="1" displayFolder="" measureGroup="Guests" count="0" hidden="1"/>
    <cacheHierarchy uniqueName="[Measures].[__XL_Count Table3]" caption="__XL_Count Table3" measure="1" displayFolder="" measureGroup="Table3" count="0" hidden="1"/>
    <cacheHierarchy uniqueName="[Measures].[__XL_Count Expenses]" caption="__XL_Count Expenses" measure="1" displayFolder="" measureGroup="Expenses" count="0" hidden="1"/>
    <cacheHierarchy uniqueName="[Measures].[__No measures defined]" caption="__No measures defined" measure="1" displayFolder="" count="0" hidden="1"/>
    <cacheHierarchy uniqueName="[Measures].[Count of Guest ID]" caption="Count of Guest ID" measure="1" displayFolder="" measureGroup="Guest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Booking ID]" caption="Count of Booking ID" measure="1" displayFolder="" measureGroup="Bookings"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Bookings" count="0" hidden="1">
      <extLst>
        <ext xmlns:x15="http://schemas.microsoft.com/office/spreadsheetml/2010/11/main" uri="{B97F6D7D-B522-45F9-BDA1-12C45D357490}">
          <x15:cacheHierarchy aggregatedColumn="13"/>
        </ext>
      </extLst>
    </cacheHierarchy>
    <cacheHierarchy uniqueName="[Measures].[Sum of Total Avg Room Occupacy]" caption="Sum of Total Avg Room Occupacy" measure="1" displayFolder="" measureGroup="Table3" count="0" hidden="1">
      <extLst>
        <ext xmlns:x15="http://schemas.microsoft.com/office/spreadsheetml/2010/11/main" uri="{B97F6D7D-B522-45F9-BDA1-12C45D357490}">
          <x15:cacheHierarchy aggregatedColumn="33"/>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21"/>
        </ext>
      </extLst>
    </cacheHierarchy>
    <cacheHierarchy uniqueName="[Measures].[Sum of Nights Stayed]" caption="Sum of Nights Stayed" measure="1" displayFolder="" measureGroup="Bookings" count="0" hidden="1">
      <extLst>
        <ext xmlns:x15="http://schemas.microsoft.com/office/spreadsheetml/2010/11/main" uri="{B97F6D7D-B522-45F9-BDA1-12C45D357490}">
          <x15:cacheHierarchy aggregatedColumn="9"/>
        </ext>
      </extLst>
    </cacheHierarchy>
    <cacheHierarchy uniqueName="[Measures].[Average of Nights Stayed]" caption="Average of Nights Stayed" measure="1" displayFolder="" measureGroup="Bookings" count="0" hidden="1">
      <extLst>
        <ext xmlns:x15="http://schemas.microsoft.com/office/spreadsheetml/2010/11/main" uri="{B97F6D7D-B522-45F9-BDA1-12C45D357490}">
          <x15:cacheHierarchy aggregatedColumn="9"/>
        </ext>
      </extLst>
    </cacheHierarchy>
  </cacheHierarchies>
  <kpis count="0"/>
  <dimensions count="5">
    <dimension name="Bookings" uniqueName="[Bookings]" caption="Bookings"/>
    <dimension name="Expenses" uniqueName="[Expenses]" caption="Expenses"/>
    <dimension name="Guests" uniqueName="[Guests]" caption="Guests"/>
    <dimension measure="1" name="Measures" uniqueName="[Measures]" caption="Measures"/>
    <dimension name="Table3" uniqueName="[Table3]" caption="Table3"/>
  </dimensions>
  <measureGroups count="4">
    <measureGroup name="Bookings" caption="Bookings"/>
    <measureGroup name="Expenses" caption="Expenses"/>
    <measureGroup name="Guests" caption="Guests"/>
    <measureGroup name="Table3" caption="Table3"/>
  </measureGroups>
  <maps count="5">
    <map measureGroup="0" dimension="0"/>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 refreshedDate="45987.574115856478" backgroundQuery="1" createdVersion="8" refreshedVersion="8" minRefreshableVersion="3" recordCount="0" supportSubquery="1" supportAdvancedDrill="1" xr:uid="{35805D6C-BF35-4871-AE7E-EA6ABC51781D}">
  <cacheSource type="external" connectionId="2"/>
  <cacheFields count="3">
    <cacheField name="[Bookings].[Guest Nationality].[Guest Nationality]" caption="Guest Nationality" numFmtId="0" hierarchy="6" level="1">
      <sharedItems count="3">
        <s v="Austria"/>
        <s v="Croatia"/>
        <s v="Switzerland"/>
      </sharedItems>
    </cacheField>
    <cacheField name="[Measures].[Average of Nights Stayed]" caption="Average of Nights Stayed" numFmtId="0" hierarchy="45" level="32767"/>
    <cacheField name="[Bookings].[Month].[Month]" caption="Month" numFmtId="0" hierarchy="14" level="1">
      <sharedItems containsSemiMixedTypes="0" containsNonDate="0" containsString="0"/>
    </cacheField>
  </cacheFields>
  <cacheHierarchies count="46">
    <cacheHierarchy uniqueName="[Bookings].[Booking ID]" caption="Booking ID" attribute="1" defaultMemberUniqueName="[Bookings].[Booking ID].[All]" allUniqueName="[Bookings].[Booking ID].[All]" dimensionUniqueName="[Bookings]" displayFolder="" count="0" memberValueDatatype="130" unbalanced="0"/>
    <cacheHierarchy uniqueName="[Bookings].[Booking Status]" caption="Booking Status" attribute="1" defaultMemberUniqueName="[Bookings].[Booking Status].[All]" allUniqueName="[Bookings].[Booking Status].[All]" dimensionUniqueName="[Bookings]" displayFolder="" count="0" memberValueDatatype="130" unbalanced="0"/>
    <cacheHierarchy uniqueName="[Bookings].[Guest ID]" caption="Guest ID" attribute="1" defaultMemberUniqueName="[Bookings].[Guest ID].[All]" allUniqueName="[Bookings].[Guest ID].[All]" dimensionUniqueName="[Bookings]" displayFolder="" count="0" memberValueDatatype="130" unbalanced="0"/>
    <cacheHierarchy uniqueName="[Bookings].[Room No]" caption="Room No" attribute="1" defaultMemberUniqueName="[Bookings].[Room No].[All]" allUniqueName="[Bookings].[Room No].[All]" dimensionUniqueName="[Bookings]" displayFolder="" count="0" memberValueDatatype="20" unbalanced="0"/>
    <cacheHierarchy uniqueName="[Bookings].[Total Guests]" caption="Total Guests" attribute="1" defaultMemberUniqueName="[Bookings].[Total Guests].[All]" allUniqueName="[Bookings].[Total Guests].[All]" dimensionUniqueName="[Bookings]" displayFolder="" count="0" memberValueDatatype="20" unbalanced="0"/>
    <cacheHierarchy uniqueName="[Bookings].[Guest Type]" caption="Guest Type" attribute="1" defaultMemberUniqueName="[Bookings].[Guest Type].[All]" allUniqueName="[Bookings].[Guest Type].[All]" dimensionUniqueName="[Bookings]" displayFolder="" count="0" memberValueDatatype="130" unbalanced="0"/>
    <cacheHierarchy uniqueName="[Bookings].[Guest Nationality]" caption="Guest Nationality" attribute="1" defaultMemberUniqueName="[Bookings].[Guest Nationality].[All]" allUniqueName="[Bookings].[Guest Nationality].[All]" dimensionUniqueName="[Bookings]" displayFolder="" count="2" memberValueDatatype="130" unbalanced="0">
      <fieldsUsage count="2">
        <fieldUsage x="-1"/>
        <fieldUsage x="0"/>
      </fieldsUsage>
    </cacheHierarchy>
    <cacheHierarchy uniqueName="[Bookings].[Check-in]" caption="Check-in" attribute="1" time="1" defaultMemberUniqueName="[Bookings].[Check-in].[All]" allUniqueName="[Bookings].[Check-in].[All]" dimensionUniqueName="[Bookings]" displayFolder="" count="0" memberValueDatatype="7" unbalanced="0"/>
    <cacheHierarchy uniqueName="[Bookings].[Check-out]" caption="Check-out" attribute="1" time="1" defaultMemberUniqueName="[Bookings].[Check-out].[All]" allUniqueName="[Bookings].[Check-out].[All]" dimensionUniqueName="[Bookings]" displayFolder="" count="0" memberValueDatatype="7" unbalanced="0"/>
    <cacheHierarchy uniqueName="[Bookings].[Nights Stayed]" caption="Nights Stayed" attribute="1" defaultMemberUniqueName="[Bookings].[Nights Stayed].[All]" allUniqueName="[Bookings].[Nights Stayed].[All]" dimensionUniqueName="[Bookings]" displayFolder="" count="0" memberValueDatatype="20" unbalanced="0"/>
    <cacheHierarchy uniqueName="[Bookings].[Price per Night]" caption="Price per Night" attribute="1" defaultMemberUniqueName="[Bookings].[Price per Night].[All]" allUniqueName="[Bookings].[Price per Night].[All]" dimensionUniqueName="[Bookings]" displayFolder="" count="0" memberValueDatatype="5" unbalanced="0"/>
    <cacheHierarchy uniqueName="[Bookings].[Deposit]" caption="Deposit" attribute="1" defaultMemberUniqueName="[Bookings].[Deposit].[All]" allUniqueName="[Bookings].[Deposit].[All]" dimensionUniqueName="[Bookings]" displayFolder="" count="0" memberValueDatatype="20" unbalanced="0"/>
    <cacheHierarchy uniqueName="[Bookings].[Amount Due]" caption="Amount Due" attribute="1" defaultMemberUniqueName="[Bookings].[Amount Due].[All]" allUniqueName="[Bookings].[Amount Due].[All]" dimensionUniqueName="[Bookings]" displayFolder="" count="0" memberValueDatatype="5" unbalanced="0"/>
    <cacheHierarchy uniqueName="[Bookings].[Total Revenue]" caption="Total Revenue" attribute="1" defaultMemberUniqueName="[Bookings].[Total Revenue].[All]" allUniqueName="[Bookings].[Total Revenue].[All]" dimensionUniqueName="[Bookings]" displayFolder="" count="0" memberValueDatatype="5" unbalanced="0"/>
    <cacheHierarchy uniqueName="[Bookings].[Month]" caption="Month" attribute="1" defaultMemberUniqueName="[Bookings].[Month].[All]" allUniqueName="[Bookings].[Month].[All]" dimensionUniqueName="[Bookings]" displayFolder="" count="2" memberValueDatatype="130" unbalanced="0">
      <fieldsUsage count="2">
        <fieldUsage x="-1"/>
        <fieldUsage x="2"/>
      </fieldsUsage>
    </cacheHierarchy>
    <cacheHierarchy uniqueName="[Bookings].[Booking Source]" caption="Booking Source" attribute="1" defaultMemberUniqueName="[Bookings].[Booking Source].[All]" allUniqueName="[Bookings].[Booking Source].[All]" dimensionUniqueName="[Bookings]" displayFolder="" count="0" memberValueDatatype="130" unbalanced="0"/>
    <cacheHierarchy uniqueName="[Bookings].[Contact Person]" caption="Contact Person" attribute="1" defaultMemberUniqueName="[Bookings].[Contact Person].[All]" allUniqueName="[Bookings].[Contact Person].[All]" dimensionUniqueName="[Booking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Month]" caption="Month" attribute="1" defaultMemberUniqueName="[Expenses].[Month].[All]" allUniqueName="[Expenses].[Month].[All]" dimensionUniqueName="[Expenses]" displayFolder="" count="0" memberValueDatatype="130" unbalanced="0"/>
    <cacheHierarchy uniqueName="[Expenses].[Main Category]" caption="Main Category" attribute="1" defaultMemberUniqueName="[Expenses].[Main Category].[All]" allUniqueName="[Expenses].[Main Category].[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5" unbalanced="0"/>
    <cacheHierarchy uniqueName="[Guests].[Guest ID]" caption="Guest ID" attribute="1" defaultMemberUniqueName="[Guests].[Guest ID].[All]" allUniqueName="[Guests].[Guest ID].[All]" dimensionUniqueName="[Guests]" displayFolder="" count="0" memberValueDatatype="130" unbalanced="0"/>
    <cacheHierarchy uniqueName="[Guests].[Age]" caption="Age" attribute="1" defaultMemberUniqueName="[Guests].[Age].[All]" allUniqueName="[Guests].[Age].[All]" dimensionUniqueName="[Guests]" displayFolder="" count="0" memberValueDatatype="20" unbalanced="0"/>
    <cacheHierarchy uniqueName="[Guests].[Age Group]" caption="Age Group" attribute="1" defaultMemberUniqueName="[Guests].[Age Group].[All]" allUniqueName="[Guests].[Age Group].[All]" dimensionUniqueName="[Guests]" displayFolder="" count="0" memberValueDatatype="130" unbalanced="0"/>
    <cacheHierarchy uniqueName="[Guests].[Country]" caption="Country" attribute="1" defaultMemberUniqueName="[Guests].[Country].[All]" allUniqueName="[Guests].[Country].[All]" dimensionUniqueName="[Guests]" displayFolder="" count="0" memberValueDatatype="130" unbalanced="0"/>
    <cacheHierarchy uniqueName="[Guests].[Returning Guest]" caption="Returning Guest" attribute="1" defaultMemberUniqueName="[Guests].[Returning Guest].[All]" allUniqueName="[Guests].[Returning Guest].[All]" dimensionUniqueName="[Guests]" displayFolder="" count="0" memberValueDatatype="130" unbalanced="0"/>
    <cacheHierarchy uniqueName="[Guests].[Country Group]" caption="Country Group" attribute="1" defaultMemberUniqueName="[Guests].[Country Group].[All]" allUniqueName="[Guests].[Country Group].[All]" dimensionUniqueName="[Guests]" displayFolder="" count="2" memberValueDatatype="130" unbalanced="0"/>
    <cacheHierarchy uniqueName="[Table3].[R.N.]" caption="R.N." attribute="1" defaultMemberUniqueName="[Table3].[R.N.].[All]" allUniqueName="[Table3].[R.N.].[All]" dimensionUniqueName="[Table3]" displayFolder="" count="0" memberValueDatatype="20" unbalanced="0"/>
    <cacheHierarchy uniqueName="[Table3].[Occupacy June]" caption="Occupacy June" attribute="1" defaultMemberUniqueName="[Table3].[Occupacy June].[All]" allUniqueName="[Table3].[Occupacy June].[All]" dimensionUniqueName="[Table3]" displayFolder="" count="0" memberValueDatatype="5" unbalanced="0"/>
    <cacheHierarchy uniqueName="[Table3].[Occupacy July]" caption="Occupacy July" attribute="1" defaultMemberUniqueName="[Table3].[Occupacy July].[All]" allUniqueName="[Table3].[Occupacy July].[All]" dimensionUniqueName="[Table3]" displayFolder="" count="0" memberValueDatatype="5" unbalanced="0"/>
    <cacheHierarchy uniqueName="[Table3].[Occupacy August]" caption="Occupacy August" attribute="1" defaultMemberUniqueName="[Table3].[Occupacy August].[All]" allUniqueName="[Table3].[Occupacy August].[All]" dimensionUniqueName="[Table3]" displayFolder="" count="0" memberValueDatatype="5" unbalanced="0"/>
    <cacheHierarchy uniqueName="[Table3].[Occupacy September]" caption="Occupacy September" attribute="1" defaultMemberUniqueName="[Table3].[Occupacy September].[All]" allUniqueName="[Table3].[Occupacy September].[All]" dimensionUniqueName="[Table3]" displayFolder="" count="0" memberValueDatatype="5" unbalanced="0"/>
    <cacheHierarchy uniqueName="[Table3].[Total Avg Room Occupacy]" caption="Total Avg Room Occupacy" attribute="1" defaultMemberUniqueName="[Table3].[Total Avg Room Occupacy].[All]" allUniqueName="[Table3].[Total Avg Room Occupacy].[All]" dimensionUniqueName="[Table3]" displayFolder="" count="0" memberValueDatatype="5" unbalanced="0"/>
    <cacheHierarchy uniqueName="[Measures].[__XL_Count Bookings]" caption="__XL_Count Bookings" measure="1" displayFolder="" measureGroup="Bookings" count="0" hidden="1"/>
    <cacheHierarchy uniqueName="[Measures].[__XL_Count Guests]" caption="__XL_Count Guests" measure="1" displayFolder="" measureGroup="Guests" count="0" hidden="1"/>
    <cacheHierarchy uniqueName="[Measures].[__XL_Count Table3]" caption="__XL_Count Table3" measure="1" displayFolder="" measureGroup="Table3" count="0" hidden="1"/>
    <cacheHierarchy uniqueName="[Measures].[__XL_Count Expenses]" caption="__XL_Count Expenses" measure="1" displayFolder="" measureGroup="Expenses" count="0" hidden="1"/>
    <cacheHierarchy uniqueName="[Measures].[__No measures defined]" caption="__No measures defined" measure="1" displayFolder="" count="0" hidden="1"/>
    <cacheHierarchy uniqueName="[Measures].[Count of Guest ID]" caption="Count of Guest ID" measure="1" displayFolder="" measureGroup="Guests" count="0" hidden="1">
      <extLst>
        <ext xmlns:x15="http://schemas.microsoft.com/office/spreadsheetml/2010/11/main" uri="{B97F6D7D-B522-45F9-BDA1-12C45D357490}">
          <x15:cacheHierarchy aggregatedColumn="22"/>
        </ext>
      </extLst>
    </cacheHierarchy>
    <cacheHierarchy uniqueName="[Measures].[Count of Booking ID]" caption="Count of Booking ID" measure="1" displayFolder="" measureGroup="Bookings"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Bookings" count="0" hidden="1">
      <extLst>
        <ext xmlns:x15="http://schemas.microsoft.com/office/spreadsheetml/2010/11/main" uri="{B97F6D7D-B522-45F9-BDA1-12C45D357490}">
          <x15:cacheHierarchy aggregatedColumn="13"/>
        </ext>
      </extLst>
    </cacheHierarchy>
    <cacheHierarchy uniqueName="[Measures].[Sum of Total Avg Room Occupacy]" caption="Sum of Total Avg Room Occupacy" measure="1" displayFolder="" measureGroup="Table3" count="0" hidden="1">
      <extLst>
        <ext xmlns:x15="http://schemas.microsoft.com/office/spreadsheetml/2010/11/main" uri="{B97F6D7D-B522-45F9-BDA1-12C45D357490}">
          <x15:cacheHierarchy aggregatedColumn="33"/>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21"/>
        </ext>
      </extLst>
    </cacheHierarchy>
    <cacheHierarchy uniqueName="[Measures].[Sum of Nights Stayed]" caption="Sum of Nights Stayed" measure="1" displayFolder="" measureGroup="Bookings" count="0" hidden="1">
      <extLst>
        <ext xmlns:x15="http://schemas.microsoft.com/office/spreadsheetml/2010/11/main" uri="{B97F6D7D-B522-45F9-BDA1-12C45D357490}">
          <x15:cacheHierarchy aggregatedColumn="9"/>
        </ext>
      </extLst>
    </cacheHierarchy>
    <cacheHierarchy uniqueName="[Measures].[Average of Nights Stayed]" caption="Average of Nights Stayed" measure="1" displayFolder="" measureGroup="Bookings"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5">
    <dimension name="Bookings" uniqueName="[Bookings]" caption="Bookings"/>
    <dimension name="Expenses" uniqueName="[Expenses]" caption="Expenses"/>
    <dimension name="Guests" uniqueName="[Guests]" caption="Guests"/>
    <dimension measure="1" name="Measures" uniqueName="[Measures]" caption="Measures"/>
    <dimension name="Table3" uniqueName="[Table3]" caption="Table3"/>
  </dimensions>
  <measureGroups count="4">
    <measureGroup name="Bookings" caption="Bookings"/>
    <measureGroup name="Expenses" caption="Expenses"/>
    <measureGroup name="Guests" caption="Guests"/>
    <measureGroup name="Table3" caption="Table3"/>
  </measureGroups>
  <maps count="5">
    <map measureGroup="0" dimension="0"/>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 refreshedDate="45987.574116550924" backgroundQuery="1" createdVersion="8" refreshedVersion="8" minRefreshableVersion="3" recordCount="0" supportSubquery="1" supportAdvancedDrill="1" xr:uid="{CB8D6FA9-DD89-4756-BA0D-318D9F841584}">
  <cacheSource type="external" connectionId="2"/>
  <cacheFields count="3">
    <cacheField name="[Bookings].[Guest Type].[Guest Type]" caption="Guest Type" numFmtId="0" hierarchy="5" level="1">
      <sharedItems count="3">
        <s v="Couple"/>
        <s v="Family"/>
        <s v="Solo"/>
      </sharedItems>
    </cacheField>
    <cacheField name="[Measures].[Count of Booking ID]" caption="Count of Booking ID" numFmtId="0" hierarchy="40" level="32767"/>
    <cacheField name="[Bookings].[Month].[Month]" caption="Month" numFmtId="0" hierarchy="14" level="1">
      <sharedItems containsSemiMixedTypes="0" containsNonDate="0" containsString="0"/>
    </cacheField>
  </cacheFields>
  <cacheHierarchies count="46">
    <cacheHierarchy uniqueName="[Bookings].[Booking ID]" caption="Booking ID" attribute="1" defaultMemberUniqueName="[Bookings].[Booking ID].[All]" allUniqueName="[Bookings].[Booking ID].[All]" dimensionUniqueName="[Bookings]" displayFolder="" count="0" memberValueDatatype="130" unbalanced="0"/>
    <cacheHierarchy uniqueName="[Bookings].[Booking Status]" caption="Booking Status" attribute="1" defaultMemberUniqueName="[Bookings].[Booking Status].[All]" allUniqueName="[Bookings].[Booking Status].[All]" dimensionUniqueName="[Bookings]" displayFolder="" count="0" memberValueDatatype="130" unbalanced="0"/>
    <cacheHierarchy uniqueName="[Bookings].[Guest ID]" caption="Guest ID" attribute="1" defaultMemberUniqueName="[Bookings].[Guest ID].[All]" allUniqueName="[Bookings].[Guest ID].[All]" dimensionUniqueName="[Bookings]" displayFolder="" count="0" memberValueDatatype="130" unbalanced="0"/>
    <cacheHierarchy uniqueName="[Bookings].[Room No]" caption="Room No" attribute="1" defaultMemberUniqueName="[Bookings].[Room No].[All]" allUniqueName="[Bookings].[Room No].[All]" dimensionUniqueName="[Bookings]" displayFolder="" count="0" memberValueDatatype="20" unbalanced="0"/>
    <cacheHierarchy uniqueName="[Bookings].[Total Guests]" caption="Total Guests" attribute="1" defaultMemberUniqueName="[Bookings].[Total Guests].[All]" allUniqueName="[Bookings].[Total Guests].[All]" dimensionUniqueName="[Bookings]" displayFolder="" count="0" memberValueDatatype="20" unbalanced="0"/>
    <cacheHierarchy uniqueName="[Bookings].[Guest Type]" caption="Guest Type" attribute="1" defaultMemberUniqueName="[Bookings].[Guest Type].[All]" allUniqueName="[Bookings].[Guest Type].[All]" dimensionUniqueName="[Bookings]" displayFolder="" count="2" memberValueDatatype="130" unbalanced="0">
      <fieldsUsage count="2">
        <fieldUsage x="-1"/>
        <fieldUsage x="0"/>
      </fieldsUsage>
    </cacheHierarchy>
    <cacheHierarchy uniqueName="[Bookings].[Guest Nationality]" caption="Guest Nationality" attribute="1" defaultMemberUniqueName="[Bookings].[Guest Nationality].[All]" allUniqueName="[Bookings].[Guest Nationality].[All]" dimensionUniqueName="[Bookings]" displayFolder="" count="0" memberValueDatatype="130" unbalanced="0"/>
    <cacheHierarchy uniqueName="[Bookings].[Check-in]" caption="Check-in" attribute="1" time="1" defaultMemberUniqueName="[Bookings].[Check-in].[All]" allUniqueName="[Bookings].[Check-in].[All]" dimensionUniqueName="[Bookings]" displayFolder="" count="0" memberValueDatatype="7" unbalanced="0"/>
    <cacheHierarchy uniqueName="[Bookings].[Check-out]" caption="Check-out" attribute="1" time="1" defaultMemberUniqueName="[Bookings].[Check-out].[All]" allUniqueName="[Bookings].[Check-out].[All]" dimensionUniqueName="[Bookings]" displayFolder="" count="0" memberValueDatatype="7" unbalanced="0"/>
    <cacheHierarchy uniqueName="[Bookings].[Nights Stayed]" caption="Nights Stayed" attribute="1" defaultMemberUniqueName="[Bookings].[Nights Stayed].[All]" allUniqueName="[Bookings].[Nights Stayed].[All]" dimensionUniqueName="[Bookings]" displayFolder="" count="0" memberValueDatatype="20" unbalanced="0"/>
    <cacheHierarchy uniqueName="[Bookings].[Price per Night]" caption="Price per Night" attribute="1" defaultMemberUniqueName="[Bookings].[Price per Night].[All]" allUniqueName="[Bookings].[Price per Night].[All]" dimensionUniqueName="[Bookings]" displayFolder="" count="0" memberValueDatatype="5" unbalanced="0"/>
    <cacheHierarchy uniqueName="[Bookings].[Deposit]" caption="Deposit" attribute="1" defaultMemberUniqueName="[Bookings].[Deposit].[All]" allUniqueName="[Bookings].[Deposit].[All]" dimensionUniqueName="[Bookings]" displayFolder="" count="0" memberValueDatatype="20" unbalanced="0"/>
    <cacheHierarchy uniqueName="[Bookings].[Amount Due]" caption="Amount Due" attribute="1" defaultMemberUniqueName="[Bookings].[Amount Due].[All]" allUniqueName="[Bookings].[Amount Due].[All]" dimensionUniqueName="[Bookings]" displayFolder="" count="0" memberValueDatatype="5" unbalanced="0"/>
    <cacheHierarchy uniqueName="[Bookings].[Total Revenue]" caption="Total Revenue" attribute="1" defaultMemberUniqueName="[Bookings].[Total Revenue].[All]" allUniqueName="[Bookings].[Total Revenue].[All]" dimensionUniqueName="[Bookings]" displayFolder="" count="0" memberValueDatatype="5" unbalanced="0"/>
    <cacheHierarchy uniqueName="[Bookings].[Month]" caption="Month" attribute="1" defaultMemberUniqueName="[Bookings].[Month].[All]" allUniqueName="[Bookings].[Month].[All]" dimensionUniqueName="[Bookings]" displayFolder="" count="2" memberValueDatatype="130" unbalanced="0">
      <fieldsUsage count="2">
        <fieldUsage x="-1"/>
        <fieldUsage x="2"/>
      </fieldsUsage>
    </cacheHierarchy>
    <cacheHierarchy uniqueName="[Bookings].[Booking Source]" caption="Booking Source" attribute="1" defaultMemberUniqueName="[Bookings].[Booking Source].[All]" allUniqueName="[Bookings].[Booking Source].[All]" dimensionUniqueName="[Bookings]" displayFolder="" count="0" memberValueDatatype="130" unbalanced="0"/>
    <cacheHierarchy uniqueName="[Bookings].[Contact Person]" caption="Contact Person" attribute="1" defaultMemberUniqueName="[Bookings].[Contact Person].[All]" allUniqueName="[Bookings].[Contact Person].[All]" dimensionUniqueName="[Booking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Month]" caption="Month" attribute="1" defaultMemberUniqueName="[Expenses].[Month].[All]" allUniqueName="[Expenses].[Month].[All]" dimensionUniqueName="[Expenses]" displayFolder="" count="0" memberValueDatatype="130" unbalanced="0"/>
    <cacheHierarchy uniqueName="[Expenses].[Main Category]" caption="Main Category" attribute="1" defaultMemberUniqueName="[Expenses].[Main Category].[All]" allUniqueName="[Expenses].[Main Category].[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5" unbalanced="0"/>
    <cacheHierarchy uniqueName="[Guests].[Guest ID]" caption="Guest ID" attribute="1" defaultMemberUniqueName="[Guests].[Guest ID].[All]" allUniqueName="[Guests].[Guest ID].[All]" dimensionUniqueName="[Guests]" displayFolder="" count="0" memberValueDatatype="130" unbalanced="0"/>
    <cacheHierarchy uniqueName="[Guests].[Age]" caption="Age" attribute="1" defaultMemberUniqueName="[Guests].[Age].[All]" allUniqueName="[Guests].[Age].[All]" dimensionUniqueName="[Guests]" displayFolder="" count="0" memberValueDatatype="20" unbalanced="0"/>
    <cacheHierarchy uniqueName="[Guests].[Age Group]" caption="Age Group" attribute="1" defaultMemberUniqueName="[Guests].[Age Group].[All]" allUniqueName="[Guests].[Age Group].[All]" dimensionUniqueName="[Guests]" displayFolder="" count="0" memberValueDatatype="130" unbalanced="0"/>
    <cacheHierarchy uniqueName="[Guests].[Country]" caption="Country" attribute="1" defaultMemberUniqueName="[Guests].[Country].[All]" allUniqueName="[Guests].[Country].[All]" dimensionUniqueName="[Guests]" displayFolder="" count="0" memberValueDatatype="130" unbalanced="0"/>
    <cacheHierarchy uniqueName="[Guests].[Returning Guest]" caption="Returning Guest" attribute="1" defaultMemberUniqueName="[Guests].[Returning Guest].[All]" allUniqueName="[Guests].[Returning Guest].[All]" dimensionUniqueName="[Guests]" displayFolder="" count="0" memberValueDatatype="130" unbalanced="0"/>
    <cacheHierarchy uniqueName="[Guests].[Country Group]" caption="Country Group" attribute="1" defaultMemberUniqueName="[Guests].[Country Group].[All]" allUniqueName="[Guests].[Country Group].[All]" dimensionUniqueName="[Guests]" displayFolder="" count="2" memberValueDatatype="130" unbalanced="0"/>
    <cacheHierarchy uniqueName="[Table3].[R.N.]" caption="R.N." attribute="1" defaultMemberUniqueName="[Table3].[R.N.].[All]" allUniqueName="[Table3].[R.N.].[All]" dimensionUniqueName="[Table3]" displayFolder="" count="0" memberValueDatatype="20" unbalanced="0"/>
    <cacheHierarchy uniqueName="[Table3].[Occupacy June]" caption="Occupacy June" attribute="1" defaultMemberUniqueName="[Table3].[Occupacy June].[All]" allUniqueName="[Table3].[Occupacy June].[All]" dimensionUniqueName="[Table3]" displayFolder="" count="0" memberValueDatatype="5" unbalanced="0"/>
    <cacheHierarchy uniqueName="[Table3].[Occupacy July]" caption="Occupacy July" attribute="1" defaultMemberUniqueName="[Table3].[Occupacy July].[All]" allUniqueName="[Table3].[Occupacy July].[All]" dimensionUniqueName="[Table3]" displayFolder="" count="0" memberValueDatatype="5" unbalanced="0"/>
    <cacheHierarchy uniqueName="[Table3].[Occupacy August]" caption="Occupacy August" attribute="1" defaultMemberUniqueName="[Table3].[Occupacy August].[All]" allUniqueName="[Table3].[Occupacy August].[All]" dimensionUniqueName="[Table3]" displayFolder="" count="0" memberValueDatatype="5" unbalanced="0"/>
    <cacheHierarchy uniqueName="[Table3].[Occupacy September]" caption="Occupacy September" attribute="1" defaultMemberUniqueName="[Table3].[Occupacy September].[All]" allUniqueName="[Table3].[Occupacy September].[All]" dimensionUniqueName="[Table3]" displayFolder="" count="0" memberValueDatatype="5" unbalanced="0"/>
    <cacheHierarchy uniqueName="[Table3].[Total Avg Room Occupacy]" caption="Total Avg Room Occupacy" attribute="1" defaultMemberUniqueName="[Table3].[Total Avg Room Occupacy].[All]" allUniqueName="[Table3].[Total Avg Room Occupacy].[All]" dimensionUniqueName="[Table3]" displayFolder="" count="0" memberValueDatatype="5" unbalanced="0"/>
    <cacheHierarchy uniqueName="[Measures].[__XL_Count Bookings]" caption="__XL_Count Bookings" measure="1" displayFolder="" measureGroup="Bookings" count="0" hidden="1"/>
    <cacheHierarchy uniqueName="[Measures].[__XL_Count Guests]" caption="__XL_Count Guests" measure="1" displayFolder="" measureGroup="Guests" count="0" hidden="1"/>
    <cacheHierarchy uniqueName="[Measures].[__XL_Count Table3]" caption="__XL_Count Table3" measure="1" displayFolder="" measureGroup="Table3" count="0" hidden="1"/>
    <cacheHierarchy uniqueName="[Measures].[__XL_Count Expenses]" caption="__XL_Count Expenses" measure="1" displayFolder="" measureGroup="Expenses" count="0" hidden="1"/>
    <cacheHierarchy uniqueName="[Measures].[__No measures defined]" caption="__No measures defined" measure="1" displayFolder="" count="0" hidden="1"/>
    <cacheHierarchy uniqueName="[Measures].[Count of Guest ID]" caption="Count of Guest ID" measure="1" displayFolder="" measureGroup="Guests" count="0" hidden="1">
      <extLst>
        <ext xmlns:x15="http://schemas.microsoft.com/office/spreadsheetml/2010/11/main" uri="{B97F6D7D-B522-45F9-BDA1-12C45D357490}">
          <x15:cacheHierarchy aggregatedColumn="22"/>
        </ext>
      </extLst>
    </cacheHierarchy>
    <cacheHierarchy uniqueName="[Measures].[Count of Booking ID]" caption="Count of Booking ID" measure="1" displayFolder="" measureGroup="Booking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Bookings" count="0" hidden="1">
      <extLst>
        <ext xmlns:x15="http://schemas.microsoft.com/office/spreadsheetml/2010/11/main" uri="{B97F6D7D-B522-45F9-BDA1-12C45D357490}">
          <x15:cacheHierarchy aggregatedColumn="13"/>
        </ext>
      </extLst>
    </cacheHierarchy>
    <cacheHierarchy uniqueName="[Measures].[Sum of Total Avg Room Occupacy]" caption="Sum of Total Avg Room Occupacy" measure="1" displayFolder="" measureGroup="Table3" count="0" hidden="1">
      <extLst>
        <ext xmlns:x15="http://schemas.microsoft.com/office/spreadsheetml/2010/11/main" uri="{B97F6D7D-B522-45F9-BDA1-12C45D357490}">
          <x15:cacheHierarchy aggregatedColumn="33"/>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21"/>
        </ext>
      </extLst>
    </cacheHierarchy>
    <cacheHierarchy uniqueName="[Measures].[Sum of Nights Stayed]" caption="Sum of Nights Stayed" measure="1" displayFolder="" measureGroup="Bookings" count="0" hidden="1">
      <extLst>
        <ext xmlns:x15="http://schemas.microsoft.com/office/spreadsheetml/2010/11/main" uri="{B97F6D7D-B522-45F9-BDA1-12C45D357490}">
          <x15:cacheHierarchy aggregatedColumn="9"/>
        </ext>
      </extLst>
    </cacheHierarchy>
    <cacheHierarchy uniqueName="[Measures].[Average of Nights Stayed]" caption="Average of Nights Stayed" measure="1" displayFolder="" measureGroup="Bookings" count="0" hidden="1">
      <extLst>
        <ext xmlns:x15="http://schemas.microsoft.com/office/spreadsheetml/2010/11/main" uri="{B97F6D7D-B522-45F9-BDA1-12C45D357490}">
          <x15:cacheHierarchy aggregatedColumn="9"/>
        </ext>
      </extLst>
    </cacheHierarchy>
  </cacheHierarchies>
  <kpis count="0"/>
  <dimensions count="5">
    <dimension name="Bookings" uniqueName="[Bookings]" caption="Bookings"/>
    <dimension name="Expenses" uniqueName="[Expenses]" caption="Expenses"/>
    <dimension name="Guests" uniqueName="[Guests]" caption="Guests"/>
    <dimension measure="1" name="Measures" uniqueName="[Measures]" caption="Measures"/>
    <dimension name="Table3" uniqueName="[Table3]" caption="Table3"/>
  </dimensions>
  <measureGroups count="4">
    <measureGroup name="Bookings" caption="Bookings"/>
    <measureGroup name="Expenses" caption="Expenses"/>
    <measureGroup name="Guests" caption="Guests"/>
    <measureGroup name="Table3" caption="Table3"/>
  </measureGroups>
  <maps count="5">
    <map measureGroup="0" dimension="0"/>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 refreshedDate="45987.574117013886" backgroundQuery="1" createdVersion="8" refreshedVersion="8" minRefreshableVersion="3" recordCount="0" supportSubquery="1" supportAdvancedDrill="1" xr:uid="{EA6DC6CE-6789-41E0-8852-80E62AD180AF}">
  <cacheSource type="external" connectionId="2"/>
  <cacheFields count="4">
    <cacheField name="[Guests].[Returning Guest].[Returning Guest]" caption="Returning Guest" numFmtId="0" hierarchy="26" level="1">
      <sharedItems count="2">
        <s v="No"/>
        <s v="Yes"/>
      </sharedItems>
    </cacheField>
    <cacheField name="[Guests].[Age Group].[Age Group]" caption="Age Group" numFmtId="0" hierarchy="24" level="1">
      <sharedItems count="3">
        <s v="18-30"/>
        <s v="31-50"/>
        <s v="51 plus"/>
      </sharedItems>
    </cacheField>
    <cacheField name="[Measures].[Count of Guest ID]" caption="Count of Guest ID" numFmtId="0" hierarchy="39" level="32767"/>
    <cacheField name="[Bookings].[Month].[Month]" caption="Month" numFmtId="0" hierarchy="14" level="1">
      <sharedItems containsSemiMixedTypes="0" containsNonDate="0" containsString="0"/>
    </cacheField>
  </cacheFields>
  <cacheHierarchies count="46">
    <cacheHierarchy uniqueName="[Bookings].[Booking ID]" caption="Booking ID" attribute="1" defaultMemberUniqueName="[Bookings].[Booking ID].[All]" allUniqueName="[Bookings].[Booking ID].[All]" dimensionUniqueName="[Bookings]" displayFolder="" count="0" memberValueDatatype="130" unbalanced="0"/>
    <cacheHierarchy uniqueName="[Bookings].[Booking Status]" caption="Booking Status" attribute="1" defaultMemberUniqueName="[Bookings].[Booking Status].[All]" allUniqueName="[Bookings].[Booking Status].[All]" dimensionUniqueName="[Bookings]" displayFolder="" count="0" memberValueDatatype="130" unbalanced="0"/>
    <cacheHierarchy uniqueName="[Bookings].[Guest ID]" caption="Guest ID" attribute="1" defaultMemberUniqueName="[Bookings].[Guest ID].[All]" allUniqueName="[Bookings].[Guest ID].[All]" dimensionUniqueName="[Bookings]" displayFolder="" count="0" memberValueDatatype="130" unbalanced="0"/>
    <cacheHierarchy uniqueName="[Bookings].[Room No]" caption="Room No" attribute="1" defaultMemberUniqueName="[Bookings].[Room No].[All]" allUniqueName="[Bookings].[Room No].[All]" dimensionUniqueName="[Bookings]" displayFolder="" count="0" memberValueDatatype="20" unbalanced="0"/>
    <cacheHierarchy uniqueName="[Bookings].[Total Guests]" caption="Total Guests" attribute="1" defaultMemberUniqueName="[Bookings].[Total Guests].[All]" allUniqueName="[Bookings].[Total Guests].[All]" dimensionUniqueName="[Bookings]" displayFolder="" count="0" memberValueDatatype="20" unbalanced="0"/>
    <cacheHierarchy uniqueName="[Bookings].[Guest Type]" caption="Guest Type" attribute="1" defaultMemberUniqueName="[Bookings].[Guest Type].[All]" allUniqueName="[Bookings].[Guest Type].[All]" dimensionUniqueName="[Bookings]" displayFolder="" count="0" memberValueDatatype="130" unbalanced="0"/>
    <cacheHierarchy uniqueName="[Bookings].[Guest Nationality]" caption="Guest Nationality" attribute="1" defaultMemberUniqueName="[Bookings].[Guest Nationality].[All]" allUniqueName="[Bookings].[Guest Nationality].[All]" dimensionUniqueName="[Bookings]" displayFolder="" count="0" memberValueDatatype="130" unbalanced="0"/>
    <cacheHierarchy uniqueName="[Bookings].[Check-in]" caption="Check-in" attribute="1" time="1" defaultMemberUniqueName="[Bookings].[Check-in].[All]" allUniqueName="[Bookings].[Check-in].[All]" dimensionUniqueName="[Bookings]" displayFolder="" count="0" memberValueDatatype="7" unbalanced="0"/>
    <cacheHierarchy uniqueName="[Bookings].[Check-out]" caption="Check-out" attribute="1" time="1" defaultMemberUniqueName="[Bookings].[Check-out].[All]" allUniqueName="[Bookings].[Check-out].[All]" dimensionUniqueName="[Bookings]" displayFolder="" count="0" memberValueDatatype="7" unbalanced="0"/>
    <cacheHierarchy uniqueName="[Bookings].[Nights Stayed]" caption="Nights Stayed" attribute="1" defaultMemberUniqueName="[Bookings].[Nights Stayed].[All]" allUniqueName="[Bookings].[Nights Stayed].[All]" dimensionUniqueName="[Bookings]" displayFolder="" count="0" memberValueDatatype="20" unbalanced="0"/>
    <cacheHierarchy uniqueName="[Bookings].[Price per Night]" caption="Price per Night" attribute="1" defaultMemberUniqueName="[Bookings].[Price per Night].[All]" allUniqueName="[Bookings].[Price per Night].[All]" dimensionUniqueName="[Bookings]" displayFolder="" count="0" memberValueDatatype="5" unbalanced="0"/>
    <cacheHierarchy uniqueName="[Bookings].[Deposit]" caption="Deposit" attribute="1" defaultMemberUniqueName="[Bookings].[Deposit].[All]" allUniqueName="[Bookings].[Deposit].[All]" dimensionUniqueName="[Bookings]" displayFolder="" count="0" memberValueDatatype="20" unbalanced="0"/>
    <cacheHierarchy uniqueName="[Bookings].[Amount Due]" caption="Amount Due" attribute="1" defaultMemberUniqueName="[Bookings].[Amount Due].[All]" allUniqueName="[Bookings].[Amount Due].[All]" dimensionUniqueName="[Bookings]" displayFolder="" count="0" memberValueDatatype="5" unbalanced="0"/>
    <cacheHierarchy uniqueName="[Bookings].[Total Revenue]" caption="Total Revenue" attribute="1" defaultMemberUniqueName="[Bookings].[Total Revenue].[All]" allUniqueName="[Bookings].[Total Revenue].[All]" dimensionUniqueName="[Bookings]" displayFolder="" count="0" memberValueDatatype="5" unbalanced="0"/>
    <cacheHierarchy uniqueName="[Bookings].[Month]" caption="Month" attribute="1" defaultMemberUniqueName="[Bookings].[Month].[All]" allUniqueName="[Bookings].[Month].[All]" dimensionUniqueName="[Bookings]" displayFolder="" count="2" memberValueDatatype="130" unbalanced="0">
      <fieldsUsage count="2">
        <fieldUsage x="-1"/>
        <fieldUsage x="3"/>
      </fieldsUsage>
    </cacheHierarchy>
    <cacheHierarchy uniqueName="[Bookings].[Booking Source]" caption="Booking Source" attribute="1" defaultMemberUniqueName="[Bookings].[Booking Source].[All]" allUniqueName="[Bookings].[Booking Source].[All]" dimensionUniqueName="[Bookings]" displayFolder="" count="0" memberValueDatatype="130" unbalanced="0"/>
    <cacheHierarchy uniqueName="[Bookings].[Contact Person]" caption="Contact Person" attribute="1" defaultMemberUniqueName="[Bookings].[Contact Person].[All]" allUniqueName="[Bookings].[Contact Person].[All]" dimensionUniqueName="[Booking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Month]" caption="Month" attribute="1" defaultMemberUniqueName="[Expenses].[Month].[All]" allUniqueName="[Expenses].[Month].[All]" dimensionUniqueName="[Expenses]" displayFolder="" count="0" memberValueDatatype="130" unbalanced="0"/>
    <cacheHierarchy uniqueName="[Expenses].[Main Category]" caption="Main Category" attribute="1" defaultMemberUniqueName="[Expenses].[Main Category].[All]" allUniqueName="[Expenses].[Main Category].[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5" unbalanced="0"/>
    <cacheHierarchy uniqueName="[Guests].[Guest ID]" caption="Guest ID" attribute="1" defaultMemberUniqueName="[Guests].[Guest ID].[All]" allUniqueName="[Guests].[Guest ID].[All]" dimensionUniqueName="[Guests]" displayFolder="" count="0" memberValueDatatype="130" unbalanced="0"/>
    <cacheHierarchy uniqueName="[Guests].[Age]" caption="Age" attribute="1" defaultMemberUniqueName="[Guests].[Age].[All]" allUniqueName="[Guests].[Age].[All]" dimensionUniqueName="[Guests]" displayFolder="" count="0" memberValueDatatype="20" unbalanced="0"/>
    <cacheHierarchy uniqueName="[Guests].[Age Group]" caption="Age Group" attribute="1" defaultMemberUniqueName="[Guests].[Age Group].[All]" allUniqueName="[Guests].[Age Group].[All]" dimensionUniqueName="[Guests]" displayFolder="" count="2" memberValueDatatype="130" unbalanced="0">
      <fieldsUsage count="2">
        <fieldUsage x="-1"/>
        <fieldUsage x="1"/>
      </fieldsUsage>
    </cacheHierarchy>
    <cacheHierarchy uniqueName="[Guests].[Country]" caption="Country" attribute="1" defaultMemberUniqueName="[Guests].[Country].[All]" allUniqueName="[Guests].[Country].[All]" dimensionUniqueName="[Guests]" displayFolder="" count="0" memberValueDatatype="130" unbalanced="0"/>
    <cacheHierarchy uniqueName="[Guests].[Returning Guest]" caption="Returning Guest" attribute="1" defaultMemberUniqueName="[Guests].[Returning Guest].[All]" allUniqueName="[Guests].[Returning Guest].[All]" dimensionUniqueName="[Guests]" displayFolder="" count="2" memberValueDatatype="130" unbalanced="0">
      <fieldsUsage count="2">
        <fieldUsage x="-1"/>
        <fieldUsage x="0"/>
      </fieldsUsage>
    </cacheHierarchy>
    <cacheHierarchy uniqueName="[Guests].[Country Group]" caption="Country Group" attribute="1" defaultMemberUniqueName="[Guests].[Country Group].[All]" allUniqueName="[Guests].[Country Group].[All]" dimensionUniqueName="[Guests]" displayFolder="" count="2" memberValueDatatype="130" unbalanced="0"/>
    <cacheHierarchy uniqueName="[Table3].[R.N.]" caption="R.N." attribute="1" defaultMemberUniqueName="[Table3].[R.N.].[All]" allUniqueName="[Table3].[R.N.].[All]" dimensionUniqueName="[Table3]" displayFolder="" count="0" memberValueDatatype="20" unbalanced="0"/>
    <cacheHierarchy uniqueName="[Table3].[Occupacy June]" caption="Occupacy June" attribute="1" defaultMemberUniqueName="[Table3].[Occupacy June].[All]" allUniqueName="[Table3].[Occupacy June].[All]" dimensionUniqueName="[Table3]" displayFolder="" count="0" memberValueDatatype="5" unbalanced="0"/>
    <cacheHierarchy uniqueName="[Table3].[Occupacy July]" caption="Occupacy July" attribute="1" defaultMemberUniqueName="[Table3].[Occupacy July].[All]" allUniqueName="[Table3].[Occupacy July].[All]" dimensionUniqueName="[Table3]" displayFolder="" count="0" memberValueDatatype="5" unbalanced="0"/>
    <cacheHierarchy uniqueName="[Table3].[Occupacy August]" caption="Occupacy August" attribute="1" defaultMemberUniqueName="[Table3].[Occupacy August].[All]" allUniqueName="[Table3].[Occupacy August].[All]" dimensionUniqueName="[Table3]" displayFolder="" count="0" memberValueDatatype="5" unbalanced="0"/>
    <cacheHierarchy uniqueName="[Table3].[Occupacy September]" caption="Occupacy September" attribute="1" defaultMemberUniqueName="[Table3].[Occupacy September].[All]" allUniqueName="[Table3].[Occupacy September].[All]" dimensionUniqueName="[Table3]" displayFolder="" count="0" memberValueDatatype="5" unbalanced="0"/>
    <cacheHierarchy uniqueName="[Table3].[Total Avg Room Occupacy]" caption="Total Avg Room Occupacy" attribute="1" defaultMemberUniqueName="[Table3].[Total Avg Room Occupacy].[All]" allUniqueName="[Table3].[Total Avg Room Occupacy].[All]" dimensionUniqueName="[Table3]" displayFolder="" count="0" memberValueDatatype="5" unbalanced="0"/>
    <cacheHierarchy uniqueName="[Measures].[__XL_Count Bookings]" caption="__XL_Count Bookings" measure="1" displayFolder="" measureGroup="Bookings" count="0" hidden="1"/>
    <cacheHierarchy uniqueName="[Measures].[__XL_Count Guests]" caption="__XL_Count Guests" measure="1" displayFolder="" measureGroup="Guests" count="0" hidden="1"/>
    <cacheHierarchy uniqueName="[Measures].[__XL_Count Table3]" caption="__XL_Count Table3" measure="1" displayFolder="" measureGroup="Table3" count="0" hidden="1"/>
    <cacheHierarchy uniqueName="[Measures].[__XL_Count Expenses]" caption="__XL_Count Expenses" measure="1" displayFolder="" measureGroup="Expenses" count="0" hidden="1"/>
    <cacheHierarchy uniqueName="[Measures].[__No measures defined]" caption="__No measures defined" measure="1" displayFolder="" count="0" hidden="1"/>
    <cacheHierarchy uniqueName="[Measures].[Count of Guest ID]" caption="Count of Guest ID" measure="1" displayFolder="" measureGroup="Guests"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Booking ID]" caption="Count of Booking ID" measure="1" displayFolder="" measureGroup="Bookings"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Bookings" count="0" hidden="1">
      <extLst>
        <ext xmlns:x15="http://schemas.microsoft.com/office/spreadsheetml/2010/11/main" uri="{B97F6D7D-B522-45F9-BDA1-12C45D357490}">
          <x15:cacheHierarchy aggregatedColumn="13"/>
        </ext>
      </extLst>
    </cacheHierarchy>
    <cacheHierarchy uniqueName="[Measures].[Sum of Total Avg Room Occupacy]" caption="Sum of Total Avg Room Occupacy" measure="1" displayFolder="" measureGroup="Table3" count="0" hidden="1">
      <extLst>
        <ext xmlns:x15="http://schemas.microsoft.com/office/spreadsheetml/2010/11/main" uri="{B97F6D7D-B522-45F9-BDA1-12C45D357490}">
          <x15:cacheHierarchy aggregatedColumn="33"/>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21"/>
        </ext>
      </extLst>
    </cacheHierarchy>
    <cacheHierarchy uniqueName="[Measures].[Sum of Nights Stayed]" caption="Sum of Nights Stayed" measure="1" displayFolder="" measureGroup="Bookings" count="0" hidden="1">
      <extLst>
        <ext xmlns:x15="http://schemas.microsoft.com/office/spreadsheetml/2010/11/main" uri="{B97F6D7D-B522-45F9-BDA1-12C45D357490}">
          <x15:cacheHierarchy aggregatedColumn="9"/>
        </ext>
      </extLst>
    </cacheHierarchy>
    <cacheHierarchy uniqueName="[Measures].[Average of Nights Stayed]" caption="Average of Nights Stayed" measure="1" displayFolder="" measureGroup="Bookings" count="0" hidden="1">
      <extLst>
        <ext xmlns:x15="http://schemas.microsoft.com/office/spreadsheetml/2010/11/main" uri="{B97F6D7D-B522-45F9-BDA1-12C45D357490}">
          <x15:cacheHierarchy aggregatedColumn="9"/>
        </ext>
      </extLst>
    </cacheHierarchy>
  </cacheHierarchies>
  <kpis count="0"/>
  <dimensions count="5">
    <dimension name="Bookings" uniqueName="[Bookings]" caption="Bookings"/>
    <dimension name="Expenses" uniqueName="[Expenses]" caption="Expenses"/>
    <dimension name="Guests" uniqueName="[Guests]" caption="Guests"/>
    <dimension measure="1" name="Measures" uniqueName="[Measures]" caption="Measures"/>
    <dimension name="Table3" uniqueName="[Table3]" caption="Table3"/>
  </dimensions>
  <measureGroups count="4">
    <measureGroup name="Bookings" caption="Bookings"/>
    <measureGroup name="Expenses" caption="Expenses"/>
    <measureGroup name="Guests" caption="Guests"/>
    <measureGroup name="Table3" caption="Table3"/>
  </measureGroups>
  <maps count="5">
    <map measureGroup="0" dimension="0"/>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 refreshedDate="45987.574117592594" backgroundQuery="1" createdVersion="8" refreshedVersion="8" minRefreshableVersion="3" recordCount="0" supportSubquery="1" supportAdvancedDrill="1" xr:uid="{B318CDD1-2E0A-4686-AFA0-6CBDC4826945}">
  <cacheSource type="external" connectionId="2"/>
  <cacheFields count="3">
    <cacheField name="[Measures].[Sum of Total Revenue]" caption="Sum of Total Revenue" numFmtId="0" hierarchy="41" level="32767"/>
    <cacheField name="[Guests].[Country Group].[Country Group]" caption="Country Group" numFmtId="0" hierarchy="27" level="1">
      <sharedItems count="4">
        <s v="Greece"/>
        <s v="MKD"/>
        <s v="Other"/>
        <s v="Serbia"/>
      </sharedItems>
    </cacheField>
    <cacheField name="[Bookings].[Month].[Month]" caption="Month" numFmtId="0" hierarchy="14" level="1">
      <sharedItems containsSemiMixedTypes="0" containsNonDate="0" containsString="0"/>
    </cacheField>
  </cacheFields>
  <cacheHierarchies count="46">
    <cacheHierarchy uniqueName="[Bookings].[Booking ID]" caption="Booking ID" attribute="1" defaultMemberUniqueName="[Bookings].[Booking ID].[All]" allUniqueName="[Bookings].[Booking ID].[All]" dimensionUniqueName="[Bookings]" displayFolder="" count="0" memberValueDatatype="130" unbalanced="0"/>
    <cacheHierarchy uniqueName="[Bookings].[Booking Status]" caption="Booking Status" attribute="1" defaultMemberUniqueName="[Bookings].[Booking Status].[All]" allUniqueName="[Bookings].[Booking Status].[All]" dimensionUniqueName="[Bookings]" displayFolder="" count="0" memberValueDatatype="130" unbalanced="0"/>
    <cacheHierarchy uniqueName="[Bookings].[Guest ID]" caption="Guest ID" attribute="1" defaultMemberUniqueName="[Bookings].[Guest ID].[All]" allUniqueName="[Bookings].[Guest ID].[All]" dimensionUniqueName="[Bookings]" displayFolder="" count="0" memberValueDatatype="130" unbalanced="0"/>
    <cacheHierarchy uniqueName="[Bookings].[Room No]" caption="Room No" attribute="1" defaultMemberUniqueName="[Bookings].[Room No].[All]" allUniqueName="[Bookings].[Room No].[All]" dimensionUniqueName="[Bookings]" displayFolder="" count="0" memberValueDatatype="20" unbalanced="0"/>
    <cacheHierarchy uniqueName="[Bookings].[Total Guests]" caption="Total Guests" attribute="1" defaultMemberUniqueName="[Bookings].[Total Guests].[All]" allUniqueName="[Bookings].[Total Guests].[All]" dimensionUniqueName="[Bookings]" displayFolder="" count="0" memberValueDatatype="20" unbalanced="0"/>
    <cacheHierarchy uniqueName="[Bookings].[Guest Type]" caption="Guest Type" attribute="1" defaultMemberUniqueName="[Bookings].[Guest Type].[All]" allUniqueName="[Bookings].[Guest Type].[All]" dimensionUniqueName="[Bookings]" displayFolder="" count="0" memberValueDatatype="130" unbalanced="0"/>
    <cacheHierarchy uniqueName="[Bookings].[Guest Nationality]" caption="Guest Nationality" attribute="1" defaultMemberUniqueName="[Bookings].[Guest Nationality].[All]" allUniqueName="[Bookings].[Guest Nationality].[All]" dimensionUniqueName="[Bookings]" displayFolder="" count="0" memberValueDatatype="130" unbalanced="0"/>
    <cacheHierarchy uniqueName="[Bookings].[Check-in]" caption="Check-in" attribute="1" time="1" defaultMemberUniqueName="[Bookings].[Check-in].[All]" allUniqueName="[Bookings].[Check-in].[All]" dimensionUniqueName="[Bookings]" displayFolder="" count="0" memberValueDatatype="7" unbalanced="0"/>
    <cacheHierarchy uniqueName="[Bookings].[Check-out]" caption="Check-out" attribute="1" time="1" defaultMemberUniqueName="[Bookings].[Check-out].[All]" allUniqueName="[Bookings].[Check-out].[All]" dimensionUniqueName="[Bookings]" displayFolder="" count="0" memberValueDatatype="7" unbalanced="0"/>
    <cacheHierarchy uniqueName="[Bookings].[Nights Stayed]" caption="Nights Stayed" attribute="1" defaultMemberUniqueName="[Bookings].[Nights Stayed].[All]" allUniqueName="[Bookings].[Nights Stayed].[All]" dimensionUniqueName="[Bookings]" displayFolder="" count="0" memberValueDatatype="20" unbalanced="0"/>
    <cacheHierarchy uniqueName="[Bookings].[Price per Night]" caption="Price per Night" attribute="1" defaultMemberUniqueName="[Bookings].[Price per Night].[All]" allUniqueName="[Bookings].[Price per Night].[All]" dimensionUniqueName="[Bookings]" displayFolder="" count="0" memberValueDatatype="5" unbalanced="0"/>
    <cacheHierarchy uniqueName="[Bookings].[Deposit]" caption="Deposit" attribute="1" defaultMemberUniqueName="[Bookings].[Deposit].[All]" allUniqueName="[Bookings].[Deposit].[All]" dimensionUniqueName="[Bookings]" displayFolder="" count="0" memberValueDatatype="20" unbalanced="0"/>
    <cacheHierarchy uniqueName="[Bookings].[Amount Due]" caption="Amount Due" attribute="1" defaultMemberUniqueName="[Bookings].[Amount Due].[All]" allUniqueName="[Bookings].[Amount Due].[All]" dimensionUniqueName="[Bookings]" displayFolder="" count="0" memberValueDatatype="5" unbalanced="0"/>
    <cacheHierarchy uniqueName="[Bookings].[Total Revenue]" caption="Total Revenue" attribute="1" defaultMemberUniqueName="[Bookings].[Total Revenue].[All]" allUniqueName="[Bookings].[Total Revenue].[All]" dimensionUniqueName="[Bookings]" displayFolder="" count="0" memberValueDatatype="5" unbalanced="0"/>
    <cacheHierarchy uniqueName="[Bookings].[Month]" caption="Month" attribute="1" defaultMemberUniqueName="[Bookings].[Month].[All]" allUniqueName="[Bookings].[Month].[All]" dimensionUniqueName="[Bookings]" displayFolder="" count="2" memberValueDatatype="130" unbalanced="0">
      <fieldsUsage count="2">
        <fieldUsage x="-1"/>
        <fieldUsage x="2"/>
      </fieldsUsage>
    </cacheHierarchy>
    <cacheHierarchy uniqueName="[Bookings].[Booking Source]" caption="Booking Source" attribute="1" defaultMemberUniqueName="[Bookings].[Booking Source].[All]" allUniqueName="[Bookings].[Booking Source].[All]" dimensionUniqueName="[Bookings]" displayFolder="" count="0" memberValueDatatype="130" unbalanced="0"/>
    <cacheHierarchy uniqueName="[Bookings].[Contact Person]" caption="Contact Person" attribute="1" defaultMemberUniqueName="[Bookings].[Contact Person].[All]" allUniqueName="[Bookings].[Contact Person].[All]" dimensionUniqueName="[Booking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Month]" caption="Month" attribute="1" defaultMemberUniqueName="[Expenses].[Month].[All]" allUniqueName="[Expenses].[Month].[All]" dimensionUniqueName="[Expenses]" displayFolder="" count="0" memberValueDatatype="130" unbalanced="0"/>
    <cacheHierarchy uniqueName="[Expenses].[Main Category]" caption="Main Category" attribute="1" defaultMemberUniqueName="[Expenses].[Main Category].[All]" allUniqueName="[Expenses].[Main Category].[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5" unbalanced="0"/>
    <cacheHierarchy uniqueName="[Guests].[Guest ID]" caption="Guest ID" attribute="1" defaultMemberUniqueName="[Guests].[Guest ID].[All]" allUniqueName="[Guests].[Guest ID].[All]" dimensionUniqueName="[Guests]" displayFolder="" count="0" memberValueDatatype="130" unbalanced="0"/>
    <cacheHierarchy uniqueName="[Guests].[Age]" caption="Age" attribute="1" defaultMemberUniqueName="[Guests].[Age].[All]" allUniqueName="[Guests].[Age].[All]" dimensionUniqueName="[Guests]" displayFolder="" count="0" memberValueDatatype="20" unbalanced="0"/>
    <cacheHierarchy uniqueName="[Guests].[Age Group]" caption="Age Group" attribute="1" defaultMemberUniqueName="[Guests].[Age Group].[All]" allUniqueName="[Guests].[Age Group].[All]" dimensionUniqueName="[Guests]" displayFolder="" count="0" memberValueDatatype="130" unbalanced="0"/>
    <cacheHierarchy uniqueName="[Guests].[Country]" caption="Country" attribute="1" defaultMemberUniqueName="[Guests].[Country].[All]" allUniqueName="[Guests].[Country].[All]" dimensionUniqueName="[Guests]" displayFolder="" count="0" memberValueDatatype="130" unbalanced="0"/>
    <cacheHierarchy uniqueName="[Guests].[Returning Guest]" caption="Returning Guest" attribute="1" defaultMemberUniqueName="[Guests].[Returning Guest].[All]" allUniqueName="[Guests].[Returning Guest].[All]" dimensionUniqueName="[Guests]" displayFolder="" count="0" memberValueDatatype="130" unbalanced="0"/>
    <cacheHierarchy uniqueName="[Guests].[Country Group]" caption="Country Group" attribute="1" defaultMemberUniqueName="[Guests].[Country Group].[All]" allUniqueName="[Guests].[Country Group].[All]" dimensionUniqueName="[Guests]" displayFolder="" count="2" memberValueDatatype="130" unbalanced="0">
      <fieldsUsage count="2">
        <fieldUsage x="-1"/>
        <fieldUsage x="1"/>
      </fieldsUsage>
    </cacheHierarchy>
    <cacheHierarchy uniqueName="[Table3].[R.N.]" caption="R.N." attribute="1" defaultMemberUniqueName="[Table3].[R.N.].[All]" allUniqueName="[Table3].[R.N.].[All]" dimensionUniqueName="[Table3]" displayFolder="" count="0" memberValueDatatype="20" unbalanced="0"/>
    <cacheHierarchy uniqueName="[Table3].[Occupacy June]" caption="Occupacy June" attribute="1" defaultMemberUniqueName="[Table3].[Occupacy June].[All]" allUniqueName="[Table3].[Occupacy June].[All]" dimensionUniqueName="[Table3]" displayFolder="" count="0" memberValueDatatype="5" unbalanced="0"/>
    <cacheHierarchy uniqueName="[Table3].[Occupacy July]" caption="Occupacy July" attribute="1" defaultMemberUniqueName="[Table3].[Occupacy July].[All]" allUniqueName="[Table3].[Occupacy July].[All]" dimensionUniqueName="[Table3]" displayFolder="" count="0" memberValueDatatype="5" unbalanced="0"/>
    <cacheHierarchy uniqueName="[Table3].[Occupacy August]" caption="Occupacy August" attribute="1" defaultMemberUniqueName="[Table3].[Occupacy August].[All]" allUniqueName="[Table3].[Occupacy August].[All]" dimensionUniqueName="[Table3]" displayFolder="" count="0" memberValueDatatype="5" unbalanced="0"/>
    <cacheHierarchy uniqueName="[Table3].[Occupacy September]" caption="Occupacy September" attribute="1" defaultMemberUniqueName="[Table3].[Occupacy September].[All]" allUniqueName="[Table3].[Occupacy September].[All]" dimensionUniqueName="[Table3]" displayFolder="" count="0" memberValueDatatype="5" unbalanced="0"/>
    <cacheHierarchy uniqueName="[Table3].[Total Avg Room Occupacy]" caption="Total Avg Room Occupacy" attribute="1" defaultMemberUniqueName="[Table3].[Total Avg Room Occupacy].[All]" allUniqueName="[Table3].[Total Avg Room Occupacy].[All]" dimensionUniqueName="[Table3]" displayFolder="" count="0" memberValueDatatype="5" unbalanced="0"/>
    <cacheHierarchy uniqueName="[Measures].[__XL_Count Bookings]" caption="__XL_Count Bookings" measure="1" displayFolder="" measureGroup="Bookings" count="0" hidden="1"/>
    <cacheHierarchy uniqueName="[Measures].[__XL_Count Guests]" caption="__XL_Count Guests" measure="1" displayFolder="" measureGroup="Guests" count="0" hidden="1"/>
    <cacheHierarchy uniqueName="[Measures].[__XL_Count Table3]" caption="__XL_Count Table3" measure="1" displayFolder="" measureGroup="Table3" count="0" hidden="1"/>
    <cacheHierarchy uniqueName="[Measures].[__XL_Count Expenses]" caption="__XL_Count Expenses" measure="1" displayFolder="" measureGroup="Expenses" count="0" hidden="1"/>
    <cacheHierarchy uniqueName="[Measures].[__No measures defined]" caption="__No measures defined" measure="1" displayFolder="" count="0" hidden="1"/>
    <cacheHierarchy uniqueName="[Measures].[Count of Guest ID]" caption="Count of Guest ID" measure="1" displayFolder="" measureGroup="Guests" count="0" hidden="1">
      <extLst>
        <ext xmlns:x15="http://schemas.microsoft.com/office/spreadsheetml/2010/11/main" uri="{B97F6D7D-B522-45F9-BDA1-12C45D357490}">
          <x15:cacheHierarchy aggregatedColumn="22"/>
        </ext>
      </extLst>
    </cacheHierarchy>
    <cacheHierarchy uniqueName="[Measures].[Count of Booking ID]" caption="Count of Booking ID" measure="1" displayFolder="" measureGroup="Bookings"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Booking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 Avg Room Occupacy]" caption="Sum of Total Avg Room Occupacy" measure="1" displayFolder="" measureGroup="Table3" count="0" hidden="1">
      <extLst>
        <ext xmlns:x15="http://schemas.microsoft.com/office/spreadsheetml/2010/11/main" uri="{B97F6D7D-B522-45F9-BDA1-12C45D357490}">
          <x15:cacheHierarchy aggregatedColumn="33"/>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21"/>
        </ext>
      </extLst>
    </cacheHierarchy>
    <cacheHierarchy uniqueName="[Measures].[Sum of Nights Stayed]" caption="Sum of Nights Stayed" measure="1" displayFolder="" measureGroup="Bookings" count="0" hidden="1">
      <extLst>
        <ext xmlns:x15="http://schemas.microsoft.com/office/spreadsheetml/2010/11/main" uri="{B97F6D7D-B522-45F9-BDA1-12C45D357490}">
          <x15:cacheHierarchy aggregatedColumn="9"/>
        </ext>
      </extLst>
    </cacheHierarchy>
    <cacheHierarchy uniqueName="[Measures].[Average of Nights Stayed]" caption="Average of Nights Stayed" measure="1" displayFolder="" measureGroup="Bookings" count="0" hidden="1">
      <extLst>
        <ext xmlns:x15="http://schemas.microsoft.com/office/spreadsheetml/2010/11/main" uri="{B97F6D7D-B522-45F9-BDA1-12C45D357490}">
          <x15:cacheHierarchy aggregatedColumn="9"/>
        </ext>
      </extLst>
    </cacheHierarchy>
  </cacheHierarchies>
  <kpis count="0"/>
  <dimensions count="5">
    <dimension name="Bookings" uniqueName="[Bookings]" caption="Bookings"/>
    <dimension name="Expenses" uniqueName="[Expenses]" caption="Expenses"/>
    <dimension name="Guests" uniqueName="[Guests]" caption="Guests"/>
    <dimension measure="1" name="Measures" uniqueName="[Measures]" caption="Measures"/>
    <dimension name="Table3" uniqueName="[Table3]" caption="Table3"/>
  </dimensions>
  <measureGroups count="4">
    <measureGroup name="Bookings" caption="Bookings"/>
    <measureGroup name="Expenses" caption="Expenses"/>
    <measureGroup name="Guests" caption="Guests"/>
    <measureGroup name="Table3" caption="Table3"/>
  </measureGroups>
  <maps count="5">
    <map measureGroup="0" dimension="0"/>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 refreshedDate="45987.574118171295" backgroundQuery="1" createdVersion="8" refreshedVersion="8" minRefreshableVersion="3" recordCount="0" supportSubquery="1" supportAdvancedDrill="1" xr:uid="{56DE0E19-2A06-4F2B-A05B-DBB177FA7167}">
  <cacheSource type="external" connectionId="2"/>
  <cacheFields count="3">
    <cacheField name="[Measures].[Sum of Amount]" caption="Sum of Amount" numFmtId="0" hierarchy="43" level="32767"/>
    <cacheField name="[Expenses].[Month].[Month]" caption="Month" numFmtId="0" hierarchy="18" level="1">
      <sharedItems count="5">
        <s v="Aug"/>
        <s v="Jul"/>
        <s v="Jun"/>
        <s v="May"/>
        <s v="Sep"/>
      </sharedItems>
    </cacheField>
    <cacheField name="[Bookings].[Month].[Month]" caption="Month" numFmtId="0" hierarchy="14" level="1">
      <sharedItems containsSemiMixedTypes="0" containsNonDate="0" containsString="0"/>
    </cacheField>
  </cacheFields>
  <cacheHierarchies count="46">
    <cacheHierarchy uniqueName="[Bookings].[Booking ID]" caption="Booking ID" attribute="1" defaultMemberUniqueName="[Bookings].[Booking ID].[All]" allUniqueName="[Bookings].[Booking ID].[All]" dimensionUniqueName="[Bookings]" displayFolder="" count="0" memberValueDatatype="130" unbalanced="0"/>
    <cacheHierarchy uniqueName="[Bookings].[Booking Status]" caption="Booking Status" attribute="1" defaultMemberUniqueName="[Bookings].[Booking Status].[All]" allUniqueName="[Bookings].[Booking Status].[All]" dimensionUniqueName="[Bookings]" displayFolder="" count="0" memberValueDatatype="130" unbalanced="0"/>
    <cacheHierarchy uniqueName="[Bookings].[Guest ID]" caption="Guest ID" attribute="1" defaultMemberUniqueName="[Bookings].[Guest ID].[All]" allUniqueName="[Bookings].[Guest ID].[All]" dimensionUniqueName="[Bookings]" displayFolder="" count="0" memberValueDatatype="130" unbalanced="0"/>
    <cacheHierarchy uniqueName="[Bookings].[Room No]" caption="Room No" attribute="1" defaultMemberUniqueName="[Bookings].[Room No].[All]" allUniqueName="[Bookings].[Room No].[All]" dimensionUniqueName="[Bookings]" displayFolder="" count="0" memberValueDatatype="20" unbalanced="0"/>
    <cacheHierarchy uniqueName="[Bookings].[Total Guests]" caption="Total Guests" attribute="1" defaultMemberUniqueName="[Bookings].[Total Guests].[All]" allUniqueName="[Bookings].[Total Guests].[All]" dimensionUniqueName="[Bookings]" displayFolder="" count="0" memberValueDatatype="20" unbalanced="0"/>
    <cacheHierarchy uniqueName="[Bookings].[Guest Type]" caption="Guest Type" attribute="1" defaultMemberUniqueName="[Bookings].[Guest Type].[All]" allUniqueName="[Bookings].[Guest Type].[All]" dimensionUniqueName="[Bookings]" displayFolder="" count="0" memberValueDatatype="130" unbalanced="0"/>
    <cacheHierarchy uniqueName="[Bookings].[Guest Nationality]" caption="Guest Nationality" attribute="1" defaultMemberUniqueName="[Bookings].[Guest Nationality].[All]" allUniqueName="[Bookings].[Guest Nationality].[All]" dimensionUniqueName="[Bookings]" displayFolder="" count="0" memberValueDatatype="130" unbalanced="0"/>
    <cacheHierarchy uniqueName="[Bookings].[Check-in]" caption="Check-in" attribute="1" time="1" defaultMemberUniqueName="[Bookings].[Check-in].[All]" allUniqueName="[Bookings].[Check-in].[All]" dimensionUniqueName="[Bookings]" displayFolder="" count="0" memberValueDatatype="7" unbalanced="0"/>
    <cacheHierarchy uniqueName="[Bookings].[Check-out]" caption="Check-out" attribute="1" time="1" defaultMemberUniqueName="[Bookings].[Check-out].[All]" allUniqueName="[Bookings].[Check-out].[All]" dimensionUniqueName="[Bookings]" displayFolder="" count="0" memberValueDatatype="7" unbalanced="0"/>
    <cacheHierarchy uniqueName="[Bookings].[Nights Stayed]" caption="Nights Stayed" attribute="1" defaultMemberUniqueName="[Bookings].[Nights Stayed].[All]" allUniqueName="[Bookings].[Nights Stayed].[All]" dimensionUniqueName="[Bookings]" displayFolder="" count="0" memberValueDatatype="20" unbalanced="0"/>
    <cacheHierarchy uniqueName="[Bookings].[Price per Night]" caption="Price per Night" attribute="1" defaultMemberUniqueName="[Bookings].[Price per Night].[All]" allUniqueName="[Bookings].[Price per Night].[All]" dimensionUniqueName="[Bookings]" displayFolder="" count="0" memberValueDatatype="5" unbalanced="0"/>
    <cacheHierarchy uniqueName="[Bookings].[Deposit]" caption="Deposit" attribute="1" defaultMemberUniqueName="[Bookings].[Deposit].[All]" allUniqueName="[Bookings].[Deposit].[All]" dimensionUniqueName="[Bookings]" displayFolder="" count="0" memberValueDatatype="20" unbalanced="0"/>
    <cacheHierarchy uniqueName="[Bookings].[Amount Due]" caption="Amount Due" attribute="1" defaultMemberUniqueName="[Bookings].[Amount Due].[All]" allUniqueName="[Bookings].[Amount Due].[All]" dimensionUniqueName="[Bookings]" displayFolder="" count="0" memberValueDatatype="5" unbalanced="0"/>
    <cacheHierarchy uniqueName="[Bookings].[Total Revenue]" caption="Total Revenue" attribute="1" defaultMemberUniqueName="[Bookings].[Total Revenue].[All]" allUniqueName="[Bookings].[Total Revenue].[All]" dimensionUniqueName="[Bookings]" displayFolder="" count="0" memberValueDatatype="5" unbalanced="0"/>
    <cacheHierarchy uniqueName="[Bookings].[Month]" caption="Month" attribute="1" defaultMemberUniqueName="[Bookings].[Month].[All]" allUniqueName="[Bookings].[Month].[All]" dimensionUniqueName="[Bookings]" displayFolder="" count="2" memberValueDatatype="130" unbalanced="0">
      <fieldsUsage count="2">
        <fieldUsage x="-1"/>
        <fieldUsage x="2"/>
      </fieldsUsage>
    </cacheHierarchy>
    <cacheHierarchy uniqueName="[Bookings].[Booking Source]" caption="Booking Source" attribute="1" defaultMemberUniqueName="[Bookings].[Booking Source].[All]" allUniqueName="[Bookings].[Booking Source].[All]" dimensionUniqueName="[Bookings]" displayFolder="" count="0" memberValueDatatype="130" unbalanced="0"/>
    <cacheHierarchy uniqueName="[Bookings].[Contact Person]" caption="Contact Person" attribute="1" defaultMemberUniqueName="[Bookings].[Contact Person].[All]" allUniqueName="[Bookings].[Contact Person].[All]" dimensionUniqueName="[Booking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Month]" caption="Month" attribute="1" defaultMemberUniqueName="[Expenses].[Month].[All]" allUniqueName="[Expenses].[Month].[All]" dimensionUniqueName="[Expenses]" displayFolder="" count="2" memberValueDatatype="130" unbalanced="0">
      <fieldsUsage count="2">
        <fieldUsage x="-1"/>
        <fieldUsage x="1"/>
      </fieldsUsage>
    </cacheHierarchy>
    <cacheHierarchy uniqueName="[Expenses].[Main Category]" caption="Main Category" attribute="1" defaultMemberUniqueName="[Expenses].[Main Category].[All]" allUniqueName="[Expenses].[Main Category].[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5" unbalanced="0"/>
    <cacheHierarchy uniqueName="[Guests].[Guest ID]" caption="Guest ID" attribute="1" defaultMemberUniqueName="[Guests].[Guest ID].[All]" allUniqueName="[Guests].[Guest ID].[All]" dimensionUniqueName="[Guests]" displayFolder="" count="0" memberValueDatatype="130" unbalanced="0"/>
    <cacheHierarchy uniqueName="[Guests].[Age]" caption="Age" attribute="1" defaultMemberUniqueName="[Guests].[Age].[All]" allUniqueName="[Guests].[Age].[All]" dimensionUniqueName="[Guests]" displayFolder="" count="0" memberValueDatatype="20" unbalanced="0"/>
    <cacheHierarchy uniqueName="[Guests].[Age Group]" caption="Age Group" attribute="1" defaultMemberUniqueName="[Guests].[Age Group].[All]" allUniqueName="[Guests].[Age Group].[All]" dimensionUniqueName="[Guests]" displayFolder="" count="0" memberValueDatatype="130" unbalanced="0"/>
    <cacheHierarchy uniqueName="[Guests].[Country]" caption="Country" attribute="1" defaultMemberUniqueName="[Guests].[Country].[All]" allUniqueName="[Guests].[Country].[All]" dimensionUniqueName="[Guests]" displayFolder="" count="0" memberValueDatatype="130" unbalanced="0"/>
    <cacheHierarchy uniqueName="[Guests].[Returning Guest]" caption="Returning Guest" attribute="1" defaultMemberUniqueName="[Guests].[Returning Guest].[All]" allUniqueName="[Guests].[Returning Guest].[All]" dimensionUniqueName="[Guests]" displayFolder="" count="0" memberValueDatatype="130" unbalanced="0"/>
    <cacheHierarchy uniqueName="[Guests].[Country Group]" caption="Country Group" attribute="1" defaultMemberUniqueName="[Guests].[Country Group].[All]" allUniqueName="[Guests].[Country Group].[All]" dimensionUniqueName="[Guests]" displayFolder="" count="0" memberValueDatatype="130" unbalanced="0"/>
    <cacheHierarchy uniqueName="[Table3].[R.N.]" caption="R.N." attribute="1" defaultMemberUniqueName="[Table3].[R.N.].[All]" allUniqueName="[Table3].[R.N.].[All]" dimensionUniqueName="[Table3]" displayFolder="" count="0" memberValueDatatype="20" unbalanced="0"/>
    <cacheHierarchy uniqueName="[Table3].[Occupacy June]" caption="Occupacy June" attribute="1" defaultMemberUniqueName="[Table3].[Occupacy June].[All]" allUniqueName="[Table3].[Occupacy June].[All]" dimensionUniqueName="[Table3]" displayFolder="" count="0" memberValueDatatype="5" unbalanced="0"/>
    <cacheHierarchy uniqueName="[Table3].[Occupacy July]" caption="Occupacy July" attribute="1" defaultMemberUniqueName="[Table3].[Occupacy July].[All]" allUniqueName="[Table3].[Occupacy July].[All]" dimensionUniqueName="[Table3]" displayFolder="" count="0" memberValueDatatype="5" unbalanced="0"/>
    <cacheHierarchy uniqueName="[Table3].[Occupacy August]" caption="Occupacy August" attribute="1" defaultMemberUniqueName="[Table3].[Occupacy August].[All]" allUniqueName="[Table3].[Occupacy August].[All]" dimensionUniqueName="[Table3]" displayFolder="" count="0" memberValueDatatype="5" unbalanced="0"/>
    <cacheHierarchy uniqueName="[Table3].[Occupacy September]" caption="Occupacy September" attribute="1" defaultMemberUniqueName="[Table3].[Occupacy September].[All]" allUniqueName="[Table3].[Occupacy September].[All]" dimensionUniqueName="[Table3]" displayFolder="" count="0" memberValueDatatype="5" unbalanced="0"/>
    <cacheHierarchy uniqueName="[Table3].[Total Avg Room Occupacy]" caption="Total Avg Room Occupacy" attribute="1" defaultMemberUniqueName="[Table3].[Total Avg Room Occupacy].[All]" allUniqueName="[Table3].[Total Avg Room Occupacy].[All]" dimensionUniqueName="[Table3]" displayFolder="" count="0" memberValueDatatype="5" unbalanced="0"/>
    <cacheHierarchy uniqueName="[Measures].[__XL_Count Bookings]" caption="__XL_Count Bookings" measure="1" displayFolder="" measureGroup="Bookings" count="0" hidden="1"/>
    <cacheHierarchy uniqueName="[Measures].[__XL_Count Guests]" caption="__XL_Count Guests" measure="1" displayFolder="" measureGroup="Guests" count="0" hidden="1"/>
    <cacheHierarchy uniqueName="[Measures].[__XL_Count Table3]" caption="__XL_Count Table3" measure="1" displayFolder="" measureGroup="Table3" count="0" hidden="1"/>
    <cacheHierarchy uniqueName="[Measures].[__XL_Count Expenses]" caption="__XL_Count Expenses" measure="1" displayFolder="" measureGroup="Expenses" count="0" hidden="1"/>
    <cacheHierarchy uniqueName="[Measures].[__No measures defined]" caption="__No measures defined" measure="1" displayFolder="" count="0" hidden="1"/>
    <cacheHierarchy uniqueName="[Measures].[Count of Guest ID]" caption="Count of Guest ID" measure="1" displayFolder="" measureGroup="Guests" count="0" hidden="1">
      <extLst>
        <ext xmlns:x15="http://schemas.microsoft.com/office/spreadsheetml/2010/11/main" uri="{B97F6D7D-B522-45F9-BDA1-12C45D357490}">
          <x15:cacheHierarchy aggregatedColumn="22"/>
        </ext>
      </extLst>
    </cacheHierarchy>
    <cacheHierarchy uniqueName="[Measures].[Count of Booking ID]" caption="Count of Booking ID" measure="1" displayFolder="" measureGroup="Bookings"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Bookings" count="0" hidden="1">
      <extLst>
        <ext xmlns:x15="http://schemas.microsoft.com/office/spreadsheetml/2010/11/main" uri="{B97F6D7D-B522-45F9-BDA1-12C45D357490}">
          <x15:cacheHierarchy aggregatedColumn="13"/>
        </ext>
      </extLst>
    </cacheHierarchy>
    <cacheHierarchy uniqueName="[Measures].[Sum of Total Avg Room Occupacy]" caption="Sum of Total Avg Room Occupacy" measure="1" displayFolder="" measureGroup="Table3" count="0" hidden="1">
      <extLst>
        <ext xmlns:x15="http://schemas.microsoft.com/office/spreadsheetml/2010/11/main" uri="{B97F6D7D-B522-45F9-BDA1-12C45D357490}">
          <x15:cacheHierarchy aggregatedColumn="33"/>
        </ext>
      </extLst>
    </cacheHierarchy>
    <cacheHierarchy uniqueName="[Measures].[Sum of Amount]" caption="Sum of Amount" measure="1" displayFolder="" measureGroup="Expense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Nights Stayed]" caption="Sum of Nights Stayed" measure="1" displayFolder="" measureGroup="Bookings" count="0" hidden="1">
      <extLst>
        <ext xmlns:x15="http://schemas.microsoft.com/office/spreadsheetml/2010/11/main" uri="{B97F6D7D-B522-45F9-BDA1-12C45D357490}">
          <x15:cacheHierarchy aggregatedColumn="9"/>
        </ext>
      </extLst>
    </cacheHierarchy>
    <cacheHierarchy uniqueName="[Measures].[Average of Nights Stayed]" caption="Average of Nights Stayed" measure="1" displayFolder="" measureGroup="Bookings" count="0" hidden="1">
      <extLst>
        <ext xmlns:x15="http://schemas.microsoft.com/office/spreadsheetml/2010/11/main" uri="{B97F6D7D-B522-45F9-BDA1-12C45D357490}">
          <x15:cacheHierarchy aggregatedColumn="9"/>
        </ext>
      </extLst>
    </cacheHierarchy>
  </cacheHierarchies>
  <kpis count="0"/>
  <dimensions count="5">
    <dimension name="Bookings" uniqueName="[Bookings]" caption="Bookings"/>
    <dimension name="Expenses" uniqueName="[Expenses]" caption="Expenses"/>
    <dimension name="Guests" uniqueName="[Guests]" caption="Guests"/>
    <dimension measure="1" name="Measures" uniqueName="[Measures]" caption="Measures"/>
    <dimension name="Table3" uniqueName="[Table3]" caption="Table3"/>
  </dimensions>
  <measureGroups count="4">
    <measureGroup name="Bookings" caption="Bookings"/>
    <measureGroup name="Expenses" caption="Expenses"/>
    <measureGroup name="Guests" caption="Guests"/>
    <measureGroup name="Table3" caption="Table3"/>
  </measureGroups>
  <maps count="5">
    <map measureGroup="0" dimension="0"/>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 refreshedDate="45987.574657638892" backgroundQuery="1" createdVersion="8" refreshedVersion="8" minRefreshableVersion="3" recordCount="0" supportSubquery="1" supportAdvancedDrill="1" xr:uid="{87A08B54-B474-4D00-A4B3-62E17A8CDE08}">
  <cacheSource type="external" connectionId="2"/>
  <cacheFields count="2">
    <cacheField name="[Measures].[Sum of Total Revenue]" caption="Sum of Total Revenue" numFmtId="0" hierarchy="41" level="32767"/>
    <cacheField name="[Bookings].[Month].[Month]" caption="Month" numFmtId="0" hierarchy="14" level="1">
      <sharedItems count="4">
        <s v="Aug"/>
        <s v="Jul"/>
        <s v="Jun"/>
        <s v="Sep"/>
      </sharedItems>
    </cacheField>
  </cacheFields>
  <cacheHierarchies count="46">
    <cacheHierarchy uniqueName="[Bookings].[Booking ID]" caption="Booking ID" attribute="1" defaultMemberUniqueName="[Bookings].[Booking ID].[All]" allUniqueName="[Bookings].[Booking ID].[All]" dimensionUniqueName="[Bookings]" displayFolder="" count="0" memberValueDatatype="130" unbalanced="0"/>
    <cacheHierarchy uniqueName="[Bookings].[Booking Status]" caption="Booking Status" attribute="1" defaultMemberUniqueName="[Bookings].[Booking Status].[All]" allUniqueName="[Bookings].[Booking Status].[All]" dimensionUniqueName="[Bookings]" displayFolder="" count="0" memberValueDatatype="130" unbalanced="0"/>
    <cacheHierarchy uniqueName="[Bookings].[Guest ID]" caption="Guest ID" attribute="1" defaultMemberUniqueName="[Bookings].[Guest ID].[All]" allUniqueName="[Bookings].[Guest ID].[All]" dimensionUniqueName="[Bookings]" displayFolder="" count="0" memberValueDatatype="130" unbalanced="0"/>
    <cacheHierarchy uniqueName="[Bookings].[Room No]" caption="Room No" attribute="1" defaultMemberUniqueName="[Bookings].[Room No].[All]" allUniqueName="[Bookings].[Room No].[All]" dimensionUniqueName="[Bookings]" displayFolder="" count="0" memberValueDatatype="20" unbalanced="0"/>
    <cacheHierarchy uniqueName="[Bookings].[Total Guests]" caption="Total Guests" attribute="1" defaultMemberUniqueName="[Bookings].[Total Guests].[All]" allUniqueName="[Bookings].[Total Guests].[All]" dimensionUniqueName="[Bookings]" displayFolder="" count="0" memberValueDatatype="20" unbalanced="0"/>
    <cacheHierarchy uniqueName="[Bookings].[Guest Type]" caption="Guest Type" attribute="1" defaultMemberUniqueName="[Bookings].[Guest Type].[All]" allUniqueName="[Bookings].[Guest Type].[All]" dimensionUniqueName="[Bookings]" displayFolder="" count="0" memberValueDatatype="130" unbalanced="0"/>
    <cacheHierarchy uniqueName="[Bookings].[Guest Nationality]" caption="Guest Nationality" attribute="1" defaultMemberUniqueName="[Bookings].[Guest Nationality].[All]" allUniqueName="[Bookings].[Guest Nationality].[All]" dimensionUniqueName="[Bookings]" displayFolder="" count="0" memberValueDatatype="130" unbalanced="0"/>
    <cacheHierarchy uniqueName="[Bookings].[Check-in]" caption="Check-in" attribute="1" time="1" defaultMemberUniqueName="[Bookings].[Check-in].[All]" allUniqueName="[Bookings].[Check-in].[All]" dimensionUniqueName="[Bookings]" displayFolder="" count="0" memberValueDatatype="7" unbalanced="0"/>
    <cacheHierarchy uniqueName="[Bookings].[Check-out]" caption="Check-out" attribute="1" time="1" defaultMemberUniqueName="[Bookings].[Check-out].[All]" allUniqueName="[Bookings].[Check-out].[All]" dimensionUniqueName="[Bookings]" displayFolder="" count="0" memberValueDatatype="7" unbalanced="0"/>
    <cacheHierarchy uniqueName="[Bookings].[Nights Stayed]" caption="Nights Stayed" attribute="1" defaultMemberUniqueName="[Bookings].[Nights Stayed].[All]" allUniqueName="[Bookings].[Nights Stayed].[All]" dimensionUniqueName="[Bookings]" displayFolder="" count="0" memberValueDatatype="20" unbalanced="0"/>
    <cacheHierarchy uniqueName="[Bookings].[Price per Night]" caption="Price per Night" attribute="1" defaultMemberUniqueName="[Bookings].[Price per Night].[All]" allUniqueName="[Bookings].[Price per Night].[All]" dimensionUniqueName="[Bookings]" displayFolder="" count="0" memberValueDatatype="5" unbalanced="0"/>
    <cacheHierarchy uniqueName="[Bookings].[Deposit]" caption="Deposit" attribute="1" defaultMemberUniqueName="[Bookings].[Deposit].[All]" allUniqueName="[Bookings].[Deposit].[All]" dimensionUniqueName="[Bookings]" displayFolder="" count="0" memberValueDatatype="20" unbalanced="0"/>
    <cacheHierarchy uniqueName="[Bookings].[Amount Due]" caption="Amount Due" attribute="1" defaultMemberUniqueName="[Bookings].[Amount Due].[All]" allUniqueName="[Bookings].[Amount Due].[All]" dimensionUniqueName="[Bookings]" displayFolder="" count="0" memberValueDatatype="5" unbalanced="0"/>
    <cacheHierarchy uniqueName="[Bookings].[Total Revenue]" caption="Total Revenue" attribute="1" defaultMemberUniqueName="[Bookings].[Total Revenue].[All]" allUniqueName="[Bookings].[Total Revenue].[All]" dimensionUniqueName="[Bookings]" displayFolder="" count="0" memberValueDatatype="5" unbalanced="0"/>
    <cacheHierarchy uniqueName="[Bookings].[Month]" caption="Month" attribute="1" defaultMemberUniqueName="[Bookings].[Month].[All]" allUniqueName="[Bookings].[Month].[All]" dimensionUniqueName="[Bookings]" displayFolder="" count="2" memberValueDatatype="130" unbalanced="0">
      <fieldsUsage count="2">
        <fieldUsage x="-1"/>
        <fieldUsage x="1"/>
      </fieldsUsage>
    </cacheHierarchy>
    <cacheHierarchy uniqueName="[Bookings].[Booking Source]" caption="Booking Source" attribute="1" defaultMemberUniqueName="[Bookings].[Booking Source].[All]" allUniqueName="[Bookings].[Booking Source].[All]" dimensionUniqueName="[Bookings]" displayFolder="" count="0" memberValueDatatype="130" unbalanced="0"/>
    <cacheHierarchy uniqueName="[Bookings].[Contact Person]" caption="Contact Person" attribute="1" defaultMemberUniqueName="[Bookings].[Contact Person].[All]" allUniqueName="[Bookings].[Contact Person].[All]" dimensionUniqueName="[Booking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Month]" caption="Month" attribute="1" defaultMemberUniqueName="[Expenses].[Month].[All]" allUniqueName="[Expenses].[Month].[All]" dimensionUniqueName="[Expenses]" displayFolder="" count="0" memberValueDatatype="130" unbalanced="0"/>
    <cacheHierarchy uniqueName="[Expenses].[Main Category]" caption="Main Category" attribute="1" defaultMemberUniqueName="[Expenses].[Main Category].[All]" allUniqueName="[Expenses].[Main Category].[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5" unbalanced="0"/>
    <cacheHierarchy uniqueName="[Guests].[Guest ID]" caption="Guest ID" attribute="1" defaultMemberUniqueName="[Guests].[Guest ID].[All]" allUniqueName="[Guests].[Guest ID].[All]" dimensionUniqueName="[Guests]" displayFolder="" count="0" memberValueDatatype="130" unbalanced="0"/>
    <cacheHierarchy uniqueName="[Guests].[Age]" caption="Age" attribute="1" defaultMemberUniqueName="[Guests].[Age].[All]" allUniqueName="[Guests].[Age].[All]" dimensionUniqueName="[Guests]" displayFolder="" count="0" memberValueDatatype="20" unbalanced="0"/>
    <cacheHierarchy uniqueName="[Guests].[Age Group]" caption="Age Group" attribute="1" defaultMemberUniqueName="[Guests].[Age Group].[All]" allUniqueName="[Guests].[Age Group].[All]" dimensionUniqueName="[Guests]" displayFolder="" count="0" memberValueDatatype="130" unbalanced="0"/>
    <cacheHierarchy uniqueName="[Guests].[Country]" caption="Country" attribute="1" defaultMemberUniqueName="[Guests].[Country].[All]" allUniqueName="[Guests].[Country].[All]" dimensionUniqueName="[Guests]" displayFolder="" count="0" memberValueDatatype="130" unbalanced="0"/>
    <cacheHierarchy uniqueName="[Guests].[Returning Guest]" caption="Returning Guest" attribute="1" defaultMemberUniqueName="[Guests].[Returning Guest].[All]" allUniqueName="[Guests].[Returning Guest].[All]" dimensionUniqueName="[Guests]" displayFolder="" count="0" memberValueDatatype="130" unbalanced="0"/>
    <cacheHierarchy uniqueName="[Guests].[Country Group]" caption="Country Group" attribute="1" defaultMemberUniqueName="[Guests].[Country Group].[All]" allUniqueName="[Guests].[Country Group].[All]" dimensionUniqueName="[Guests]" displayFolder="" count="0" memberValueDatatype="130" unbalanced="0"/>
    <cacheHierarchy uniqueName="[Table3].[R.N.]" caption="R.N." attribute="1" defaultMemberUniqueName="[Table3].[R.N.].[All]" allUniqueName="[Table3].[R.N.].[All]" dimensionUniqueName="[Table3]" displayFolder="" count="0" memberValueDatatype="20" unbalanced="0"/>
    <cacheHierarchy uniqueName="[Table3].[Occupacy June]" caption="Occupacy June" attribute="1" defaultMemberUniqueName="[Table3].[Occupacy June].[All]" allUniqueName="[Table3].[Occupacy June].[All]" dimensionUniqueName="[Table3]" displayFolder="" count="0" memberValueDatatype="5" unbalanced="0"/>
    <cacheHierarchy uniqueName="[Table3].[Occupacy July]" caption="Occupacy July" attribute="1" defaultMemberUniqueName="[Table3].[Occupacy July].[All]" allUniqueName="[Table3].[Occupacy July].[All]" dimensionUniqueName="[Table3]" displayFolder="" count="0" memberValueDatatype="5" unbalanced="0"/>
    <cacheHierarchy uniqueName="[Table3].[Occupacy August]" caption="Occupacy August" attribute="1" defaultMemberUniqueName="[Table3].[Occupacy August].[All]" allUniqueName="[Table3].[Occupacy August].[All]" dimensionUniqueName="[Table3]" displayFolder="" count="0" memberValueDatatype="5" unbalanced="0"/>
    <cacheHierarchy uniqueName="[Table3].[Occupacy September]" caption="Occupacy September" attribute="1" defaultMemberUniqueName="[Table3].[Occupacy September].[All]" allUniqueName="[Table3].[Occupacy September].[All]" dimensionUniqueName="[Table3]" displayFolder="" count="0" memberValueDatatype="5" unbalanced="0"/>
    <cacheHierarchy uniqueName="[Table3].[Total Avg Room Occupacy]" caption="Total Avg Room Occupacy" attribute="1" defaultMemberUniqueName="[Table3].[Total Avg Room Occupacy].[All]" allUniqueName="[Table3].[Total Avg Room Occupacy].[All]" dimensionUniqueName="[Table3]" displayFolder="" count="0" memberValueDatatype="5" unbalanced="0"/>
    <cacheHierarchy uniqueName="[Measures].[__XL_Count Bookings]" caption="__XL_Count Bookings" measure="1" displayFolder="" measureGroup="Bookings" count="0" hidden="1"/>
    <cacheHierarchy uniqueName="[Measures].[__XL_Count Guests]" caption="__XL_Count Guests" measure="1" displayFolder="" measureGroup="Guests" count="0" hidden="1"/>
    <cacheHierarchy uniqueName="[Measures].[__XL_Count Table3]" caption="__XL_Count Table3" measure="1" displayFolder="" measureGroup="Table3" count="0" hidden="1"/>
    <cacheHierarchy uniqueName="[Measures].[__XL_Count Expenses]" caption="__XL_Count Expenses" measure="1" displayFolder="" measureGroup="Expenses" count="0" hidden="1"/>
    <cacheHierarchy uniqueName="[Measures].[__No measures defined]" caption="__No measures defined" measure="1" displayFolder="" count="0" hidden="1"/>
    <cacheHierarchy uniqueName="[Measures].[Count of Guest ID]" caption="Count of Guest ID" measure="1" displayFolder="" measureGroup="Guests" count="0" hidden="1">
      <extLst>
        <ext xmlns:x15="http://schemas.microsoft.com/office/spreadsheetml/2010/11/main" uri="{B97F6D7D-B522-45F9-BDA1-12C45D357490}">
          <x15:cacheHierarchy aggregatedColumn="22"/>
        </ext>
      </extLst>
    </cacheHierarchy>
    <cacheHierarchy uniqueName="[Measures].[Count of Booking ID]" caption="Count of Booking ID" measure="1" displayFolder="" measureGroup="Bookings"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Booking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 Avg Room Occupacy]" caption="Sum of Total Avg Room Occupacy" measure="1" displayFolder="" measureGroup="Table3" count="0" hidden="1">
      <extLst>
        <ext xmlns:x15="http://schemas.microsoft.com/office/spreadsheetml/2010/11/main" uri="{B97F6D7D-B522-45F9-BDA1-12C45D357490}">
          <x15:cacheHierarchy aggregatedColumn="33"/>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21"/>
        </ext>
      </extLst>
    </cacheHierarchy>
    <cacheHierarchy uniqueName="[Measures].[Sum of Nights Stayed]" caption="Sum of Nights Stayed" measure="1" displayFolder="" measureGroup="Bookings" count="0" hidden="1">
      <extLst>
        <ext xmlns:x15="http://schemas.microsoft.com/office/spreadsheetml/2010/11/main" uri="{B97F6D7D-B522-45F9-BDA1-12C45D357490}">
          <x15:cacheHierarchy aggregatedColumn="9"/>
        </ext>
      </extLst>
    </cacheHierarchy>
    <cacheHierarchy uniqueName="[Measures].[Average of Nights Stayed]" caption="Average of Nights Stayed" measure="1" displayFolder="" measureGroup="Bookings" count="0" hidden="1">
      <extLst>
        <ext xmlns:x15="http://schemas.microsoft.com/office/spreadsheetml/2010/11/main" uri="{B97F6D7D-B522-45F9-BDA1-12C45D357490}">
          <x15:cacheHierarchy aggregatedColumn="9"/>
        </ext>
      </extLst>
    </cacheHierarchy>
  </cacheHierarchies>
  <kpis count="0"/>
  <dimensions count="5">
    <dimension name="Bookings" uniqueName="[Bookings]" caption="Bookings"/>
    <dimension name="Expenses" uniqueName="[Expenses]" caption="Expenses"/>
    <dimension name="Guests" uniqueName="[Guests]" caption="Guests"/>
    <dimension measure="1" name="Measures" uniqueName="[Measures]" caption="Measures"/>
    <dimension name="Table3" uniqueName="[Table3]" caption="Table3"/>
  </dimensions>
  <measureGroups count="4">
    <measureGroup name="Bookings" caption="Bookings"/>
    <measureGroup name="Expenses" caption="Expenses"/>
    <measureGroup name="Guests" caption="Guests"/>
    <measureGroup name="Table3" caption="Table3"/>
  </measureGroups>
  <maps count="5">
    <map measureGroup="0" dimension="0"/>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 refreshedDate="45987.572333564814" backgroundQuery="1" createdVersion="3" refreshedVersion="8" minRefreshableVersion="3" recordCount="0" supportSubquery="1" supportAdvancedDrill="1" xr:uid="{8F91FAD0-4B9C-46A2-A2F0-6E5607DD4694}">
  <cacheSource type="external" connectionId="2">
    <extLst>
      <ext xmlns:x14="http://schemas.microsoft.com/office/spreadsheetml/2009/9/main" uri="{F057638F-6D5F-4e77-A914-E7F072B9BCA8}">
        <x14:sourceConnection name="ThisWorkbookDataModel"/>
      </ext>
    </extLst>
  </cacheSource>
  <cacheFields count="0"/>
  <cacheHierarchies count="46">
    <cacheHierarchy uniqueName="[Bookings].[Booking ID]" caption="Booking ID" attribute="1" defaultMemberUniqueName="[Bookings].[Booking ID].[All]" allUniqueName="[Bookings].[Booking ID].[All]" dimensionUniqueName="[Bookings]" displayFolder="" count="0" memberValueDatatype="130" unbalanced="0"/>
    <cacheHierarchy uniqueName="[Bookings].[Booking Status]" caption="Booking Status" attribute="1" defaultMemberUniqueName="[Bookings].[Booking Status].[All]" allUniqueName="[Bookings].[Booking Status].[All]" dimensionUniqueName="[Bookings]" displayFolder="" count="0" memberValueDatatype="130" unbalanced="0"/>
    <cacheHierarchy uniqueName="[Bookings].[Guest ID]" caption="Guest ID" attribute="1" defaultMemberUniqueName="[Bookings].[Guest ID].[All]" allUniqueName="[Bookings].[Guest ID].[All]" dimensionUniqueName="[Bookings]" displayFolder="" count="0" memberValueDatatype="130" unbalanced="0"/>
    <cacheHierarchy uniqueName="[Bookings].[Room No]" caption="Room No" attribute="1" defaultMemberUniqueName="[Bookings].[Room No].[All]" allUniqueName="[Bookings].[Room No].[All]" dimensionUniqueName="[Bookings]" displayFolder="" count="0" memberValueDatatype="20" unbalanced="0"/>
    <cacheHierarchy uniqueName="[Bookings].[Total Guests]" caption="Total Guests" attribute="1" defaultMemberUniqueName="[Bookings].[Total Guests].[All]" allUniqueName="[Bookings].[Total Guests].[All]" dimensionUniqueName="[Bookings]" displayFolder="" count="0" memberValueDatatype="20" unbalanced="0"/>
    <cacheHierarchy uniqueName="[Bookings].[Guest Type]" caption="Guest Type" attribute="1" defaultMemberUniqueName="[Bookings].[Guest Type].[All]" allUniqueName="[Bookings].[Guest Type].[All]" dimensionUniqueName="[Bookings]" displayFolder="" count="0" memberValueDatatype="130" unbalanced="0"/>
    <cacheHierarchy uniqueName="[Bookings].[Guest Nationality]" caption="Guest Nationality" attribute="1" defaultMemberUniqueName="[Bookings].[Guest Nationality].[All]" allUniqueName="[Bookings].[Guest Nationality].[All]" dimensionUniqueName="[Bookings]" displayFolder="" count="0" memberValueDatatype="130" unbalanced="0"/>
    <cacheHierarchy uniqueName="[Bookings].[Check-in]" caption="Check-in" attribute="1" time="1" defaultMemberUniqueName="[Bookings].[Check-in].[All]" allUniqueName="[Bookings].[Check-in].[All]" dimensionUniqueName="[Bookings]" displayFolder="" count="0" memberValueDatatype="7" unbalanced="0"/>
    <cacheHierarchy uniqueName="[Bookings].[Check-out]" caption="Check-out" attribute="1" time="1" defaultMemberUniqueName="[Bookings].[Check-out].[All]" allUniqueName="[Bookings].[Check-out].[All]" dimensionUniqueName="[Bookings]" displayFolder="" count="0" memberValueDatatype="7" unbalanced="0"/>
    <cacheHierarchy uniqueName="[Bookings].[Nights Stayed]" caption="Nights Stayed" attribute="1" defaultMemberUniqueName="[Bookings].[Nights Stayed].[All]" allUniqueName="[Bookings].[Nights Stayed].[All]" dimensionUniqueName="[Bookings]" displayFolder="" count="0" memberValueDatatype="20" unbalanced="0"/>
    <cacheHierarchy uniqueName="[Bookings].[Price per Night]" caption="Price per Night" attribute="1" defaultMemberUniqueName="[Bookings].[Price per Night].[All]" allUniqueName="[Bookings].[Price per Night].[All]" dimensionUniqueName="[Bookings]" displayFolder="" count="0" memberValueDatatype="5" unbalanced="0"/>
    <cacheHierarchy uniqueName="[Bookings].[Deposit]" caption="Deposit" attribute="1" defaultMemberUniqueName="[Bookings].[Deposit].[All]" allUniqueName="[Bookings].[Deposit].[All]" dimensionUniqueName="[Bookings]" displayFolder="" count="0" memberValueDatatype="20" unbalanced="0"/>
    <cacheHierarchy uniqueName="[Bookings].[Amount Due]" caption="Amount Due" attribute="1" defaultMemberUniqueName="[Bookings].[Amount Due].[All]" allUniqueName="[Bookings].[Amount Due].[All]" dimensionUniqueName="[Bookings]" displayFolder="" count="0" memberValueDatatype="5" unbalanced="0"/>
    <cacheHierarchy uniqueName="[Bookings].[Total Revenue]" caption="Total Revenue" attribute="1" defaultMemberUniqueName="[Bookings].[Total Revenue].[All]" allUniqueName="[Bookings].[Total Revenue].[All]" dimensionUniqueName="[Bookings]" displayFolder="" count="0" memberValueDatatype="5" unbalanced="0"/>
    <cacheHierarchy uniqueName="[Bookings].[Month]" caption="Month" attribute="1" defaultMemberUniqueName="[Bookings].[Month].[All]" allUniqueName="[Bookings].[Month].[All]" dimensionUniqueName="[Bookings]" displayFolder="" count="2" memberValueDatatype="130" unbalanced="0"/>
    <cacheHierarchy uniqueName="[Bookings].[Booking Source]" caption="Booking Source" attribute="1" defaultMemberUniqueName="[Bookings].[Booking Source].[All]" allUniqueName="[Bookings].[Booking Source].[All]" dimensionUniqueName="[Bookings]" displayFolder="" count="0" memberValueDatatype="130" unbalanced="0"/>
    <cacheHierarchy uniqueName="[Bookings].[Contact Person]" caption="Contact Person" attribute="1" defaultMemberUniqueName="[Bookings].[Contact Person].[All]" allUniqueName="[Bookings].[Contact Person].[All]" dimensionUniqueName="[Booking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Month]" caption="Month" attribute="1" defaultMemberUniqueName="[Expenses].[Month].[All]" allUniqueName="[Expenses].[Month].[All]" dimensionUniqueName="[Expenses]" displayFolder="" count="0" memberValueDatatype="130" unbalanced="0"/>
    <cacheHierarchy uniqueName="[Expenses].[Main Category]" caption="Main Category" attribute="1" defaultMemberUniqueName="[Expenses].[Main Category].[All]" allUniqueName="[Expenses].[Main Category].[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5" unbalanced="0"/>
    <cacheHierarchy uniqueName="[Guests].[Guest ID]" caption="Guest ID" attribute="1" defaultMemberUniqueName="[Guests].[Guest ID].[All]" allUniqueName="[Guests].[Guest ID].[All]" dimensionUniqueName="[Guests]" displayFolder="" count="0" memberValueDatatype="130" unbalanced="0"/>
    <cacheHierarchy uniqueName="[Guests].[Age]" caption="Age" attribute="1" defaultMemberUniqueName="[Guests].[Age].[All]" allUniqueName="[Guests].[Age].[All]" dimensionUniqueName="[Guests]" displayFolder="" count="0" memberValueDatatype="20" unbalanced="0"/>
    <cacheHierarchy uniqueName="[Guests].[Age Group]" caption="Age Group" attribute="1" defaultMemberUniqueName="[Guests].[Age Group].[All]" allUniqueName="[Guests].[Age Group].[All]" dimensionUniqueName="[Guests]" displayFolder="" count="0" memberValueDatatype="130" unbalanced="0"/>
    <cacheHierarchy uniqueName="[Guests].[Country]" caption="Country" attribute="1" defaultMemberUniqueName="[Guests].[Country].[All]" allUniqueName="[Guests].[Country].[All]" dimensionUniqueName="[Guests]" displayFolder="" count="0" memberValueDatatype="130" unbalanced="0"/>
    <cacheHierarchy uniqueName="[Guests].[Returning Guest]" caption="Returning Guest" attribute="1" defaultMemberUniqueName="[Guests].[Returning Guest].[All]" allUniqueName="[Guests].[Returning Guest].[All]" dimensionUniqueName="[Guests]" displayFolder="" count="0" memberValueDatatype="130" unbalanced="0"/>
    <cacheHierarchy uniqueName="[Guests].[Country Group]" caption="Country Group" attribute="1" defaultMemberUniqueName="[Guests].[Country Group].[All]" allUniqueName="[Guests].[Country Group].[All]" dimensionUniqueName="[Guests]" displayFolder="" count="2" memberValueDatatype="130" unbalanced="0"/>
    <cacheHierarchy uniqueName="[Table3].[R.N.]" caption="R.N." attribute="1" defaultMemberUniqueName="[Table3].[R.N.].[All]" allUniqueName="[Table3].[R.N.].[All]" dimensionUniqueName="[Table3]" displayFolder="" count="0" memberValueDatatype="20" unbalanced="0"/>
    <cacheHierarchy uniqueName="[Table3].[Occupacy June]" caption="Occupacy June" attribute="1" defaultMemberUniqueName="[Table3].[Occupacy June].[All]" allUniqueName="[Table3].[Occupacy June].[All]" dimensionUniqueName="[Table3]" displayFolder="" count="0" memberValueDatatype="5" unbalanced="0"/>
    <cacheHierarchy uniqueName="[Table3].[Occupacy July]" caption="Occupacy July" attribute="1" defaultMemberUniqueName="[Table3].[Occupacy July].[All]" allUniqueName="[Table3].[Occupacy July].[All]" dimensionUniqueName="[Table3]" displayFolder="" count="0" memberValueDatatype="5" unbalanced="0"/>
    <cacheHierarchy uniqueName="[Table3].[Occupacy August]" caption="Occupacy August" attribute="1" defaultMemberUniqueName="[Table3].[Occupacy August].[All]" allUniqueName="[Table3].[Occupacy August].[All]" dimensionUniqueName="[Table3]" displayFolder="" count="0" memberValueDatatype="5" unbalanced="0"/>
    <cacheHierarchy uniqueName="[Table3].[Occupacy September]" caption="Occupacy September" attribute="1" defaultMemberUniqueName="[Table3].[Occupacy September].[All]" allUniqueName="[Table3].[Occupacy September].[All]" dimensionUniqueName="[Table3]" displayFolder="" count="0" memberValueDatatype="5" unbalanced="0"/>
    <cacheHierarchy uniqueName="[Table3].[Total Avg Room Occupacy]" caption="Total Avg Room Occupacy" attribute="1" defaultMemberUniqueName="[Table3].[Total Avg Room Occupacy].[All]" allUniqueName="[Table3].[Total Avg Room Occupacy].[All]" dimensionUniqueName="[Table3]" displayFolder="" count="0" memberValueDatatype="5" unbalanced="0"/>
    <cacheHierarchy uniqueName="[Measures].[__XL_Count Bookings]" caption="__XL_Count Bookings" measure="1" displayFolder="" measureGroup="Bookings" count="0" hidden="1"/>
    <cacheHierarchy uniqueName="[Measures].[__XL_Count Guests]" caption="__XL_Count Guests" measure="1" displayFolder="" measureGroup="Guests" count="0" hidden="1"/>
    <cacheHierarchy uniqueName="[Measures].[__XL_Count Table3]" caption="__XL_Count Table3" measure="1" displayFolder="" measureGroup="Table3" count="0" hidden="1"/>
    <cacheHierarchy uniqueName="[Measures].[__XL_Count Expenses]" caption="__XL_Count Expenses" measure="1" displayFolder="" measureGroup="Expenses" count="0" hidden="1"/>
    <cacheHierarchy uniqueName="[Measures].[__No measures defined]" caption="__No measures defined" measure="1" displayFolder="" count="0" hidden="1"/>
    <cacheHierarchy uniqueName="[Measures].[Count of Guest ID]" caption="Count of Guest ID" measure="1" displayFolder="" measureGroup="Guests" count="0" hidden="1">
      <extLst>
        <ext xmlns:x15="http://schemas.microsoft.com/office/spreadsheetml/2010/11/main" uri="{B97F6D7D-B522-45F9-BDA1-12C45D357490}">
          <x15:cacheHierarchy aggregatedColumn="22"/>
        </ext>
      </extLst>
    </cacheHierarchy>
    <cacheHierarchy uniqueName="[Measures].[Count of Booking ID]" caption="Count of Booking ID" measure="1" displayFolder="" measureGroup="Bookings"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Bookings" count="0" hidden="1">
      <extLst>
        <ext xmlns:x15="http://schemas.microsoft.com/office/spreadsheetml/2010/11/main" uri="{B97F6D7D-B522-45F9-BDA1-12C45D357490}">
          <x15:cacheHierarchy aggregatedColumn="13"/>
        </ext>
      </extLst>
    </cacheHierarchy>
    <cacheHierarchy uniqueName="[Measures].[Sum of Total Avg Room Occupacy]" caption="Sum of Total Avg Room Occupacy" measure="1" displayFolder="" measureGroup="Table3" count="0" hidden="1">
      <extLst>
        <ext xmlns:x15="http://schemas.microsoft.com/office/spreadsheetml/2010/11/main" uri="{B97F6D7D-B522-45F9-BDA1-12C45D357490}">
          <x15:cacheHierarchy aggregatedColumn="33"/>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21"/>
        </ext>
      </extLst>
    </cacheHierarchy>
    <cacheHierarchy uniqueName="[Measures].[Sum of Nights Stayed]" caption="Sum of Nights Stayed" measure="1" displayFolder="" measureGroup="Bookings" count="0" hidden="1">
      <extLst>
        <ext xmlns:x15="http://schemas.microsoft.com/office/spreadsheetml/2010/11/main" uri="{B97F6D7D-B522-45F9-BDA1-12C45D357490}">
          <x15:cacheHierarchy aggregatedColumn="9"/>
        </ext>
      </extLst>
    </cacheHierarchy>
    <cacheHierarchy uniqueName="[Measures].[Average of Nights Stayed]" caption="Average of Nights Stayed" measure="1" displayFolder="" measureGroup="Booking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60969141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s v="Jun"/>
    <x v="0"/>
    <s v="Salary Maria"/>
    <n v="800"/>
  </r>
  <r>
    <x v="1"/>
    <s v="Jul"/>
    <x v="0"/>
    <s v="Yearly Tax"/>
    <n v="5000"/>
  </r>
  <r>
    <x v="2"/>
    <s v="Jul"/>
    <x v="0"/>
    <s v="Salary Maria"/>
    <n v="800"/>
  </r>
  <r>
    <x v="3"/>
    <s v="Aug"/>
    <x v="0"/>
    <s v="Salary Maria"/>
    <n v="800"/>
  </r>
  <r>
    <x v="3"/>
    <s v="Aug"/>
    <x v="0"/>
    <s v="Salary Dimitra"/>
    <n v="500"/>
  </r>
  <r>
    <x v="4"/>
    <s v="Sep"/>
    <x v="0"/>
    <s v="Salary Grandma"/>
    <n v="1000"/>
  </r>
  <r>
    <x v="5"/>
    <s v="May"/>
    <x v="1"/>
    <s v="Platform Subscription"/>
    <n v="120"/>
  </r>
  <r>
    <x v="6"/>
    <s v="Jun"/>
    <x v="1"/>
    <s v="DEI"/>
    <n v="138"/>
  </r>
  <r>
    <x v="7"/>
    <s v="Jun"/>
    <x v="1"/>
    <s v="Vodafone"/>
    <n v="27.37"/>
  </r>
  <r>
    <x v="8"/>
    <s v="Jun"/>
    <x v="1"/>
    <s v="DEI"/>
    <n v="136"/>
  </r>
  <r>
    <x v="9"/>
    <s v="Jul"/>
    <x v="1"/>
    <s v="Vodafone"/>
    <n v="82"/>
  </r>
  <r>
    <x v="10"/>
    <s v="Jul"/>
    <x v="1"/>
    <s v="DEI"/>
    <n v="338"/>
  </r>
  <r>
    <x v="11"/>
    <s v="Aug"/>
    <x v="1"/>
    <s v="Vodafone"/>
    <n v="2"/>
  </r>
  <r>
    <x v="11"/>
    <s v="Aug"/>
    <x v="1"/>
    <s v="Water Supply"/>
    <n v="136"/>
  </r>
  <r>
    <x v="12"/>
    <s v="Aug"/>
    <x v="1"/>
    <s v="DEI"/>
    <n v="663"/>
  </r>
  <r>
    <x v="4"/>
    <s v="Sep"/>
    <x v="1"/>
    <s v="Vodafone"/>
    <n v="32.5"/>
  </r>
  <r>
    <x v="13"/>
    <s v="Sep"/>
    <x v="1"/>
    <s v="DEI"/>
    <n v="675"/>
  </r>
  <r>
    <x v="14"/>
    <s v="Jun"/>
    <x v="2"/>
    <s v="Bedsheets"/>
    <n v="20"/>
  </r>
  <r>
    <x v="15"/>
    <s v="Jun"/>
    <x v="2"/>
    <s v="Cleaning Staff"/>
    <n v="60"/>
  </r>
  <r>
    <x v="16"/>
    <s v="Jun"/>
    <x v="2"/>
    <s v="Cleaning Supplies"/>
    <n v="104.23"/>
  </r>
  <r>
    <x v="0"/>
    <s v="Jun"/>
    <x v="2"/>
    <s v="Cleaning Staff"/>
    <n v="30"/>
  </r>
  <r>
    <x v="0"/>
    <s v="Jun"/>
    <x v="2"/>
    <s v="Bedsheets"/>
    <n v="45"/>
  </r>
  <r>
    <x v="17"/>
    <s v="Jun"/>
    <x v="2"/>
    <s v="Cleaning Staff"/>
    <n v="60"/>
  </r>
  <r>
    <x v="9"/>
    <s v="Jul"/>
    <x v="2"/>
    <s v="Cleaning Staff"/>
    <n v="30"/>
  </r>
  <r>
    <x v="18"/>
    <s v="Jul"/>
    <x v="2"/>
    <s v="Bedsheets"/>
    <n v="47"/>
  </r>
  <r>
    <x v="18"/>
    <s v="Jul"/>
    <x v="2"/>
    <s v="Cleaning Supplies"/>
    <n v="13"/>
  </r>
  <r>
    <x v="19"/>
    <s v="Jul"/>
    <x v="2"/>
    <s v="Cleaning Staff"/>
    <n v="60"/>
  </r>
  <r>
    <x v="19"/>
    <s v="Jul"/>
    <x v="2"/>
    <s v="Cleaning Supplies"/>
    <n v="50"/>
  </r>
  <r>
    <x v="20"/>
    <s v="Jul"/>
    <x v="2"/>
    <s v="Cleaning Staff"/>
    <n v="30"/>
  </r>
  <r>
    <x v="20"/>
    <s v="Jul"/>
    <x v="2"/>
    <s v="Bedsheets"/>
    <n v="60"/>
  </r>
  <r>
    <x v="21"/>
    <s v="Jul"/>
    <x v="2"/>
    <s v="Cleaning Staff"/>
    <n v="30"/>
  </r>
  <r>
    <x v="22"/>
    <s v="Jul"/>
    <x v="2"/>
    <s v="Cleaning Supplies"/>
    <n v="10"/>
  </r>
  <r>
    <x v="23"/>
    <s v="Jul"/>
    <x v="2"/>
    <s v="Cleaning Staff"/>
    <n v="30"/>
  </r>
  <r>
    <x v="24"/>
    <s v="Jul"/>
    <x v="2"/>
    <s v="Bedsheets"/>
    <n v="35"/>
  </r>
  <r>
    <x v="25"/>
    <s v="Jul"/>
    <x v="2"/>
    <s v="Cleaning Staff"/>
    <n v="60"/>
  </r>
  <r>
    <x v="26"/>
    <s v="Jul"/>
    <x v="2"/>
    <s v="Cleaning Staff"/>
    <n v="30"/>
  </r>
  <r>
    <x v="27"/>
    <s v="Jul"/>
    <x v="2"/>
    <s v="Cleaning Staff"/>
    <n v="30"/>
  </r>
  <r>
    <x v="28"/>
    <s v="Jul"/>
    <x v="2"/>
    <s v="Cleaning Staff"/>
    <n v="80"/>
  </r>
  <r>
    <x v="2"/>
    <s v="Jul"/>
    <x v="2"/>
    <s v="Cleaning Staff"/>
    <n v="30"/>
  </r>
  <r>
    <x v="29"/>
    <s v="Jul"/>
    <x v="2"/>
    <s v="Cleaning Supplies"/>
    <n v="10"/>
  </r>
  <r>
    <x v="30"/>
    <s v="Aug"/>
    <x v="2"/>
    <s v="Cleaning Staff"/>
    <n v="30"/>
  </r>
  <r>
    <x v="31"/>
    <s v="Aug"/>
    <x v="2"/>
    <s v="Bedsheets"/>
    <n v="98"/>
  </r>
  <r>
    <x v="32"/>
    <s v="Aug"/>
    <x v="2"/>
    <s v="Cleaning Staff"/>
    <n v="80"/>
  </r>
  <r>
    <x v="32"/>
    <s v="Aug"/>
    <x v="2"/>
    <s v="Cleaning Supplies"/>
    <n v="10"/>
  </r>
  <r>
    <x v="11"/>
    <s v="Aug"/>
    <x v="2"/>
    <s v="Cleaning Staff"/>
    <n v="30"/>
  </r>
  <r>
    <x v="33"/>
    <s v="Aug"/>
    <x v="2"/>
    <s v="Bedsheets"/>
    <n v="49"/>
  </r>
  <r>
    <x v="34"/>
    <s v="Aug"/>
    <x v="2"/>
    <s v="Cleaning Staff"/>
    <n v="40"/>
  </r>
  <r>
    <x v="12"/>
    <s v="Aug"/>
    <x v="2"/>
    <s v="Cleaning Staff"/>
    <n v="40"/>
  </r>
  <r>
    <x v="35"/>
    <s v="Aug"/>
    <x v="2"/>
    <s v="Bedsheets"/>
    <n v="55"/>
  </r>
  <r>
    <x v="36"/>
    <s v="Aug"/>
    <x v="2"/>
    <s v="Cleaning Supplies"/>
    <n v="25"/>
  </r>
  <r>
    <x v="37"/>
    <s v="Aug"/>
    <x v="2"/>
    <s v="Cleaning Staff"/>
    <n v="30"/>
  </r>
  <r>
    <x v="38"/>
    <s v="Aug"/>
    <x v="2"/>
    <s v="Cleaning Staff"/>
    <n v="30"/>
  </r>
  <r>
    <x v="38"/>
    <s v="Aug"/>
    <x v="2"/>
    <s v="Cleaning Supplies"/>
    <n v="157"/>
  </r>
  <r>
    <x v="39"/>
    <s v="Aug"/>
    <x v="2"/>
    <s v="Cleaning Staff"/>
    <n v="30"/>
  </r>
  <r>
    <x v="39"/>
    <s v="Aug"/>
    <x v="2"/>
    <s v="Bedsheets"/>
    <n v="60"/>
  </r>
  <r>
    <x v="40"/>
    <s v="Aug"/>
    <x v="2"/>
    <s v="Cleaning Staff"/>
    <n v="30"/>
  </r>
  <r>
    <x v="41"/>
    <s v="Aug"/>
    <x v="2"/>
    <s v="Cleaning Supplies"/>
    <n v="22"/>
  </r>
  <r>
    <x v="3"/>
    <s v="Aug"/>
    <x v="2"/>
    <s v="Cleaning Staff"/>
    <n v="30"/>
  </r>
  <r>
    <x v="42"/>
    <s v="Aug"/>
    <x v="2"/>
    <s v="Cleaning Staff"/>
    <n v="40"/>
  </r>
  <r>
    <x v="43"/>
    <s v="Sep"/>
    <x v="2"/>
    <s v="Cleaning Supplies"/>
    <n v="7"/>
  </r>
  <r>
    <x v="44"/>
    <s v="Sep"/>
    <x v="2"/>
    <s v="Bedsheets"/>
    <n v="60"/>
  </r>
  <r>
    <x v="45"/>
    <s v="Sep"/>
    <x v="2"/>
    <s v="Cleaning Staff"/>
    <n v="70"/>
  </r>
  <r>
    <x v="46"/>
    <s v="Sep"/>
    <x v="2"/>
    <s v="Cleaning Supplies"/>
    <n v="5"/>
  </r>
  <r>
    <x v="47"/>
    <s v="Sep"/>
    <x v="2"/>
    <s v="Cleaning Staff"/>
    <n v="120"/>
  </r>
  <r>
    <x v="48"/>
    <s v="Sep"/>
    <x v="2"/>
    <s v="Bedsheets"/>
    <n v="35"/>
  </r>
  <r>
    <x v="49"/>
    <s v="Jun"/>
    <x v="3"/>
    <s v="Dehumidifiers"/>
    <n v="200"/>
  </r>
  <r>
    <x v="15"/>
    <s v="Jun"/>
    <x v="3"/>
    <s v="New TV"/>
    <n v="140"/>
  </r>
  <r>
    <x v="50"/>
    <s v="Jul"/>
    <x v="3"/>
    <s v="Mattresses"/>
    <n v="300"/>
  </r>
  <r>
    <x v="20"/>
    <s v="Jul"/>
    <x v="3"/>
    <s v="Lamps"/>
    <n v="16"/>
  </r>
  <r>
    <x v="51"/>
    <s v="Aug"/>
    <x v="3"/>
    <s v="Mattresses"/>
    <n v="300"/>
  </r>
  <r>
    <x v="52"/>
    <s v="Aug"/>
    <x v="3"/>
    <s v="Electric Stove"/>
    <n v="150"/>
  </r>
  <r>
    <x v="53"/>
    <s v="Aug"/>
    <x v="3"/>
    <s v="Seat Cover, Brush Holder"/>
    <n v="35"/>
  </r>
  <r>
    <x v="43"/>
    <s v="Sep"/>
    <x v="3"/>
    <s v="Mattresses"/>
    <n v="345"/>
  </r>
  <r>
    <x v="54"/>
    <s v="Jun"/>
    <x v="3"/>
    <s v="Petrol"/>
    <n v="500"/>
  </r>
  <r>
    <x v="31"/>
    <s v="Aug"/>
    <x v="3"/>
    <s v="Petrol"/>
    <n v="610"/>
  </r>
  <r>
    <x v="55"/>
    <s v="Jun"/>
    <x v="4"/>
    <s v="New equipment (iron)"/>
    <n v="35"/>
  </r>
  <r>
    <x v="56"/>
    <s v="Jun"/>
    <x v="4"/>
    <s v="Super Market"/>
    <n v="20.7"/>
  </r>
  <r>
    <x v="57"/>
    <s v="Jun"/>
    <x v="4"/>
    <s v="Super Market"/>
    <n v="35"/>
  </r>
  <r>
    <x v="58"/>
    <s v="Jun"/>
    <x v="4"/>
    <s v="New equipment(blinds)"/>
    <n v="45"/>
  </r>
  <r>
    <x v="59"/>
    <s v="Jun"/>
    <x v="4"/>
    <s v="Miscellaneous"/>
    <n v="20"/>
  </r>
  <r>
    <x v="60"/>
    <s v="Jun"/>
    <x v="4"/>
    <s v="Super Market"/>
    <n v="40"/>
  </r>
  <r>
    <x v="61"/>
    <s v="Jun"/>
    <x v="4"/>
    <s v="Miscellaneous"/>
    <n v="20"/>
  </r>
  <r>
    <x v="62"/>
    <s v="Jul"/>
    <x v="4"/>
    <s v="Sponshorship"/>
    <n v="50"/>
  </r>
  <r>
    <x v="19"/>
    <s v="Jul"/>
    <x v="4"/>
    <s v="Lunch/Dinner"/>
    <n v="100"/>
  </r>
  <r>
    <x v="63"/>
    <s v="Jul"/>
    <x v="4"/>
    <s v="Miscellaneous"/>
    <n v="30"/>
  </r>
  <r>
    <x v="64"/>
    <s v="Jul"/>
    <x v="4"/>
    <s v="Super Market"/>
    <n v="20"/>
  </r>
  <r>
    <x v="1"/>
    <s v="Jul"/>
    <x v="4"/>
    <s v="New equipment"/>
    <n v="130"/>
  </r>
  <r>
    <x v="24"/>
    <s v="Jul"/>
    <x v="4"/>
    <s v="Super Market"/>
    <n v="45"/>
  </r>
  <r>
    <x v="65"/>
    <s v="Aug"/>
    <x v="4"/>
    <s v="Super Market"/>
    <n v="20"/>
  </r>
  <r>
    <x v="51"/>
    <s v="Aug"/>
    <x v="4"/>
    <s v="Lunch/Dinner"/>
    <n v="27"/>
  </r>
  <r>
    <x v="66"/>
    <s v="Aug"/>
    <x v="4"/>
    <s v="Miscellaneous"/>
    <n v="40"/>
  </r>
  <r>
    <x v="52"/>
    <s v="Aug"/>
    <x v="4"/>
    <s v="Super Market"/>
    <n v="16"/>
  </r>
  <r>
    <x v="67"/>
    <s v="Aug"/>
    <x v="4"/>
    <s v="Miscellaneous"/>
    <n v="21"/>
  </r>
  <r>
    <x v="34"/>
    <s v="Aug"/>
    <x v="4"/>
    <s v="Super Market"/>
    <n v="20"/>
  </r>
  <r>
    <x v="68"/>
    <s v="Aug"/>
    <x v="4"/>
    <s v="Lunch Austrians"/>
    <n v="210"/>
  </r>
  <r>
    <x v="12"/>
    <s v="Aug"/>
    <x v="4"/>
    <s v="Lunch/Dinner"/>
    <n v="20"/>
  </r>
  <r>
    <x v="53"/>
    <s v="Aug"/>
    <x v="4"/>
    <s v="Super Market"/>
    <n v="43.8"/>
  </r>
  <r>
    <x v="69"/>
    <s v="Aug"/>
    <x v="4"/>
    <s v="Miscellaneous"/>
    <n v="10"/>
  </r>
  <r>
    <x v="70"/>
    <s v="Aug"/>
    <x v="4"/>
    <s v="Miscellaneous"/>
    <n v="50"/>
  </r>
  <r>
    <x v="47"/>
    <s v="Sep"/>
    <x v="4"/>
    <s v="Miscellaneous"/>
    <n v="20"/>
  </r>
  <r>
    <x v="71"/>
    <s v="May"/>
    <x v="3"/>
    <s v="Fire Safety"/>
    <n v="53.32"/>
  </r>
  <r>
    <x v="72"/>
    <s v="May"/>
    <x v="3"/>
    <s v="Disinfection"/>
    <n v="99"/>
  </r>
  <r>
    <x v="58"/>
    <s v="Jun"/>
    <x v="3"/>
    <s v="Plumbing"/>
    <n v="530"/>
  </r>
  <r>
    <x v="29"/>
    <s v="Jul"/>
    <x v="3"/>
    <s v="Plumbing"/>
    <n v="75"/>
  </r>
  <r>
    <x v="70"/>
    <s v="Aug"/>
    <x v="3"/>
    <s v="Plumbing"/>
    <n v="50"/>
  </r>
  <r>
    <x v="73"/>
    <s v="Sep"/>
    <x v="3"/>
    <s v="Electrician"/>
    <n v="20"/>
  </r>
  <r>
    <x v="48"/>
    <s v="Sep"/>
    <x v="3"/>
    <s v="Gardening"/>
    <n v="80"/>
  </r>
  <r>
    <x v="49"/>
    <s v="Jun"/>
    <x v="4"/>
    <s v="Benzin"/>
    <n v="30"/>
  </r>
  <r>
    <x v="60"/>
    <s v="Jun"/>
    <x v="4"/>
    <s v="Benzin"/>
    <n v="30"/>
  </r>
  <r>
    <x v="9"/>
    <s v="Jul"/>
    <x v="4"/>
    <s v="Benzin"/>
    <n v="10"/>
  </r>
  <r>
    <x v="27"/>
    <s v="Jul"/>
    <x v="4"/>
    <s v="Benzin"/>
    <n v="20"/>
  </r>
  <r>
    <x v="32"/>
    <s v="Aug"/>
    <x v="4"/>
    <s v="Benzin"/>
    <n v="25"/>
  </r>
  <r>
    <x v="43"/>
    <s v="Sep"/>
    <x v="4"/>
    <s v="Benzin"/>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
  <r>
    <s v="2025-001"/>
    <s v="confirmed"/>
    <s v="C020"/>
    <n v="108"/>
    <n v="1"/>
    <s v="Solo"/>
    <s v="Greece"/>
    <x v="0"/>
    <d v="2025-06-12T00:00:00"/>
    <n v="6"/>
    <n v="30"/>
    <n v="0"/>
    <n v="180"/>
    <n v="180"/>
    <x v="0"/>
    <s v="Phone Call"/>
    <s v="Dimitra"/>
  </r>
  <r>
    <s v="2025-002"/>
    <s v="confirmed"/>
    <s v="C017"/>
    <n v="104"/>
    <n v="2"/>
    <s v="Couple"/>
    <s v="Serbia"/>
    <x v="0"/>
    <d v="2025-06-08T00:00:00"/>
    <n v="2"/>
    <n v="30"/>
    <n v="0"/>
    <n v="60"/>
    <n v="60"/>
    <x v="0"/>
    <s v="Messaging Apps"/>
    <s v="Maria"/>
  </r>
  <r>
    <s v="2025-003"/>
    <s v="confirmed"/>
    <s v="C017"/>
    <n v="102"/>
    <n v="3"/>
    <s v="Family"/>
    <s v="Serbia"/>
    <x v="0"/>
    <d v="2025-06-08T00:00:00"/>
    <n v="2"/>
    <n v="35"/>
    <n v="0"/>
    <n v="70"/>
    <n v="70"/>
    <x v="0"/>
    <s v="Messaging Apps"/>
    <s v="Maria"/>
  </r>
  <r>
    <s v="2025-004"/>
    <s v="confirmed"/>
    <s v="C011"/>
    <n v="5"/>
    <n v="4"/>
    <s v="Family"/>
    <s v="MKD"/>
    <x v="1"/>
    <d v="2025-06-22T00:00:00"/>
    <n v="12"/>
    <n v="40"/>
    <n v="0"/>
    <n v="480"/>
    <n v="480"/>
    <x v="0"/>
    <s v="Messaging Apps"/>
    <s v="Maria"/>
  </r>
  <r>
    <s v="2025-005"/>
    <s v="confirmed"/>
    <s v="C003"/>
    <n v="108"/>
    <n v="2"/>
    <s v="Couple"/>
    <s v="Serbia"/>
    <x v="2"/>
    <d v="2025-06-23T00:00:00"/>
    <n v="10"/>
    <n v="30"/>
    <n v="0"/>
    <n v="300"/>
    <n v="300"/>
    <x v="0"/>
    <s v="Messaging Apps"/>
    <s v="Maria"/>
  </r>
  <r>
    <s v="2025-006"/>
    <s v="confirmed"/>
    <s v="C018"/>
    <n v="102"/>
    <n v="3"/>
    <s v="Family"/>
    <s v="Greece"/>
    <x v="3"/>
    <d v="2025-06-21T00:00:00"/>
    <n v="6"/>
    <n v="40"/>
    <n v="0"/>
    <n v="240"/>
    <n v="240"/>
    <x v="0"/>
    <s v="Phone Call"/>
    <s v="Dimitra"/>
  </r>
  <r>
    <s v="2025-007"/>
    <s v="confirmed"/>
    <s v="C022"/>
    <n v="8"/>
    <n v="3"/>
    <s v="Family"/>
    <s v="Serbia"/>
    <x v="4"/>
    <d v="2025-06-29T00:00:00"/>
    <n v="9"/>
    <n v="37"/>
    <n v="0"/>
    <n v="333"/>
    <n v="333"/>
    <x v="0"/>
    <s v="Grcka Info"/>
    <s v="Katerina "/>
  </r>
  <r>
    <s v="2025-008"/>
    <s v="confirmed"/>
    <s v="C021"/>
    <n v="5"/>
    <n v="4"/>
    <s v="Family"/>
    <s v="Greece"/>
    <x v="5"/>
    <d v="2025-06-28T00:00:00"/>
    <n v="6"/>
    <n v="45"/>
    <n v="0"/>
    <n v="270"/>
    <n v="270"/>
    <x v="0"/>
    <s v="Phone Call"/>
    <s v="Dimitra"/>
  </r>
  <r>
    <s v="2025-009"/>
    <s v="confirmed"/>
    <s v="C019"/>
    <n v="2"/>
    <n v="2"/>
    <s v="Couple"/>
    <s v="Greece"/>
    <x v="6"/>
    <d v="2025-06-30T00:00:00"/>
    <n v="6"/>
    <n v="35"/>
    <n v="0"/>
    <n v="210"/>
    <n v="210"/>
    <x v="0"/>
    <s v="Phone Call"/>
    <s v="Dimitra"/>
  </r>
  <r>
    <s v="2025-010"/>
    <s v="confirmed"/>
    <s v="C016"/>
    <n v="3"/>
    <n v="2"/>
    <s v="Couple"/>
    <s v="Serbia"/>
    <x v="6"/>
    <d v="2025-07-01T00:00:00"/>
    <n v="7"/>
    <n v="30"/>
    <n v="0"/>
    <n v="210"/>
    <n v="210"/>
    <x v="0"/>
    <s v="Messaging Apps"/>
    <s v="Maria"/>
  </r>
  <r>
    <s v="2025-011"/>
    <s v="confirmed"/>
    <s v="C016"/>
    <n v="4"/>
    <n v="2"/>
    <s v="Couple"/>
    <s v="Serbia"/>
    <x v="6"/>
    <d v="2025-07-01T00:00:00"/>
    <n v="7"/>
    <n v="30"/>
    <n v="0"/>
    <n v="210"/>
    <n v="210"/>
    <x v="0"/>
    <s v="Messaging Apps"/>
    <s v="Maria"/>
  </r>
  <r>
    <s v="2025-012"/>
    <s v="confirmed"/>
    <s v="C023"/>
    <n v="102"/>
    <n v="2"/>
    <s v="Couple"/>
    <s v="Serbia"/>
    <x v="6"/>
    <d v="2025-07-04T00:00:00"/>
    <n v="10"/>
    <n v="32"/>
    <n v="0"/>
    <n v="320"/>
    <n v="320"/>
    <x v="0"/>
    <s v="Messaging Apps"/>
    <s v="Katerina "/>
  </r>
  <r>
    <s v="2025-013"/>
    <s v="confirmed"/>
    <s v="C032"/>
    <n v="1"/>
    <n v="2"/>
    <s v="Couple"/>
    <s v="Greece"/>
    <x v="7"/>
    <d v="2025-07-01T00:00:00"/>
    <n v="6"/>
    <n v="35"/>
    <n v="0"/>
    <n v="210"/>
    <n v="210"/>
    <x v="0"/>
    <s v="Phone Call"/>
    <s v="Dimitra"/>
  </r>
  <r>
    <s v="2025-014"/>
    <s v="confirmed"/>
    <s v="C015"/>
    <n v="103"/>
    <n v="4"/>
    <s v="Family"/>
    <s v="MKD"/>
    <x v="8"/>
    <d v="2025-07-11T00:00:00"/>
    <n v="10"/>
    <n v="50"/>
    <n v="0"/>
    <n v="500"/>
    <n v="500"/>
    <x v="1"/>
    <s v="Messaging Apps"/>
    <s v="Katerina "/>
  </r>
  <r>
    <s v="2025-015"/>
    <s v="confirmed"/>
    <s v="C015"/>
    <n v="104"/>
    <n v="2"/>
    <s v="Couple"/>
    <s v="MKD"/>
    <x v="8"/>
    <d v="2025-07-11T00:00:00"/>
    <n v="10"/>
    <n v="40"/>
    <n v="0"/>
    <n v="400"/>
    <n v="400"/>
    <x v="1"/>
    <s v="Messaging Apps"/>
    <s v="Katerina "/>
  </r>
  <r>
    <s v="2025-016"/>
    <s v="confirmed"/>
    <s v="C013"/>
    <n v="5"/>
    <n v="6"/>
    <s v="Family"/>
    <s v="MKD"/>
    <x v="9"/>
    <d v="2025-07-09T00:00:00"/>
    <n v="7"/>
    <n v="62"/>
    <n v="60"/>
    <n v="374"/>
    <n v="434"/>
    <x v="1"/>
    <s v="Social Media"/>
    <s v="Katerina "/>
  </r>
  <r>
    <s v="2025-017"/>
    <s v="confirmed"/>
    <s v="C007"/>
    <n v="103"/>
    <n v="4"/>
    <s v="Family"/>
    <s v="Serbia"/>
    <x v="10"/>
    <d v="2025-07-20T00:00:00"/>
    <n v="9"/>
    <n v="52"/>
    <n v="50"/>
    <n v="418"/>
    <n v="468"/>
    <x v="1"/>
    <s v="Messaging Apps"/>
    <s v="Maria"/>
  </r>
  <r>
    <s v="2025-018"/>
    <s v="confirmed"/>
    <s v="C025"/>
    <n v="102"/>
    <n v="2"/>
    <s v="Couple"/>
    <s v="Serbia"/>
    <x v="11"/>
    <d v="2025-07-17T00:00:00"/>
    <n v="10"/>
    <n v="42"/>
    <n v="0"/>
    <n v="420"/>
    <n v="420"/>
    <x v="1"/>
    <s v="Grcka Info"/>
    <s v="Katerina "/>
  </r>
  <r>
    <s v="2025-019"/>
    <s v="confirmed"/>
    <s v="C005"/>
    <n v="5"/>
    <n v="3"/>
    <s v="Family"/>
    <s v="Austria"/>
    <x v="12"/>
    <d v="2025-07-24T00:00:00"/>
    <n v="15"/>
    <n v="50"/>
    <n v="0"/>
    <n v="750"/>
    <n v="750"/>
    <x v="1"/>
    <s v="Messaging Apps"/>
    <s v="Maria"/>
  </r>
  <r>
    <s v="2025-020"/>
    <s v="confirmed"/>
    <s v="C001"/>
    <n v="7"/>
    <n v="3"/>
    <s v="Family"/>
    <s v="Serbia"/>
    <x v="10"/>
    <d v="2025-07-25T00:00:00"/>
    <n v="14"/>
    <n v="50.213999999999999"/>
    <n v="45"/>
    <n v="657.99599999999998"/>
    <n v="702.99599999999998"/>
    <x v="1"/>
    <s v="Messaging Apps"/>
    <s v="Maria"/>
  </r>
  <r>
    <s v="2025-021"/>
    <s v="confirmed"/>
    <s v="C014"/>
    <n v="4"/>
    <n v="3"/>
    <s v="Family"/>
    <s v="Serbia"/>
    <x v="13"/>
    <d v="2025-07-23T00:00:00"/>
    <n v="10"/>
    <n v="51.5"/>
    <n v="0"/>
    <n v="515"/>
    <n v="515"/>
    <x v="1"/>
    <s v="Grcka Info"/>
    <s v="Katerina "/>
  </r>
  <r>
    <s v="2025-022"/>
    <s v="confirmed"/>
    <s v="C105"/>
    <n v="1"/>
    <n v="4"/>
    <s v="Family"/>
    <s v="Serbia"/>
    <x v="13"/>
    <d v="2025-07-23T00:00:00"/>
    <n v="10"/>
    <n v="51.5"/>
    <n v="0"/>
    <n v="515"/>
    <n v="515"/>
    <x v="1"/>
    <s v="Grcka Info"/>
    <s v="Katerina "/>
  </r>
  <r>
    <s v="2025-023"/>
    <s v="confirmed"/>
    <s v="C026"/>
    <n v="106"/>
    <n v="1"/>
    <s v="Solo"/>
    <s v="MKD"/>
    <x v="14"/>
    <d v="2025-07-29T00:00:00"/>
    <n v="14"/>
    <n v="40"/>
    <n v="0"/>
    <n v="560"/>
    <n v="560"/>
    <x v="1"/>
    <s v="Phone Call"/>
    <s v="Dimitra"/>
  </r>
  <r>
    <s v="2025-024"/>
    <s v="confirmed"/>
    <s v="C027"/>
    <n v="105"/>
    <n v="4"/>
    <s v="Family"/>
    <s v="Serbia"/>
    <x v="15"/>
    <d v="2025-07-25T00:00:00"/>
    <n v="9"/>
    <n v="52"/>
    <n v="50"/>
    <n v="418"/>
    <n v="468"/>
    <x v="1"/>
    <s v="Grcka Info"/>
    <s v="Maria"/>
  </r>
  <r>
    <s v="2025-025"/>
    <s v="confirmed"/>
    <s v="C024"/>
    <n v="2"/>
    <n v="2"/>
    <s v="Couple"/>
    <s v="Serbia"/>
    <x v="16"/>
    <d v="2025-08-01T00:00:00"/>
    <n v="11"/>
    <n v="42"/>
    <n v="0"/>
    <n v="462"/>
    <n v="462"/>
    <x v="1"/>
    <s v="Messaging Apps"/>
    <s v="Katerina "/>
  </r>
  <r>
    <s v="2025-026"/>
    <s v="confirmed"/>
    <s v="C009"/>
    <n v="6"/>
    <n v="1"/>
    <s v="Solo"/>
    <s v="Serbia"/>
    <x v="16"/>
    <d v="2025-08-07T00:00:00"/>
    <n v="17"/>
    <n v="35"/>
    <n v="0"/>
    <n v="595"/>
    <n v="595"/>
    <x v="1"/>
    <s v="Messaging Apps"/>
    <s v="Dimitra"/>
  </r>
  <r>
    <s v="2025-027"/>
    <s v="confirmed"/>
    <s v="C008"/>
    <n v="101"/>
    <n v="4"/>
    <s v="Family"/>
    <s v="Serbia"/>
    <x v="17"/>
    <d v="2025-08-02T00:00:00"/>
    <n v="7"/>
    <n v="50"/>
    <n v="0"/>
    <n v="350"/>
    <n v="350"/>
    <x v="1"/>
    <s v="Messaging Apps"/>
    <s v="Maria"/>
  </r>
  <r>
    <s v="2025-028"/>
    <s v="confirmed"/>
    <s v="C010"/>
    <n v="108"/>
    <n v="2"/>
    <s v="Couple"/>
    <s v="Serbia"/>
    <x v="18"/>
    <d v="2025-08-09T00:00:00"/>
    <n v="12"/>
    <n v="42"/>
    <n v="0"/>
    <n v="504"/>
    <n v="504"/>
    <x v="1"/>
    <s v="Grcka Info"/>
    <s v="Katerina"/>
  </r>
  <r>
    <s v="2025-029"/>
    <s v="confirmed"/>
    <s v="C006"/>
    <n v="7"/>
    <n v="2"/>
    <s v="Couple"/>
    <s v="Serbia"/>
    <x v="19"/>
    <d v="2025-08-13T00:00:00"/>
    <n v="12"/>
    <n v="45"/>
    <n v="0"/>
    <n v="540"/>
    <n v="540"/>
    <x v="2"/>
    <s v="Messaging Apps"/>
    <s v="Maria"/>
  </r>
  <r>
    <s v="2025-030"/>
    <s v="confirmed"/>
    <s v="C028"/>
    <n v="1"/>
    <n v="4"/>
    <s v="Family"/>
    <s v="Serbia"/>
    <x v="20"/>
    <d v="2025-08-14T00:00:00"/>
    <n v="7"/>
    <n v="52"/>
    <n v="0"/>
    <n v="364"/>
    <n v="364"/>
    <x v="2"/>
    <s v="Social Media"/>
    <s v="Katerina "/>
  </r>
  <r>
    <s v="2025-031"/>
    <s v="confirmed"/>
    <s v="C131"/>
    <n v="4"/>
    <n v="4"/>
    <s v="Family"/>
    <s v="Serbia"/>
    <x v="20"/>
    <d v="2025-08-14T00:00:00"/>
    <n v="7"/>
    <n v="52"/>
    <n v="0"/>
    <n v="364"/>
    <n v="364"/>
    <x v="2"/>
    <s v="Social Media"/>
    <s v="Katerina "/>
  </r>
  <r>
    <s v="2025-032"/>
    <s v="confirmed"/>
    <s v="C159"/>
    <n v="8"/>
    <n v="2"/>
    <s v="Couple"/>
    <s v="Croatia"/>
    <x v="21"/>
    <d v="2025-08-23T00:00:00"/>
    <n v="14"/>
    <n v="40"/>
    <n v="0"/>
    <n v="560"/>
    <n v="560"/>
    <x v="2"/>
    <s v="Messaging Apps"/>
    <s v="Dimitra"/>
  </r>
  <r>
    <s v="2025-033"/>
    <s v="confirmed"/>
    <s v="C029"/>
    <n v="103"/>
    <n v="4"/>
    <s v="Family"/>
    <s v="Croatia"/>
    <x v="21"/>
    <d v="2025-08-23T00:00:00"/>
    <n v="14"/>
    <n v="50"/>
    <n v="0"/>
    <n v="700"/>
    <n v="700"/>
    <x v="2"/>
    <s v="Messaging Apps"/>
    <s v="Dimitra"/>
  </r>
  <r>
    <s v="2025-034"/>
    <s v="confirmed"/>
    <s v="C003"/>
    <n v="108"/>
    <n v="2"/>
    <s v="Couple"/>
    <s v="Serbia"/>
    <x v="21"/>
    <d v="2025-08-19T00:00:00"/>
    <n v="10"/>
    <n v="42"/>
    <n v="0"/>
    <n v="420"/>
    <n v="420"/>
    <x v="2"/>
    <s v="Messaging Apps"/>
    <s v="Maria"/>
  </r>
  <r>
    <s v="2025-035"/>
    <s v="confirmed"/>
    <s v="C004"/>
    <n v="101"/>
    <n v="4"/>
    <s v="Family"/>
    <s v="Serbia"/>
    <x v="21"/>
    <d v="2025-08-19T00:00:00"/>
    <n v="10"/>
    <n v="50"/>
    <n v="0"/>
    <n v="500"/>
    <n v="500"/>
    <x v="2"/>
    <s v="Messaging Apps"/>
    <s v="Maria"/>
  </r>
  <r>
    <s v="2025-036"/>
    <s v="confirmed"/>
    <s v="C138"/>
    <n v="105"/>
    <n v="4"/>
    <s v="Family"/>
    <s v="Serbia"/>
    <x v="22"/>
    <d v="2025-08-21T00:00:00"/>
    <n v="10"/>
    <n v="50"/>
    <n v="0"/>
    <n v="500"/>
    <n v="500"/>
    <x v="2"/>
    <s v="Messaging Apps"/>
    <s v="Dimitra"/>
  </r>
  <r>
    <s v="2025-037"/>
    <s v="confirmed"/>
    <s v="C144"/>
    <n v="3"/>
    <n v="2"/>
    <s v="Couple"/>
    <s v="Austria"/>
    <x v="23"/>
    <d v="2025-09-06T00:00:00"/>
    <n v="23"/>
    <n v="43.48"/>
    <n v="1000"/>
    <n v="3.999999999996362E-2"/>
    <n v="1000.04"/>
    <x v="2"/>
    <s v="Messaging Apps"/>
    <s v="Maria"/>
  </r>
  <r>
    <s v="2025-038"/>
    <s v="confirmed"/>
    <s v="C143"/>
    <n v="4"/>
    <n v="2"/>
    <s v="Couple"/>
    <s v="Austria"/>
    <x v="23"/>
    <d v="2025-09-06T00:00:00"/>
    <n v="23"/>
    <n v="43.48"/>
    <n v="1000"/>
    <n v="3.999999999996362E-2"/>
    <n v="1000.04"/>
    <x v="2"/>
    <s v="Messaging Apps"/>
    <s v="Maria"/>
  </r>
  <r>
    <s v="2025-039"/>
    <s v="confirmed"/>
    <s v="C002"/>
    <n v="5"/>
    <n v="2"/>
    <s v="Couple"/>
    <s v="Austria"/>
    <x v="23"/>
    <d v="2025-09-06T00:00:00"/>
    <n v="23"/>
    <n v="52.18"/>
    <n v="1200"/>
    <n v="0.14000000000010004"/>
    <n v="1200.1400000000001"/>
    <x v="2"/>
    <s v="Messaging Apps"/>
    <s v="Maria"/>
  </r>
  <r>
    <s v="2025-040"/>
    <s v="confirmed"/>
    <s v="C148"/>
    <n v="1"/>
    <n v="4"/>
    <s v="Family"/>
    <s v="Serbia"/>
    <x v="24"/>
    <d v="2025-08-28T00:00:00"/>
    <n v="10"/>
    <n v="50"/>
    <n v="0"/>
    <n v="500"/>
    <n v="500"/>
    <x v="2"/>
    <s v="Messaging Apps"/>
    <s v="Dimitra"/>
  </r>
  <r>
    <s v="2025-041"/>
    <s v="confirmed"/>
    <s v="C030"/>
    <n v="2"/>
    <n v="2"/>
    <s v="Couple"/>
    <s v="Switzerland"/>
    <x v="24"/>
    <d v="2025-08-28T00:00:00"/>
    <n v="10"/>
    <n v="40"/>
    <n v="0"/>
    <n v="400"/>
    <n v="400"/>
    <x v="2"/>
    <s v="Messaging Apps"/>
    <s v="Dimitra"/>
  </r>
  <r>
    <s v="2025-042"/>
    <s v="confirmed"/>
    <s v="C033"/>
    <n v="104"/>
    <n v="2"/>
    <s v="Couple"/>
    <s v="Serbia"/>
    <x v="2"/>
    <d v="2025-06-23T00:00:00"/>
    <n v="10"/>
    <n v="32"/>
    <n v="30"/>
    <n v="290"/>
    <n v="320"/>
    <x v="0"/>
    <s v="Messaging Apps"/>
    <s v="Maria"/>
  </r>
  <r>
    <s v="2025-043"/>
    <s v="confirmed"/>
    <s v="C034"/>
    <n v="2"/>
    <n v="2"/>
    <s v="Couple"/>
    <s v="Serbia"/>
    <x v="25"/>
    <d v="2025-06-24T00:00:00"/>
    <n v="8"/>
    <n v="30"/>
    <n v="0"/>
    <n v="240"/>
    <n v="240"/>
    <x v="0"/>
    <s v="Social Media"/>
    <s v="Maria"/>
  </r>
  <r>
    <s v="2025-044"/>
    <s v="confirmed"/>
    <s v="C035"/>
    <n v="105"/>
    <n v="2"/>
    <s v="Couple"/>
    <s v="Greece"/>
    <x v="26"/>
    <d v="2025-06-09T00:00:00"/>
    <n v="2"/>
    <n v="35"/>
    <n v="0"/>
    <n v="70"/>
    <n v="70"/>
    <x v="0"/>
    <s v="Phone Call"/>
    <s v="Maria"/>
  </r>
  <r>
    <s v="2025-045"/>
    <s v="confirmed"/>
    <s v="C035"/>
    <n v="107"/>
    <n v="2"/>
    <s v="Couple"/>
    <s v="Greece"/>
    <x v="26"/>
    <d v="2025-06-09T00:00:00"/>
    <n v="2"/>
    <n v="35"/>
    <n v="0"/>
    <n v="70"/>
    <n v="70"/>
    <x v="0"/>
    <s v="Phone Call"/>
    <s v="Maria"/>
  </r>
  <r>
    <s v="2025-046"/>
    <s v="confirmed"/>
    <s v="C036"/>
    <n v="1"/>
    <n v="2"/>
    <s v="Couple"/>
    <s v="Greece"/>
    <x v="27"/>
    <d v="2025-06-24T00:00:00"/>
    <n v="6"/>
    <n v="35"/>
    <n v="0"/>
    <n v="210"/>
    <n v="210"/>
    <x v="0"/>
    <s v="Phone Call "/>
    <s v="Maria"/>
  </r>
  <r>
    <s v="2025-047"/>
    <s v="confirmed"/>
    <s v="C037"/>
    <n v="7"/>
    <n v="2"/>
    <s v="Couple"/>
    <s v="MKD"/>
    <x v="4"/>
    <d v="2025-06-28T00:00:00"/>
    <n v="8"/>
    <n v="32"/>
    <n v="0"/>
    <n v="256"/>
    <n v="256"/>
    <x v="0"/>
    <s v="Social Media"/>
    <s v="Katerina "/>
  </r>
  <r>
    <s v="2025-048"/>
    <s v="confirmed"/>
    <s v="C038"/>
    <n v="103"/>
    <n v="3"/>
    <s v="Family"/>
    <s v="Serbia"/>
    <x v="28"/>
    <d v="2025-06-30T00:00:00"/>
    <n v="7"/>
    <n v="32"/>
    <n v="0"/>
    <n v="224"/>
    <n v="224"/>
    <x v="0"/>
    <s v="Phone Call"/>
    <s v="Maria"/>
  </r>
  <r>
    <s v="2025-049"/>
    <s v="confirmed"/>
    <s v="C038"/>
    <n v="104"/>
    <n v="3"/>
    <s v="Family"/>
    <s v="Serbia"/>
    <x v="28"/>
    <d v="2025-06-30T00:00:00"/>
    <n v="7"/>
    <n v="32"/>
    <n v="0"/>
    <n v="224"/>
    <n v="224"/>
    <x v="0"/>
    <s v="Phone Call"/>
    <s v="Maria"/>
  </r>
  <r>
    <s v="2025-050"/>
    <s v="confirmed"/>
    <s v="C012"/>
    <n v="106"/>
    <n v="3"/>
    <s v="Family"/>
    <s v="Serbia"/>
    <x v="29"/>
    <d v="2025-07-09T00:00:00"/>
    <n v="10"/>
    <n v="42"/>
    <n v="40"/>
    <n v="380"/>
    <n v="420"/>
    <x v="0"/>
    <s v="Social Media"/>
    <s v="Katerina "/>
  </r>
  <r>
    <s v="2025-051"/>
    <s v="confirmed"/>
    <s v="C012"/>
    <n v="108"/>
    <n v="4"/>
    <s v="Family"/>
    <s v="Serbia"/>
    <x v="29"/>
    <d v="2025-07-09T00:00:00"/>
    <n v="10"/>
    <n v="42"/>
    <n v="40"/>
    <n v="380"/>
    <n v="420"/>
    <x v="0"/>
    <s v="Social Media"/>
    <s v="Katerina "/>
  </r>
  <r>
    <s v="2025-053"/>
    <s v="confirmed"/>
    <s v="C039"/>
    <n v="104"/>
    <n v="2"/>
    <s v="Couple"/>
    <s v="Greece"/>
    <x v="30"/>
    <d v="2025-07-19T00:00:00"/>
    <n v="5"/>
    <n v="47"/>
    <n v="50"/>
    <n v="185"/>
    <n v="235"/>
    <x v="1"/>
    <s v="Phone Call"/>
    <s v="Maria"/>
  </r>
  <r>
    <s v="2025-054"/>
    <s v="confirmed"/>
    <s v="C040"/>
    <n v="106"/>
    <n v="2"/>
    <s v="Couple"/>
    <s v="MKD"/>
    <x v="31"/>
    <d v="2025-08-04T00:00:00"/>
    <n v="6"/>
    <n v="40"/>
    <n v="0"/>
    <n v="240"/>
    <n v="240"/>
    <x v="1"/>
    <s v="Messaging Apps"/>
    <s v="Katerina "/>
  </r>
  <r>
    <s v="2025-055"/>
    <s v="confirmed"/>
    <s v="C132"/>
    <n v="107"/>
    <n v="4"/>
    <s v="Family"/>
    <s v="Serbia"/>
    <x v="20"/>
    <d v="2025-08-14T00:00:00"/>
    <n v="7"/>
    <n v="52"/>
    <n v="0"/>
    <n v="364"/>
    <n v="364"/>
    <x v="2"/>
    <s v="Social Media"/>
    <s v="Katerina "/>
  </r>
  <r>
    <s v="2025-056"/>
    <s v="confirmed"/>
    <s v="C041"/>
    <n v="7"/>
    <n v="3"/>
    <s v="Family"/>
    <s v="Greece"/>
    <x v="32"/>
    <d v="2025-08-17T00:00:00"/>
    <n v="4"/>
    <n v="45"/>
    <n v="0"/>
    <n v="180"/>
    <n v="180"/>
    <x v="2"/>
    <s v="Phone Call"/>
    <s v="Maria"/>
  </r>
  <r>
    <s v="2025-057"/>
    <s v="confirmed"/>
    <s v="C041"/>
    <n v="6"/>
    <n v="2"/>
    <s v="Couple"/>
    <s v="Greece"/>
    <x v="23"/>
    <d v="2025-08-17T00:00:00"/>
    <n v="3"/>
    <n v="45"/>
    <n v="0"/>
    <n v="135"/>
    <n v="135"/>
    <x v="2"/>
    <s v="Phone Call"/>
    <s v="Maria"/>
  </r>
  <r>
    <s v="2025-058"/>
    <s v="confirmed"/>
    <s v="C031"/>
    <n v="107"/>
    <n v="4"/>
    <s v="Family"/>
    <s v="Albania"/>
    <x v="23"/>
    <d v="2025-08-20T00:00:00"/>
    <n v="6"/>
    <n v="55"/>
    <n v="0"/>
    <n v="330"/>
    <n v="330"/>
    <x v="2"/>
    <s v="Phone Call"/>
    <s v="Dimitra"/>
  </r>
  <r>
    <s v="2025-059"/>
    <s v="confirmed"/>
    <s v="C042"/>
    <n v="107"/>
    <n v="2"/>
    <s v="Couple"/>
    <s v="MKD"/>
    <x v="33"/>
    <d v="2025-06-25T00:00:00"/>
    <n v="13"/>
    <n v="32"/>
    <n v="0"/>
    <n v="416"/>
    <n v="416"/>
    <x v="0"/>
    <s v="Social Media"/>
    <s v="Maria"/>
  </r>
  <r>
    <s v="2025-060"/>
    <s v="confirmed"/>
    <s v="C043"/>
    <n v="106"/>
    <n v="1"/>
    <s v="Solo"/>
    <s v="MKD"/>
    <x v="28"/>
    <d v="2025-06-28T00:00:00"/>
    <n v="5"/>
    <n v="32"/>
    <n v="50"/>
    <n v="110"/>
    <n v="160"/>
    <x v="0"/>
    <s v="Social Media"/>
    <s v="Maria"/>
  </r>
  <r>
    <s v="2025-061"/>
    <s v="confirmed"/>
    <s v="C073"/>
    <n v="108"/>
    <n v="3"/>
    <s v="Family"/>
    <s v="MKD"/>
    <x v="28"/>
    <d v="2025-06-28T00:00:00"/>
    <n v="5"/>
    <n v="37"/>
    <n v="0"/>
    <n v="185"/>
    <n v="185"/>
    <x v="0"/>
    <s v="Social Media"/>
    <s v="Maria"/>
  </r>
  <r>
    <s v="2025-062"/>
    <s v="confirmed"/>
    <s v="C043"/>
    <n v="105"/>
    <n v="4"/>
    <s v="Family"/>
    <s v="MKD"/>
    <x v="28"/>
    <d v="2025-06-28T00:00:00"/>
    <n v="5"/>
    <n v="42"/>
    <n v="0"/>
    <n v="210"/>
    <n v="210"/>
    <x v="0"/>
    <s v="Social Media"/>
    <s v="Maria"/>
  </r>
  <r>
    <s v="2025-063"/>
    <s v="confirmed"/>
    <s v="C044"/>
    <n v="2"/>
    <n v="2"/>
    <s v="Couple"/>
    <s v="MKD"/>
    <x v="34"/>
    <d v="2025-06-08T00:00:00"/>
    <n v="3"/>
    <n v="30"/>
    <n v="0"/>
    <n v="90"/>
    <n v="90"/>
    <x v="0"/>
    <s v="Walk in"/>
    <s v="Dimitra"/>
  </r>
  <r>
    <s v="2025-064"/>
    <s v="confirmed"/>
    <s v="C045"/>
    <n v="103"/>
    <n v="3"/>
    <s v="Family"/>
    <s v="MKD"/>
    <x v="0"/>
    <d v="2025-06-08T00:00:00"/>
    <n v="2"/>
    <n v="35"/>
    <n v="0"/>
    <n v="70"/>
    <n v="70"/>
    <x v="0"/>
    <s v="Walk in"/>
    <s v="Maria"/>
  </r>
  <r>
    <s v="2025-065"/>
    <s v="confirmed"/>
    <s v="C046"/>
    <n v="102"/>
    <n v="2"/>
    <s v="Couple"/>
    <s v="Serbia"/>
    <x v="19"/>
    <d v="2025-08-11T00:00:00"/>
    <n v="10"/>
    <n v="42"/>
    <n v="0"/>
    <n v="420"/>
    <n v="420"/>
    <x v="2"/>
    <s v="Referral"/>
    <s v="Maria"/>
  </r>
  <r>
    <s v="2025-066"/>
    <s v="confirmed"/>
    <s v="C047"/>
    <n v="1"/>
    <n v="4"/>
    <s v="Family"/>
    <s v="Serbia"/>
    <x v="8"/>
    <d v="2025-07-11T00:00:00"/>
    <n v="10"/>
    <n v="52"/>
    <n v="50"/>
    <n v="470"/>
    <n v="520"/>
    <x v="1"/>
    <s v="Messaging Apps"/>
    <s v="Katerina "/>
  </r>
  <r>
    <s v="2025-067"/>
    <s v="confirmed"/>
    <s v="C048"/>
    <n v="102"/>
    <n v="3"/>
    <s v="Family"/>
    <s v="Greece"/>
    <x v="35"/>
    <d v="2025-06-24T00:00:00"/>
    <n v="3"/>
    <n v="40"/>
    <n v="0"/>
    <n v="120"/>
    <n v="120"/>
    <x v="0"/>
    <s v="Phone Call"/>
    <s v="Maria"/>
  </r>
  <r>
    <s v="2025-052"/>
    <s v="confirmed"/>
    <s v="C139"/>
    <n v="1"/>
    <n v="3"/>
    <s v="Family"/>
    <s v="Greece"/>
    <x v="23"/>
    <d v="2025-08-17T00:00:00"/>
    <n v="3"/>
    <n v="60"/>
    <n v="0"/>
    <n v="180"/>
    <n v="180"/>
    <x v="2"/>
    <s v="Phone Call"/>
    <s v="Dimitra"/>
  </r>
  <r>
    <s v="2025-068"/>
    <s v="confirmed"/>
    <s v="C049"/>
    <n v="106"/>
    <n v="2"/>
    <s v="Couple"/>
    <s v="Greece"/>
    <x v="26"/>
    <d v="2025-06-09T00:00:00"/>
    <n v="2"/>
    <n v="35"/>
    <n v="0"/>
    <n v="70"/>
    <n v="70"/>
    <x v="0"/>
    <s v="Phone Call"/>
    <s v="Dimitra"/>
  </r>
  <r>
    <s v="2025-069"/>
    <s v="confirmed"/>
    <s v="C041"/>
    <n v="101"/>
    <n v="2"/>
    <s v="Couple"/>
    <s v="Greece"/>
    <x v="36"/>
    <d v="2025-06-09T00:00:00"/>
    <n v="1"/>
    <n v="30"/>
    <n v="0"/>
    <n v="30"/>
    <n v="30"/>
    <x v="0"/>
    <s v="Phone Call"/>
    <s v="Maria"/>
  </r>
  <r>
    <s v="2025-070"/>
    <s v="confirmed"/>
    <s v="C050"/>
    <n v="4"/>
    <n v="4"/>
    <s v="Family"/>
    <s v="MKD"/>
    <x v="37"/>
    <d v="2025-06-22T00:00:00"/>
    <n v="3"/>
    <n v="47"/>
    <n v="0"/>
    <n v="141"/>
    <n v="141"/>
    <x v="0"/>
    <s v="Messaging Apps"/>
    <s v="Katerina "/>
  </r>
  <r>
    <s v="2025-071"/>
    <s v="confirmed"/>
    <s v="C051"/>
    <n v="106"/>
    <n v="2"/>
    <s v="Couple"/>
    <s v="Greece"/>
    <x v="37"/>
    <d v="2025-06-22T00:00:00"/>
    <n v="3"/>
    <n v="35"/>
    <n v="0"/>
    <n v="105"/>
    <n v="105"/>
    <x v="0"/>
    <s v="Phone Call"/>
    <s v="Dimitra"/>
  </r>
  <r>
    <s v="2025-072"/>
    <s v="confirmed"/>
    <s v="C006"/>
    <n v="2"/>
    <n v="1"/>
    <s v="Solo"/>
    <s v="Serbia"/>
    <x v="19"/>
    <d v="2025-08-13T00:00:00"/>
    <n v="12"/>
    <n v="40"/>
    <n v="0"/>
    <n v="480"/>
    <n v="480"/>
    <x v="2"/>
    <s v="Messaging Apps"/>
    <s v="Maria"/>
  </r>
  <r>
    <s v="2025-073"/>
    <s v="cancelled"/>
    <s v="C052"/>
    <n v="101"/>
    <n v="4"/>
    <s v="Family"/>
    <s v="Greece"/>
    <x v="14"/>
    <d v="2025-07-19T00:00:00"/>
    <n v="4"/>
    <n v="52"/>
    <n v="0"/>
    <n v="208"/>
    <n v="208"/>
    <x v="1"/>
    <s v="Phone Call"/>
    <s v="Maria"/>
  </r>
  <r>
    <s v="2025-074"/>
    <s v="confirmed"/>
    <s v="C053"/>
    <n v="101"/>
    <n v="2"/>
    <s v="Couple"/>
    <s v="Greece"/>
    <x v="38"/>
    <d v="2025-07-26T00:00:00"/>
    <n v="9"/>
    <n v="45"/>
    <n v="0"/>
    <n v="405"/>
    <n v="405"/>
    <x v="1"/>
    <s v="Phone Call"/>
    <s v="Dimitra"/>
  </r>
  <r>
    <s v="2025-075"/>
    <s v="confirmed"/>
    <s v="C054"/>
    <n v="107"/>
    <n v="2"/>
    <s v="Couple"/>
    <s v="Greece"/>
    <x v="7"/>
    <d v="2025-07-01T00:00:00"/>
    <n v="6"/>
    <n v="40"/>
    <n v="52"/>
    <n v="188"/>
    <n v="240"/>
    <x v="0"/>
    <s v="Phone Call"/>
    <s v="Maria"/>
  </r>
  <r>
    <s v="2025-076"/>
    <s v="confirmed"/>
    <s v="C055"/>
    <n v="108"/>
    <n v="2"/>
    <s v="Couple"/>
    <s v="Greece"/>
    <x v="39"/>
    <d v="2025-08-22T00:00:00"/>
    <n v="3"/>
    <n v="45"/>
    <n v="0"/>
    <n v="135"/>
    <n v="135"/>
    <x v="2"/>
    <s v="Phone Call"/>
    <s v="Maria"/>
  </r>
  <r>
    <s v="2025-077"/>
    <s v="confirmed"/>
    <s v="C056"/>
    <n v="101"/>
    <n v="2"/>
    <s v="Couple"/>
    <s v="Serbia"/>
    <x v="37"/>
    <d v="2025-07-05T00:00:00"/>
    <n v="16"/>
    <n v="30"/>
    <n v="400"/>
    <n v="80"/>
    <n v="480"/>
    <x v="0"/>
    <s v="Walk in"/>
    <s v="Maria"/>
  </r>
  <r>
    <s v="2025-078"/>
    <s v="confirmed"/>
    <s v="C057"/>
    <n v="107"/>
    <n v="4"/>
    <s v="Family"/>
    <s v="Greece"/>
    <x v="16"/>
    <d v="2025-07-26T00:00:00"/>
    <n v="5"/>
    <n v="47"/>
    <n v="45"/>
    <n v="190"/>
    <n v="235"/>
    <x v="1"/>
    <s v="Phone Call"/>
    <s v="Maria"/>
  </r>
  <r>
    <s v="2025-079"/>
    <s v="cancelled"/>
    <s v="C058"/>
    <n v="106"/>
    <n v="1"/>
    <s v="Solo"/>
    <s v="Greece"/>
    <x v="12"/>
    <d v="2025-07-15T00:00:00"/>
    <n v="6"/>
    <n v="40"/>
    <n v="0"/>
    <n v="240"/>
    <n v="240"/>
    <x v="1"/>
    <s v="Phone Call"/>
    <s v="Maria"/>
  </r>
  <r>
    <s v="2025-080"/>
    <s v="confirmed"/>
    <s v="C059"/>
    <n v="1"/>
    <n v="2"/>
    <s v="Couple"/>
    <s v="Greece"/>
    <x v="10"/>
    <d v="2025-07-13T00:00:00"/>
    <n v="2"/>
    <n v="45"/>
    <n v="0"/>
    <n v="90"/>
    <n v="90"/>
    <x v="1"/>
    <s v="Phone Call"/>
    <s v="Katerina "/>
  </r>
  <r>
    <s v="2025-081"/>
    <s v="confirmed"/>
    <s v="C011"/>
    <n v="6"/>
    <n v="2"/>
    <s v="Couple"/>
    <s v="MKD"/>
    <x v="39"/>
    <d v="2025-08-29T00:00:00"/>
    <n v="10"/>
    <n v="35"/>
    <n v="0"/>
    <n v="350"/>
    <n v="350"/>
    <x v="2"/>
    <s v="Messaging Apps"/>
    <s v="Maria"/>
  </r>
  <r>
    <s v="2025-082"/>
    <s v="confirmed"/>
    <s v="C060"/>
    <n v="103"/>
    <n v="2"/>
    <s v="Couple"/>
    <s v="MKD"/>
    <x v="17"/>
    <d v="2025-08-09T00:00:00"/>
    <n v="14"/>
    <n v="42"/>
    <n v="0"/>
    <n v="588"/>
    <n v="588"/>
    <x v="1"/>
    <s v="Social Media"/>
    <s v="Maria"/>
  </r>
  <r>
    <s v="2025-083"/>
    <s v="cancelled"/>
    <s v="C061"/>
    <n v="3"/>
    <n v="2"/>
    <s v="Couple"/>
    <s v="Greece"/>
    <x v="27"/>
    <d v="2025-06-24T00:00:00"/>
    <n v="6"/>
    <n v="40"/>
    <n v="0"/>
    <n v="240"/>
    <n v="240"/>
    <x v="0"/>
    <s v="Phone Call"/>
    <s v="Maria"/>
  </r>
  <r>
    <s v="2025-084"/>
    <s v="confirmed"/>
    <s v="C062"/>
    <n v="102"/>
    <n v="2"/>
    <s v="Couple"/>
    <s v="Serbia"/>
    <x v="40"/>
    <d v="2025-07-29T00:00:00"/>
    <n v="7"/>
    <n v="47"/>
    <n v="45"/>
    <n v="284"/>
    <n v="329"/>
    <x v="1"/>
    <s v="Messaging Apps"/>
    <s v="Maria"/>
  </r>
  <r>
    <s v="2025-085"/>
    <s v="confirmed"/>
    <s v="C024"/>
    <n v="3"/>
    <n v="2"/>
    <s v="Couple"/>
    <s v="Serbia"/>
    <x v="16"/>
    <d v="2025-08-01T00:00:00"/>
    <n v="11"/>
    <n v="42"/>
    <n v="0"/>
    <n v="462"/>
    <n v="462"/>
    <x v="1"/>
    <s v="Messaging Apps"/>
    <s v="Katerina "/>
  </r>
  <r>
    <s v="2025-086"/>
    <s v="confirmed"/>
    <s v="C063"/>
    <n v="6"/>
    <n v="2"/>
    <s v="Couple"/>
    <s v="Greece"/>
    <x v="4"/>
    <d v="2025-06-24T00:00:00"/>
    <n v="4"/>
    <n v="35"/>
    <n v="0"/>
    <n v="140"/>
    <n v="140"/>
    <x v="0"/>
    <s v="Phone Call"/>
    <s v="Maria"/>
  </r>
  <r>
    <s v="2025-087"/>
    <s v="confirmed"/>
    <s v="C068"/>
    <n v="3"/>
    <n v="2"/>
    <s v="Couple"/>
    <s v="Greece"/>
    <x v="4"/>
    <d v="2025-06-23T00:00:00"/>
    <n v="3"/>
    <n v="40"/>
    <n v="0"/>
    <n v="120"/>
    <n v="120"/>
    <x v="0"/>
    <s v="Phone Call"/>
    <s v="Maria"/>
  </r>
  <r>
    <s v="2025-088"/>
    <s v="confirmed"/>
    <s v="C069"/>
    <n v="103"/>
    <n v="2"/>
    <s v="Couple"/>
    <s v="Greece"/>
    <x v="4"/>
    <d v="2025-06-22T00:00:00"/>
    <n v="2"/>
    <n v="40"/>
    <n v="0"/>
    <n v="80"/>
    <n v="80"/>
    <x v="0"/>
    <s v="Phone Call"/>
    <s v="Maria"/>
  </r>
  <r>
    <s v="2025-089"/>
    <s v="cancelled"/>
    <s v="C064"/>
    <n v="106"/>
    <n v="2"/>
    <s v="Couple"/>
    <s v="Greece"/>
    <x v="41"/>
    <d v="2025-06-29T00:00:00"/>
    <n v="1"/>
    <n v="40"/>
    <n v="0"/>
    <n v="40"/>
    <n v="40"/>
    <x v="0"/>
    <s v="Phone Call"/>
    <s v="Maria"/>
  </r>
  <r>
    <s v="2025-090"/>
    <s v="cancelled"/>
    <s v="C065"/>
    <n v="4"/>
    <n v="4"/>
    <s v="Family"/>
    <s v="Serbia"/>
    <x v="13"/>
    <d v="2025-07-18T00:00:00"/>
    <n v="5"/>
    <n v="52"/>
    <n v="0"/>
    <n v="260"/>
    <n v="260"/>
    <x v="1"/>
    <s v="Messaging Apps"/>
    <s v="Katerina "/>
  </r>
  <r>
    <s v="2025-091"/>
    <s v="confirmed"/>
    <s v="C066"/>
    <n v="106"/>
    <n v="3"/>
    <s v="Family"/>
    <s v="Greece"/>
    <x v="42"/>
    <d v="2025-08-17T00:00:00"/>
    <n v="5"/>
    <n v="50"/>
    <n v="0"/>
    <n v="250"/>
    <n v="250"/>
    <x v="2"/>
    <s v="Phone Call"/>
    <s v="Katerina "/>
  </r>
  <r>
    <s v="2025-092"/>
    <s v="confirmed"/>
    <s v="C067"/>
    <n v="104"/>
    <n v="2"/>
    <s v="Couple"/>
    <s v="MKD"/>
    <x v="19"/>
    <d v="2025-08-08T00:00:00"/>
    <n v="7"/>
    <n v="45"/>
    <n v="0"/>
    <n v="315"/>
    <n v="315"/>
    <x v="2"/>
    <s v="Messaging Apps"/>
    <s v="Maria"/>
  </r>
  <r>
    <s v="2025-093"/>
    <s v="confirmed"/>
    <s v="C070"/>
    <n v="6"/>
    <n v="2"/>
    <s v="Couple"/>
    <s v="Greece"/>
    <x v="6"/>
    <d v="2025-06-30T00:00:00"/>
    <n v="6"/>
    <n v="42"/>
    <n v="0"/>
    <n v="252"/>
    <n v="252"/>
    <x v="0"/>
    <s v="Phone Call"/>
    <s v="Maria"/>
  </r>
  <r>
    <s v="2025-094"/>
    <s v="confirmed"/>
    <s v="C071"/>
    <n v="3"/>
    <n v="2"/>
    <s v="Couple"/>
    <s v="Greece"/>
    <x v="43"/>
    <d v="2025-07-19T00:00:00"/>
    <n v="7"/>
    <n v="42"/>
    <n v="0"/>
    <n v="294"/>
    <n v="294"/>
    <x v="1"/>
    <s v="Phone Call"/>
    <s v="Maria"/>
  </r>
  <r>
    <s v="2025-095"/>
    <s v="confirmed"/>
    <s v="C072"/>
    <n v="105"/>
    <n v="3"/>
    <s v="Family"/>
    <s v="Serbia"/>
    <x v="18"/>
    <d v="2025-08-05T00:00:00"/>
    <n v="8"/>
    <n v="47"/>
    <n v="0"/>
    <n v="376"/>
    <n v="376"/>
    <x v="1"/>
    <s v="Messaging Apps"/>
    <s v="Katerina "/>
  </r>
  <r>
    <s v="2025-096"/>
    <s v="cancelled"/>
    <s v="C011"/>
    <n v="7"/>
    <n v="2"/>
    <s v="Couple"/>
    <s v="MKD"/>
    <x v="39"/>
    <d v="2025-08-29T00:00:00"/>
    <n v="10"/>
    <n v="40"/>
    <n v="0"/>
    <n v="400"/>
    <n v="400"/>
    <x v="2"/>
    <s v="Messaging Apps"/>
    <s v="Maria"/>
  </r>
  <r>
    <s v="2025-097"/>
    <s v="confirmed"/>
    <s v="C074"/>
    <n v="107"/>
    <n v="2"/>
    <s v="Couple"/>
    <s v="Serbia"/>
    <x v="44"/>
    <d v="2025-07-13T00:00:00"/>
    <n v="8"/>
    <n v="42"/>
    <n v="0"/>
    <n v="336"/>
    <n v="336"/>
    <x v="1"/>
    <s v="Messaging Apps"/>
    <s v="Maria"/>
  </r>
  <r>
    <s v="2025-098"/>
    <s v="confirmed"/>
    <s v="C075"/>
    <n v="105"/>
    <n v="4"/>
    <s v="Family"/>
    <s v="Serbia"/>
    <x v="12"/>
    <d v="2025-07-16T00:00:00"/>
    <n v="7"/>
    <n v="50"/>
    <n v="0"/>
    <n v="350"/>
    <n v="350"/>
    <x v="1"/>
    <s v="Messaging Apps"/>
    <s v="Katerina "/>
  </r>
  <r>
    <s v="2025-099"/>
    <s v="confirmed"/>
    <s v="C076"/>
    <n v="4"/>
    <n v="4"/>
    <s v="Family"/>
    <s v="Greece"/>
    <x v="5"/>
    <d v="2025-06-24T00:00:00"/>
    <n v="2"/>
    <n v="40"/>
    <n v="0"/>
    <n v="80"/>
    <n v="80"/>
    <x v="0"/>
    <s v="Phone Call"/>
    <s v="Maria"/>
  </r>
  <r>
    <s v="2025-100"/>
    <s v="confirmed"/>
    <s v="C077"/>
    <n v="108"/>
    <n v="2"/>
    <s v="Couple"/>
    <s v="Greece"/>
    <x v="12"/>
    <d v="2025-07-14T00:00:00"/>
    <n v="5"/>
    <n v="40"/>
    <n v="0"/>
    <n v="200"/>
    <n v="200"/>
    <x v="1"/>
    <s v="Phone Call"/>
    <s v="Maria"/>
  </r>
  <r>
    <s v="2025-101"/>
    <s v="confirmed"/>
    <s v="C088"/>
    <n v="7"/>
    <n v="2"/>
    <s v="Couple"/>
    <s v="Belgium"/>
    <x v="8"/>
    <d v="2025-07-10T00:00:00"/>
    <n v="9"/>
    <n v="40"/>
    <n v="0"/>
    <n v="360"/>
    <n v="360"/>
    <x v="1"/>
    <s v="Messaging Apps"/>
    <s v="Maria"/>
  </r>
  <r>
    <s v="2025-102"/>
    <s v="confirmed"/>
    <s v="C088"/>
    <n v="8"/>
    <n v="2"/>
    <s v="Couple"/>
    <s v="Belgium"/>
    <x v="8"/>
    <d v="2025-07-10T00:00:00"/>
    <n v="9"/>
    <n v="40"/>
    <n v="0"/>
    <n v="360"/>
    <n v="360"/>
    <x v="1"/>
    <s v="Messaging Apps"/>
    <s v="Maria"/>
  </r>
  <r>
    <s v="2025-103"/>
    <s v="confirmed"/>
    <s v="C078"/>
    <n v="102"/>
    <n v="2"/>
    <s v="Couple"/>
    <s v="MKD"/>
    <x v="45"/>
    <d v="2025-07-07T00:00:00"/>
    <n v="3"/>
    <n v="37"/>
    <n v="0"/>
    <n v="111"/>
    <n v="111"/>
    <x v="1"/>
    <s v="Social Media"/>
    <s v="Maria"/>
  </r>
  <r>
    <s v="2025-104"/>
    <s v="confirmed"/>
    <s v="C079"/>
    <n v="106"/>
    <n v="3"/>
    <s v="Family"/>
    <s v="MKD"/>
    <x v="41"/>
    <d v="2025-06-29T00:00:00"/>
    <n v="1"/>
    <n v="40"/>
    <n v="0"/>
    <n v="40"/>
    <n v="40"/>
    <x v="0"/>
    <s v="Phone Call"/>
    <s v="Maria"/>
  </r>
  <r>
    <s v="2025-105"/>
    <s v="confirmed"/>
    <s v="C080"/>
    <n v="3"/>
    <n v="2"/>
    <s v="Couple"/>
    <s v="Greece"/>
    <x v="8"/>
    <d v="2025-07-04T00:00:00"/>
    <n v="3"/>
    <n v="40"/>
    <n v="0"/>
    <n v="120"/>
    <n v="120"/>
    <x v="1"/>
    <s v="Phone Call"/>
    <s v="Katerina "/>
  </r>
  <r>
    <s v="2025-106"/>
    <s v="confirmed"/>
    <s v="C081"/>
    <n v="107"/>
    <n v="3"/>
    <s v="Family"/>
    <s v="Greece"/>
    <x v="8"/>
    <d v="2025-07-05T00:00:00"/>
    <n v="4"/>
    <n v="40"/>
    <n v="0"/>
    <n v="160"/>
    <n v="160"/>
    <x v="1"/>
    <s v="Phone Call"/>
    <s v="Katerina "/>
  </r>
  <r>
    <s v="2025-107"/>
    <s v="confirmed"/>
    <s v="C082"/>
    <n v="1"/>
    <n v="3"/>
    <s v="Family"/>
    <s v="Serbia"/>
    <x v="46"/>
    <d v="2025-09-10T00:00:00"/>
    <n v="9"/>
    <n v="37"/>
    <n v="50"/>
    <n v="283"/>
    <n v="333"/>
    <x v="3"/>
    <s v="Messaging Apps"/>
    <s v="Maria"/>
  </r>
  <r>
    <s v="2025-108"/>
    <s v="confirmed"/>
    <s v="C083"/>
    <n v="102"/>
    <n v="2"/>
    <s v="Couple"/>
    <s v="MKD"/>
    <x v="38"/>
    <d v="2025-07-22T00:00:00"/>
    <n v="5"/>
    <n v="42"/>
    <n v="40"/>
    <n v="170"/>
    <n v="210"/>
    <x v="1"/>
    <s v="Referral"/>
    <s v="Maria"/>
  </r>
  <r>
    <s v="2025-109"/>
    <s v="confirmed"/>
    <s v="C084"/>
    <n v="7"/>
    <n v="2"/>
    <s v="Couple"/>
    <s v="Serbia"/>
    <x v="41"/>
    <d v="2025-06-30T00:00:00"/>
    <n v="2"/>
    <n v="40"/>
    <n v="0"/>
    <n v="80"/>
    <n v="80"/>
    <x v="0"/>
    <s v="Walk in"/>
    <s v="Maria"/>
  </r>
  <r>
    <s v="2025-110"/>
    <s v="confirmed"/>
    <s v="C085"/>
    <n v="105"/>
    <n v="4"/>
    <s v="Family"/>
    <s v="Greece"/>
    <x v="41"/>
    <d v="2025-06-29T00:00:00"/>
    <n v="1"/>
    <n v="50"/>
    <n v="0"/>
    <n v="50"/>
    <n v="50"/>
    <x v="0"/>
    <s v="Phone Call"/>
    <s v="Maria"/>
  </r>
  <r>
    <s v="2025-111"/>
    <s v="confirmed"/>
    <s v="C045"/>
    <n v="101"/>
    <n v="3"/>
    <s v="Family"/>
    <s v="MKD"/>
    <x v="44"/>
    <d v="2025-07-13T00:00:00"/>
    <n v="8"/>
    <n v="47"/>
    <n v="0"/>
    <n v="376"/>
    <n v="376"/>
    <x v="1"/>
    <s v="Social Media"/>
    <s v="Maria"/>
  </r>
  <r>
    <s v="2025-112"/>
    <s v="confirmed"/>
    <s v="C086"/>
    <n v="105"/>
    <n v="2"/>
    <s v="Couple"/>
    <s v="MKD"/>
    <x v="47"/>
    <d v="2025-07-06T00:00:00"/>
    <n v="6"/>
    <n v="40"/>
    <n v="0"/>
    <n v="240"/>
    <n v="240"/>
    <x v="0"/>
    <s v="Walk in"/>
    <s v="Maria"/>
  </r>
  <r>
    <s v="2025-113"/>
    <s v="confirmed"/>
    <s v="C087"/>
    <n v="2"/>
    <n v="2"/>
    <s v="Couple"/>
    <s v="Serbia"/>
    <x v="47"/>
    <d v="2025-07-09T00:00:00"/>
    <n v="9"/>
    <n v="40"/>
    <n v="0"/>
    <n v="360"/>
    <n v="360"/>
    <x v="0"/>
    <s v="Walk in"/>
    <s v="Maria"/>
  </r>
  <r>
    <s v="2025-114"/>
    <s v="confirmed"/>
    <s v="C127"/>
    <n v="101"/>
    <n v="2"/>
    <s v="Couple"/>
    <s v="Serbia"/>
    <x v="48"/>
    <d v="2025-08-09T00:00:00"/>
    <n v="7"/>
    <n v="47"/>
    <n v="0"/>
    <n v="329"/>
    <n v="329"/>
    <x v="2"/>
    <s v="Grcka Info"/>
    <s v="Maria"/>
  </r>
  <r>
    <s v="2025-115"/>
    <s v="confirmed"/>
    <s v="C015"/>
    <n v="105"/>
    <n v="3"/>
    <s v="Family"/>
    <s v="MKD"/>
    <x v="49"/>
    <d v="2025-07-09T00:00:00"/>
    <n v="3"/>
    <n v="45"/>
    <n v="0"/>
    <n v="135"/>
    <n v="135"/>
    <x v="1"/>
    <s v="Referral"/>
    <s v="Maria"/>
  </r>
  <r>
    <s v="2025-116"/>
    <s v="confirmed"/>
    <s v="C089"/>
    <n v="5"/>
    <n v="4"/>
    <s v="Family"/>
    <s v="Serbia"/>
    <x v="50"/>
    <d v="2025-08-14T00:00:00"/>
    <n v="10"/>
    <n v="62"/>
    <n v="0"/>
    <n v="620"/>
    <n v="620"/>
    <x v="2"/>
    <s v="Social Media"/>
    <s v="Katerina "/>
  </r>
  <r>
    <s v="2025-117"/>
    <s v="confirmed"/>
    <s v="C090"/>
    <n v="1"/>
    <n v="4"/>
    <s v="Family"/>
    <s v="Serbia"/>
    <x v="18"/>
    <d v="2025-08-07T00:00:00"/>
    <n v="10"/>
    <n v="52"/>
    <n v="50"/>
    <n v="470"/>
    <n v="520"/>
    <x v="1"/>
    <s v="Social Media"/>
    <s v="Katerina "/>
  </r>
  <r>
    <s v="2025-118"/>
    <s v="confirmed"/>
    <s v="C091"/>
    <n v="107"/>
    <n v="4"/>
    <s v="Family"/>
    <s v="Serbia"/>
    <x v="18"/>
    <d v="2025-08-07T00:00:00"/>
    <n v="10"/>
    <n v="52"/>
    <n v="50"/>
    <n v="470"/>
    <n v="520"/>
    <x v="1"/>
    <s v="Social Media"/>
    <s v="Katerina "/>
  </r>
  <r>
    <s v="2025-119"/>
    <s v="cancelled"/>
    <s v="C092"/>
    <n v="1"/>
    <n v="4"/>
    <s v="Family"/>
    <s v="Greece"/>
    <x v="28"/>
    <d v="2025-06-29T00:00:00"/>
    <n v="6"/>
    <n v="45"/>
    <n v="0"/>
    <n v="270"/>
    <n v="270"/>
    <x v="0"/>
    <s v="Phone Call"/>
    <s v="Maria"/>
  </r>
  <r>
    <s v="2025-120"/>
    <s v="confirmed"/>
    <s v="C093"/>
    <n v="104"/>
    <n v="2"/>
    <s v="Couple"/>
    <s v="Serbia"/>
    <x v="51"/>
    <d v="2025-07-28T00:00:00"/>
    <n v="8"/>
    <n v="47"/>
    <n v="45"/>
    <n v="331"/>
    <n v="376"/>
    <x v="1"/>
    <s v="Messaging Apps"/>
    <s v="Maria"/>
  </r>
  <r>
    <s v="2025-121"/>
    <s v="confirmed"/>
    <s v="C094"/>
    <n v="108"/>
    <n v="2"/>
    <s v="Couple"/>
    <s v="Serbia"/>
    <x v="51"/>
    <d v="2025-07-28T00:00:00"/>
    <n v="8"/>
    <n v="47"/>
    <n v="45"/>
    <n v="331"/>
    <n v="376"/>
    <x v="1"/>
    <s v="Messaging Apps"/>
    <s v="Maria"/>
  </r>
  <r>
    <s v="2025-122"/>
    <s v="confirmed"/>
    <s v="C095"/>
    <n v="4"/>
    <n v="4"/>
    <s v="Family"/>
    <s v="Serbia"/>
    <x v="52"/>
    <d v="2025-08-02T00:00:00"/>
    <n v="9"/>
    <n v="57"/>
    <n v="55"/>
    <n v="458"/>
    <n v="513"/>
    <x v="1"/>
    <s v="Social Media"/>
    <s v="Katerina"/>
  </r>
  <r>
    <s v="2025-123"/>
    <s v="confirmed"/>
    <s v="C096"/>
    <n v="8"/>
    <n v="3"/>
    <s v="Family"/>
    <s v="MKD"/>
    <x v="53"/>
    <d v="2025-08-03T00:00:00"/>
    <n v="7"/>
    <n v="45"/>
    <n v="0"/>
    <n v="315"/>
    <n v="315"/>
    <x v="1"/>
    <s v="Referral"/>
    <s v="Maria"/>
  </r>
  <r>
    <s v="2025-124"/>
    <s v="confirmed"/>
    <s v="C097"/>
    <n v="104"/>
    <n v="1"/>
    <s v="Solo"/>
    <s v="Serbia"/>
    <x v="54"/>
    <d v="2025-08-17T00:00:00"/>
    <n v="9"/>
    <n v="47"/>
    <n v="45"/>
    <n v="378"/>
    <n v="423"/>
    <x v="2"/>
    <s v="Social Media"/>
    <s v="Maria"/>
  </r>
  <r>
    <s v="2025-125"/>
    <s v="confirmed"/>
    <s v="C098"/>
    <n v="8"/>
    <n v="3"/>
    <s v="Family"/>
    <s v="MKD"/>
    <x v="38"/>
    <d v="2025-07-26T00:00:00"/>
    <n v="9"/>
    <n v="47"/>
    <n v="0"/>
    <n v="423"/>
    <n v="423"/>
    <x v="1"/>
    <s v="Messaging Apps"/>
    <s v="Maria"/>
  </r>
  <r>
    <s v="2025-126"/>
    <s v="confirmed"/>
    <s v="C099"/>
    <n v="5"/>
    <n v="4"/>
    <s v="Family"/>
    <s v="Serbia"/>
    <x v="52"/>
    <d v="2025-07-29T00:00:00"/>
    <n v="5"/>
    <n v="60"/>
    <n v="0"/>
    <n v="300"/>
    <n v="300"/>
    <x v="1"/>
    <s v="Messaging Apps"/>
    <s v="Maria"/>
  </r>
  <r>
    <s v="2025-127"/>
    <s v="confirmed"/>
    <s v="C100"/>
    <n v="8"/>
    <n v="3"/>
    <s v="Family"/>
    <s v="Serbia"/>
    <x v="55"/>
    <d v="2025-07-17T00:00:00"/>
    <n v="7"/>
    <n v="45"/>
    <n v="0"/>
    <n v="315"/>
    <n v="315"/>
    <x v="1"/>
    <s v="Walk in"/>
    <s v="Maria"/>
  </r>
  <r>
    <s v="2025-128"/>
    <s v="confirmed"/>
    <s v="C101"/>
    <n v="104"/>
    <n v="2"/>
    <s v="Couple"/>
    <s v="Greece"/>
    <x v="56"/>
    <d v="2025-07-20T00:00:00"/>
    <n v="1"/>
    <n v="50"/>
    <n v="0"/>
    <n v="50"/>
    <n v="50"/>
    <x v="1"/>
    <s v="Messaging Apps"/>
    <s v="Maria"/>
  </r>
  <r>
    <s v="2025-129"/>
    <s v="confirmed"/>
    <s v="C102"/>
    <n v="2"/>
    <n v="2"/>
    <s v="Couple"/>
    <s v="Serbia"/>
    <x v="10"/>
    <d v="2025-07-19T00:00:00"/>
    <n v="8"/>
    <n v="40"/>
    <n v="0"/>
    <n v="320"/>
    <n v="320"/>
    <x v="1"/>
    <s v="Walk in"/>
    <s v="Maria"/>
  </r>
  <r>
    <s v="2025-130"/>
    <s v="confirmed"/>
    <s v="C103"/>
    <n v="102"/>
    <n v="2"/>
    <s v="Couple"/>
    <s v="MKD"/>
    <x v="22"/>
    <d v="2025-08-18T00:00:00"/>
    <n v="7"/>
    <n v="47"/>
    <n v="0"/>
    <n v="329"/>
    <n v="329"/>
    <x v="2"/>
    <s v="Messaging Apps"/>
    <s v="Maria"/>
  </r>
  <r>
    <s v="2025-131"/>
    <s v="confirmed"/>
    <s v="C080"/>
    <n v="104"/>
    <n v="2"/>
    <s v="Couple"/>
    <s v="Greece"/>
    <x v="43"/>
    <d v="2025-07-13T00:00:00"/>
    <n v="1"/>
    <n v="45"/>
    <n v="0"/>
    <n v="45"/>
    <n v="45"/>
    <x v="1"/>
    <s v="Phone Call"/>
    <s v="Maria"/>
  </r>
  <r>
    <s v="2025-132"/>
    <s v="confirmed"/>
    <s v="C104"/>
    <n v="106"/>
    <n v="2"/>
    <s v="Couple"/>
    <s v="Greece"/>
    <x v="13"/>
    <d v="2025-07-15T00:00:00"/>
    <n v="2"/>
    <n v="45"/>
    <n v="0"/>
    <n v="90"/>
    <n v="90"/>
    <x v="1"/>
    <s v="Phone Call"/>
    <s v="Maria"/>
  </r>
  <r>
    <s v="2025-133"/>
    <s v="confirmed"/>
    <s v="C011"/>
    <n v="6"/>
    <n v="1"/>
    <s v="Solo"/>
    <s v="MKD"/>
    <x v="15"/>
    <d v="2025-07-21T00:00:00"/>
    <n v="5"/>
    <n v="35"/>
    <n v="0"/>
    <n v="175"/>
    <n v="175"/>
    <x v="1"/>
    <s v="Messaging Apps"/>
    <s v="Maria"/>
  </r>
  <r>
    <s v="2025-134"/>
    <s v="confirmed"/>
    <s v="C106"/>
    <n v="7"/>
    <n v="3"/>
    <s v="Family"/>
    <s v="MKD"/>
    <x v="57"/>
    <d v="2025-07-31T00:00:00"/>
    <n v="6"/>
    <n v="52"/>
    <n v="0"/>
    <n v="312"/>
    <n v="312"/>
    <x v="1"/>
    <s v="Messaging Apps"/>
    <s v="Katerina"/>
  </r>
  <r>
    <s v="2025-135"/>
    <s v="confirmed"/>
    <s v="C107"/>
    <n v="106"/>
    <n v="3"/>
    <s v="Family"/>
    <s v="Serbia"/>
    <x v="50"/>
    <d v="2025-08-11T00:00:00"/>
    <n v="7"/>
    <n v="52"/>
    <n v="0"/>
    <n v="364"/>
    <n v="364"/>
    <x v="2"/>
    <s v="Messaging Apps"/>
    <s v="Katerina "/>
  </r>
  <r>
    <s v="2025-136"/>
    <s v="confirmed"/>
    <s v="C108"/>
    <n v="108"/>
    <n v="2"/>
    <s v="Couple"/>
    <s v="MKD"/>
    <x v="14"/>
    <d v="2025-07-18T00:00:00"/>
    <n v="3"/>
    <n v="45"/>
    <n v="0"/>
    <n v="135"/>
    <n v="135"/>
    <x v="1"/>
    <s v="Walk in"/>
    <s v="Maria"/>
  </r>
  <r>
    <s v="2025-137"/>
    <s v="confirmed"/>
    <s v="C092"/>
    <n v="105"/>
    <n v="4"/>
    <s v="Family"/>
    <s v="Greece"/>
    <x v="54"/>
    <d v="2025-08-11T00:00:00"/>
    <n v="3"/>
    <n v="55"/>
    <n v="0"/>
    <n v="165"/>
    <n v="165"/>
    <x v="2"/>
    <s v="Phone Call"/>
    <s v="Maria"/>
  </r>
  <r>
    <s v="2025-138"/>
    <s v="confirmed"/>
    <s v="C109"/>
    <n v="103"/>
    <n v="4"/>
    <s v="Family"/>
    <s v="Greece"/>
    <x v="58"/>
    <d v="2025-08-24T00:00:00"/>
    <n v="1"/>
    <n v="57"/>
    <n v="0"/>
    <n v="57"/>
    <n v="57"/>
    <x v="2"/>
    <s v="Phone Call"/>
    <s v="Katerina "/>
  </r>
  <r>
    <s v="2025-139"/>
    <s v="confirmed"/>
    <s v="C110"/>
    <n v="107"/>
    <n v="2"/>
    <s v="Couple"/>
    <s v="Greece"/>
    <x v="59"/>
    <d v="2025-07-21T00:00:00"/>
    <n v="3"/>
    <n v="52"/>
    <n v="0"/>
    <n v="156"/>
    <n v="156"/>
    <x v="1"/>
    <s v="Phone Call"/>
    <s v="Katerina "/>
  </r>
  <r>
    <s v="2025-140"/>
    <s v="confirmed"/>
    <s v="C111"/>
    <n v="103"/>
    <n v="2"/>
    <s v="Couple"/>
    <s v="Greece"/>
    <x v="51"/>
    <d v="2025-07-26T00:00:00"/>
    <n v="6"/>
    <n v="47"/>
    <n v="100"/>
    <n v="182"/>
    <n v="282"/>
    <x v="1"/>
    <s v="Walk in"/>
    <s v="Katerina "/>
  </r>
  <r>
    <s v="2025-141"/>
    <s v="confirmed"/>
    <s v="C080"/>
    <n v="2"/>
    <n v="2"/>
    <s v="Couple"/>
    <s v="Greece"/>
    <x v="56"/>
    <d v="2025-07-20T00:00:00"/>
    <n v="1"/>
    <n v="45"/>
    <n v="0"/>
    <n v="45"/>
    <n v="45"/>
    <x v="1"/>
    <s v="Phone Call"/>
    <s v="Maria"/>
  </r>
  <r>
    <s v="2025-142"/>
    <s v="confirmed"/>
    <s v="C112"/>
    <n v="107"/>
    <n v="3"/>
    <s v="Family"/>
    <s v="Serbia"/>
    <x v="17"/>
    <d v="2025-07-28T00:00:00"/>
    <n v="2"/>
    <n v="57"/>
    <n v="0"/>
    <n v="114"/>
    <n v="114"/>
    <x v="1"/>
    <s v="Messaging Apps"/>
    <s v="Maria"/>
  </r>
  <r>
    <s v="2025-143"/>
    <s v="confirmed"/>
    <s v="C113"/>
    <n v="3"/>
    <n v="3"/>
    <s v="Family"/>
    <s v="MKD"/>
    <x v="56"/>
    <d v="2025-07-20T00:00:00"/>
    <n v="1"/>
    <n v="55"/>
    <n v="0"/>
    <n v="55"/>
    <n v="55"/>
    <x v="1"/>
    <s v="Phone Call"/>
    <s v="Maria"/>
  </r>
  <r>
    <s v="2025-144"/>
    <s v="confirmed"/>
    <s v="C114"/>
    <n v="8"/>
    <n v="3"/>
    <s v="Family"/>
    <s v="Greece"/>
    <x v="60"/>
    <d v="2025-08-09T00:00:00"/>
    <n v="6"/>
    <n v="50"/>
    <n v="0"/>
    <n v="300"/>
    <n v="300"/>
    <x v="2"/>
    <s v="Phone Call"/>
    <s v="Maria"/>
  </r>
  <r>
    <s v="2025-145"/>
    <s v="confirmed"/>
    <s v="C115"/>
    <n v="1"/>
    <n v="3"/>
    <s v="Family"/>
    <s v="Serbia"/>
    <x v="61"/>
    <d v="2025-07-28T00:00:00"/>
    <n v="5"/>
    <n v="45"/>
    <n v="0"/>
    <n v="225"/>
    <n v="225"/>
    <x v="1"/>
    <s v="Messaging Apps"/>
    <s v="Maria"/>
  </r>
  <r>
    <s v="2025-146"/>
    <s v="confirmed"/>
    <s v="C111"/>
    <n v="8"/>
    <n v="2"/>
    <s v="Couple"/>
    <s v="Greece"/>
    <x v="17"/>
    <d v="2025-07-27T00:00:00"/>
    <n v="1"/>
    <n v="47"/>
    <n v="0"/>
    <n v="47"/>
    <n v="47"/>
    <x v="1"/>
    <s v="Phone Call"/>
    <s v="Dimitra"/>
  </r>
  <r>
    <s v="2025-147"/>
    <s v="confirmed"/>
    <s v="C116"/>
    <n v="7"/>
    <n v="1"/>
    <s v="Solo"/>
    <s v="Greece"/>
    <x v="62"/>
    <d v="2025-08-21T00:00:00"/>
    <n v="4"/>
    <n v="47"/>
    <n v="0"/>
    <n v="188"/>
    <n v="188"/>
    <x v="2"/>
    <s v="Phone Call"/>
    <s v="Maria"/>
  </r>
  <r>
    <s v="2025-148"/>
    <s v="confirmed"/>
    <s v="C117"/>
    <n v="3"/>
    <n v="2"/>
    <s v="Couple"/>
    <s v="Serbia"/>
    <x v="20"/>
    <d v="2025-08-14T00:00:00"/>
    <n v="7"/>
    <n v="42"/>
    <n v="0"/>
    <n v="294"/>
    <n v="294"/>
    <x v="2"/>
    <s v="Messaging Apps"/>
    <s v="Maria"/>
  </r>
  <r>
    <s v="2025-149"/>
    <s v="confirmed"/>
    <s v="C118"/>
    <n v="105"/>
    <n v="1"/>
    <s v="Solo"/>
    <s v="Greece"/>
    <x v="57"/>
    <d v="2025-07-28T00:00:00"/>
    <n v="3"/>
    <n v="42"/>
    <n v="0"/>
    <n v="126"/>
    <n v="126"/>
    <x v="1"/>
    <s v="Phone Call"/>
    <s v="Maria"/>
  </r>
  <r>
    <s v="2025-150"/>
    <s v="confirmed"/>
    <s v="C119"/>
    <n v="2"/>
    <n v="2"/>
    <s v="Couple"/>
    <s v="MKD"/>
    <x v="32"/>
    <d v="2025-08-17T00:00:00"/>
    <n v="4"/>
    <n v="47"/>
    <n v="0"/>
    <n v="188"/>
    <n v="188"/>
    <x v="2"/>
    <s v="Messaging Apps"/>
    <s v="Maria"/>
  </r>
  <r>
    <s v="2025-151"/>
    <s v="cancelled"/>
    <s v="C120"/>
    <n v="107"/>
    <n v="2"/>
    <s v="Couple"/>
    <s v="Serbia"/>
    <x v="63"/>
    <d v="2025-08-30T00:00:00"/>
    <n v="10"/>
    <n v="45"/>
    <n v="0"/>
    <n v="450"/>
    <n v="450"/>
    <x v="2"/>
    <s v="Phone Call"/>
    <s v="Maria"/>
  </r>
  <r>
    <s v="2025-152"/>
    <s v="confirmed"/>
    <s v="C118"/>
    <n v="104"/>
    <n v="1"/>
    <s v="Solo"/>
    <s v="Greece"/>
    <x v="18"/>
    <d v="2025-07-29T00:00:00"/>
    <n v="1"/>
    <n v="42"/>
    <n v="0"/>
    <n v="42"/>
    <n v="42"/>
    <x v="1"/>
    <s v="Phone Call"/>
    <s v="Maria"/>
  </r>
  <r>
    <s v="2025-153"/>
    <s v="confirmed"/>
    <s v="C121"/>
    <n v="104"/>
    <n v="3"/>
    <s v="Family"/>
    <s v="Greece"/>
    <x v="31"/>
    <d v="2025-07-31T00:00:00"/>
    <n v="2"/>
    <n v="52"/>
    <n v="0"/>
    <n v="104"/>
    <n v="104"/>
    <x v="1"/>
    <s v="Walk in"/>
    <s v="Maria"/>
  </r>
  <r>
    <s v="2025-154"/>
    <s v="confirmed"/>
    <s v="C122"/>
    <n v="4"/>
    <n v="4"/>
    <s v="Family"/>
    <s v="Greece"/>
    <x v="60"/>
    <d v="2025-08-07T00:00:00"/>
    <n v="4"/>
    <n v="55"/>
    <n v="0"/>
    <n v="220"/>
    <n v="220"/>
    <x v="2"/>
    <s v="Phone Call"/>
    <s v="Maria"/>
  </r>
  <r>
    <s v="2025-155"/>
    <s v="confirmed"/>
    <s v="C123"/>
    <n v="102"/>
    <n v="2"/>
    <s v="Couple"/>
    <s v="MKD"/>
    <x v="46"/>
    <d v="2025-09-05T00:00:00"/>
    <n v="4"/>
    <n v="40"/>
    <n v="0"/>
    <n v="160"/>
    <n v="160"/>
    <x v="3"/>
    <s v="Messaging Apps"/>
    <s v="Katerina "/>
  </r>
  <r>
    <s v="2025-156"/>
    <s v="confirmed"/>
    <s v="C124"/>
    <n v="3"/>
    <n v="2"/>
    <s v="Couple"/>
    <s v="Serbia"/>
    <x v="19"/>
    <d v="2025-08-07T00:00:00"/>
    <n v="6"/>
    <n v="45"/>
    <n v="0"/>
    <n v="270"/>
    <n v="270"/>
    <x v="2"/>
    <s v="Walk in"/>
    <s v="Maria"/>
  </r>
  <r>
    <s v="2025-157"/>
    <s v="confirmed"/>
    <s v="C125"/>
    <n v="105"/>
    <n v="3"/>
    <s v="Family"/>
    <s v="Serbia"/>
    <x v="64"/>
    <d v="2025-08-08T00:00:00"/>
    <n v="3"/>
    <n v="47"/>
    <n v="0"/>
    <n v="141"/>
    <n v="141"/>
    <x v="2"/>
    <s v="Phone Call"/>
    <s v="Maria"/>
  </r>
  <r>
    <s v="2025-158"/>
    <s v="confirmed"/>
    <s v="C125"/>
    <n v="6"/>
    <n v="3"/>
    <s v="Family"/>
    <s v="Serbia"/>
    <x v="54"/>
    <d v="2025-08-10T00:00:00"/>
    <n v="2"/>
    <n v="47"/>
    <n v="0"/>
    <n v="94"/>
    <n v="94"/>
    <x v="2"/>
    <s v="Phone Call"/>
    <s v="Maria"/>
  </r>
  <r>
    <s v="2025-159"/>
    <s v="confirmed"/>
    <s v="C126"/>
    <n v="5"/>
    <n v="2"/>
    <s v="Couple"/>
    <s v="MKD"/>
    <x v="48"/>
    <d v="2025-08-04T00:00:00"/>
    <n v="2"/>
    <n v="45"/>
    <n v="0"/>
    <n v="90"/>
    <n v="90"/>
    <x v="2"/>
    <s v="Walk in"/>
    <s v="Maria"/>
  </r>
  <r>
    <s v="2025-160"/>
    <s v="confirmed"/>
    <s v="C128"/>
    <n v="4"/>
    <n v="4"/>
    <s v="Family"/>
    <s v="MKD"/>
    <x v="48"/>
    <d v="2025-08-03T00:00:00"/>
    <n v="1"/>
    <n v="50"/>
    <n v="0"/>
    <n v="50"/>
    <n v="50"/>
    <x v="2"/>
    <s v="Walk in"/>
    <s v="Maria"/>
  </r>
  <r>
    <s v="2025-161"/>
    <s v="confirmed"/>
    <s v="C129"/>
    <n v="106"/>
    <n v="4"/>
    <s v="Family"/>
    <s v="Greece"/>
    <x v="62"/>
    <d v="2025-08-21T00:00:00"/>
    <n v="4"/>
    <n v="50"/>
    <n v="0"/>
    <n v="200"/>
    <n v="200"/>
    <x v="2"/>
    <s v="Phone Call"/>
    <s v="Maria"/>
  </r>
  <r>
    <s v="2025-162"/>
    <s v="confirmed"/>
    <s v="C130"/>
    <n v="102"/>
    <n v="3"/>
    <s v="Family"/>
    <s v="Greece"/>
    <x v="24"/>
    <d v="2025-08-22T00:00:00"/>
    <n v="4"/>
    <n v="50"/>
    <n v="0"/>
    <n v="200"/>
    <n v="200"/>
    <x v="2"/>
    <s v="Phone Call"/>
    <s v="Katerina "/>
  </r>
  <r>
    <s v="2025-163"/>
    <s v="confirmed"/>
    <s v="C133"/>
    <n v="3"/>
    <n v="2"/>
    <s v="Couple"/>
    <s v="Serbia"/>
    <x v="65"/>
    <d v="2025-09-22T00:00:00"/>
    <n v="15"/>
    <n v="30"/>
    <n v="0"/>
    <n v="450"/>
    <n v="450"/>
    <x v="3"/>
    <s v="Social Media"/>
    <s v="Katerina "/>
  </r>
  <r>
    <s v="2025-164"/>
    <s v="confirmed"/>
    <s v="C134"/>
    <n v="106"/>
    <n v="4"/>
    <s v="Family"/>
    <s v="Greece"/>
    <x v="22"/>
    <d v="2025-08-12T00:00:00"/>
    <n v="1"/>
    <n v="50"/>
    <n v="0"/>
    <n v="50"/>
    <n v="50"/>
    <x v="2"/>
    <s v="Phone Call"/>
    <s v="Katerina "/>
  </r>
  <r>
    <s v="2025-165"/>
    <s v="confirmed"/>
    <s v="C135"/>
    <n v="7"/>
    <n v="2"/>
    <s v="Couple"/>
    <s v="Greece"/>
    <x v="46"/>
    <d v="2025-09-07T00:00:00"/>
    <n v="6"/>
    <n v="50"/>
    <n v="0"/>
    <n v="300"/>
    <n v="300"/>
    <x v="3"/>
    <s v="Phone Call"/>
    <s v="Maria"/>
  </r>
  <r>
    <s v="2025-166"/>
    <s v="confirmed"/>
    <s v="C136"/>
    <n v="6"/>
    <n v="3"/>
    <s v="Family"/>
    <s v="MKD"/>
    <x v="22"/>
    <d v="2025-08-14T00:00:00"/>
    <n v="3"/>
    <n v="45"/>
    <n v="0"/>
    <n v="135"/>
    <n v="135"/>
    <x v="2"/>
    <s v="Walk in"/>
    <s v="Dimitra"/>
  </r>
  <r>
    <s v="2025-167"/>
    <s v="confirmed"/>
    <s v="C137"/>
    <n v="7"/>
    <n v="2"/>
    <s v="Couple"/>
    <s v="Greece"/>
    <x v="66"/>
    <d v="2025-08-31T00:00:00"/>
    <n v="6"/>
    <n v="50"/>
    <n v="50"/>
    <n v="250"/>
    <n v="300"/>
    <x v="2"/>
    <s v="Phone Call"/>
    <s v="Dimitra"/>
  </r>
  <r>
    <s v="2025-168"/>
    <s v="confirmed"/>
    <s v="C169"/>
    <n v="104"/>
    <n v="2"/>
    <s v="Couple"/>
    <s v="MKD"/>
    <x v="67"/>
    <d v="2025-08-31T00:00:00"/>
    <n v="4"/>
    <n v="40"/>
    <n v="0"/>
    <n v="160"/>
    <n v="160"/>
    <x v="2"/>
    <s v="Phone Call"/>
    <s v="Maria"/>
  </r>
  <r>
    <s v="2025-169"/>
    <s v="confirmed"/>
    <s v="C083"/>
    <n v="106"/>
    <n v="2"/>
    <s v="Couple"/>
    <s v="MKD"/>
    <x v="68"/>
    <d v="2025-08-31T00:00:00"/>
    <n v="3"/>
    <n v="42"/>
    <n v="0"/>
    <n v="126"/>
    <n v="126"/>
    <x v="2"/>
    <s v="Phone Call"/>
    <s v="Maria"/>
  </r>
  <r>
    <s v="2025-170"/>
    <s v="confirmed"/>
    <s v="C140"/>
    <n v="101"/>
    <n v="3"/>
    <s v="Family"/>
    <s v="Greece"/>
    <x v="39"/>
    <d v="2025-08-22T00:00:00"/>
    <n v="3"/>
    <n v="50"/>
    <n v="0"/>
    <n v="150"/>
    <n v="150"/>
    <x v="2"/>
    <s v="Phone Call"/>
    <s v="Maria"/>
  </r>
  <r>
    <s v="2025-171"/>
    <s v="confirmed"/>
    <s v="C141"/>
    <n v="108"/>
    <n v="2"/>
    <s v="Couple"/>
    <s v="Greece"/>
    <x v="69"/>
    <d v="2025-08-25T00:00:00"/>
    <n v="3"/>
    <n v="52"/>
    <n v="0"/>
    <n v="156"/>
    <n v="156"/>
    <x v="2"/>
    <s v="Phone Call"/>
    <s v="Maria"/>
  </r>
  <r>
    <s v="2025-172"/>
    <s v="confirmed"/>
    <s v="C182"/>
    <n v="103"/>
    <n v="2"/>
    <s v="Couple"/>
    <s v="Greece"/>
    <x v="65"/>
    <d v="2025-09-10T00:00:00"/>
    <n v="3"/>
    <n v="45"/>
    <n v="50"/>
    <n v="85"/>
    <n v="135"/>
    <x v="3"/>
    <s v="Phone Call"/>
    <s v="Maria"/>
  </r>
  <r>
    <s v="2025-173"/>
    <s v="confirmed"/>
    <s v="C142"/>
    <n v="105"/>
    <n v="2"/>
    <s v="Couple"/>
    <s v="Greece"/>
    <x v="65"/>
    <d v="2025-09-10T00:00:00"/>
    <n v="3"/>
    <n v="45"/>
    <n v="0"/>
    <n v="135"/>
    <n v="135"/>
    <x v="3"/>
    <s v="Phone Call"/>
    <s v="Maria"/>
  </r>
  <r>
    <s v="2025-174"/>
    <s v="confirmed"/>
    <s v="C150"/>
    <n v="104"/>
    <n v="2"/>
    <s v="Couple"/>
    <s v="Serbia"/>
    <x v="62"/>
    <d v="2025-08-26T00:00:00"/>
    <n v="9"/>
    <n v="47"/>
    <n v="0"/>
    <n v="423"/>
    <n v="423"/>
    <x v="2"/>
    <s v="Messaging Apps"/>
    <s v="Maria"/>
  </r>
  <r>
    <s v="2025-175"/>
    <s v="confirmed"/>
    <s v="C145"/>
    <n v="1"/>
    <n v="3"/>
    <s v="Family"/>
    <s v="Greece"/>
    <x v="62"/>
    <d v="2025-08-18T00:00:00"/>
    <n v="1"/>
    <n v="55"/>
    <n v="0"/>
    <n v="55"/>
    <n v="55"/>
    <x v="2"/>
    <s v="Phone Call"/>
    <s v="Maria"/>
  </r>
  <r>
    <s v="2025-176"/>
    <s v="confirmed"/>
    <s v="C163"/>
    <n v="108"/>
    <n v="2"/>
    <s v="Couple"/>
    <s v="MKD"/>
    <x v="70"/>
    <d v="2025-08-30T00:00:00"/>
    <n v="4"/>
    <n v="47"/>
    <n v="0"/>
    <n v="188"/>
    <n v="188"/>
    <x v="2"/>
    <s v="Messaging Apps"/>
    <s v="Maria"/>
  </r>
  <r>
    <s v="2025-177"/>
    <s v="confirmed"/>
    <s v="C146"/>
    <n v="107"/>
    <n v="1"/>
    <s v="Solo"/>
    <s v="Greece"/>
    <x v="63"/>
    <d v="2025-08-24T00:00:00"/>
    <n v="4"/>
    <n v="47"/>
    <n v="0"/>
    <n v="188"/>
    <n v="188"/>
    <x v="2"/>
    <s v="Walk in"/>
    <s v="Maria"/>
  </r>
  <r>
    <s v="2025-178"/>
    <s v="confirmed"/>
    <s v="C147"/>
    <n v="108"/>
    <n v="2"/>
    <s v="Couple"/>
    <s v="Greece"/>
    <x v="71"/>
    <d v="2025-09-04T00:00:00"/>
    <n v="5"/>
    <n v="45"/>
    <n v="0"/>
    <n v="225"/>
    <n v="225"/>
    <x v="2"/>
    <s v="Phone Call"/>
    <s v="Maria"/>
  </r>
  <r>
    <s v="2025-179"/>
    <s v="confirmed"/>
    <s v="C149"/>
    <n v="105"/>
    <n v="3"/>
    <s v="Family"/>
    <s v="Greece"/>
    <x v="72"/>
    <d v="2025-08-24T00:00:00"/>
    <n v="3"/>
    <n v="50"/>
    <n v="0"/>
    <n v="150"/>
    <n v="150"/>
    <x v="2"/>
    <s v="Phone Call"/>
    <s v="Dimitra"/>
  </r>
  <r>
    <s v="2025-180"/>
    <s v="confirmed"/>
    <s v="C151"/>
    <n v="101"/>
    <n v="4"/>
    <s v="Family"/>
    <s v="Albania"/>
    <x v="69"/>
    <d v="2025-08-27T00:00:00"/>
    <n v="5"/>
    <n v="50"/>
    <n v="0"/>
    <n v="250"/>
    <n v="250"/>
    <x v="2"/>
    <s v="Phone Call"/>
    <s v="Dimitra"/>
  </r>
  <r>
    <s v="2025-181"/>
    <s v="confirmed"/>
    <s v="C152"/>
    <n v="7"/>
    <n v="2"/>
    <s v="Couple"/>
    <s v="Greece"/>
    <x v="72"/>
    <d v="2025-08-25T00:00:00"/>
    <n v="4"/>
    <n v="47"/>
    <n v="0"/>
    <n v="188"/>
    <n v="188"/>
    <x v="2"/>
    <s v="Phone Call"/>
    <s v="Dimitra"/>
  </r>
  <r>
    <s v="2025-182"/>
    <s v="confirmed"/>
    <s v="C109"/>
    <n v="105"/>
    <n v="1"/>
    <s v="Solo"/>
    <s v="Greece"/>
    <x v="67"/>
    <d v="2025-08-28T00:00:00"/>
    <n v="1"/>
    <n v="40"/>
    <n v="0"/>
    <n v="40"/>
    <n v="40"/>
    <x v="2"/>
    <s v="Phone Call"/>
    <s v="Dimitra"/>
  </r>
  <r>
    <s v="2025-183"/>
    <s v="confirmed"/>
    <s v="C166"/>
    <n v="1"/>
    <n v="4"/>
    <s v="Family"/>
    <s v="MKD"/>
    <x v="68"/>
    <d v="2025-08-31T00:00:00"/>
    <n v="3"/>
    <n v="50"/>
    <n v="0"/>
    <n v="150"/>
    <n v="150"/>
    <x v="2"/>
    <s v="Walk in"/>
    <s v="Dimitra"/>
  </r>
  <r>
    <s v="2025-184"/>
    <s v="confirmed"/>
    <s v="C154"/>
    <n v="106"/>
    <n v="2"/>
    <s v="Couple"/>
    <s v="MKD"/>
    <x v="69"/>
    <d v="2025-08-24T00:00:00"/>
    <n v="2"/>
    <n v="50"/>
    <n v="0"/>
    <n v="100"/>
    <n v="100"/>
    <x v="2"/>
    <s v="Walk in"/>
    <s v="Maria"/>
  </r>
  <r>
    <s v="2025-185"/>
    <s v="confirmed"/>
    <s v="C155"/>
    <n v="102"/>
    <n v="2"/>
    <s v="Couple"/>
    <s v="Greece"/>
    <x v="69"/>
    <d v="2025-08-24T00:00:00"/>
    <n v="2"/>
    <n v="50"/>
    <n v="0"/>
    <n v="100"/>
    <n v="100"/>
    <x v="2"/>
    <s v="Walk in"/>
    <s v="Dimitra"/>
  </r>
  <r>
    <s v="2025-186"/>
    <s v="cancelled"/>
    <s v="C156"/>
    <n v="106"/>
    <n v="2"/>
    <s v="Couple"/>
    <s v="Greece"/>
    <x v="46"/>
    <d v="2025-09-04T00:00:00"/>
    <n v="3"/>
    <n v="47"/>
    <n v="0"/>
    <n v="141"/>
    <n v="141"/>
    <x v="3"/>
    <s v="Phone Call"/>
    <s v="Maria"/>
  </r>
  <r>
    <s v="2025-187"/>
    <s v="confirmed"/>
    <s v="C157"/>
    <n v="105"/>
    <n v="3"/>
    <s v="Family"/>
    <s v="Greece"/>
    <x v="68"/>
    <d v="2025-08-31T00:00:00"/>
    <n v="3"/>
    <n v="52"/>
    <n v="0"/>
    <n v="156"/>
    <n v="156"/>
    <x v="2"/>
    <s v="Phone Call"/>
    <s v="Maria"/>
  </r>
  <r>
    <s v="2025-188"/>
    <s v="confirmed"/>
    <s v="C164"/>
    <n v="103"/>
    <n v="4"/>
    <s v="Family"/>
    <s v="MKD"/>
    <x v="67"/>
    <d v="2025-08-29T00:00:00"/>
    <n v="2"/>
    <n v="55"/>
    <n v="0"/>
    <n v="110"/>
    <n v="110"/>
    <x v="2"/>
    <s v="Phone Call"/>
    <s v="Maria"/>
  </r>
  <r>
    <s v="2025-189"/>
    <s v="confirmed"/>
    <s v="C158"/>
    <n v="8"/>
    <n v="3"/>
    <s v="Family"/>
    <s v="Greece"/>
    <x v="73"/>
    <d v="2025-08-30T00:00:00"/>
    <n v="6"/>
    <n v="50"/>
    <n v="0"/>
    <n v="300"/>
    <n v="300"/>
    <x v="2"/>
    <s v="Phone Call"/>
    <s v="Maria"/>
  </r>
  <r>
    <s v="2025-190"/>
    <s v="confirmed"/>
    <s v="C065"/>
    <n v="5"/>
    <n v="4"/>
    <s v="Family"/>
    <s v="Serbia"/>
    <x v="74"/>
    <d v="2025-09-17T00:00:00"/>
    <n v="7"/>
    <n v="50"/>
    <n v="0"/>
    <n v="350"/>
    <n v="350"/>
    <x v="3"/>
    <s v="Messaging Apps"/>
    <s v="Katerina "/>
  </r>
  <r>
    <s v="2025-191"/>
    <s v="confirmed"/>
    <s v="C153"/>
    <n v="106"/>
    <n v="3"/>
    <s v="Family"/>
    <s v="Serbia"/>
    <x v="66"/>
    <d v="2025-08-28T00:00:00"/>
    <n v="3"/>
    <n v="55"/>
    <n v="0"/>
    <n v="165"/>
    <n v="165"/>
    <x v="2"/>
    <s v="Grcka Info"/>
    <s v="Maria"/>
  </r>
  <r>
    <s v="2025-192"/>
    <s v="confirmed"/>
    <s v="C109"/>
    <n v="107"/>
    <n v="4"/>
    <s v="Family"/>
    <s v="Greece"/>
    <x v="73"/>
    <d v="2025-08-30T00:00:00"/>
    <n v="6"/>
    <n v="57"/>
    <n v="0"/>
    <n v="342"/>
    <n v="342"/>
    <x v="2"/>
    <s v="Phone Call"/>
    <s v="Katerina "/>
  </r>
  <r>
    <s v="2025-193"/>
    <s v="confirmed"/>
    <s v="C160"/>
    <n v="103"/>
    <n v="2"/>
    <s v="Couple"/>
    <s v="Greece"/>
    <x v="73"/>
    <d v="2025-08-25T00:00:00"/>
    <n v="1"/>
    <n v="50"/>
    <n v="0"/>
    <n v="50"/>
    <n v="50"/>
    <x v="2"/>
    <s v="Phone Call"/>
    <s v="Maria"/>
  </r>
  <r>
    <s v="2025-194"/>
    <s v="confirmed"/>
    <s v="C041"/>
    <n v="8"/>
    <n v="2"/>
    <s v="Couple"/>
    <s v="Greece"/>
    <x v="58"/>
    <d v="2025-08-24T00:00:00"/>
    <n v="1"/>
    <n v="50"/>
    <n v="0"/>
    <n v="50"/>
    <n v="50"/>
    <x v="2"/>
    <s v="Phone Call"/>
    <s v="Dimitra"/>
  </r>
  <r>
    <s v="2025-195"/>
    <s v="confirmed"/>
    <s v="C161"/>
    <n v="105"/>
    <n v="4"/>
    <s v="Family"/>
    <s v="Greece"/>
    <x v="73"/>
    <d v="2025-08-26T00:00:00"/>
    <n v="2"/>
    <n v="50"/>
    <n v="0"/>
    <n v="100"/>
    <n v="100"/>
    <x v="2"/>
    <s v="Phone Call"/>
    <s v="Maria"/>
  </r>
  <r>
    <s v="2025-196"/>
    <s v="confirmed"/>
    <s v="C162"/>
    <n v="102"/>
    <n v="3"/>
    <s v="Family"/>
    <s v="MKD"/>
    <x v="73"/>
    <d v="2025-08-31T00:00:00"/>
    <n v="7"/>
    <n v="50"/>
    <n v="0"/>
    <n v="350"/>
    <n v="350"/>
    <x v="2"/>
    <s v="Walk in"/>
    <s v="Maria"/>
  </r>
  <r>
    <s v="2025-197"/>
    <s v="cancelled"/>
    <s v="C165"/>
    <n v="2"/>
    <n v="2"/>
    <s v="Couple"/>
    <s v="Serbia"/>
    <x v="75"/>
    <d v="2025-09-08T00:00:00"/>
    <n v="2"/>
    <n v="42"/>
    <n v="0"/>
    <n v="84"/>
    <n v="84"/>
    <x v="3"/>
    <s v="Messaging Apps"/>
    <s v="Katerina "/>
  </r>
  <r>
    <s v="2025-198"/>
    <s v="confirmed"/>
    <s v="C167"/>
    <n v="101"/>
    <n v="2"/>
    <s v="Couple"/>
    <s v="Greece"/>
    <x v="68"/>
    <d v="2025-08-30T00:00:00"/>
    <n v="2"/>
    <n v="45"/>
    <n v="0"/>
    <n v="90"/>
    <n v="90"/>
    <x v="2"/>
    <s v="Phone Call"/>
    <s v="Maria"/>
  </r>
  <r>
    <s v="2025-199"/>
    <s v="confirmed"/>
    <s v="C168"/>
    <n v="2"/>
    <n v="3"/>
    <s v="Family"/>
    <s v="Greece"/>
    <x v="68"/>
    <d v="2025-08-29T00:00:00"/>
    <n v="1"/>
    <n v="47"/>
    <n v="0"/>
    <n v="47"/>
    <n v="47"/>
    <x v="2"/>
    <s v="Walk in"/>
    <s v="Katerina "/>
  </r>
  <r>
    <s v="2025-200"/>
    <s v="confirmed"/>
    <s v="C170"/>
    <n v="103"/>
    <n v="3"/>
    <s v="Family"/>
    <s v="MKD"/>
    <x v="76"/>
    <d v="2025-08-31T00:00:00"/>
    <n v="2"/>
    <n v="50"/>
    <n v="0"/>
    <n v="100"/>
    <n v="100"/>
    <x v="2"/>
    <s v="Walk in"/>
    <s v="Maria"/>
  </r>
  <r>
    <s v="2025-201"/>
    <s v="confirmed"/>
    <s v="C171"/>
    <n v="2"/>
    <n v="2"/>
    <s v="Couple"/>
    <s v="Serbia"/>
    <x v="76"/>
    <d v="2025-09-04T00:00:00"/>
    <n v="6"/>
    <n v="40"/>
    <n v="0"/>
    <n v="240"/>
    <n v="240"/>
    <x v="2"/>
    <s v="Walk in"/>
    <s v="Dimitra"/>
  </r>
  <r>
    <s v="2025-202"/>
    <s v="confirmed"/>
    <s v="C088"/>
    <n v="102"/>
    <n v="2"/>
    <s v="Couple"/>
    <s v="Belgium"/>
    <x v="75"/>
    <d v="2025-09-15T00:00:00"/>
    <n v="9"/>
    <n v="35"/>
    <n v="0"/>
    <n v="315"/>
    <n v="315"/>
    <x v="3"/>
    <s v="Phone Call"/>
    <s v="Maria"/>
  </r>
  <r>
    <s v="2025-203"/>
    <s v="confirmed"/>
    <s v="C088"/>
    <n v="104"/>
    <n v="2"/>
    <s v="Couple"/>
    <s v="Belgium"/>
    <x v="75"/>
    <d v="2025-09-15T00:00:00"/>
    <n v="9"/>
    <n v="35"/>
    <n v="0"/>
    <n v="315"/>
    <n v="315"/>
    <x v="3"/>
    <s v="Phone Call"/>
    <s v="Maria"/>
  </r>
  <r>
    <s v="2025-204"/>
    <s v="confirmed"/>
    <s v="C172"/>
    <n v="107"/>
    <n v="3"/>
    <s v="Family"/>
    <s v="MKD"/>
    <x v="75"/>
    <d v="2025-09-08T00:00:00"/>
    <n v="2"/>
    <n v="40"/>
    <n v="0"/>
    <n v="80"/>
    <n v="80"/>
    <x v="3"/>
    <s v="Messaging Apps"/>
    <s v="Maria"/>
  </r>
  <r>
    <s v="2025-205"/>
    <s v="confirmed"/>
    <s v="C172"/>
    <n v="108"/>
    <n v="2"/>
    <s v="Couple"/>
    <s v="MKD"/>
    <x v="75"/>
    <d v="2025-09-08T00:00:00"/>
    <n v="2"/>
    <n v="40"/>
    <n v="0"/>
    <n v="80"/>
    <n v="80"/>
    <x v="3"/>
    <s v="Messaging Apps"/>
    <s v="Maria"/>
  </r>
  <r>
    <s v="2025-206"/>
    <s v="confirmed"/>
    <s v="C173"/>
    <n v="8"/>
    <n v="2"/>
    <s v="Couple"/>
    <s v="Serbia"/>
    <x v="77"/>
    <d v="2025-09-15T00:00:00"/>
    <n v="12"/>
    <n v="40"/>
    <n v="0"/>
    <n v="480"/>
    <n v="480"/>
    <x v="3"/>
    <s v="Phone Call"/>
    <s v="Maria"/>
  </r>
  <r>
    <s v="2025-207"/>
    <s v="confirmed"/>
    <s v="C174"/>
    <n v="106"/>
    <n v="2"/>
    <s v="Couple"/>
    <s v="Greece"/>
    <x v="78"/>
    <d v="2025-09-07T00:00:00"/>
    <n v="5"/>
    <n v="40"/>
    <n v="0"/>
    <n v="200"/>
    <n v="200"/>
    <x v="3"/>
    <s v="Phone Call"/>
    <s v="Maria"/>
  </r>
  <r>
    <s v="2025-208"/>
    <s v="confirmed"/>
    <s v="C175"/>
    <n v="105"/>
    <n v="2"/>
    <s v="Couple"/>
    <s v="MKD"/>
    <x v="79"/>
    <d v="2025-09-07T00:00:00"/>
    <n v="3"/>
    <n v="40"/>
    <n v="50"/>
    <n v="70"/>
    <n v="120"/>
    <x v="3"/>
    <s v="Walk in"/>
    <s v="Maria"/>
  </r>
  <r>
    <s v="2025-209"/>
    <s v="confirmed"/>
    <s v="C176"/>
    <n v="103"/>
    <n v="2"/>
    <s v="Couple"/>
    <s v="MKD"/>
    <x v="78"/>
    <d v="2025-09-07T00:00:00"/>
    <n v="5"/>
    <n v="42"/>
    <n v="0"/>
    <n v="210"/>
    <n v="210"/>
    <x v="3"/>
    <s v="Social Media"/>
    <s v="Katerina "/>
  </r>
  <r>
    <s v="2025-210"/>
    <s v="confirmed"/>
    <s v="C177"/>
    <n v="108"/>
    <n v="2"/>
    <s v="Couple"/>
    <s v="MKD"/>
    <x v="80"/>
    <d v="2025-09-18T00:00:00"/>
    <n v="10"/>
    <n v="35"/>
    <n v="0"/>
    <n v="350"/>
    <n v="350"/>
    <x v="3"/>
    <s v="Messaging Apps"/>
    <s v="Katerina "/>
  </r>
  <r>
    <s v="2025-211"/>
    <s v="confirmed"/>
    <s v="C178"/>
    <n v="101"/>
    <n v="2"/>
    <s v="Couple"/>
    <s v="Serbia"/>
    <x v="79"/>
    <d v="2025-09-14T00:00:00"/>
    <n v="10"/>
    <n v="35"/>
    <n v="0"/>
    <n v="350"/>
    <n v="350"/>
    <x v="3"/>
    <s v="Walk in"/>
    <s v="Dimitra"/>
  </r>
  <r>
    <s v="2025-212"/>
    <s v="confirmed"/>
    <s v="C179"/>
    <n v="2"/>
    <n v="2"/>
    <s v="Couple"/>
    <s v="MKD"/>
    <x v="75"/>
    <d v="2025-09-08T00:00:00"/>
    <n v="2"/>
    <n v="40"/>
    <n v="0"/>
    <n v="80"/>
    <n v="80"/>
    <x v="3"/>
    <s v="Walk in"/>
    <s v="Maria"/>
  </r>
  <r>
    <s v="2025-213"/>
    <s v="confirmed"/>
    <s v="C180"/>
    <n v="6"/>
    <n v="2"/>
    <s v="Couple"/>
    <s v="Serbia"/>
    <x v="75"/>
    <d v="2025-09-07T00:00:00"/>
    <n v="1"/>
    <n v="35"/>
    <n v="0"/>
    <n v="35"/>
    <n v="35"/>
    <x v="3"/>
    <s v="Walk in"/>
    <s v="Maria"/>
  </r>
  <r>
    <s v="2025-214"/>
    <s v="confirmed"/>
    <s v="C180"/>
    <n v="106"/>
    <n v="2"/>
    <s v="Couple"/>
    <s v="Serbia"/>
    <x v="65"/>
    <d v="2025-09-14T00:00:00"/>
    <n v="7"/>
    <n v="35"/>
    <n v="0"/>
    <n v="245"/>
    <n v="245"/>
    <x v="3"/>
    <s v="Walk in"/>
    <s v="Maria"/>
  </r>
  <r>
    <s v="2025-215"/>
    <s v="confirmed"/>
    <s v="C181"/>
    <n v="5"/>
    <n v="2"/>
    <s v="Couple"/>
    <s v="MKD"/>
    <x v="65"/>
    <d v="2025-09-09T00:00:00"/>
    <n v="2"/>
    <n v="40"/>
    <n v="0"/>
    <n v="80"/>
    <n v="80"/>
    <x v="3"/>
    <s v="Walk in"/>
    <s v="Maria"/>
  </r>
  <r>
    <s v="2025-216"/>
    <s v="confirmed"/>
    <s v="C183"/>
    <n v="4"/>
    <n v="2"/>
    <s v="Couple"/>
    <s v="Serbia"/>
    <x v="80"/>
    <d v="2025-09-18T00:00:00"/>
    <n v="10"/>
    <n v="35"/>
    <n v="0"/>
    <n v="350"/>
    <n v="350"/>
    <x v="3"/>
    <s v="Walk in"/>
    <s v="Maria"/>
  </r>
  <r>
    <s v="2025-217"/>
    <s v="confirmed"/>
    <s v="C184"/>
    <n v="2"/>
    <n v="1"/>
    <s v="Solo"/>
    <s v="Greece"/>
    <x v="81"/>
    <d v="2025-09-12T00:00:00"/>
    <n v="3"/>
    <n v="35"/>
    <n v="0"/>
    <n v="105"/>
    <n v="105"/>
    <x v="3"/>
    <s v="Phone Call"/>
    <s v="Maria"/>
  </r>
  <r>
    <s v="2025-218"/>
    <s v="confirmed"/>
    <s v="C186"/>
    <n v="1"/>
    <n v="2"/>
    <s v="Couple"/>
    <s v="Serbia"/>
    <x v="82"/>
    <d v="2025-09-21T00:00:00"/>
    <n v="10"/>
    <n v="30"/>
    <n v="0"/>
    <n v="300"/>
    <n v="300"/>
    <x v="3"/>
    <s v="Walk in"/>
    <s v="Maria"/>
  </r>
  <r>
    <s v="2025-219"/>
    <s v="confirmed"/>
    <s v="C187"/>
    <n v="107"/>
    <n v="2"/>
    <s v="Couple"/>
    <s v="Serbia"/>
    <x v="83"/>
    <d v="2025-09-18T00:00:00"/>
    <n v="1"/>
    <n v="30"/>
    <n v="0"/>
    <n v="30"/>
    <n v="30"/>
    <x v="3"/>
    <s v="Walk in"/>
    <s v="Maria"/>
  </r>
  <r>
    <s v="2025-220"/>
    <s v="confirmed"/>
    <s v="C188"/>
    <n v="7"/>
    <n v="2"/>
    <s v="Couple"/>
    <s v="MKD"/>
    <x v="84"/>
    <d v="2025-09-21T00:00:00"/>
    <n v="2"/>
    <n v="35"/>
    <n v="0"/>
    <n v="70"/>
    <n v="70"/>
    <x v="3"/>
    <s v="Walk in"/>
    <s v="Maria"/>
  </r>
  <r>
    <s v="2025-221"/>
    <s v="confirmed"/>
    <s v="C056"/>
    <n v="3"/>
    <n v="2"/>
    <s v="Couple"/>
    <s v="Serbia"/>
    <x v="44"/>
    <d v="2025-07-09T00:00:00"/>
    <n v="4"/>
    <n v="30"/>
    <n v="0"/>
    <n v="120"/>
    <n v="120"/>
    <x v="1"/>
    <s v="Walk in"/>
    <s v="Mar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7E365A-B0DE-409E-9738-1C59ED1C901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6:C241" firstHeaderRow="1" firstDataRow="1" firstDataCol="1"/>
  <pivotFields count="19">
    <pivotField showAll="0"/>
    <pivotField showAll="0"/>
    <pivotField showAll="0"/>
    <pivotField numFmtId="1" showAll="0"/>
    <pivotField numFmtId="1" showAll="0"/>
    <pivotField showAll="0"/>
    <pivotField showAll="0"/>
    <pivotField numFmtId="14" showAll="0">
      <items count="86">
        <item x="34"/>
        <item x="0"/>
        <item x="26"/>
        <item x="36"/>
        <item x="1"/>
        <item x="33"/>
        <item x="2"/>
        <item x="3"/>
        <item x="25"/>
        <item x="27"/>
        <item x="37"/>
        <item x="4"/>
        <item x="35"/>
        <item x="5"/>
        <item x="28"/>
        <item x="6"/>
        <item x="7"/>
        <item x="41"/>
        <item x="29"/>
        <item x="47"/>
        <item x="8"/>
        <item x="9"/>
        <item x="45"/>
        <item x="44"/>
        <item x="49"/>
        <item x="11"/>
        <item x="12"/>
        <item x="55"/>
        <item x="10"/>
        <item x="43"/>
        <item x="13"/>
        <item x="30"/>
        <item x="14"/>
        <item x="15"/>
        <item x="38"/>
        <item x="59"/>
        <item x="56"/>
        <item x="51"/>
        <item x="16"/>
        <item x="40"/>
        <item x="61"/>
        <item x="52"/>
        <item x="57"/>
        <item x="17"/>
        <item x="53"/>
        <item x="18"/>
        <item x="31"/>
        <item x="19"/>
        <item x="48"/>
        <item x="60"/>
        <item x="50"/>
        <item x="64"/>
        <item x="20"/>
        <item x="54"/>
        <item x="21"/>
        <item x="22"/>
        <item x="42"/>
        <item x="32"/>
        <item x="23"/>
        <item x="62"/>
        <item x="24"/>
        <item x="39"/>
        <item x="63"/>
        <item x="72"/>
        <item x="69"/>
        <item x="58"/>
        <item x="73"/>
        <item x="66"/>
        <item x="70"/>
        <item x="67"/>
        <item x="68"/>
        <item x="76"/>
        <item x="71"/>
        <item x="46"/>
        <item x="78"/>
        <item x="77"/>
        <item x="79"/>
        <item x="75"/>
        <item x="65"/>
        <item x="80"/>
        <item x="81"/>
        <item x="74"/>
        <item x="82"/>
        <item x="83"/>
        <item x="84"/>
        <item t="default"/>
      </items>
    </pivotField>
    <pivotField numFmtId="14" showAll="0"/>
    <pivotField numFmtId="1" showAll="0"/>
    <pivotField numFmtId="164" showAll="0"/>
    <pivotField numFmtId="164" showAll="0"/>
    <pivotField numFmtId="164" showAll="0"/>
    <pivotField dataField="1" numFmtId="164" showAll="0"/>
    <pivotField axis="axisRow" showAll="0">
      <items count="5">
        <item x="0"/>
        <item x="1"/>
        <item x="2"/>
        <item x="3"/>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5">
    <i>
      <x/>
    </i>
    <i>
      <x v="1"/>
    </i>
    <i>
      <x v="2"/>
    </i>
    <i>
      <x v="3"/>
    </i>
    <i t="grand">
      <x/>
    </i>
  </rowItems>
  <colItems count="1">
    <i/>
  </colItems>
  <dataFields count="1">
    <dataField name="Sum of Total Revenue"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701151-8C70-4205-A430-D2C4431292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I19" firstHeaderRow="1" firstDataRow="1" firstDataCol="1"/>
  <pivotFields count="8">
    <pivotField axis="axisRow" numFmtId="14" showAll="0">
      <items count="75">
        <item x="71"/>
        <item x="72"/>
        <item x="5"/>
        <item x="6"/>
        <item x="55"/>
        <item x="49"/>
        <item x="14"/>
        <item x="56"/>
        <item x="54"/>
        <item x="7"/>
        <item x="57"/>
        <item x="8"/>
        <item x="58"/>
        <item x="59"/>
        <item x="60"/>
        <item x="15"/>
        <item x="16"/>
        <item x="61"/>
        <item x="0"/>
        <item x="17"/>
        <item x="9"/>
        <item x="62"/>
        <item x="18"/>
        <item x="50"/>
        <item x="19"/>
        <item x="63"/>
        <item x="20"/>
        <item x="21"/>
        <item x="64"/>
        <item x="22"/>
        <item x="1"/>
        <item x="23"/>
        <item x="24"/>
        <item x="25"/>
        <item x="10"/>
        <item x="26"/>
        <item x="27"/>
        <item x="28"/>
        <item x="2"/>
        <item x="29"/>
        <item x="30"/>
        <item x="65"/>
        <item x="51"/>
        <item x="66"/>
        <item x="31"/>
        <item x="32"/>
        <item x="11"/>
        <item x="52"/>
        <item x="33"/>
        <item x="67"/>
        <item x="34"/>
        <item x="68"/>
        <item x="12"/>
        <item x="35"/>
        <item x="36"/>
        <item x="37"/>
        <item x="38"/>
        <item x="53"/>
        <item x="69"/>
        <item x="70"/>
        <item x="39"/>
        <item x="40"/>
        <item x="41"/>
        <item x="3"/>
        <item x="42"/>
        <item x="4"/>
        <item x="43"/>
        <item x="44"/>
        <item x="45"/>
        <item x="73"/>
        <item x="46"/>
        <item x="47"/>
        <item x="13"/>
        <item x="48"/>
        <item t="default"/>
      </items>
    </pivotField>
    <pivotField showAll="0"/>
    <pivotField showAll="0">
      <items count="9">
        <item x="2"/>
        <item m="1" x="5"/>
        <item x="4"/>
        <item x="3"/>
        <item m="1" x="6"/>
        <item x="0"/>
        <item m="1" x="7"/>
        <item x="1"/>
        <item t="default"/>
      </items>
    </pivotField>
    <pivotField showAll="0"/>
    <pivotField dataField="1" numFmtId="164" showAll="0"/>
    <pivotField showAll="0" defaultSubtotal="0">
      <items count="6">
        <item x="0"/>
        <item x="1"/>
        <item x="2"/>
        <item x="3"/>
        <item x="4"/>
        <item x="5"/>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7"/>
    <field x="6"/>
    <field x="0"/>
  </rowFields>
  <rowItems count="6">
    <i>
      <x v="5"/>
    </i>
    <i>
      <x v="6"/>
    </i>
    <i>
      <x v="7"/>
    </i>
    <i>
      <x v="8"/>
    </i>
    <i>
      <x v="9"/>
    </i>
    <i t="grand">
      <x/>
    </i>
  </rowItems>
  <colItems count="1">
    <i/>
  </colItems>
  <dataFields count="1">
    <dataField name="Sum of Amoun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980BFB-4087-4397-945B-C8233526E3BB}" name="PivotTable9" cacheId="3" applyNumberFormats="0" applyBorderFormats="0" applyFontFormats="0" applyPatternFormats="0" applyAlignmentFormats="0" applyWidthHeightFormats="1" dataCaption="Values" tag="4c613233-6cb0-4fbc-833a-fc2d5784b40d" updatedVersion="8" minRefreshableVersion="3" useAutoFormatting="1" subtotalHiddenItems="1" itemPrintTitles="1" createdVersion="8" indent="0" outline="1" outlineData="1" multipleFieldFilters="0" chartFormat="7">
  <location ref="G12:H1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Booking 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C3113D-09A7-4F41-AEFB-26A612BEE8FE}" name="PivotTable7" cacheId="2" applyNumberFormats="0" applyBorderFormats="0" applyFontFormats="0" applyPatternFormats="0" applyAlignmentFormats="0" applyWidthHeightFormats="1" dataCaption="Values" tag="3dd77cca-cef3-41d8-90e6-65ee70691632" updatedVersion="8" minRefreshableVersion="3" useAutoFormatting="1" subtotalHiddenItems="1" itemPrintTitles="1" createdVersion="8" indent="0" outline="1" outlineData="1" multipleFieldFilters="0" chartFormat="11">
  <location ref="C35:D4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mount" fld="1" baseField="0" baseItem="0" numFmtId="165"/>
  </dataFields>
  <formats count="2">
    <format dxfId="7">
      <pivotArea outline="0" collapsedLevelsAreSubtotals="1" fieldPosition="0"/>
    </format>
    <format dxfId="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8">
      <pivotArea type="data" outline="0" fieldPosition="0">
        <references count="2">
          <reference field="4294967294" count="1" selected="0">
            <x v="0"/>
          </reference>
          <reference field="0" count="1" selected="0">
            <x v="4"/>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ookings].[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7F55FA-F1EE-4815-84E6-FBBE1A690EBC}" name="PivotTable5" cacheId="8" applyNumberFormats="0" applyBorderFormats="0" applyFontFormats="0" applyPatternFormats="0" applyAlignmentFormats="0" applyWidthHeightFormats="1" dataCaption="Values" tag="33672fc7-b936-48e0-9502-01c5b2c3b7fb" updatedVersion="8" minRefreshableVersion="3" useAutoFormatting="1" subtotalHiddenItems="1" itemPrintTitles="1" createdVersion="8" indent="0" outline="1" outlineData="1" multipleFieldFilters="0" chartFormat="4">
  <location ref="E24:F29"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i>
    <i>
      <x v="1"/>
    </i>
    <i>
      <x v="2"/>
    </i>
    <i t="grand">
      <x/>
    </i>
  </rowItems>
  <colItems count="1">
    <i/>
  </colItems>
  <dataFields count="1">
    <dataField name="Sum of Total Revenue" fld="0" baseField="0" baseItem="0" numFmtId="165"/>
  </dataFields>
  <formats count="2">
    <format dxfId="9">
      <pivotArea outline="0" collapsedLevelsAreSubtotals="1" fieldPosition="0"/>
    </format>
    <format dxfId="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activeTabTopLevelEntity name="[Gue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E2C814-04EF-415F-BEFF-C871151CD7E3}" name="PivotTable4" cacheId="7" applyNumberFormats="0" applyBorderFormats="0" applyFontFormats="0" applyPatternFormats="0" applyAlignmentFormats="0" applyWidthHeightFormats="1" dataCaption="Values" tag="202c29bf-becf-4c85-b653-92c999390d04" updatedVersion="8" minRefreshableVersion="3" useAutoFormatting="1" subtotalHiddenItems="1" itemPrintTitles="1" createdVersion="8" indent="0" outline="1" outlineData="1" multipleFieldFilters="0" chartFormat="8">
  <location ref="A3:D8"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3">
    <i>
      <x/>
    </i>
    <i>
      <x v="1"/>
    </i>
    <i t="grand">
      <x/>
    </i>
  </colItems>
  <dataFields count="1">
    <dataField name="Count of Guest ID" fld="2" subtotal="count" baseField="0" baseItem="0"/>
  </dataFields>
  <chartFormats count="2">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DBC030-6B71-4B27-9505-79325A2D7ADE}" name="PivotTable1" cacheId="4" applyNumberFormats="0" applyBorderFormats="0" applyFontFormats="0" applyPatternFormats="0" applyAlignmentFormats="0" applyWidthHeightFormats="1" dataCaption="Values" tag="b9642d65-8e5b-438a-b57a-7a3c76db90fc" updatedVersion="8" minRefreshableVersion="3" useAutoFormatting="1" subtotalHiddenItems="1" itemPrintTitles="1" createdVersion="8" indent="0" outline="1" outlineData="1" multipleFieldFilters="0" chartFormat="6">
  <location ref="F3:G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Guest ID" fld="0" subtotal="count" showDataAs="percentOfCol" baseField="0" baseItem="0" numFmtId="1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315CCC-FF83-41B9-B15A-3455EE867D80}" name="PivotTable3" cacheId="10" applyNumberFormats="0" applyBorderFormats="0" applyFontFormats="0" applyPatternFormats="0" applyAlignmentFormats="0" applyWidthHeightFormats="1" dataCaption="Values" tag="13aaea5c-22d0-4eb4-8bfe-c7a7f00261de" updatedVersion="8" minRefreshableVersion="3" useAutoFormatting="1" subtotalHiddenItems="1" itemPrintTitles="1" createdVersion="8" indent="0" outline="1" outlineData="1" multipleFieldFilters="0" chartFormat="6">
  <location ref="A24:B29" firstHeaderRow="1" firstDataRow="1" firstDataCol="1"/>
  <pivotFields count="2">
    <pivotField dataField="1" subtotalTop="0" showAll="0" defaultSubtotal="0"/>
    <pivotField axis="axisRow" allDrilled="1" subtotalTop="0" showAll="0" nonAutoSortDefault="1" defaultSubtotal="0" defaultAttributeDrillState="1">
      <items count="4">
        <item x="2"/>
        <item x="1"/>
        <item x="0"/>
        <item x="3"/>
      </items>
    </pivotField>
  </pivotFields>
  <rowFields count="1">
    <field x="1"/>
  </rowFields>
  <rowItems count="5">
    <i>
      <x/>
    </i>
    <i>
      <x v="1"/>
    </i>
    <i>
      <x v="2"/>
    </i>
    <i>
      <x v="3"/>
    </i>
    <i t="grand">
      <x/>
    </i>
  </rowItems>
  <colItems count="1">
    <i/>
  </colItems>
  <dataFields count="1">
    <dataField name="Sum of Total Revenue" fld="0" baseField="0" baseItem="0" numFmtId="165"/>
  </dataFields>
  <formats count="3">
    <format dxfId="12">
      <pivotArea collapsedLevelsAreSubtotals="1" fieldPosition="0">
        <references count="1">
          <reference field="1" count="1">
            <x v="1"/>
          </reference>
        </references>
      </pivotArea>
    </format>
    <format dxfId="11">
      <pivotArea outline="0" collapsedLevelsAreSubtotals="1" fieldPosition="0"/>
    </format>
    <format dxfId="1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3F283B-DD45-412D-8F36-5D8B68DA57BF}" name="PivotTable6" cacheId="9" applyNumberFormats="0" applyBorderFormats="0" applyFontFormats="0" applyPatternFormats="0" applyAlignmentFormats="0" applyWidthHeightFormats="1" dataCaption="Values" tag="50e74d40-544e-45d0-9ea7-182d73054078" updatedVersion="8" minRefreshableVersion="3" useAutoFormatting="1" subtotalHiddenItems="1" itemPrintTitles="1" createdVersion="8" indent="0" outline="1" outlineData="1" multipleFieldFilters="0" chartFormat="4">
  <location ref="F35:G41" firstHeaderRow="1" firstDataRow="1" firstDataCol="1"/>
  <pivotFields count="3">
    <pivotField dataField="1" subtotalTop="0" showAll="0" defaultSubtotal="0"/>
    <pivotField axis="axisRow" allDrilled="1" subtotalTop="0" showAll="0" defaultSubtotal="0" defaultAttributeDrillState="1">
      <items count="5">
        <item x="3"/>
        <item x="2"/>
        <item x="1"/>
        <item x="0"/>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Amount" fld="0"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E4346D-85B2-4225-AA4C-4C98D57B395C}" name="PivotTable2" cacheId="6" applyNumberFormats="0" applyBorderFormats="0" applyFontFormats="0" applyPatternFormats="0" applyAlignmentFormats="0" applyWidthHeightFormats="1" dataCaption="Values" tag="ac711177-bd82-4897-9ac6-b0e156377f91" updatedVersion="8" minRefreshableVersion="3" useAutoFormatting="1" subtotalHiddenItems="1" itemPrintTitles="1" createdVersion="8" indent="0" outline="1" outlineData="1" multipleFieldFilters="0" chartFormat="6">
  <location ref="I3:J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Booking 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0A066F-9C04-441B-A8DD-ADDE6173A843}" name="PivotTable1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C11:D15"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Nights Stayed" fld="1" subtotal="average" baseField="0" baseItem="0"/>
  </dataFields>
  <formats count="1">
    <format dxfId="13">
      <pivotArea collapsedLevelsAreSubtotals="1" fieldPosition="0">
        <references count="1">
          <reference field="0" count="0"/>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Nights Stayed"/>
  </pivotHierarchies>
  <pivotTableStyleInfo name="PivotStyleLight16" showRowHeaders="1" showColHeaders="1" showRowStripes="0" showColStripes="0" showLastColumn="1"/>
  <filters count="1">
    <filter fld="0" type="count" id="1" iMeasureHier="45">
      <autoFilter ref="A1">
        <filterColumn colId="0">
          <top10 val="3" filterVal="3"/>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Group" xr10:uid="{0B8D2C74-1489-425F-8EBA-DB328C600F7D}" sourceName="[Guests].[Country Group]">
  <pivotTables>
    <pivotTable tabId="26" name="PivotTable9"/>
    <pivotTable tabId="26" name="PivotTable4"/>
    <pivotTable tabId="26" name="PivotTable2"/>
    <pivotTable tabId="26" name="PivotTable11"/>
  </pivotTables>
  <data>
    <olap pivotCacheId="609691419">
      <levels count="2">
        <level uniqueName="[Guests].[Country Group].[(All)]" sourceCaption="(All)" count="0"/>
        <level uniqueName="[Guests].[Country Group].[Country Group]" sourceCaption="Country Group" count="4">
          <ranges>
            <range startItem="0">
              <i n="[Guests].[Country Group].&amp;[Greece]" c="Greece"/>
              <i n="[Guests].[Country Group].&amp;[MKD]" c="MKD"/>
              <i n="[Guests].[Country Group].&amp;[Other]" c="Other"/>
              <i n="[Guests].[Country Group].&amp;[Serbia]" c="Serbia"/>
            </range>
          </ranges>
        </level>
      </levels>
      <selections count="1">
        <selection n="[Guests].[Country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AE30A88-7AB7-4201-A1F3-DCACE4019689}" sourceName="[Bookings].[Month]">
  <pivotTables>
    <pivotTable tabId="26" name="PivotTable9"/>
    <pivotTable tabId="26" name="PivotTable1"/>
    <pivotTable tabId="26" name="PivotTable11"/>
    <pivotTable tabId="26" name="PivotTable2"/>
    <pivotTable tabId="26" name="PivotTable4"/>
    <pivotTable tabId="26" name="PivotTable5"/>
    <pivotTable tabId="26" name="PivotTable6"/>
  </pivotTables>
  <data>
    <olap pivotCacheId="609691419">
      <levels count="2">
        <level uniqueName="[Bookings].[Month].[(All)]" sourceCaption="(All)" count="0"/>
        <level uniqueName="[Bookings].[Month].[Month]" sourceCaption="Month" count="4">
          <ranges>
            <range startItem="0">
              <i n="[Bookings].[Month].&amp;[Aug]" c="Aug"/>
              <i n="[Bookings].[Month].&amp;[Jul]" c="Jul"/>
              <i n="[Bookings].[Month].&amp;[Jun]" c="Jun"/>
              <i n="[Bookings].[Month].&amp;[Sep]" c="Sep"/>
            </range>
          </ranges>
        </level>
      </levels>
      <selections count="1">
        <selection n="[Bookings].[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Group" xr10:uid="{43E3F3EE-FA03-46FD-B6F3-3D991B5E72E4}" cache="Slicer_Country_Group" caption="Country Group" level="1" rowHeight="273050"/>
  <slicer name="Month" xr10:uid="{F1BC53D6-B38A-4FEB-AEE6-A47A68E6874D}" cache="Slicer_Month" caption="Month" level="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068873-5EE2-493D-BDB6-3674E8E5CF66}" name="Table3" displayName="Table3" ref="B2:G19" totalsRowCount="1" headerRowDxfId="81" headerRowBorderDxfId="80" tableBorderDxfId="79" totalsRowBorderDxfId="78" headerRowCellStyle="Heading 4">
  <autoFilter ref="B2:G18" xr:uid="{63068873-5EE2-493D-BDB6-3674E8E5CF66}"/>
  <tableColumns count="6">
    <tableColumn id="1" xr3:uid="{BEC713B3-F28F-4B48-9B37-8D857FC2CEDD}" name="R.N." totalsRowLabel="Total" dataDxfId="77" totalsRowDxfId="5"/>
    <tableColumn id="2" xr3:uid="{9D9F66E7-7B73-4CE4-8066-0EFC66B2F4C6}" name="Occupancy June" totalsRowFunction="average" dataDxfId="76" totalsRowDxfId="4"/>
    <tableColumn id="3" xr3:uid="{53E2FFD4-B6F7-40CC-9F48-286C09E8BD61}" name="Occupancy July" totalsRowFunction="average" dataDxfId="75" totalsRowDxfId="3"/>
    <tableColumn id="4" xr3:uid="{BDF95883-0E4D-4472-BC5D-234E969240B4}" name="Occupancy August" totalsRowFunction="average" dataDxfId="74" totalsRowDxfId="2"/>
    <tableColumn id="5" xr3:uid="{9D0BA943-307E-4ECF-B6E9-4CCE29EA01C1}" name="Occupancy September" totalsRowFunction="average" dataDxfId="73" totalsRowDxfId="1"/>
    <tableColumn id="6" xr3:uid="{AC6BE735-A466-44A9-AEE2-0950C48AEF2F}" name="Total Avg Room Occupancy" dataDxfId="72" totalsRowDxfId="0">
      <calculatedColumnFormula>AVERAGE(Table3[[#This Row],[Occupancy June]:[Occupancy September]])</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6A4122-9E3F-45EB-9780-1AF4E661E285}" name="Table1" displayName="Table1" ref="A1:E189" totalsRowShown="0" headerRowDxfId="71" dataDxfId="70" tableBorderDxfId="69">
  <autoFilter ref="A1:E189" xr:uid="{6C6A4122-9E3F-45EB-9780-1AF4E661E285}"/>
  <tableColumns count="5">
    <tableColumn id="1" xr3:uid="{A5534AE8-FDCC-4D8B-BCA8-2C7BDE4C4531}" name="Guest ID" dataDxfId="68"/>
    <tableColumn id="2" xr3:uid="{7170F6D5-0702-419A-8789-B40E045B4789}" name="Age" dataDxfId="67"/>
    <tableColumn id="3" xr3:uid="{22572925-D8CC-4565-AFA0-0FF0DB9EAA7D}" name="Age Group" dataDxfId="66"/>
    <tableColumn id="4" xr3:uid="{95371164-FC07-43E6-91E4-84F5DCDE4988}" name="Country" dataDxfId="65"/>
    <tableColumn id="5" xr3:uid="{92728E54-0890-443A-8D84-4AE38547C6B9}" name="Returning Guest" dataDxfId="6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DEE3AC-8375-480F-A223-85D3DB6FEE28}" name="Bookings" displayName="Bookings" ref="A1:Q223" totalsRowCount="1" headerRowDxfId="63" dataDxfId="62" tableBorderDxfId="61" headerRowCellStyle="Heading 3">
  <autoFilter ref="A1:Q222" xr:uid="{54DEE3AC-8375-480F-A223-85D3DB6FEE28}"/>
  <tableColumns count="17">
    <tableColumn id="1" xr3:uid="{B2C4FC41-E20C-4549-8FC2-6C9B35A27F22}" name="Booking ID" totalsRowFunction="count" dataDxfId="60" totalsRowDxfId="59"/>
    <tableColumn id="2" xr3:uid="{E9A9C437-2631-44B6-A22C-AD2828601FE0}" name="Booking Status" dataDxfId="58" totalsRowDxfId="57"/>
    <tableColumn id="3" xr3:uid="{D706A9A2-1730-4EEF-B3C0-7EC3205E64F1}" name="Guest ID" dataDxfId="56" totalsRowDxfId="55"/>
    <tableColumn id="4" xr3:uid="{370E9E4E-68AB-4609-8AA0-7A09AE87E0E0}" name="Room No" dataDxfId="54" totalsRowDxfId="53"/>
    <tableColumn id="5" xr3:uid="{61A0971F-9E98-4921-9230-E7D4D56445D1}" name="Total Guests" dataDxfId="52" totalsRowDxfId="51"/>
    <tableColumn id="13" xr3:uid="{628AC405-9F33-45A8-8BDA-282F80961929}" name="Guest Type" dataDxfId="50" totalsRowDxfId="49">
      <calculatedColumnFormula array="1">_xlfn.IFS(Bookings[[#This Row],[Total Guests]]=1,"Solo",Bookings[[#This Row],[Total Guests]]=2,"Couple",Bookings[[#This Row],[Total Guests]]&gt;=3,"Family")</calculatedColumnFormula>
    </tableColumn>
    <tableColumn id="14" xr3:uid="{CBC88EA5-F8B3-4762-A797-894F150FCA8F}" name="Guest Nationality" dataDxfId="48" totalsRowDxfId="47">
      <calculatedColumnFormula>VLOOKUP(Bookings[[#This Row],[Guest ID]],Table1[],4,0)</calculatedColumnFormula>
    </tableColumn>
    <tableColumn id="6" xr3:uid="{DA8AB0D6-A188-4F42-8523-9B302A965FBF}" name="Check-in" dataDxfId="46" totalsRowDxfId="45"/>
    <tableColumn id="7" xr3:uid="{ED289ACA-73E7-4A4A-9328-8E0A74B8BE84}" name="Check-out" dataDxfId="44" totalsRowDxfId="43"/>
    <tableColumn id="9" xr3:uid="{5A52B01A-7A18-41FA-91C6-8CD6804744AF}" name="Nights Stayed" dataDxfId="42" totalsRowDxfId="41">
      <calculatedColumnFormula>Bookings[[#This Row],[Check-out]]-Bookings[[#This Row],[Check-in]]</calculatedColumnFormula>
    </tableColumn>
    <tableColumn id="10" xr3:uid="{EB126043-685A-432B-A242-0EA3E11B29C4}" name="Price per Night" dataDxfId="40" totalsRowDxfId="39"/>
    <tableColumn id="11" xr3:uid="{8E7A921A-2449-4E4A-A89E-00EC0C1F70A6}" name="Deposit" dataDxfId="38" totalsRowDxfId="37"/>
    <tableColumn id="12" xr3:uid="{A82F9264-7ACD-4376-AE08-713B528FB3A0}" name="Amount Due" dataDxfId="36" totalsRowDxfId="35">
      <calculatedColumnFormula>(J2*K2)-L2</calculatedColumnFormula>
    </tableColumn>
    <tableColumn id="19" xr3:uid="{F22C756F-F0B6-4574-8CAB-1AE7D98D1A66}" name="Total Revenue" totalsRowFunction="sum" dataDxfId="34" totalsRowDxfId="33">
      <calculatedColumnFormula>Bookings[[#This Row],[Nights Stayed]]*Bookings[[#This Row],[Price per Night]]</calculatedColumnFormula>
    </tableColumn>
    <tableColumn id="8" xr3:uid="{404A5A76-59DE-4270-A888-76EEAE4EEE96}" name="Month" dataDxfId="32" totalsRowDxfId="31">
      <calculatedColumnFormula>TEXT(Bookings[[#This Row],[Check-in]],"mmm")</calculatedColumnFormula>
    </tableColumn>
    <tableColumn id="16" xr3:uid="{4E0C5FE4-DCEC-45AB-8579-15D3720377B1}" name="Booking Source" dataDxfId="30" totalsRowDxfId="29"/>
    <tableColumn id="17" xr3:uid="{92779552-7DAE-4EA7-8898-FD8E40AE792D}" name="Contact Person" dataDxfId="28" totalsRowDxfId="2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5A55FA-E452-4CFB-B76A-669EC2158678}" name="Expenses" displayName="Expenses" ref="A1:E114" totalsRowShown="0" dataDxfId="26" tableBorderDxfId="25">
  <autoFilter ref="A1:E114" xr:uid="{615A55FA-E452-4CFB-B76A-669EC2158678}"/>
  <tableColumns count="5">
    <tableColumn id="1" xr3:uid="{14A3EFC7-0D46-4855-A605-B2D54C466246}" name="Date" dataDxfId="24"/>
    <tableColumn id="2" xr3:uid="{29C9D146-4632-41C4-9D60-A7603866C6AD}" name="Month" dataDxfId="23"/>
    <tableColumn id="3" xr3:uid="{E0F1469B-CA29-4D3D-A467-F8013F6167E6}" name="Main Category" dataDxfId="22"/>
    <tableColumn id="4" xr3:uid="{BF9814E7-BF08-4333-9FC7-1A8ED21947B6}" name="Description" dataDxfId="21"/>
    <tableColumn id="5" xr3:uid="{C8B35BE6-DC6A-40DB-9F29-52E7159A2494}" name="Amount" dataDxfId="2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137038-9C9E-4802-9223-BEEAB4B84E2F}" name="Table4" displayName="Table4" ref="A1:D6" totalsRowShown="0" headerRowDxfId="19" dataDxfId="18">
  <autoFilter ref="A1:D6" xr:uid="{CC137038-9C9E-4802-9223-BEEAB4B84E2F}"/>
  <tableColumns count="4">
    <tableColumn id="1" xr3:uid="{DD07027B-860D-4D59-8397-96B6015CC5A1}" name="Month" dataDxfId="17"/>
    <tableColumn id="2" xr3:uid="{70CEC0B6-E058-4D02-AC66-B4CBA55CB9C1}" name="Total Revenue" dataDxfId="16" dataCellStyle="Currency">
      <calculatedColumnFormula>SUMIF(Bookings!O:O,Table4[[#This Row],[Month]],Bookings!N:N)</calculatedColumnFormula>
    </tableColumn>
    <tableColumn id="3" xr3:uid="{D6C68F6D-4472-407D-B13C-42638B49F998}" name="Total Expenses" dataDxfId="15" dataCellStyle="Currency">
      <calculatedColumnFormula>SUMIF(Expenses!B:B,Table4[[#This Row],[Month]],Expenses!E:E)</calculatedColumnFormula>
    </tableColumn>
    <tableColumn id="4" xr3:uid="{CCA42255-FAA7-4574-9E59-7472B6A14946}" name="Profit" dataDxfId="14" dataCellStyle="Currency">
      <calculatedColumnFormula>Table4[[#This Row],[Total Revenue]]-Table4[[#This Row],[Total Expenses]]</calculatedColumnFormula>
    </tableColumn>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B53B-9A94-406D-9C34-80BF67433382}">
  <dimension ref="A1:AI84"/>
  <sheetViews>
    <sheetView tabSelected="1" topLeftCell="A61" zoomScale="70" zoomScaleNormal="70" workbookViewId="0">
      <selection activeCell="AK71" sqref="AK71"/>
    </sheetView>
  </sheetViews>
  <sheetFormatPr defaultRowHeight="16.5" x14ac:dyDescent="0.3"/>
  <cols>
    <col min="1" max="1" width="5.5" style="3" customWidth="1"/>
    <col min="2" max="9" width="5.625" style="3" customWidth="1"/>
    <col min="10" max="10" width="7.625" style="3" customWidth="1"/>
    <col min="11" max="18" width="5.625" style="3" customWidth="1"/>
    <col min="19" max="19" width="6.875" style="3" customWidth="1"/>
    <col min="20" max="20" width="5.625" style="3" customWidth="1"/>
    <col min="21" max="21" width="5.5" style="3" customWidth="1"/>
    <col min="22" max="30" width="5.625" style="3" customWidth="1"/>
    <col min="31" max="31" width="5.875" style="3" customWidth="1"/>
    <col min="32" max="33" width="5.625" style="3" customWidth="1"/>
    <col min="34" max="34" width="8.25" style="3" customWidth="1"/>
    <col min="35" max="35" width="13" style="2" bestFit="1" customWidth="1"/>
  </cols>
  <sheetData>
    <row r="1" spans="1:35" ht="20.25" x14ac:dyDescent="0.3">
      <c r="A1" s="196">
        <v>45809</v>
      </c>
      <c r="B1" s="197"/>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c r="AG1"/>
      <c r="AH1"/>
    </row>
    <row r="2" spans="1:35" ht="18" x14ac:dyDescent="0.3">
      <c r="A2" s="5"/>
      <c r="B2" s="5" t="s">
        <v>527</v>
      </c>
      <c r="C2" s="5" t="s">
        <v>528</v>
      </c>
      <c r="D2" s="5" t="s">
        <v>529</v>
      </c>
      <c r="E2" s="5" t="s">
        <v>530</v>
      </c>
      <c r="F2" s="5" t="s">
        <v>531</v>
      </c>
      <c r="G2" s="5" t="s">
        <v>532</v>
      </c>
      <c r="H2" s="5" t="s">
        <v>533</v>
      </c>
      <c r="I2" s="5" t="s">
        <v>527</v>
      </c>
      <c r="J2" s="5" t="s">
        <v>528</v>
      </c>
      <c r="K2" s="5" t="s">
        <v>529</v>
      </c>
      <c r="L2" s="5" t="s">
        <v>530</v>
      </c>
      <c r="M2" s="5" t="s">
        <v>531</v>
      </c>
      <c r="N2" s="5" t="s">
        <v>532</v>
      </c>
      <c r="O2" s="5" t="s">
        <v>533</v>
      </c>
      <c r="P2" s="5" t="s">
        <v>527</v>
      </c>
      <c r="Q2" s="5" t="s">
        <v>528</v>
      </c>
      <c r="R2" s="5" t="s">
        <v>529</v>
      </c>
      <c r="S2" s="5" t="s">
        <v>530</v>
      </c>
      <c r="T2" s="5" t="s">
        <v>531</v>
      </c>
      <c r="U2" s="5" t="s">
        <v>532</v>
      </c>
      <c r="V2" s="5" t="s">
        <v>533</v>
      </c>
      <c r="W2" s="5" t="s">
        <v>527</v>
      </c>
      <c r="X2" s="5" t="s">
        <v>528</v>
      </c>
      <c r="Y2" s="5" t="s">
        <v>529</v>
      </c>
      <c r="Z2" s="5" t="s">
        <v>530</v>
      </c>
      <c r="AA2" s="5" t="s">
        <v>531</v>
      </c>
      <c r="AB2" s="5" t="s">
        <v>532</v>
      </c>
      <c r="AC2" s="5" t="s">
        <v>533</v>
      </c>
      <c r="AD2" s="5" t="s">
        <v>527</v>
      </c>
      <c r="AE2" s="5" t="s">
        <v>528</v>
      </c>
      <c r="AI2" s="53"/>
    </row>
    <row r="3" spans="1:35" x14ac:dyDescent="0.3">
      <c r="A3" s="5"/>
      <c r="B3" s="5">
        <v>1</v>
      </c>
      <c r="C3" s="5">
        <v>2</v>
      </c>
      <c r="D3" s="5">
        <v>3</v>
      </c>
      <c r="E3" s="5">
        <v>4</v>
      </c>
      <c r="F3" s="5">
        <v>5</v>
      </c>
      <c r="G3" s="5">
        <v>6</v>
      </c>
      <c r="H3" s="5">
        <v>7</v>
      </c>
      <c r="I3" s="5">
        <v>8</v>
      </c>
      <c r="J3" s="5">
        <v>9</v>
      </c>
      <c r="K3" s="5">
        <v>10</v>
      </c>
      <c r="L3" s="5">
        <v>11</v>
      </c>
      <c r="M3" s="5">
        <v>12</v>
      </c>
      <c r="N3" s="5">
        <v>13</v>
      </c>
      <c r="O3" s="5">
        <v>14</v>
      </c>
      <c r="P3" s="5">
        <v>15</v>
      </c>
      <c r="Q3" s="5">
        <v>16</v>
      </c>
      <c r="R3" s="5">
        <v>17</v>
      </c>
      <c r="S3" s="5">
        <v>18</v>
      </c>
      <c r="T3" s="5">
        <v>19</v>
      </c>
      <c r="U3" s="5">
        <v>20</v>
      </c>
      <c r="V3" s="5">
        <v>21</v>
      </c>
      <c r="W3" s="5">
        <v>22</v>
      </c>
      <c r="X3" s="5">
        <v>23</v>
      </c>
      <c r="Y3" s="5">
        <v>24</v>
      </c>
      <c r="Z3" s="5">
        <v>25</v>
      </c>
      <c r="AA3" s="5">
        <v>26</v>
      </c>
      <c r="AB3" s="5">
        <v>27</v>
      </c>
      <c r="AC3" s="5">
        <v>28</v>
      </c>
      <c r="AD3" s="5">
        <v>29</v>
      </c>
      <c r="AE3" s="5">
        <v>30</v>
      </c>
      <c r="AH3" s="77" t="s">
        <v>515</v>
      </c>
      <c r="AI3" s="77" t="s">
        <v>542</v>
      </c>
    </row>
    <row r="4" spans="1:35" x14ac:dyDescent="0.3">
      <c r="A4" s="5">
        <v>1</v>
      </c>
      <c r="B4" s="5">
        <v>0</v>
      </c>
      <c r="C4" s="5">
        <v>0</v>
      </c>
      <c r="D4" s="5">
        <v>0</v>
      </c>
      <c r="E4" s="5">
        <v>0</v>
      </c>
      <c r="F4" s="5">
        <v>0</v>
      </c>
      <c r="G4" s="5">
        <v>0</v>
      </c>
      <c r="H4" s="5">
        <v>0</v>
      </c>
      <c r="I4" s="5">
        <v>0</v>
      </c>
      <c r="J4" s="5">
        <v>0</v>
      </c>
      <c r="K4" s="5">
        <v>0</v>
      </c>
      <c r="L4" s="5">
        <v>0</v>
      </c>
      <c r="M4" s="5">
        <v>0</v>
      </c>
      <c r="N4" s="5">
        <v>0</v>
      </c>
      <c r="O4" s="5">
        <v>0</v>
      </c>
      <c r="P4" s="5">
        <v>0</v>
      </c>
      <c r="Q4" s="5">
        <v>0</v>
      </c>
      <c r="R4" s="5">
        <v>0</v>
      </c>
      <c r="S4" s="49" t="s">
        <v>50</v>
      </c>
      <c r="T4" s="51"/>
      <c r="U4" s="51"/>
      <c r="V4" s="51"/>
      <c r="W4" s="51"/>
      <c r="X4" s="52"/>
      <c r="Y4" s="5">
        <v>0</v>
      </c>
      <c r="Z4" s="203" t="s">
        <v>46</v>
      </c>
      <c r="AA4" s="119"/>
      <c r="AB4" s="119"/>
      <c r="AC4" s="119"/>
      <c r="AD4" s="119"/>
      <c r="AE4" s="123"/>
      <c r="AH4" s="79">
        <v>1</v>
      </c>
      <c r="AI4" s="78">
        <f>(30-(COUNTIF(B4:AE4,0)))/30</f>
        <v>0.4</v>
      </c>
    </row>
    <row r="5" spans="1:35" x14ac:dyDescent="0.3">
      <c r="A5" s="5">
        <v>2</v>
      </c>
      <c r="B5" s="5">
        <v>0</v>
      </c>
      <c r="C5" s="5">
        <v>0</v>
      </c>
      <c r="D5" s="5">
        <v>0</v>
      </c>
      <c r="E5" s="5">
        <v>0</v>
      </c>
      <c r="F5" s="111" t="s">
        <v>58</v>
      </c>
      <c r="G5" s="119"/>
      <c r="H5" s="123"/>
      <c r="I5" s="5">
        <v>0</v>
      </c>
      <c r="J5" s="5">
        <v>0</v>
      </c>
      <c r="K5" s="5">
        <v>0</v>
      </c>
      <c r="L5" s="5">
        <v>0</v>
      </c>
      <c r="M5" s="5">
        <v>0</v>
      </c>
      <c r="N5" s="5">
        <v>0</v>
      </c>
      <c r="O5" s="5">
        <v>0</v>
      </c>
      <c r="P5" s="5">
        <v>0</v>
      </c>
      <c r="Q5" s="143" t="s">
        <v>48</v>
      </c>
      <c r="R5" s="119"/>
      <c r="S5" s="119"/>
      <c r="T5" s="119"/>
      <c r="U5" s="119"/>
      <c r="V5" s="119"/>
      <c r="W5" s="119"/>
      <c r="X5" s="123"/>
      <c r="Y5" s="112" t="s">
        <v>28</v>
      </c>
      <c r="Z5" s="113"/>
      <c r="AA5" s="113"/>
      <c r="AB5" s="113"/>
      <c r="AC5" s="113"/>
      <c r="AD5" s="114"/>
      <c r="AE5" s="14" t="s">
        <v>120</v>
      </c>
      <c r="AH5" s="79">
        <v>2</v>
      </c>
      <c r="AI5" s="78">
        <f>(30-(COUNTIF(B5:AE5,0)))/30</f>
        <v>0.6</v>
      </c>
    </row>
    <row r="6" spans="1:35" x14ac:dyDescent="0.3">
      <c r="A6" s="5">
        <v>3</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138" t="s">
        <v>99</v>
      </c>
      <c r="V6" s="102"/>
      <c r="W6" s="103"/>
      <c r="X6" s="6">
        <v>0</v>
      </c>
      <c r="Y6" s="144" t="s">
        <v>25</v>
      </c>
      <c r="Z6" s="102"/>
      <c r="AA6" s="102"/>
      <c r="AB6" s="102"/>
      <c r="AC6" s="102"/>
      <c r="AD6" s="102"/>
      <c r="AE6" s="103"/>
      <c r="AH6" s="79">
        <v>3</v>
      </c>
      <c r="AI6" s="78">
        <f t="shared" ref="AI6:AI19" si="0">(30-(COUNTIF(B6:AE6,0)))/30</f>
        <v>0.33333333333333331</v>
      </c>
    </row>
    <row r="7" spans="1:35" x14ac:dyDescent="0.3">
      <c r="A7" s="5">
        <v>4</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126" t="s">
        <v>78</v>
      </c>
      <c r="U7" s="145"/>
      <c r="V7" s="146"/>
      <c r="W7" s="202" t="s">
        <v>107</v>
      </c>
      <c r="X7" s="123"/>
      <c r="Y7" s="144" t="s">
        <v>25</v>
      </c>
      <c r="Z7" s="102"/>
      <c r="AA7" s="102"/>
      <c r="AB7" s="102"/>
      <c r="AC7" s="102"/>
      <c r="AD7" s="102"/>
      <c r="AE7" s="103"/>
      <c r="AH7" s="79">
        <v>4</v>
      </c>
      <c r="AI7" s="78">
        <f t="shared" si="0"/>
        <v>0.4</v>
      </c>
    </row>
    <row r="8" spans="1:35" x14ac:dyDescent="0.3">
      <c r="A8" s="5">
        <v>5</v>
      </c>
      <c r="B8" s="5">
        <v>0</v>
      </c>
      <c r="C8" s="5">
        <v>0</v>
      </c>
      <c r="D8" s="5">
        <v>0</v>
      </c>
      <c r="E8" s="5">
        <v>0</v>
      </c>
      <c r="F8" s="5">
        <v>0</v>
      </c>
      <c r="G8" s="5">
        <v>0</v>
      </c>
      <c r="H8" s="5">
        <v>0</v>
      </c>
      <c r="I8" s="5">
        <v>0</v>
      </c>
      <c r="J8" s="5">
        <v>0</v>
      </c>
      <c r="K8" s="101" t="s">
        <v>20</v>
      </c>
      <c r="L8" s="102"/>
      <c r="M8" s="102"/>
      <c r="N8" s="102"/>
      <c r="O8" s="102"/>
      <c r="P8" s="102"/>
      <c r="Q8" s="102"/>
      <c r="R8" s="102"/>
      <c r="S8" s="102"/>
      <c r="T8" s="102"/>
      <c r="U8" s="119"/>
      <c r="V8" s="123"/>
      <c r="W8" s="200" t="s">
        <v>30</v>
      </c>
      <c r="X8" s="102"/>
      <c r="Y8" s="102"/>
      <c r="Z8" s="102"/>
      <c r="AA8" s="102"/>
      <c r="AB8" s="103"/>
      <c r="AC8" s="5">
        <v>0</v>
      </c>
      <c r="AD8" s="5">
        <v>0</v>
      </c>
      <c r="AE8" s="5">
        <v>0</v>
      </c>
      <c r="AH8" s="79">
        <v>5</v>
      </c>
      <c r="AI8" s="78">
        <f t="shared" si="0"/>
        <v>0.6</v>
      </c>
    </row>
    <row r="9" spans="1:35" x14ac:dyDescent="0.3">
      <c r="A9" s="5">
        <v>6</v>
      </c>
      <c r="B9" s="5">
        <v>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138" t="s">
        <v>92</v>
      </c>
      <c r="V9" s="102"/>
      <c r="W9" s="102"/>
      <c r="X9" s="123"/>
      <c r="Y9" s="204" t="s">
        <v>101</v>
      </c>
      <c r="Z9" s="102"/>
      <c r="AA9" s="102"/>
      <c r="AB9" s="102"/>
      <c r="AC9" s="102"/>
      <c r="AD9" s="103"/>
      <c r="AE9" s="5">
        <v>0</v>
      </c>
      <c r="AH9" s="79">
        <v>6</v>
      </c>
      <c r="AI9" s="78">
        <f t="shared" si="0"/>
        <v>0.33333333333333331</v>
      </c>
    </row>
    <row r="10" spans="1:35" x14ac:dyDescent="0.3">
      <c r="A10" s="5">
        <v>7</v>
      </c>
      <c r="B10" s="5">
        <v>0</v>
      </c>
      <c r="C10" s="5">
        <v>0</v>
      </c>
      <c r="D10" s="5">
        <v>0</v>
      </c>
      <c r="E10" s="5">
        <v>0</v>
      </c>
      <c r="F10" s="5">
        <v>0</v>
      </c>
      <c r="G10" s="5">
        <v>0</v>
      </c>
      <c r="H10" s="5">
        <v>0</v>
      </c>
      <c r="I10" s="5">
        <v>0</v>
      </c>
      <c r="J10" s="5">
        <v>0</v>
      </c>
      <c r="K10" s="5">
        <v>0</v>
      </c>
      <c r="L10" s="5">
        <v>0</v>
      </c>
      <c r="M10" s="5">
        <v>0</v>
      </c>
      <c r="N10" s="5">
        <v>0</v>
      </c>
      <c r="O10" s="5">
        <v>0</v>
      </c>
      <c r="P10" s="5">
        <v>0</v>
      </c>
      <c r="Q10" s="5">
        <v>0</v>
      </c>
      <c r="R10" s="5">
        <v>0</v>
      </c>
      <c r="S10" s="5">
        <v>0</v>
      </c>
      <c r="T10" s="5">
        <v>0</v>
      </c>
      <c r="U10" s="135" t="s">
        <v>51</v>
      </c>
      <c r="V10" s="102"/>
      <c r="W10" s="102"/>
      <c r="X10" s="102"/>
      <c r="Y10" s="102"/>
      <c r="Z10" s="102"/>
      <c r="AA10" s="102"/>
      <c r="AB10" s="119"/>
      <c r="AC10" s="117" t="s">
        <v>116</v>
      </c>
      <c r="AD10" s="103"/>
      <c r="AE10" s="5">
        <v>0</v>
      </c>
      <c r="AH10" s="79">
        <v>7</v>
      </c>
      <c r="AI10" s="78">
        <f t="shared" si="0"/>
        <v>0.33333333333333331</v>
      </c>
    </row>
    <row r="11" spans="1:35" x14ac:dyDescent="0.3">
      <c r="A11" s="5">
        <v>8</v>
      </c>
      <c r="B11" s="5">
        <v>0</v>
      </c>
      <c r="C11" s="5">
        <v>0</v>
      </c>
      <c r="D11" s="5">
        <v>0</v>
      </c>
      <c r="E11" s="5">
        <v>0</v>
      </c>
      <c r="F11" s="5">
        <v>0</v>
      </c>
      <c r="G11" s="5">
        <v>0</v>
      </c>
      <c r="H11" s="5">
        <v>0</v>
      </c>
      <c r="I11" s="5">
        <v>0</v>
      </c>
      <c r="J11" s="5">
        <v>0</v>
      </c>
      <c r="K11" s="5">
        <v>0</v>
      </c>
      <c r="L11" s="5">
        <v>0</v>
      </c>
      <c r="M11" s="5">
        <v>0</v>
      </c>
      <c r="N11" s="5">
        <v>0</v>
      </c>
      <c r="O11" s="5">
        <v>0</v>
      </c>
      <c r="P11" s="5">
        <v>0</v>
      </c>
      <c r="Q11" s="5">
        <v>0</v>
      </c>
      <c r="R11" s="5">
        <v>0</v>
      </c>
      <c r="S11" s="5">
        <v>0</v>
      </c>
      <c r="T11" s="5">
        <v>0</v>
      </c>
      <c r="U11" s="111" t="s">
        <v>31</v>
      </c>
      <c r="V11" s="102"/>
      <c r="W11" s="102"/>
      <c r="X11" s="102"/>
      <c r="Y11" s="102"/>
      <c r="Z11" s="102"/>
      <c r="AA11" s="102"/>
      <c r="AB11" s="102"/>
      <c r="AC11" s="103"/>
      <c r="AD11" s="5">
        <v>0</v>
      </c>
      <c r="AE11" s="5">
        <v>0</v>
      </c>
      <c r="AH11" s="79">
        <v>8</v>
      </c>
      <c r="AI11" s="78">
        <f t="shared" si="0"/>
        <v>0.3</v>
      </c>
    </row>
    <row r="12" spans="1:35" x14ac:dyDescent="0.3">
      <c r="A12" s="5">
        <v>101</v>
      </c>
      <c r="B12" s="5">
        <v>0</v>
      </c>
      <c r="C12" s="5">
        <v>0</v>
      </c>
      <c r="D12" s="5">
        <v>0</v>
      </c>
      <c r="E12" s="5">
        <v>0</v>
      </c>
      <c r="F12" s="5">
        <v>0</v>
      </c>
      <c r="G12" s="5">
        <v>0</v>
      </c>
      <c r="H12" s="5">
        <v>0</v>
      </c>
      <c r="I12" s="9" t="s">
        <v>55</v>
      </c>
      <c r="J12" s="5">
        <v>0</v>
      </c>
      <c r="K12" s="5">
        <v>0</v>
      </c>
      <c r="L12" s="5">
        <v>0</v>
      </c>
      <c r="M12" s="5">
        <v>0</v>
      </c>
      <c r="N12" s="5">
        <v>0</v>
      </c>
      <c r="O12" s="5">
        <v>0</v>
      </c>
      <c r="P12" s="5">
        <v>0</v>
      </c>
      <c r="Q12" s="5">
        <v>0</v>
      </c>
      <c r="R12" s="5">
        <v>0</v>
      </c>
      <c r="S12" s="5">
        <v>0</v>
      </c>
      <c r="T12" s="172" t="s">
        <v>84</v>
      </c>
      <c r="U12" s="102"/>
      <c r="V12" s="102"/>
      <c r="W12" s="102"/>
      <c r="X12" s="102"/>
      <c r="Y12" s="102"/>
      <c r="Z12" s="102"/>
      <c r="AA12" s="102"/>
      <c r="AB12" s="102"/>
      <c r="AC12" s="119"/>
      <c r="AD12" s="119"/>
      <c r="AE12" s="123"/>
      <c r="AH12" s="79">
        <v>101</v>
      </c>
      <c r="AI12" s="78">
        <f t="shared" si="0"/>
        <v>0.43333333333333335</v>
      </c>
    </row>
    <row r="13" spans="1:35" x14ac:dyDescent="0.3">
      <c r="A13" s="5">
        <v>102</v>
      </c>
      <c r="B13" s="5">
        <v>0</v>
      </c>
      <c r="C13" s="5">
        <v>0</v>
      </c>
      <c r="D13" s="5">
        <v>0</v>
      </c>
      <c r="E13" s="5">
        <v>0</v>
      </c>
      <c r="F13" s="5">
        <v>0</v>
      </c>
      <c r="G13" s="201" t="s">
        <v>26</v>
      </c>
      <c r="H13" s="121"/>
      <c r="I13" s="5">
        <v>0</v>
      </c>
      <c r="J13" s="5">
        <v>0</v>
      </c>
      <c r="K13" s="5">
        <v>0</v>
      </c>
      <c r="L13" s="5">
        <v>0</v>
      </c>
      <c r="M13" s="5">
        <v>0</v>
      </c>
      <c r="N13" s="5">
        <v>0</v>
      </c>
      <c r="O13" s="5">
        <v>0</v>
      </c>
      <c r="P13" s="104" t="s">
        <v>69</v>
      </c>
      <c r="Q13" s="102"/>
      <c r="R13" s="102"/>
      <c r="S13" s="102"/>
      <c r="T13" s="102"/>
      <c r="U13" s="103"/>
      <c r="V13" s="174" t="s">
        <v>76</v>
      </c>
      <c r="W13" s="102"/>
      <c r="X13" s="103"/>
      <c r="Y13" s="118" t="s">
        <v>32</v>
      </c>
      <c r="Z13" s="198"/>
      <c r="AA13" s="198"/>
      <c r="AB13" s="198"/>
      <c r="AC13" s="198"/>
      <c r="AD13" s="198"/>
      <c r="AE13" s="199"/>
      <c r="AH13" s="79">
        <v>102</v>
      </c>
      <c r="AI13" s="78">
        <f t="shared" si="0"/>
        <v>0.6</v>
      </c>
    </row>
    <row r="14" spans="1:35" x14ac:dyDescent="0.3">
      <c r="A14" s="5">
        <v>103</v>
      </c>
      <c r="B14" s="5">
        <v>0</v>
      </c>
      <c r="C14" s="5">
        <v>0</v>
      </c>
      <c r="D14" s="5">
        <v>0</v>
      </c>
      <c r="E14" s="5">
        <v>0</v>
      </c>
      <c r="F14" s="5">
        <v>0</v>
      </c>
      <c r="G14" s="143" t="s">
        <v>73</v>
      </c>
      <c r="H14" s="103"/>
      <c r="I14" s="5">
        <v>0</v>
      </c>
      <c r="J14" s="5">
        <v>0</v>
      </c>
      <c r="K14" s="5">
        <v>0</v>
      </c>
      <c r="L14" s="5">
        <v>0</v>
      </c>
      <c r="M14" s="5">
        <v>0</v>
      </c>
      <c r="N14" s="5">
        <v>0</v>
      </c>
      <c r="O14" s="5">
        <v>0</v>
      </c>
      <c r="P14" s="5">
        <v>0</v>
      </c>
      <c r="Q14" s="5">
        <v>0</v>
      </c>
      <c r="R14" s="5">
        <v>0</v>
      </c>
      <c r="S14" s="5">
        <v>0</v>
      </c>
      <c r="T14" s="5">
        <v>0</v>
      </c>
      <c r="U14" s="138" t="s">
        <v>100</v>
      </c>
      <c r="V14" s="103"/>
      <c r="W14" s="5">
        <v>0</v>
      </c>
      <c r="X14" s="129" t="s">
        <v>52</v>
      </c>
      <c r="Y14" s="119"/>
      <c r="Z14" s="119"/>
      <c r="AA14" s="119"/>
      <c r="AB14" s="119"/>
      <c r="AC14" s="119"/>
      <c r="AD14" s="123"/>
      <c r="AE14" s="5">
        <v>0</v>
      </c>
      <c r="AH14" s="79">
        <v>103</v>
      </c>
      <c r="AI14" s="78">
        <f t="shared" si="0"/>
        <v>0.36666666666666664</v>
      </c>
    </row>
    <row r="15" spans="1:35" x14ac:dyDescent="0.3">
      <c r="A15" s="5">
        <v>104</v>
      </c>
      <c r="B15" s="5">
        <v>0</v>
      </c>
      <c r="C15" s="5">
        <v>0</v>
      </c>
      <c r="D15" s="5">
        <v>0</v>
      </c>
      <c r="E15" s="5">
        <v>0</v>
      </c>
      <c r="F15" s="5">
        <v>0</v>
      </c>
      <c r="G15" s="201" t="s">
        <v>26</v>
      </c>
      <c r="H15" s="121"/>
      <c r="I15" s="5">
        <v>0</v>
      </c>
      <c r="J15" s="5">
        <v>0</v>
      </c>
      <c r="K15" s="5">
        <v>0</v>
      </c>
      <c r="L15" s="5">
        <v>0</v>
      </c>
      <c r="M15" s="5">
        <v>0</v>
      </c>
      <c r="N15" s="127" t="s">
        <v>47</v>
      </c>
      <c r="O15" s="102"/>
      <c r="P15" s="102"/>
      <c r="Q15" s="102"/>
      <c r="R15" s="102"/>
      <c r="S15" s="102"/>
      <c r="T15" s="102"/>
      <c r="U15" s="102"/>
      <c r="V15" s="102"/>
      <c r="W15" s="103"/>
      <c r="X15" s="129" t="s">
        <v>52</v>
      </c>
      <c r="Y15" s="119"/>
      <c r="Z15" s="119"/>
      <c r="AA15" s="119"/>
      <c r="AB15" s="119"/>
      <c r="AC15" s="119"/>
      <c r="AD15" s="123"/>
      <c r="AE15" s="5">
        <v>0</v>
      </c>
      <c r="AH15" s="79">
        <v>104</v>
      </c>
      <c r="AI15" s="78">
        <f t="shared" si="0"/>
        <v>0.6333333333333333</v>
      </c>
    </row>
    <row r="16" spans="1:35" x14ac:dyDescent="0.3">
      <c r="A16" s="5">
        <v>105</v>
      </c>
      <c r="B16" s="5">
        <v>0</v>
      </c>
      <c r="C16" s="5">
        <v>0</v>
      </c>
      <c r="D16" s="5">
        <v>0</v>
      </c>
      <c r="E16" s="5">
        <v>0</v>
      </c>
      <c r="F16" s="5">
        <v>0</v>
      </c>
      <c r="G16" s="5">
        <v>0</v>
      </c>
      <c r="H16" s="217" t="s">
        <v>49</v>
      </c>
      <c r="I16" s="103"/>
      <c r="J16" s="5">
        <v>0</v>
      </c>
      <c r="K16" s="5">
        <v>0</v>
      </c>
      <c r="L16" s="5">
        <v>0</v>
      </c>
      <c r="M16" s="5">
        <v>0</v>
      </c>
      <c r="N16" s="5">
        <v>0</v>
      </c>
      <c r="O16" s="5">
        <v>0</v>
      </c>
      <c r="P16" s="5">
        <v>0</v>
      </c>
      <c r="Q16" s="5">
        <v>0</v>
      </c>
      <c r="R16" s="5">
        <v>0</v>
      </c>
      <c r="S16" s="5">
        <v>0</v>
      </c>
      <c r="T16" s="5">
        <v>0</v>
      </c>
      <c r="U16" s="5">
        <v>0</v>
      </c>
      <c r="V16" s="5">
        <v>0</v>
      </c>
      <c r="W16" s="5">
        <v>0</v>
      </c>
      <c r="X16" s="155" t="s">
        <v>57</v>
      </c>
      <c r="Y16" s="215"/>
      <c r="Z16" s="215"/>
      <c r="AA16" s="215"/>
      <c r="AB16" s="216"/>
      <c r="AC16" s="11" t="s">
        <v>117</v>
      </c>
      <c r="AD16" s="5">
        <v>0</v>
      </c>
      <c r="AE16" s="13" t="s">
        <v>118</v>
      </c>
      <c r="AH16" s="79">
        <v>105</v>
      </c>
      <c r="AI16" s="78">
        <f t="shared" si="0"/>
        <v>0.3</v>
      </c>
    </row>
    <row r="17" spans="1:35" x14ac:dyDescent="0.3">
      <c r="A17" s="5">
        <v>106</v>
      </c>
      <c r="B17" s="5">
        <v>0</v>
      </c>
      <c r="C17" s="5">
        <v>0</v>
      </c>
      <c r="D17" s="5">
        <v>0</v>
      </c>
      <c r="E17" s="5">
        <v>0</v>
      </c>
      <c r="F17" s="5">
        <v>0</v>
      </c>
      <c r="G17" s="5">
        <v>0</v>
      </c>
      <c r="H17" s="127" t="s">
        <v>77</v>
      </c>
      <c r="I17" s="103"/>
      <c r="J17" s="5">
        <v>0</v>
      </c>
      <c r="K17" s="5">
        <v>0</v>
      </c>
      <c r="L17" s="5">
        <v>0</v>
      </c>
      <c r="M17" s="5">
        <v>0</v>
      </c>
      <c r="N17" s="5">
        <v>0</v>
      </c>
      <c r="O17" s="5">
        <v>0</v>
      </c>
      <c r="P17" s="5">
        <v>0</v>
      </c>
      <c r="Q17" s="5">
        <v>0</v>
      </c>
      <c r="R17" s="5">
        <v>0</v>
      </c>
      <c r="S17" s="5">
        <v>0</v>
      </c>
      <c r="T17" s="111" t="s">
        <v>79</v>
      </c>
      <c r="U17" s="102"/>
      <c r="V17" s="103"/>
      <c r="W17" s="5">
        <v>0</v>
      </c>
      <c r="X17" s="155" t="s">
        <v>57</v>
      </c>
      <c r="Y17" s="215"/>
      <c r="Z17" s="215"/>
      <c r="AA17" s="215"/>
      <c r="AB17" s="216"/>
      <c r="AC17" s="12" t="s">
        <v>110</v>
      </c>
      <c r="AD17" s="195" t="s">
        <v>21</v>
      </c>
      <c r="AE17" s="103"/>
      <c r="AH17" s="79">
        <v>106</v>
      </c>
      <c r="AI17" s="78">
        <f t="shared" si="0"/>
        <v>0.43333333333333335</v>
      </c>
    </row>
    <row r="18" spans="1:35" x14ac:dyDescent="0.3">
      <c r="A18" s="5">
        <v>107</v>
      </c>
      <c r="B18" s="5">
        <v>0</v>
      </c>
      <c r="C18" s="5">
        <v>0</v>
      </c>
      <c r="D18" s="5">
        <v>0</v>
      </c>
      <c r="E18" s="5">
        <v>0</v>
      </c>
      <c r="F18" s="5">
        <v>0</v>
      </c>
      <c r="G18" s="5">
        <v>0</v>
      </c>
      <c r="H18" s="217" t="s">
        <v>49</v>
      </c>
      <c r="I18" s="103"/>
      <c r="J18" s="5">
        <v>0</v>
      </c>
      <c r="K18" s="5">
        <v>0</v>
      </c>
      <c r="L18" s="5">
        <v>0</v>
      </c>
      <c r="M18" s="110" t="s">
        <v>56</v>
      </c>
      <c r="N18" s="102"/>
      <c r="O18" s="102"/>
      <c r="P18" s="102"/>
      <c r="Q18" s="102"/>
      <c r="R18" s="102"/>
      <c r="S18" s="102"/>
      <c r="T18" s="102"/>
      <c r="U18" s="102"/>
      <c r="V18" s="102"/>
      <c r="W18" s="102"/>
      <c r="X18" s="102"/>
      <c r="Y18" s="103"/>
      <c r="Z18" s="117" t="s">
        <v>82</v>
      </c>
      <c r="AA18" s="218"/>
      <c r="AB18" s="218"/>
      <c r="AC18" s="218"/>
      <c r="AD18" s="218"/>
      <c r="AE18" s="219"/>
      <c r="AH18" s="79">
        <v>107</v>
      </c>
      <c r="AI18" s="78">
        <f t="shared" si="0"/>
        <v>0.7</v>
      </c>
    </row>
    <row r="19" spans="1:35" x14ac:dyDescent="0.3">
      <c r="A19" s="5">
        <v>108</v>
      </c>
      <c r="B19" s="5">
        <v>0</v>
      </c>
      <c r="C19" s="5">
        <v>0</v>
      </c>
      <c r="D19" s="5">
        <v>0</v>
      </c>
      <c r="E19" s="5">
        <v>0</v>
      </c>
      <c r="F19" s="5">
        <v>0</v>
      </c>
      <c r="G19" s="173" t="s">
        <v>29</v>
      </c>
      <c r="H19" s="121"/>
      <c r="I19" s="121"/>
      <c r="J19" s="121"/>
      <c r="K19" s="121"/>
      <c r="L19" s="121"/>
      <c r="M19" s="5">
        <v>0</v>
      </c>
      <c r="N19" s="126" t="s">
        <v>12</v>
      </c>
      <c r="O19" s="102"/>
      <c r="P19" s="102"/>
      <c r="Q19" s="102"/>
      <c r="R19" s="102"/>
      <c r="S19" s="102"/>
      <c r="T19" s="102"/>
      <c r="U19" s="102"/>
      <c r="V19" s="102"/>
      <c r="W19" s="103"/>
      <c r="X19" s="155" t="s">
        <v>104</v>
      </c>
      <c r="Y19" s="215"/>
      <c r="Z19" s="215"/>
      <c r="AA19" s="215"/>
      <c r="AB19" s="216"/>
      <c r="AC19" s="5">
        <v>0</v>
      </c>
      <c r="AD19" s="195" t="s">
        <v>21</v>
      </c>
      <c r="AE19" s="103"/>
      <c r="AH19" s="79">
        <v>108</v>
      </c>
      <c r="AI19" s="78">
        <f t="shared" si="0"/>
        <v>0.76666666666666672</v>
      </c>
    </row>
    <row r="20" spans="1:35" x14ac:dyDescent="0.3">
      <c r="AI20" s="80"/>
    </row>
    <row r="21" spans="1:35" x14ac:dyDescent="0.3">
      <c r="AI21" s="80"/>
    </row>
    <row r="22" spans="1:35" ht="20.25" x14ac:dyDescent="0.3">
      <c r="A22" s="183">
        <v>45839</v>
      </c>
      <c r="B22" s="184"/>
      <c r="C22" s="184"/>
      <c r="D22" s="184"/>
      <c r="E22" s="184"/>
      <c r="F22" s="184"/>
      <c r="G22" s="184"/>
      <c r="H22" s="184"/>
      <c r="I22" s="184"/>
      <c r="J22" s="184"/>
      <c r="K22" s="184"/>
      <c r="L22" s="184"/>
      <c r="M22" s="184"/>
      <c r="N22" s="184"/>
      <c r="O22" s="184"/>
      <c r="P22" s="184"/>
      <c r="Q22" s="184"/>
      <c r="R22" s="184"/>
      <c r="S22" s="184"/>
      <c r="T22" s="184"/>
      <c r="U22" s="184"/>
      <c r="V22" s="184"/>
      <c r="W22" s="184"/>
      <c r="X22" s="184"/>
      <c r="Y22" s="184"/>
      <c r="Z22" s="184"/>
      <c r="AA22" s="184"/>
      <c r="AB22" s="184"/>
      <c r="AC22" s="184"/>
      <c r="AD22" s="184"/>
      <c r="AE22" s="184"/>
      <c r="AF22" s="185"/>
      <c r="AG22" s="54"/>
      <c r="AH22" s="54"/>
      <c r="AI22" s="80"/>
    </row>
    <row r="23" spans="1:35" x14ac:dyDescent="0.3">
      <c r="A23" s="5"/>
      <c r="B23" s="5" t="s">
        <v>529</v>
      </c>
      <c r="C23" s="5" t="s">
        <v>530</v>
      </c>
      <c r="D23" s="5" t="s">
        <v>531</v>
      </c>
      <c r="E23" s="5" t="s">
        <v>532</v>
      </c>
      <c r="F23" s="5" t="s">
        <v>533</v>
      </c>
      <c r="G23" s="5" t="s">
        <v>527</v>
      </c>
      <c r="H23" s="5" t="s">
        <v>528</v>
      </c>
      <c r="I23" s="5" t="s">
        <v>529</v>
      </c>
      <c r="J23" s="5" t="s">
        <v>530</v>
      </c>
      <c r="K23" s="5" t="s">
        <v>531</v>
      </c>
      <c r="L23" s="5" t="s">
        <v>532</v>
      </c>
      <c r="M23" s="5" t="s">
        <v>533</v>
      </c>
      <c r="N23" s="5" t="s">
        <v>527</v>
      </c>
      <c r="O23" s="5" t="s">
        <v>528</v>
      </c>
      <c r="P23" s="5" t="s">
        <v>529</v>
      </c>
      <c r="Q23" s="5" t="s">
        <v>530</v>
      </c>
      <c r="R23" s="5" t="s">
        <v>531</v>
      </c>
      <c r="S23" s="5" t="s">
        <v>532</v>
      </c>
      <c r="T23" s="5" t="s">
        <v>533</v>
      </c>
      <c r="U23" s="5" t="s">
        <v>527</v>
      </c>
      <c r="V23" s="5" t="s">
        <v>528</v>
      </c>
      <c r="W23" s="5" t="s">
        <v>529</v>
      </c>
      <c r="X23" s="5" t="s">
        <v>530</v>
      </c>
      <c r="Y23" s="5" t="s">
        <v>531</v>
      </c>
      <c r="Z23" s="5" t="s">
        <v>532</v>
      </c>
      <c r="AA23" s="5" t="s">
        <v>533</v>
      </c>
      <c r="AB23" s="5" t="s">
        <v>527</v>
      </c>
      <c r="AC23" s="5" t="s">
        <v>528</v>
      </c>
      <c r="AD23" s="5" t="s">
        <v>529</v>
      </c>
      <c r="AE23" s="5" t="s">
        <v>530</v>
      </c>
      <c r="AF23" s="5" t="s">
        <v>531</v>
      </c>
      <c r="AI23" s="80"/>
    </row>
    <row r="24" spans="1:35" x14ac:dyDescent="0.3">
      <c r="A24" s="5"/>
      <c r="B24" s="5">
        <v>1</v>
      </c>
      <c r="C24" s="5">
        <v>2</v>
      </c>
      <c r="D24" s="5">
        <v>3</v>
      </c>
      <c r="E24" s="5">
        <v>4</v>
      </c>
      <c r="F24" s="5">
        <v>5</v>
      </c>
      <c r="G24" s="5">
        <v>6</v>
      </c>
      <c r="H24" s="5">
        <v>7</v>
      </c>
      <c r="I24" s="5">
        <v>8</v>
      </c>
      <c r="J24" s="5">
        <v>9</v>
      </c>
      <c r="K24" s="5">
        <v>10</v>
      </c>
      <c r="L24" s="5">
        <v>11</v>
      </c>
      <c r="M24" s="5">
        <v>12</v>
      </c>
      <c r="N24" s="5">
        <v>13</v>
      </c>
      <c r="O24" s="5">
        <v>14</v>
      </c>
      <c r="P24" s="5">
        <v>15</v>
      </c>
      <c r="Q24" s="5">
        <v>16</v>
      </c>
      <c r="R24" s="5">
        <v>17</v>
      </c>
      <c r="S24" s="5">
        <v>18</v>
      </c>
      <c r="T24" s="5">
        <v>19</v>
      </c>
      <c r="U24" s="5">
        <v>20</v>
      </c>
      <c r="V24" s="5">
        <v>21</v>
      </c>
      <c r="W24" s="5">
        <v>22</v>
      </c>
      <c r="X24" s="5">
        <v>23</v>
      </c>
      <c r="Y24" s="5">
        <v>24</v>
      </c>
      <c r="Z24" s="5">
        <v>25</v>
      </c>
      <c r="AA24" s="5">
        <v>26</v>
      </c>
      <c r="AB24" s="5">
        <v>27</v>
      </c>
      <c r="AC24" s="5">
        <v>28</v>
      </c>
      <c r="AD24" s="5">
        <v>29</v>
      </c>
      <c r="AE24" s="5">
        <v>30</v>
      </c>
      <c r="AF24" s="5">
        <v>31</v>
      </c>
      <c r="AH24" s="76" t="s">
        <v>515</v>
      </c>
      <c r="AI24" s="83" t="s">
        <v>542</v>
      </c>
    </row>
    <row r="25" spans="1:35" x14ac:dyDescent="0.3">
      <c r="A25" s="5">
        <v>1</v>
      </c>
      <c r="B25" s="148" t="s">
        <v>75</v>
      </c>
      <c r="C25" s="102"/>
      <c r="D25" s="102"/>
      <c r="E25" s="102"/>
      <c r="F25" s="102"/>
      <c r="G25" s="102"/>
      <c r="H25" s="102"/>
      <c r="I25" s="102"/>
      <c r="J25" s="102"/>
      <c r="K25" s="103"/>
      <c r="L25" s="147" t="s">
        <v>87</v>
      </c>
      <c r="M25" s="103"/>
      <c r="N25" s="206" t="s">
        <v>140</v>
      </c>
      <c r="O25" s="206"/>
      <c r="P25" s="206"/>
      <c r="Q25" s="206"/>
      <c r="R25" s="206"/>
      <c r="S25" s="206"/>
      <c r="T25" s="206"/>
      <c r="U25" s="206"/>
      <c r="V25" s="206"/>
      <c r="W25" s="206"/>
      <c r="X25" s="117" t="s">
        <v>150</v>
      </c>
      <c r="Y25" s="102"/>
      <c r="Z25" s="102"/>
      <c r="AA25" s="102"/>
      <c r="AB25" s="103"/>
      <c r="AC25" s="101" t="s">
        <v>123</v>
      </c>
      <c r="AD25" s="102"/>
      <c r="AE25" s="102"/>
      <c r="AF25" s="103"/>
      <c r="AG25" s="81"/>
      <c r="AH25" s="5">
        <v>1</v>
      </c>
      <c r="AI25" s="78">
        <f>(30-(COUNTIF(B25:AF25,0)))/30</f>
        <v>1</v>
      </c>
    </row>
    <row r="26" spans="1:35" x14ac:dyDescent="0.3">
      <c r="A26" s="5">
        <v>2</v>
      </c>
      <c r="B26" s="115" t="s">
        <v>120</v>
      </c>
      <c r="C26" s="189"/>
      <c r="D26" s="189"/>
      <c r="E26" s="189"/>
      <c r="F26" s="189"/>
      <c r="G26" s="189"/>
      <c r="H26" s="190"/>
      <c r="I26" s="191"/>
      <c r="J26" s="5">
        <v>0</v>
      </c>
      <c r="K26" s="5">
        <v>0</v>
      </c>
      <c r="L26" s="142" t="s">
        <v>137</v>
      </c>
      <c r="M26" s="102"/>
      <c r="N26" s="102"/>
      <c r="O26" s="102"/>
      <c r="P26" s="102"/>
      <c r="Q26" s="102"/>
      <c r="R26" s="102"/>
      <c r="S26" s="103"/>
      <c r="T26" s="17" t="s">
        <v>111</v>
      </c>
      <c r="U26" s="5">
        <v>0</v>
      </c>
      <c r="V26" s="104" t="s">
        <v>33</v>
      </c>
      <c r="W26" s="102"/>
      <c r="X26" s="102"/>
      <c r="Y26" s="102"/>
      <c r="Z26" s="102"/>
      <c r="AA26" s="102"/>
      <c r="AB26" s="102"/>
      <c r="AC26" s="102"/>
      <c r="AD26" s="102"/>
      <c r="AE26" s="102"/>
      <c r="AF26" s="103"/>
      <c r="AG26" s="81"/>
      <c r="AH26" s="5">
        <v>2</v>
      </c>
      <c r="AI26" s="78">
        <f t="shared" ref="AI26:AI40" si="1">(30-(COUNTIF(B26:AF26,0)))/30</f>
        <v>0.9</v>
      </c>
    </row>
    <row r="27" spans="1:35" x14ac:dyDescent="0.3">
      <c r="A27" s="5">
        <v>3</v>
      </c>
      <c r="B27" s="110" t="s">
        <v>111</v>
      </c>
      <c r="C27" s="102"/>
      <c r="D27" s="103"/>
      <c r="E27" s="6"/>
      <c r="F27" s="172" t="s">
        <v>84</v>
      </c>
      <c r="G27" s="102"/>
      <c r="H27" s="102"/>
      <c r="I27" s="123"/>
      <c r="J27" s="5">
        <v>0</v>
      </c>
      <c r="K27" s="5">
        <v>0</v>
      </c>
      <c r="L27" s="5">
        <v>0</v>
      </c>
      <c r="M27" s="117" t="s">
        <v>102</v>
      </c>
      <c r="N27" s="102"/>
      <c r="O27" s="102"/>
      <c r="P27" s="102"/>
      <c r="Q27" s="102"/>
      <c r="R27" s="102"/>
      <c r="S27" s="102"/>
      <c r="T27" s="13" t="s">
        <v>148</v>
      </c>
      <c r="U27" s="5">
        <v>0</v>
      </c>
      <c r="V27" s="104" t="s">
        <v>33</v>
      </c>
      <c r="W27" s="102"/>
      <c r="X27" s="102"/>
      <c r="Y27" s="102"/>
      <c r="Z27" s="102"/>
      <c r="AA27" s="102"/>
      <c r="AB27" s="102"/>
      <c r="AC27" s="102"/>
      <c r="AD27" s="102"/>
      <c r="AE27" s="102"/>
      <c r="AF27" s="103"/>
      <c r="AG27" s="81"/>
      <c r="AH27" s="5">
        <v>3</v>
      </c>
      <c r="AI27" s="78">
        <f t="shared" si="1"/>
        <v>0.8666666666666667</v>
      </c>
    </row>
    <row r="28" spans="1:35" x14ac:dyDescent="0.3">
      <c r="A28" s="5">
        <v>4</v>
      </c>
      <c r="B28" s="5">
        <v>0</v>
      </c>
      <c r="C28" s="5">
        <v>0</v>
      </c>
      <c r="D28" s="5">
        <v>0</v>
      </c>
      <c r="E28" s="5">
        <v>0</v>
      </c>
      <c r="F28" s="5">
        <v>0</v>
      </c>
      <c r="G28" s="5">
        <v>0</v>
      </c>
      <c r="H28" s="5">
        <v>0</v>
      </c>
      <c r="I28" s="5">
        <v>0</v>
      </c>
      <c r="J28" s="5">
        <v>0</v>
      </c>
      <c r="K28" s="5">
        <v>0</v>
      </c>
      <c r="L28" s="5">
        <v>0</v>
      </c>
      <c r="M28" s="5">
        <v>0</v>
      </c>
      <c r="N28" s="206" t="s">
        <v>23</v>
      </c>
      <c r="O28" s="206"/>
      <c r="P28" s="206"/>
      <c r="Q28" s="206"/>
      <c r="R28" s="206"/>
      <c r="S28" s="206"/>
      <c r="T28" s="206"/>
      <c r="U28" s="206"/>
      <c r="V28" s="206"/>
      <c r="W28" s="206"/>
      <c r="X28" s="5">
        <v>0</v>
      </c>
      <c r="Y28" s="101" t="s">
        <v>130</v>
      </c>
      <c r="Z28" s="102"/>
      <c r="AA28" s="102"/>
      <c r="AB28" s="102"/>
      <c r="AC28" s="102"/>
      <c r="AD28" s="102"/>
      <c r="AE28" s="102"/>
      <c r="AF28" s="103"/>
      <c r="AG28" s="81"/>
      <c r="AH28" s="5">
        <v>4</v>
      </c>
      <c r="AI28" s="78">
        <f t="shared" si="1"/>
        <v>0.56666666666666665</v>
      </c>
    </row>
    <row r="29" spans="1:35" x14ac:dyDescent="0.3">
      <c r="A29" s="5">
        <v>5</v>
      </c>
      <c r="B29" s="5">
        <v>0</v>
      </c>
      <c r="C29" s="101" t="s">
        <v>22</v>
      </c>
      <c r="D29" s="168"/>
      <c r="E29" s="168"/>
      <c r="F29" s="168"/>
      <c r="G29" s="168"/>
      <c r="H29" s="168"/>
      <c r="I29" s="169"/>
      <c r="J29" s="110" t="s">
        <v>14</v>
      </c>
      <c r="K29" s="119"/>
      <c r="L29" s="119"/>
      <c r="M29" s="119"/>
      <c r="N29" s="119"/>
      <c r="O29" s="119"/>
      <c r="P29" s="119"/>
      <c r="Q29" s="119"/>
      <c r="R29" s="119"/>
      <c r="S29" s="119"/>
      <c r="T29" s="119"/>
      <c r="U29" s="119"/>
      <c r="V29" s="119"/>
      <c r="W29" s="119"/>
      <c r="X29" s="123"/>
      <c r="Y29" s="174" t="s">
        <v>134</v>
      </c>
      <c r="Z29" s="102"/>
      <c r="AA29" s="102"/>
      <c r="AB29" s="102"/>
      <c r="AC29" s="102"/>
      <c r="AD29" s="10">
        <v>0</v>
      </c>
      <c r="AE29" s="5">
        <v>0</v>
      </c>
      <c r="AF29" s="5">
        <v>0</v>
      </c>
      <c r="AH29" s="5">
        <v>5</v>
      </c>
      <c r="AI29" s="78">
        <f t="shared" si="1"/>
        <v>0.8666666666666667</v>
      </c>
    </row>
    <row r="30" spans="1:35" x14ac:dyDescent="0.3">
      <c r="A30" s="5">
        <v>6</v>
      </c>
      <c r="B30" s="5">
        <v>0</v>
      </c>
      <c r="C30" s="5">
        <v>0</v>
      </c>
      <c r="D30" s="5">
        <v>0</v>
      </c>
      <c r="E30" s="5">
        <v>0</v>
      </c>
      <c r="F30" s="5">
        <v>0</v>
      </c>
      <c r="G30" s="5">
        <v>0</v>
      </c>
      <c r="H30" s="5">
        <v>0</v>
      </c>
      <c r="I30" s="5">
        <v>0</v>
      </c>
      <c r="J30" s="5">
        <v>0</v>
      </c>
      <c r="K30" s="5">
        <v>0</v>
      </c>
      <c r="L30" s="5">
        <v>0</v>
      </c>
      <c r="M30" s="5">
        <v>0</v>
      </c>
      <c r="N30" s="5">
        <v>0</v>
      </c>
      <c r="O30" s="5">
        <v>0</v>
      </c>
      <c r="P30" s="5">
        <v>0</v>
      </c>
      <c r="Q30" s="116" t="s">
        <v>20</v>
      </c>
      <c r="R30" s="186"/>
      <c r="S30" s="186"/>
      <c r="T30" s="186"/>
      <c r="U30" s="134"/>
      <c r="V30" s="135" t="s">
        <v>18</v>
      </c>
      <c r="W30" s="210"/>
      <c r="X30" s="210"/>
      <c r="Y30" s="210"/>
      <c r="Z30" s="210"/>
      <c r="AA30" s="210"/>
      <c r="AB30" s="210"/>
      <c r="AC30" s="210"/>
      <c r="AD30" s="210"/>
      <c r="AE30" s="210"/>
      <c r="AF30" s="211"/>
      <c r="AG30" s="81"/>
      <c r="AH30" s="5">
        <v>6</v>
      </c>
      <c r="AI30" s="78">
        <f t="shared" si="1"/>
        <v>0.5</v>
      </c>
    </row>
    <row r="31" spans="1:35" x14ac:dyDescent="0.3">
      <c r="A31" s="5">
        <v>7</v>
      </c>
      <c r="B31" s="110" t="s">
        <v>125</v>
      </c>
      <c r="C31" s="102"/>
      <c r="D31" s="102"/>
      <c r="E31" s="102"/>
      <c r="F31" s="102"/>
      <c r="G31" s="102"/>
      <c r="H31" s="102"/>
      <c r="I31" s="102"/>
      <c r="J31" s="103"/>
      <c r="K31" s="5">
        <v>0</v>
      </c>
      <c r="L31" s="111" t="s">
        <v>10</v>
      </c>
      <c r="M31" s="102"/>
      <c r="N31" s="102"/>
      <c r="O31" s="102"/>
      <c r="P31" s="102"/>
      <c r="Q31" s="102"/>
      <c r="R31" s="102"/>
      <c r="S31" s="102"/>
      <c r="T31" s="102"/>
      <c r="U31" s="102"/>
      <c r="V31" s="102"/>
      <c r="W31" s="102"/>
      <c r="X31" s="102"/>
      <c r="Y31" s="103"/>
      <c r="Z31" s="116" t="s">
        <v>141</v>
      </c>
      <c r="AA31" s="102"/>
      <c r="AB31" s="102"/>
      <c r="AC31" s="102"/>
      <c r="AD31" s="102"/>
      <c r="AE31" s="103"/>
      <c r="AF31" s="5">
        <v>0</v>
      </c>
      <c r="AH31" s="5">
        <v>7</v>
      </c>
      <c r="AI31" s="78">
        <f t="shared" si="1"/>
        <v>0.93333333333333335</v>
      </c>
    </row>
    <row r="32" spans="1:35" x14ac:dyDescent="0.3">
      <c r="A32" s="5">
        <v>8</v>
      </c>
      <c r="B32" s="110" t="s">
        <v>125</v>
      </c>
      <c r="C32" s="102"/>
      <c r="D32" s="102"/>
      <c r="E32" s="102"/>
      <c r="F32" s="102"/>
      <c r="G32" s="102"/>
      <c r="H32" s="102"/>
      <c r="I32" s="102"/>
      <c r="J32" s="103"/>
      <c r="K32" s="101" t="s">
        <v>135</v>
      </c>
      <c r="L32" s="102"/>
      <c r="M32" s="102"/>
      <c r="N32" s="102"/>
      <c r="O32" s="102"/>
      <c r="P32" s="102"/>
      <c r="Q32" s="103"/>
      <c r="R32" s="151" t="s">
        <v>133</v>
      </c>
      <c r="S32" s="102"/>
      <c r="T32" s="102"/>
      <c r="U32" s="102"/>
      <c r="V32" s="102"/>
      <c r="W32" s="102"/>
      <c r="X32" s="102"/>
      <c r="Y32" s="102"/>
      <c r="Z32" s="102"/>
      <c r="AA32" s="18" t="s">
        <v>146</v>
      </c>
      <c r="AB32" s="101" t="s">
        <v>131</v>
      </c>
      <c r="AC32" s="102"/>
      <c r="AD32" s="102"/>
      <c r="AE32" s="102"/>
      <c r="AF32" s="103"/>
      <c r="AG32" s="81"/>
      <c r="AH32" s="5">
        <v>8</v>
      </c>
      <c r="AI32" s="78">
        <f t="shared" si="1"/>
        <v>1</v>
      </c>
    </row>
    <row r="33" spans="1:35" x14ac:dyDescent="0.3">
      <c r="A33" s="5">
        <v>101</v>
      </c>
      <c r="B33" s="172" t="s">
        <v>84</v>
      </c>
      <c r="C33" s="102"/>
      <c r="D33" s="102"/>
      <c r="E33" s="102" t="s">
        <v>119</v>
      </c>
      <c r="F33" s="220" t="s">
        <v>73</v>
      </c>
      <c r="G33" s="221"/>
      <c r="H33" s="221"/>
      <c r="I33" s="221"/>
      <c r="J33" s="221"/>
      <c r="K33" s="221"/>
      <c r="L33" s="221"/>
      <c r="M33" s="222"/>
      <c r="N33" s="6">
        <v>0</v>
      </c>
      <c r="O33" s="6">
        <v>0</v>
      </c>
      <c r="P33" s="6">
        <v>0</v>
      </c>
      <c r="Q33" s="6">
        <v>0</v>
      </c>
      <c r="R33" s="147" t="s">
        <v>81</v>
      </c>
      <c r="S33" s="187"/>
      <c r="T33" s="187"/>
      <c r="U33" s="187"/>
      <c r="V33" s="187"/>
      <c r="W33" s="187"/>
      <c r="X33" s="187"/>
      <c r="Y33" s="187"/>
      <c r="Z33" s="188"/>
      <c r="AA33" s="177" t="s">
        <v>17</v>
      </c>
      <c r="AB33" s="178"/>
      <c r="AC33" s="178"/>
      <c r="AD33" s="178"/>
      <c r="AE33" s="178"/>
      <c r="AF33" s="179"/>
      <c r="AG33" s="81"/>
      <c r="AH33" s="5">
        <v>101</v>
      </c>
      <c r="AI33" s="78">
        <f t="shared" si="1"/>
        <v>0.8666666666666667</v>
      </c>
    </row>
    <row r="34" spans="1:35" x14ac:dyDescent="0.3">
      <c r="A34" s="5">
        <v>102</v>
      </c>
      <c r="B34" s="7" t="s">
        <v>32</v>
      </c>
      <c r="C34" s="7"/>
      <c r="D34" s="7"/>
      <c r="E34" s="204" t="s">
        <v>109</v>
      </c>
      <c r="F34" s="213"/>
      <c r="G34" s="214"/>
      <c r="H34" s="104" t="s">
        <v>34</v>
      </c>
      <c r="I34" s="105"/>
      <c r="J34" s="105"/>
      <c r="K34" s="105"/>
      <c r="L34" s="105"/>
      <c r="M34" s="105"/>
      <c r="N34" s="105"/>
      <c r="O34" s="105"/>
      <c r="P34" s="105"/>
      <c r="Q34" s="106"/>
      <c r="R34" s="174" t="s">
        <v>115</v>
      </c>
      <c r="S34" s="175"/>
      <c r="T34" s="175"/>
      <c r="U34" s="175"/>
      <c r="V34" s="176"/>
      <c r="W34" s="157" t="s">
        <v>91</v>
      </c>
      <c r="X34" s="102"/>
      <c r="Y34" s="102"/>
      <c r="Z34" s="102"/>
      <c r="AA34" s="102"/>
      <c r="AB34" s="102"/>
      <c r="AC34" s="103"/>
      <c r="AD34" s="5">
        <v>0</v>
      </c>
      <c r="AE34" s="5">
        <v>0</v>
      </c>
      <c r="AF34" s="5">
        <v>0</v>
      </c>
      <c r="AH34" s="5">
        <v>102</v>
      </c>
      <c r="AI34" s="78">
        <f t="shared" si="1"/>
        <v>0.9</v>
      </c>
    </row>
    <row r="35" spans="1:35" x14ac:dyDescent="0.3">
      <c r="A35" s="5">
        <v>103</v>
      </c>
      <c r="B35" s="131" t="s">
        <v>24</v>
      </c>
      <c r="C35" s="102"/>
      <c r="D35" s="102"/>
      <c r="E35" s="102"/>
      <c r="F35" s="102"/>
      <c r="G35" s="102"/>
      <c r="H35" s="102"/>
      <c r="I35" s="102"/>
      <c r="J35" s="102"/>
      <c r="K35" s="103"/>
      <c r="L35" s="101" t="s">
        <v>16</v>
      </c>
      <c r="M35" s="168"/>
      <c r="N35" s="168"/>
      <c r="O35" s="168"/>
      <c r="P35" s="168"/>
      <c r="Q35" s="168"/>
      <c r="R35" s="168"/>
      <c r="S35" s="168"/>
      <c r="T35" s="169"/>
      <c r="U35" s="144" t="s">
        <v>146</v>
      </c>
      <c r="V35" s="102"/>
      <c r="W35" s="102"/>
      <c r="X35" s="102"/>
      <c r="Y35" s="102"/>
      <c r="Z35" s="103"/>
      <c r="AA35" s="110" t="s">
        <v>88</v>
      </c>
      <c r="AB35" s="102"/>
      <c r="AC35" s="102"/>
      <c r="AD35" s="102"/>
      <c r="AE35" s="102"/>
      <c r="AF35" s="103"/>
      <c r="AG35" s="81"/>
      <c r="AH35" s="5">
        <v>103</v>
      </c>
      <c r="AI35" s="78">
        <f t="shared" si="1"/>
        <v>1</v>
      </c>
    </row>
    <row r="36" spans="1:35" x14ac:dyDescent="0.3">
      <c r="A36" s="5">
        <v>104</v>
      </c>
      <c r="B36" s="131" t="s">
        <v>24</v>
      </c>
      <c r="C36" s="102"/>
      <c r="D36" s="102"/>
      <c r="E36" s="102"/>
      <c r="F36" s="102"/>
      <c r="G36" s="102"/>
      <c r="H36" s="102"/>
      <c r="I36" s="102"/>
      <c r="J36" s="102"/>
      <c r="K36" s="103"/>
      <c r="L36" s="5">
        <v>0</v>
      </c>
      <c r="M36" s="16" t="s">
        <v>111</v>
      </c>
      <c r="N36" s="5">
        <v>0</v>
      </c>
      <c r="O36" s="174" t="s">
        <v>53</v>
      </c>
      <c r="P36" s="175"/>
      <c r="Q36" s="175"/>
      <c r="R36" s="175"/>
      <c r="S36" s="176"/>
      <c r="T36" s="9" t="s">
        <v>136</v>
      </c>
      <c r="U36" s="138" t="s">
        <v>128</v>
      </c>
      <c r="V36" s="102"/>
      <c r="W36" s="102"/>
      <c r="X36" s="102"/>
      <c r="Y36" s="102"/>
      <c r="Z36" s="102"/>
      <c r="AA36" s="102"/>
      <c r="AB36" s="103"/>
      <c r="AC36" s="19" t="s">
        <v>153</v>
      </c>
      <c r="AD36" s="117" t="s">
        <v>156</v>
      </c>
      <c r="AE36" s="103"/>
      <c r="AF36" s="5">
        <v>0</v>
      </c>
      <c r="AH36" s="5">
        <v>104</v>
      </c>
      <c r="AI36" s="78">
        <f t="shared" si="1"/>
        <v>0.9</v>
      </c>
    </row>
    <row r="37" spans="1:35" x14ac:dyDescent="0.3">
      <c r="A37" s="5">
        <v>105</v>
      </c>
      <c r="B37" s="127" t="s">
        <v>118</v>
      </c>
      <c r="C37" s="102"/>
      <c r="D37" s="102"/>
      <c r="E37" s="102"/>
      <c r="F37" s="103"/>
      <c r="G37" s="133" t="s">
        <v>24</v>
      </c>
      <c r="H37" s="207"/>
      <c r="I37" s="208"/>
      <c r="J37" s="212" t="s">
        <v>106</v>
      </c>
      <c r="K37" s="102"/>
      <c r="L37" s="102"/>
      <c r="M37" s="102"/>
      <c r="N37" s="102"/>
      <c r="O37" s="102"/>
      <c r="P37" s="103"/>
      <c r="Q37" s="126" t="s">
        <v>36</v>
      </c>
      <c r="R37" s="145"/>
      <c r="S37" s="145"/>
      <c r="T37" s="145"/>
      <c r="U37" s="145"/>
      <c r="V37" s="145"/>
      <c r="W37" s="145"/>
      <c r="X37" s="145"/>
      <c r="Y37" s="146"/>
      <c r="Z37" s="111" t="s">
        <v>153</v>
      </c>
      <c r="AA37" s="102"/>
      <c r="AB37" s="103"/>
      <c r="AC37" s="128" t="s">
        <v>103</v>
      </c>
      <c r="AD37" s="102"/>
      <c r="AE37" s="102"/>
      <c r="AF37" s="103"/>
      <c r="AG37" s="81"/>
      <c r="AH37" s="5">
        <v>105</v>
      </c>
      <c r="AI37" s="78">
        <f t="shared" si="1"/>
        <v>1</v>
      </c>
    </row>
    <row r="38" spans="1:35" x14ac:dyDescent="0.3">
      <c r="A38" s="5">
        <v>106</v>
      </c>
      <c r="B38" s="195" t="s">
        <v>21</v>
      </c>
      <c r="C38" s="102"/>
      <c r="D38" s="102"/>
      <c r="E38" s="102"/>
      <c r="F38" s="102"/>
      <c r="G38" s="102"/>
      <c r="H38" s="102"/>
      <c r="I38" s="103"/>
      <c r="J38" s="6">
        <v>0</v>
      </c>
      <c r="K38" s="6">
        <v>0</v>
      </c>
      <c r="L38" s="6">
        <v>0</v>
      </c>
      <c r="M38" s="6">
        <v>0</v>
      </c>
      <c r="N38" s="15" t="s">
        <v>534</v>
      </c>
      <c r="O38" s="15"/>
      <c r="P38" s="147" t="s">
        <v>35</v>
      </c>
      <c r="Q38" s="187"/>
      <c r="R38" s="187"/>
      <c r="S38" s="187"/>
      <c r="T38" s="187"/>
      <c r="U38" s="187"/>
      <c r="V38" s="187"/>
      <c r="W38" s="187"/>
      <c r="X38" s="187"/>
      <c r="Y38" s="187"/>
      <c r="Z38" s="187"/>
      <c r="AA38" s="187"/>
      <c r="AB38" s="187"/>
      <c r="AC38" s="188"/>
      <c r="AD38" s="111" t="s">
        <v>54</v>
      </c>
      <c r="AE38" s="102"/>
      <c r="AF38" s="103"/>
      <c r="AG38" s="81"/>
      <c r="AH38" s="5">
        <v>106</v>
      </c>
      <c r="AI38" s="78">
        <f t="shared" si="1"/>
        <v>0.8666666666666667</v>
      </c>
    </row>
    <row r="39" spans="1:35" x14ac:dyDescent="0.3">
      <c r="A39" s="5">
        <v>107</v>
      </c>
      <c r="B39" s="209" t="s">
        <v>112</v>
      </c>
      <c r="C39" s="102"/>
      <c r="D39" s="102"/>
      <c r="E39" s="103"/>
      <c r="F39" s="138" t="s">
        <v>105</v>
      </c>
      <c r="G39" s="102"/>
      <c r="H39" s="102"/>
      <c r="I39" s="102"/>
      <c r="J39" s="102"/>
      <c r="K39" s="102"/>
      <c r="L39" s="102"/>
      <c r="M39" s="103"/>
      <c r="N39" s="5">
        <v>0</v>
      </c>
      <c r="O39" s="5">
        <v>0</v>
      </c>
      <c r="P39" s="5">
        <v>0</v>
      </c>
      <c r="Q39" s="5">
        <v>0</v>
      </c>
      <c r="R39" s="5">
        <v>0</v>
      </c>
      <c r="S39" s="127" t="s">
        <v>145</v>
      </c>
      <c r="T39" s="102"/>
      <c r="U39" s="103"/>
      <c r="V39" s="192" t="s">
        <v>85</v>
      </c>
      <c r="W39" s="193"/>
      <c r="X39" s="193"/>
      <c r="Y39" s="193"/>
      <c r="Z39" s="194"/>
      <c r="AA39" s="162" t="s">
        <v>147</v>
      </c>
      <c r="AB39" s="103"/>
      <c r="AC39" s="112" t="s">
        <v>126</v>
      </c>
      <c r="AD39" s="102"/>
      <c r="AE39" s="102"/>
      <c r="AF39" s="103"/>
      <c r="AG39" s="81"/>
      <c r="AH39" s="5">
        <v>107</v>
      </c>
      <c r="AI39" s="78">
        <f t="shared" si="1"/>
        <v>0.83333333333333337</v>
      </c>
    </row>
    <row r="40" spans="1:35" x14ac:dyDescent="0.3">
      <c r="A40" s="5">
        <v>108</v>
      </c>
      <c r="B40" s="195" t="s">
        <v>21</v>
      </c>
      <c r="C40" s="102"/>
      <c r="D40" s="102"/>
      <c r="E40" s="102"/>
      <c r="F40" s="102"/>
      <c r="G40" s="102"/>
      <c r="H40" s="102"/>
      <c r="I40" s="103"/>
      <c r="J40" s="111" t="s">
        <v>113</v>
      </c>
      <c r="K40" s="102"/>
      <c r="L40" s="102"/>
      <c r="M40" s="102"/>
      <c r="N40" s="103"/>
      <c r="O40" s="5">
        <v>0</v>
      </c>
      <c r="P40" s="138" t="s">
        <v>143</v>
      </c>
      <c r="Q40" s="102"/>
      <c r="R40" s="103"/>
      <c r="S40" s="5">
        <v>0</v>
      </c>
      <c r="T40" s="5">
        <v>0</v>
      </c>
      <c r="U40" s="115" t="s">
        <v>129</v>
      </c>
      <c r="V40" s="102"/>
      <c r="W40" s="102"/>
      <c r="X40" s="102"/>
      <c r="Y40" s="102"/>
      <c r="Z40" s="102"/>
      <c r="AA40" s="102"/>
      <c r="AB40" s="103"/>
      <c r="AC40" s="205" t="s">
        <v>19</v>
      </c>
      <c r="AD40" s="108"/>
      <c r="AE40" s="108"/>
      <c r="AF40" s="109"/>
      <c r="AH40" s="5">
        <v>108</v>
      </c>
      <c r="AI40" s="78">
        <f t="shared" si="1"/>
        <v>0.9</v>
      </c>
    </row>
    <row r="41" spans="1:35" x14ac:dyDescent="0.3">
      <c r="AI41" s="80"/>
    </row>
    <row r="44" spans="1:35" ht="20.25" x14ac:dyDescent="0.3">
      <c r="A44" s="180">
        <v>45870</v>
      </c>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c r="AA44" s="181"/>
      <c r="AB44" s="181"/>
      <c r="AC44" s="181"/>
      <c r="AD44" s="181"/>
      <c r="AE44" s="181"/>
      <c r="AF44" s="182"/>
      <c r="AG44" s="54"/>
      <c r="AH44" s="54"/>
    </row>
    <row r="45" spans="1:35" x14ac:dyDescent="0.3">
      <c r="A45" s="5"/>
      <c r="B45" s="5" t="s">
        <v>532</v>
      </c>
      <c r="C45" s="5" t="s">
        <v>533</v>
      </c>
      <c r="D45" s="5" t="s">
        <v>527</v>
      </c>
      <c r="E45" s="5" t="s">
        <v>528</v>
      </c>
      <c r="F45" s="5" t="s">
        <v>529</v>
      </c>
      <c r="G45" s="5" t="s">
        <v>530</v>
      </c>
      <c r="H45" s="5" t="s">
        <v>531</v>
      </c>
      <c r="I45" s="5" t="s">
        <v>532</v>
      </c>
      <c r="J45" s="5" t="s">
        <v>533</v>
      </c>
      <c r="K45" s="5" t="s">
        <v>527</v>
      </c>
      <c r="L45" s="5" t="s">
        <v>528</v>
      </c>
      <c r="M45" s="5" t="s">
        <v>529</v>
      </c>
      <c r="N45" s="5" t="s">
        <v>530</v>
      </c>
      <c r="O45" s="5" t="s">
        <v>531</v>
      </c>
      <c r="P45" s="5" t="s">
        <v>532</v>
      </c>
      <c r="Q45" s="5" t="s">
        <v>533</v>
      </c>
      <c r="R45" s="5" t="s">
        <v>527</v>
      </c>
      <c r="S45" s="5" t="s">
        <v>528</v>
      </c>
      <c r="T45" s="5" t="s">
        <v>529</v>
      </c>
      <c r="U45" s="5" t="s">
        <v>530</v>
      </c>
      <c r="V45" s="5" t="s">
        <v>531</v>
      </c>
      <c r="W45" s="5" t="s">
        <v>532</v>
      </c>
      <c r="X45" s="5" t="s">
        <v>533</v>
      </c>
      <c r="Y45" s="5" t="s">
        <v>527</v>
      </c>
      <c r="Z45" s="5" t="s">
        <v>528</v>
      </c>
      <c r="AA45" s="5" t="s">
        <v>529</v>
      </c>
      <c r="AB45" s="5" t="s">
        <v>530</v>
      </c>
      <c r="AC45" s="5" t="s">
        <v>531</v>
      </c>
      <c r="AD45" s="5" t="s">
        <v>532</v>
      </c>
      <c r="AE45" s="5" t="s">
        <v>533</v>
      </c>
      <c r="AF45" s="5" t="s">
        <v>527</v>
      </c>
    </row>
    <row r="46" spans="1:35" x14ac:dyDescent="0.3">
      <c r="A46" s="5"/>
      <c r="B46" s="5">
        <v>1</v>
      </c>
      <c r="C46" s="5">
        <v>2</v>
      </c>
      <c r="D46" s="5">
        <v>3</v>
      </c>
      <c r="E46" s="5">
        <v>4</v>
      </c>
      <c r="F46" s="5">
        <v>5</v>
      </c>
      <c r="G46" s="5">
        <v>6</v>
      </c>
      <c r="H46" s="5">
        <v>7</v>
      </c>
      <c r="I46" s="5">
        <v>8</v>
      </c>
      <c r="J46" s="5">
        <v>9</v>
      </c>
      <c r="K46" s="5">
        <v>10</v>
      </c>
      <c r="L46" s="5">
        <v>11</v>
      </c>
      <c r="M46" s="5">
        <v>12</v>
      </c>
      <c r="N46" s="5">
        <v>13</v>
      </c>
      <c r="O46" s="5">
        <v>14</v>
      </c>
      <c r="P46" s="5">
        <v>15</v>
      </c>
      <c r="Q46" s="5">
        <v>16</v>
      </c>
      <c r="R46" s="5">
        <v>17</v>
      </c>
      <c r="S46" s="5">
        <v>18</v>
      </c>
      <c r="T46" s="5">
        <v>19</v>
      </c>
      <c r="U46" s="5">
        <v>20</v>
      </c>
      <c r="V46" s="5">
        <v>21</v>
      </c>
      <c r="W46" s="5">
        <v>22</v>
      </c>
      <c r="X46" s="5">
        <v>23</v>
      </c>
      <c r="Y46" s="5">
        <v>24</v>
      </c>
      <c r="Z46" s="5">
        <v>25</v>
      </c>
      <c r="AA46" s="5">
        <v>26</v>
      </c>
      <c r="AB46" s="5">
        <v>27</v>
      </c>
      <c r="AC46" s="5">
        <v>28</v>
      </c>
      <c r="AD46" s="5">
        <v>29</v>
      </c>
      <c r="AE46" s="5">
        <v>30</v>
      </c>
      <c r="AF46" s="5">
        <v>31</v>
      </c>
      <c r="AH46" s="76" t="s">
        <v>515</v>
      </c>
      <c r="AI46" s="77" t="s">
        <v>542</v>
      </c>
    </row>
    <row r="47" spans="1:35" x14ac:dyDescent="0.3">
      <c r="A47" s="5">
        <v>1</v>
      </c>
      <c r="B47" s="101" t="s">
        <v>123</v>
      </c>
      <c r="C47" s="102"/>
      <c r="D47" s="102"/>
      <c r="E47" s="102"/>
      <c r="F47" s="102"/>
      <c r="G47" s="103"/>
      <c r="H47" s="161" t="s">
        <v>37</v>
      </c>
      <c r="I47" s="102"/>
      <c r="J47" s="102"/>
      <c r="K47" s="102"/>
      <c r="L47" s="102"/>
      <c r="M47" s="102"/>
      <c r="N47" s="103"/>
      <c r="O47" s="126" t="s">
        <v>174</v>
      </c>
      <c r="P47" s="102"/>
      <c r="Q47" s="102"/>
      <c r="R47" s="21" t="s">
        <v>181</v>
      </c>
      <c r="S47" s="148" t="s">
        <v>184</v>
      </c>
      <c r="T47" s="166"/>
      <c r="U47" s="166"/>
      <c r="V47" s="166"/>
      <c r="W47" s="166"/>
      <c r="X47" s="166"/>
      <c r="Y47" s="166"/>
      <c r="Z47" s="166"/>
      <c r="AA47" s="166"/>
      <c r="AB47" s="167"/>
      <c r="AC47" s="112" t="s">
        <v>206</v>
      </c>
      <c r="AD47" s="102"/>
      <c r="AE47" s="103"/>
      <c r="AF47" s="6">
        <v>0</v>
      </c>
      <c r="AG47" s="81"/>
      <c r="AH47" s="5">
        <v>1</v>
      </c>
      <c r="AI47" s="78">
        <f>(30-COUNTIF(B47:AF47,0))/30</f>
        <v>0.96666666666666667</v>
      </c>
    </row>
    <row r="48" spans="1:35" x14ac:dyDescent="0.3">
      <c r="A48" s="5">
        <v>2</v>
      </c>
      <c r="B48" s="143" t="s">
        <v>15</v>
      </c>
      <c r="C48" s="102"/>
      <c r="D48" s="102"/>
      <c r="E48" s="102"/>
      <c r="F48" s="102"/>
      <c r="G48" s="102"/>
      <c r="H48" s="102"/>
      <c r="I48" s="102"/>
      <c r="J48" s="102"/>
      <c r="K48" s="102"/>
      <c r="L48" s="102"/>
      <c r="M48" s="103"/>
      <c r="N48" s="116" t="s">
        <v>154</v>
      </c>
      <c r="O48" s="102"/>
      <c r="P48" s="102"/>
      <c r="Q48" s="103"/>
      <c r="R48" s="5">
        <v>0</v>
      </c>
      <c r="S48" s="148" t="s">
        <v>39</v>
      </c>
      <c r="T48" s="166"/>
      <c r="U48" s="166"/>
      <c r="V48" s="166"/>
      <c r="W48" s="166"/>
      <c r="X48" s="166"/>
      <c r="Y48" s="166"/>
      <c r="Z48" s="166"/>
      <c r="AA48" s="166"/>
      <c r="AB48" s="167"/>
      <c r="AC48" s="24" t="s">
        <v>208</v>
      </c>
      <c r="AD48" s="131" t="s">
        <v>211</v>
      </c>
      <c r="AE48" s="102"/>
      <c r="AF48" s="103"/>
      <c r="AG48" s="81"/>
      <c r="AH48" s="5">
        <v>2</v>
      </c>
      <c r="AI48" s="78">
        <f t="shared" ref="AI48:AI62" si="2">(30-COUNTIF(B48:AF48,0))/30</f>
        <v>0.96666666666666667</v>
      </c>
    </row>
    <row r="49" spans="1:35" x14ac:dyDescent="0.3">
      <c r="A49" s="5">
        <v>3</v>
      </c>
      <c r="B49" s="112" t="s">
        <v>159</v>
      </c>
      <c r="C49" s="102"/>
      <c r="D49" s="102"/>
      <c r="E49" s="102"/>
      <c r="F49" s="102"/>
      <c r="G49" s="103"/>
      <c r="H49" s="133" t="s">
        <v>152</v>
      </c>
      <c r="I49" s="102"/>
      <c r="J49" s="102"/>
      <c r="K49" s="102"/>
      <c r="L49" s="102"/>
      <c r="M49" s="102"/>
      <c r="N49" s="103"/>
      <c r="O49" s="111" t="s">
        <v>180</v>
      </c>
      <c r="P49" s="170"/>
      <c r="Q49" s="170"/>
      <c r="R49" s="170"/>
      <c r="S49" s="170"/>
      <c r="T49" s="170"/>
      <c r="U49" s="170"/>
      <c r="V49" s="170"/>
      <c r="W49" s="170"/>
      <c r="X49" s="170"/>
      <c r="Y49" s="170"/>
      <c r="Z49" s="170"/>
      <c r="AA49" s="170"/>
      <c r="AB49" s="170"/>
      <c r="AC49" s="170"/>
      <c r="AD49" s="170"/>
      <c r="AE49" s="170"/>
      <c r="AF49" s="171"/>
      <c r="AG49" s="81"/>
      <c r="AH49" s="5">
        <v>3</v>
      </c>
      <c r="AI49" s="78">
        <f t="shared" si="2"/>
        <v>1</v>
      </c>
    </row>
    <row r="50" spans="1:35" x14ac:dyDescent="0.3">
      <c r="A50" s="5">
        <v>4</v>
      </c>
      <c r="B50" s="11" t="s">
        <v>130</v>
      </c>
      <c r="C50" s="20" t="s">
        <v>163</v>
      </c>
      <c r="D50" s="111" t="s">
        <v>157</v>
      </c>
      <c r="E50" s="102"/>
      <c r="F50" s="102"/>
      <c r="G50" s="103"/>
      <c r="H50" s="161" t="s">
        <v>166</v>
      </c>
      <c r="I50" s="102"/>
      <c r="J50" s="102"/>
      <c r="K50" s="102"/>
      <c r="L50" s="102"/>
      <c r="M50" s="102"/>
      <c r="N50" s="103"/>
      <c r="O50" s="111" t="s">
        <v>179</v>
      </c>
      <c r="P50" s="170"/>
      <c r="Q50" s="170"/>
      <c r="R50" s="170"/>
      <c r="S50" s="170"/>
      <c r="T50" s="170"/>
      <c r="U50" s="170"/>
      <c r="V50" s="170"/>
      <c r="W50" s="170"/>
      <c r="X50" s="170"/>
      <c r="Y50" s="170"/>
      <c r="Z50" s="170"/>
      <c r="AA50" s="170"/>
      <c r="AB50" s="170"/>
      <c r="AC50" s="170"/>
      <c r="AD50" s="170"/>
      <c r="AE50" s="170"/>
      <c r="AF50" s="171"/>
      <c r="AG50" s="81"/>
      <c r="AH50" s="5">
        <v>4</v>
      </c>
      <c r="AI50" s="78">
        <f t="shared" si="2"/>
        <v>1</v>
      </c>
    </row>
    <row r="51" spans="1:35" x14ac:dyDescent="0.3">
      <c r="A51" s="5">
        <v>5</v>
      </c>
      <c r="B51" s="5">
        <v>0</v>
      </c>
      <c r="C51" s="126" t="s">
        <v>161</v>
      </c>
      <c r="D51" s="103"/>
      <c r="E51" s="101" t="s">
        <v>122</v>
      </c>
      <c r="F51" s="168"/>
      <c r="G51" s="168"/>
      <c r="H51" s="168"/>
      <c r="I51" s="168"/>
      <c r="J51" s="168"/>
      <c r="K51" s="168"/>
      <c r="L51" s="168"/>
      <c r="M51" s="168"/>
      <c r="N51" s="169"/>
      <c r="O51" s="111" t="s">
        <v>11</v>
      </c>
      <c r="P51" s="170"/>
      <c r="Q51" s="170"/>
      <c r="R51" s="170"/>
      <c r="S51" s="170"/>
      <c r="T51" s="170"/>
      <c r="U51" s="170"/>
      <c r="V51" s="170"/>
      <c r="W51" s="170"/>
      <c r="X51" s="170"/>
      <c r="Y51" s="170"/>
      <c r="Z51" s="170"/>
      <c r="AA51" s="170"/>
      <c r="AB51" s="170"/>
      <c r="AC51" s="170"/>
      <c r="AD51" s="170"/>
      <c r="AE51" s="170"/>
      <c r="AF51" s="171"/>
      <c r="AG51" s="81"/>
      <c r="AH51" s="5">
        <v>5</v>
      </c>
      <c r="AI51" s="78">
        <f t="shared" si="2"/>
        <v>0.96666666666666667</v>
      </c>
    </row>
    <row r="52" spans="1:35" x14ac:dyDescent="0.3">
      <c r="A52" s="5">
        <v>6</v>
      </c>
      <c r="B52" s="135" t="s">
        <v>18</v>
      </c>
      <c r="C52" s="102"/>
      <c r="D52" s="102"/>
      <c r="E52" s="102"/>
      <c r="F52" s="102"/>
      <c r="G52" s="102"/>
      <c r="H52" s="10">
        <v>0</v>
      </c>
      <c r="I52" s="158" t="s">
        <v>160</v>
      </c>
      <c r="J52" s="121"/>
      <c r="K52" s="6">
        <v>0</v>
      </c>
      <c r="L52" s="127" t="s">
        <v>171</v>
      </c>
      <c r="M52" s="102"/>
      <c r="N52" s="103"/>
      <c r="O52" s="126" t="s">
        <v>55</v>
      </c>
      <c r="P52" s="102"/>
      <c r="Q52" s="103"/>
      <c r="R52" s="5">
        <v>0</v>
      </c>
      <c r="S52" s="5">
        <v>0</v>
      </c>
      <c r="T52" s="117" t="s">
        <v>20</v>
      </c>
      <c r="U52" s="102"/>
      <c r="V52" s="102"/>
      <c r="W52" s="102"/>
      <c r="X52" s="102"/>
      <c r="Y52" s="102"/>
      <c r="Z52" s="102"/>
      <c r="AA52" s="102"/>
      <c r="AB52" s="102"/>
      <c r="AC52" s="103"/>
      <c r="AD52" s="5">
        <v>0</v>
      </c>
      <c r="AE52" s="5">
        <v>0</v>
      </c>
      <c r="AF52" s="5">
        <v>0</v>
      </c>
      <c r="AH52" s="5">
        <v>6</v>
      </c>
      <c r="AI52" s="78">
        <f t="shared" si="2"/>
        <v>0.76666666666666672</v>
      </c>
    </row>
    <row r="53" spans="1:35" x14ac:dyDescent="0.3">
      <c r="A53" s="5">
        <v>7</v>
      </c>
      <c r="B53" s="143" t="s">
        <v>15</v>
      </c>
      <c r="C53" s="102"/>
      <c r="D53" s="102"/>
      <c r="E53" s="102"/>
      <c r="F53" s="102"/>
      <c r="G53" s="102"/>
      <c r="H53" s="102"/>
      <c r="I53" s="102"/>
      <c r="J53" s="102"/>
      <c r="K53" s="102"/>
      <c r="L53" s="102"/>
      <c r="M53" s="103"/>
      <c r="N53" s="126" t="s">
        <v>55</v>
      </c>
      <c r="O53" s="102"/>
      <c r="P53" s="102"/>
      <c r="Q53" s="102"/>
      <c r="R53" s="133" t="s">
        <v>151</v>
      </c>
      <c r="S53" s="102"/>
      <c r="T53" s="102"/>
      <c r="U53" s="103"/>
      <c r="V53" s="101" t="s">
        <v>201</v>
      </c>
      <c r="W53" s="102"/>
      <c r="X53" s="103"/>
      <c r="Y53" s="5">
        <v>0</v>
      </c>
      <c r="Z53" s="120" t="s">
        <v>172</v>
      </c>
      <c r="AA53" s="121"/>
      <c r="AB53" s="121"/>
      <c r="AC53" s="121"/>
      <c r="AD53" s="121"/>
      <c r="AE53" s="121"/>
      <c r="AF53" s="6"/>
      <c r="AG53" s="81"/>
      <c r="AH53" s="5">
        <v>7</v>
      </c>
      <c r="AI53" s="78">
        <f t="shared" si="2"/>
        <v>0.96666666666666667</v>
      </c>
    </row>
    <row r="54" spans="1:35" x14ac:dyDescent="0.3">
      <c r="A54" s="5">
        <v>8</v>
      </c>
      <c r="B54" s="156" t="s">
        <v>131</v>
      </c>
      <c r="C54" s="109"/>
      <c r="D54" s="104" t="s">
        <v>149</v>
      </c>
      <c r="E54" s="102"/>
      <c r="F54" s="102"/>
      <c r="G54" s="102"/>
      <c r="H54" s="102"/>
      <c r="I54" s="103"/>
      <c r="J54" s="116" t="s">
        <v>196</v>
      </c>
      <c r="K54" s="102"/>
      <c r="L54" s="102"/>
      <c r="M54" s="102"/>
      <c r="N54" s="102"/>
      <c r="O54" s="102"/>
      <c r="P54" s="102"/>
      <c r="Q54" s="102"/>
      <c r="R54" s="102"/>
      <c r="S54" s="102"/>
      <c r="T54" s="102"/>
      <c r="U54" s="102"/>
      <c r="V54" s="102"/>
      <c r="W54" s="103"/>
      <c r="X54" s="24" t="s">
        <v>55</v>
      </c>
      <c r="Y54" s="126" t="s">
        <v>195</v>
      </c>
      <c r="Z54" s="119"/>
      <c r="AA54" s="119"/>
      <c r="AB54" s="119"/>
      <c r="AC54" s="119"/>
      <c r="AD54" s="123"/>
      <c r="AE54" s="5">
        <v>0</v>
      </c>
      <c r="AF54" s="5">
        <v>0</v>
      </c>
      <c r="AH54" s="5">
        <v>8</v>
      </c>
      <c r="AI54" s="78">
        <f t="shared" si="2"/>
        <v>0.93333333333333335</v>
      </c>
    </row>
    <row r="55" spans="1:35" x14ac:dyDescent="0.3">
      <c r="A55" s="5">
        <v>101</v>
      </c>
      <c r="B55" s="8" t="s">
        <v>17</v>
      </c>
      <c r="C55" s="115" t="s">
        <v>162</v>
      </c>
      <c r="D55" s="102"/>
      <c r="E55" s="102"/>
      <c r="F55" s="102"/>
      <c r="G55" s="102"/>
      <c r="H55" s="102"/>
      <c r="I55" s="103"/>
      <c r="J55" s="147" t="s">
        <v>13</v>
      </c>
      <c r="K55" s="102"/>
      <c r="L55" s="102"/>
      <c r="M55" s="102"/>
      <c r="N55" s="102"/>
      <c r="O55" s="102"/>
      <c r="P55" s="102"/>
      <c r="Q55" s="102"/>
      <c r="R55" s="102"/>
      <c r="S55" s="103"/>
      <c r="T55" s="138" t="s">
        <v>175</v>
      </c>
      <c r="U55" s="139"/>
      <c r="V55" s="123"/>
      <c r="W55" s="135" t="s">
        <v>188</v>
      </c>
      <c r="X55" s="102"/>
      <c r="Y55" s="102"/>
      <c r="Z55" s="102"/>
      <c r="AA55" s="103"/>
      <c r="AB55" s="3">
        <v>0</v>
      </c>
      <c r="AC55" s="112" t="s">
        <v>207</v>
      </c>
      <c r="AD55" s="102"/>
      <c r="AE55" s="26">
        <v>0</v>
      </c>
      <c r="AF55" s="10">
        <v>0</v>
      </c>
      <c r="AG55" s="81"/>
      <c r="AH55" s="5">
        <v>101</v>
      </c>
      <c r="AI55" s="78">
        <f t="shared" si="2"/>
        <v>0.9</v>
      </c>
    </row>
    <row r="56" spans="1:35" x14ac:dyDescent="0.3">
      <c r="A56" s="5">
        <v>102</v>
      </c>
      <c r="B56" s="126" t="s">
        <v>74</v>
      </c>
      <c r="C56" s="145"/>
      <c r="D56" s="145"/>
      <c r="E56" s="145"/>
      <c r="F56" s="145"/>
      <c r="G56" s="145"/>
      <c r="H56" s="145"/>
      <c r="I56" s="145"/>
      <c r="J56" s="145"/>
      <c r="K56" s="146"/>
      <c r="L56" s="135" t="s">
        <v>138</v>
      </c>
      <c r="M56" s="102"/>
      <c r="N56" s="102"/>
      <c r="O56" s="102"/>
      <c r="P56" s="102"/>
      <c r="Q56" s="102"/>
      <c r="R56" s="103"/>
      <c r="S56" s="115" t="s">
        <v>165</v>
      </c>
      <c r="T56" s="102"/>
      <c r="U56" s="102"/>
      <c r="V56" s="103"/>
      <c r="W56" s="157" t="s">
        <v>192</v>
      </c>
      <c r="X56" s="103"/>
      <c r="Y56" s="155" t="s">
        <v>202</v>
      </c>
      <c r="Z56" s="119"/>
      <c r="AA56" s="119"/>
      <c r="AB56" s="119"/>
      <c r="AC56" s="119"/>
      <c r="AD56" s="119"/>
      <c r="AE56" s="123"/>
      <c r="AF56" s="5">
        <v>0</v>
      </c>
      <c r="AH56" s="5">
        <v>102</v>
      </c>
      <c r="AI56" s="78">
        <f t="shared" si="2"/>
        <v>0.96666666666666667</v>
      </c>
    </row>
    <row r="57" spans="1:35" ht="14.25" customHeight="1" x14ac:dyDescent="0.3">
      <c r="A57" s="5">
        <v>103</v>
      </c>
      <c r="B57" s="110" t="s">
        <v>88</v>
      </c>
      <c r="C57" s="102"/>
      <c r="D57" s="102"/>
      <c r="E57" s="102"/>
      <c r="F57" s="102"/>
      <c r="G57" s="102"/>
      <c r="H57" s="102"/>
      <c r="I57" s="103"/>
      <c r="J57" s="116" t="s">
        <v>38</v>
      </c>
      <c r="K57" s="102"/>
      <c r="L57" s="102"/>
      <c r="M57" s="102"/>
      <c r="N57" s="102"/>
      <c r="O57" s="102"/>
      <c r="P57" s="102"/>
      <c r="Q57" s="102"/>
      <c r="R57" s="102"/>
      <c r="S57" s="102"/>
      <c r="T57" s="102"/>
      <c r="U57" s="102"/>
      <c r="V57" s="102"/>
      <c r="W57" s="103"/>
      <c r="X57" s="22" t="s">
        <v>144</v>
      </c>
      <c r="Y57" s="23" t="s">
        <v>197</v>
      </c>
      <c r="Z57" s="6">
        <v>0</v>
      </c>
      <c r="AA57" s="6">
        <v>0</v>
      </c>
      <c r="AB57" s="116" t="s">
        <v>204</v>
      </c>
      <c r="AC57" s="134"/>
      <c r="AD57" s="147" t="s">
        <v>210</v>
      </c>
      <c r="AE57" s="103"/>
      <c r="AF57" s="5">
        <v>0</v>
      </c>
      <c r="AH57" s="5">
        <v>103</v>
      </c>
      <c r="AI57" s="78">
        <f t="shared" si="2"/>
        <v>0.9</v>
      </c>
    </row>
    <row r="58" spans="1:35" x14ac:dyDescent="0.3">
      <c r="A58" s="5">
        <v>104</v>
      </c>
      <c r="B58" s="152" t="s">
        <v>98</v>
      </c>
      <c r="C58" s="102"/>
      <c r="D58" s="102"/>
      <c r="E58" s="102"/>
      <c r="F58" s="102"/>
      <c r="G58" s="102"/>
      <c r="H58" s="103"/>
      <c r="I58" s="132" t="s">
        <v>132</v>
      </c>
      <c r="J58" s="119"/>
      <c r="K58" s="119"/>
      <c r="L58" s="119"/>
      <c r="M58" s="119"/>
      <c r="N58" s="119"/>
      <c r="O58" s="119"/>
      <c r="P58" s="119"/>
      <c r="Q58" s="123"/>
      <c r="R58" s="142" t="s">
        <v>187</v>
      </c>
      <c r="S58" s="102"/>
      <c r="T58" s="102"/>
      <c r="U58" s="102"/>
      <c r="V58" s="102"/>
      <c r="W58" s="102"/>
      <c r="X58" s="102"/>
      <c r="Y58" s="102"/>
      <c r="Z58" s="103"/>
      <c r="AA58" s="5">
        <v>0</v>
      </c>
      <c r="AB58" s="141" t="s">
        <v>209</v>
      </c>
      <c r="AC58" s="121"/>
      <c r="AD58" s="121"/>
      <c r="AE58" s="121"/>
      <c r="AF58" s="6">
        <v>0</v>
      </c>
      <c r="AG58" s="81"/>
      <c r="AH58" s="5">
        <v>104</v>
      </c>
      <c r="AI58" s="78">
        <f t="shared" si="2"/>
        <v>0.93333333333333335</v>
      </c>
    </row>
    <row r="59" spans="1:35" x14ac:dyDescent="0.3">
      <c r="A59" s="5">
        <v>105</v>
      </c>
      <c r="B59" s="107" t="s">
        <v>103</v>
      </c>
      <c r="C59" s="108"/>
      <c r="D59" s="108"/>
      <c r="E59" s="109"/>
      <c r="F59" s="126" t="s">
        <v>160</v>
      </c>
      <c r="G59" s="102"/>
      <c r="H59" s="103"/>
      <c r="I59" s="135" t="s">
        <v>127</v>
      </c>
      <c r="J59" s="102"/>
      <c r="K59" s="103"/>
      <c r="L59" s="110" t="s">
        <v>173</v>
      </c>
      <c r="M59" s="102"/>
      <c r="N59" s="102"/>
      <c r="O59" s="102"/>
      <c r="P59" s="102"/>
      <c r="Q59" s="102"/>
      <c r="R59" s="102"/>
      <c r="S59" s="102"/>
      <c r="T59" s="102"/>
      <c r="U59" s="103"/>
      <c r="V59" s="104" t="s">
        <v>186</v>
      </c>
      <c r="W59" s="102"/>
      <c r="X59" s="103"/>
      <c r="Y59" s="131" t="s">
        <v>198</v>
      </c>
      <c r="Z59" s="103"/>
      <c r="AA59" s="5">
        <v>0</v>
      </c>
      <c r="AB59" s="25" t="s">
        <v>144</v>
      </c>
      <c r="AC59" s="143" t="s">
        <v>194</v>
      </c>
      <c r="AD59" s="159"/>
      <c r="AE59" s="160"/>
      <c r="AF59" s="5">
        <v>0</v>
      </c>
      <c r="AH59" s="5">
        <v>105</v>
      </c>
      <c r="AI59" s="78">
        <f t="shared" si="2"/>
        <v>0.93333333333333335</v>
      </c>
    </row>
    <row r="60" spans="1:35" x14ac:dyDescent="0.3">
      <c r="A60" s="5">
        <v>106</v>
      </c>
      <c r="B60" s="111" t="s">
        <v>54</v>
      </c>
      <c r="C60" s="102"/>
      <c r="D60" s="103"/>
      <c r="E60" s="116" t="s">
        <v>142</v>
      </c>
      <c r="F60" s="102"/>
      <c r="G60" s="102"/>
      <c r="H60" s="102"/>
      <c r="I60" s="102"/>
      <c r="J60" s="102"/>
      <c r="K60" s="103"/>
      <c r="L60" s="9" t="s">
        <v>169</v>
      </c>
      <c r="M60" s="104" t="s">
        <v>97</v>
      </c>
      <c r="N60" s="105"/>
      <c r="O60" s="105"/>
      <c r="P60" s="105"/>
      <c r="Q60" s="105"/>
      <c r="R60" s="143" t="s">
        <v>164</v>
      </c>
      <c r="S60" s="102"/>
      <c r="T60" s="102"/>
      <c r="U60" s="103"/>
      <c r="V60" s="6">
        <v>0</v>
      </c>
      <c r="W60" s="138" t="s">
        <v>199</v>
      </c>
      <c r="X60" s="140"/>
      <c r="Y60" s="6">
        <v>0</v>
      </c>
      <c r="Z60" s="111" t="s">
        <v>190</v>
      </c>
      <c r="AA60" s="102"/>
      <c r="AB60" s="103"/>
      <c r="AC60" s="138" t="s">
        <v>115</v>
      </c>
      <c r="AD60" s="139"/>
      <c r="AE60" s="140"/>
      <c r="AF60" s="5">
        <v>0</v>
      </c>
      <c r="AH60" s="5">
        <v>106</v>
      </c>
      <c r="AI60" s="78">
        <f t="shared" si="2"/>
        <v>0.9</v>
      </c>
    </row>
    <row r="61" spans="1:35" x14ac:dyDescent="0.3">
      <c r="A61" s="5">
        <v>107</v>
      </c>
      <c r="B61" s="112" t="s">
        <v>126</v>
      </c>
      <c r="C61" s="102"/>
      <c r="D61" s="102"/>
      <c r="E61" s="102"/>
      <c r="F61" s="102"/>
      <c r="G61" s="103"/>
      <c r="H61" s="161" t="s">
        <v>167</v>
      </c>
      <c r="I61" s="102"/>
      <c r="J61" s="102"/>
      <c r="K61" s="102"/>
      <c r="L61" s="102"/>
      <c r="M61" s="102"/>
      <c r="N61" s="103"/>
      <c r="O61" s="144" t="s">
        <v>45</v>
      </c>
      <c r="P61" s="102"/>
      <c r="Q61" s="102"/>
      <c r="R61" s="102"/>
      <c r="S61" s="102"/>
      <c r="T61" s="103"/>
      <c r="U61" s="163" t="s">
        <v>182</v>
      </c>
      <c r="V61" s="119"/>
      <c r="W61" s="119"/>
      <c r="X61" s="123"/>
      <c r="Y61" s="136" t="s">
        <v>144</v>
      </c>
      <c r="Z61" s="137"/>
      <c r="AA61" s="137"/>
      <c r="AB61" s="137"/>
      <c r="AC61" s="137"/>
      <c r="AD61" s="137"/>
      <c r="AE61" s="5">
        <v>0</v>
      </c>
      <c r="AF61" s="5">
        <v>0</v>
      </c>
      <c r="AH61" s="5">
        <v>107</v>
      </c>
      <c r="AI61" s="78">
        <f t="shared" si="2"/>
        <v>0.93333333333333335</v>
      </c>
    </row>
    <row r="62" spans="1:35" x14ac:dyDescent="0.3">
      <c r="A62" s="5">
        <v>108</v>
      </c>
      <c r="B62" s="127" t="s">
        <v>19</v>
      </c>
      <c r="C62" s="102"/>
      <c r="D62" s="102"/>
      <c r="E62" s="102"/>
      <c r="F62" s="102"/>
      <c r="G62" s="102"/>
      <c r="H62" s="102"/>
      <c r="I62" s="103"/>
      <c r="J62" s="162" t="s">
        <v>12</v>
      </c>
      <c r="K62" s="102"/>
      <c r="L62" s="102"/>
      <c r="M62" s="102"/>
      <c r="N62" s="102"/>
      <c r="O62" s="102"/>
      <c r="P62" s="102"/>
      <c r="Q62" s="102"/>
      <c r="R62" s="102"/>
      <c r="S62" s="103"/>
      <c r="T62" s="112" t="s">
        <v>83</v>
      </c>
      <c r="U62" s="113"/>
      <c r="V62" s="114"/>
      <c r="W62" s="144" t="s">
        <v>176</v>
      </c>
      <c r="X62" s="102"/>
      <c r="Y62" s="103"/>
      <c r="Z62" s="5">
        <v>0</v>
      </c>
      <c r="AA62" s="142" t="s">
        <v>203</v>
      </c>
      <c r="AB62" s="164"/>
      <c r="AC62" s="164"/>
      <c r="AD62" s="165"/>
      <c r="AE62" s="101" t="s">
        <v>183</v>
      </c>
      <c r="AF62" s="103"/>
      <c r="AG62" s="81"/>
      <c r="AH62" s="5">
        <v>108</v>
      </c>
      <c r="AI62" s="78">
        <f t="shared" si="2"/>
        <v>0.96666666666666667</v>
      </c>
    </row>
    <row r="64" spans="1:35" x14ac:dyDescent="0.3">
      <c r="H64" s="3" t="s">
        <v>119</v>
      </c>
    </row>
    <row r="66" spans="1:35" ht="20.25" x14ac:dyDescent="0.3">
      <c r="A66" s="153">
        <v>45901</v>
      </c>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c r="AA66" s="154"/>
      <c r="AB66" s="154"/>
      <c r="AC66" s="154"/>
      <c r="AD66" s="154"/>
      <c r="AE66" s="154"/>
      <c r="AF66"/>
      <c r="AG66"/>
      <c r="AH66"/>
    </row>
    <row r="67" spans="1:35" x14ac:dyDescent="0.3">
      <c r="A67" s="5"/>
      <c r="B67" s="5" t="s">
        <v>528</v>
      </c>
      <c r="C67" s="5" t="s">
        <v>529</v>
      </c>
      <c r="D67" s="5" t="s">
        <v>530</v>
      </c>
      <c r="E67" s="5" t="s">
        <v>531</v>
      </c>
      <c r="F67" s="5" t="s">
        <v>532</v>
      </c>
      <c r="G67" s="5" t="s">
        <v>533</v>
      </c>
      <c r="H67" s="5" t="s">
        <v>527</v>
      </c>
      <c r="I67" s="5" t="s">
        <v>528</v>
      </c>
      <c r="J67" s="5" t="s">
        <v>529</v>
      </c>
      <c r="K67" s="5" t="s">
        <v>530</v>
      </c>
      <c r="L67" s="5" t="s">
        <v>531</v>
      </c>
      <c r="M67" s="5" t="s">
        <v>532</v>
      </c>
      <c r="N67" s="5" t="s">
        <v>533</v>
      </c>
      <c r="O67" s="5" t="s">
        <v>527</v>
      </c>
      <c r="P67" s="5" t="s">
        <v>528</v>
      </c>
      <c r="Q67" s="5" t="s">
        <v>529</v>
      </c>
      <c r="R67" s="5" t="s">
        <v>530</v>
      </c>
      <c r="S67" s="5" t="s">
        <v>531</v>
      </c>
      <c r="T67" s="5" t="s">
        <v>532</v>
      </c>
      <c r="U67" s="5" t="s">
        <v>533</v>
      </c>
      <c r="V67" s="5" t="s">
        <v>527</v>
      </c>
      <c r="W67" s="5" t="s">
        <v>528</v>
      </c>
      <c r="X67" s="5" t="s">
        <v>529</v>
      </c>
      <c r="Y67" s="5" t="s">
        <v>530</v>
      </c>
      <c r="Z67" s="5" t="s">
        <v>531</v>
      </c>
      <c r="AA67" s="5" t="s">
        <v>532</v>
      </c>
      <c r="AB67" s="5" t="s">
        <v>533</v>
      </c>
      <c r="AC67" s="5" t="s">
        <v>527</v>
      </c>
      <c r="AD67" s="5" t="s">
        <v>528</v>
      </c>
      <c r="AE67" s="5" t="s">
        <v>529</v>
      </c>
    </row>
    <row r="68" spans="1:35" x14ac:dyDescent="0.3">
      <c r="A68" s="5"/>
      <c r="B68" s="5">
        <v>1</v>
      </c>
      <c r="C68" s="5">
        <v>2</v>
      </c>
      <c r="D68" s="5">
        <v>3</v>
      </c>
      <c r="E68" s="5">
        <v>4</v>
      </c>
      <c r="F68" s="5">
        <v>5</v>
      </c>
      <c r="G68" s="5">
        <v>6</v>
      </c>
      <c r="H68" s="5">
        <v>7</v>
      </c>
      <c r="I68" s="5">
        <v>8</v>
      </c>
      <c r="J68" s="5">
        <v>9</v>
      </c>
      <c r="K68" s="5">
        <v>10</v>
      </c>
      <c r="L68" s="5">
        <v>11</v>
      </c>
      <c r="M68" s="5">
        <v>12</v>
      </c>
      <c r="N68" s="5">
        <v>13</v>
      </c>
      <c r="O68" s="5">
        <v>14</v>
      </c>
      <c r="P68" s="5">
        <v>15</v>
      </c>
      <c r="Q68" s="5">
        <v>16</v>
      </c>
      <c r="R68" s="5">
        <v>17</v>
      </c>
      <c r="S68" s="5">
        <v>18</v>
      </c>
      <c r="T68" s="5">
        <v>19</v>
      </c>
      <c r="U68" s="5">
        <v>20</v>
      </c>
      <c r="V68" s="5">
        <v>21</v>
      </c>
      <c r="W68" s="5">
        <v>22</v>
      </c>
      <c r="X68" s="5">
        <v>23</v>
      </c>
      <c r="Y68" s="5">
        <v>24</v>
      </c>
      <c r="Z68" s="5">
        <v>25</v>
      </c>
      <c r="AA68" s="5">
        <v>26</v>
      </c>
      <c r="AB68" s="5">
        <v>27</v>
      </c>
      <c r="AC68" s="5">
        <v>28</v>
      </c>
      <c r="AD68" s="5">
        <v>29</v>
      </c>
      <c r="AE68" s="5">
        <v>30</v>
      </c>
      <c r="AH68" s="76" t="s">
        <v>515</v>
      </c>
      <c r="AI68" s="77" t="s">
        <v>542</v>
      </c>
    </row>
    <row r="69" spans="1:35" x14ac:dyDescent="0.3">
      <c r="A69" s="5">
        <v>1</v>
      </c>
      <c r="B69" s="152" t="s">
        <v>114</v>
      </c>
      <c r="C69" s="102"/>
      <c r="D69" s="102"/>
      <c r="E69" s="102"/>
      <c r="F69" s="102"/>
      <c r="G69" s="102"/>
      <c r="H69" s="102"/>
      <c r="I69" s="102"/>
      <c r="J69" s="103"/>
      <c r="K69" s="5">
        <v>0</v>
      </c>
      <c r="L69" s="144" t="s">
        <v>226</v>
      </c>
      <c r="M69" s="102"/>
      <c r="N69" s="102"/>
      <c r="O69" s="102"/>
      <c r="P69" s="102"/>
      <c r="Q69" s="102"/>
      <c r="R69" s="102"/>
      <c r="S69" s="102"/>
      <c r="T69" s="102"/>
      <c r="U69" s="103"/>
      <c r="V69" s="5">
        <v>0</v>
      </c>
      <c r="W69" s="5">
        <v>0</v>
      </c>
      <c r="X69" s="5">
        <v>0</v>
      </c>
      <c r="Y69" s="5">
        <v>0</v>
      </c>
      <c r="Z69" s="5">
        <v>0</v>
      </c>
      <c r="AA69" s="5">
        <v>0</v>
      </c>
      <c r="AB69" s="5">
        <v>0</v>
      </c>
      <c r="AC69" s="5">
        <v>0</v>
      </c>
      <c r="AD69" s="5">
        <v>0</v>
      </c>
      <c r="AE69" s="5">
        <v>0</v>
      </c>
      <c r="AH69" s="5">
        <v>1</v>
      </c>
      <c r="AI69" s="78">
        <f>(30-COUNTIF(B69:AE69,0))/30</f>
        <v>0.6333333333333333</v>
      </c>
    </row>
    <row r="70" spans="1:35" x14ac:dyDescent="0.3">
      <c r="A70" s="5">
        <v>2</v>
      </c>
      <c r="B70" s="120" t="s">
        <v>211</v>
      </c>
      <c r="C70" s="121"/>
      <c r="D70" s="121"/>
      <c r="E70" s="6">
        <v>0</v>
      </c>
      <c r="F70" s="5">
        <v>0</v>
      </c>
      <c r="G70" s="122" t="s">
        <v>219</v>
      </c>
      <c r="H70" s="123"/>
      <c r="I70" s="5">
        <v>0</v>
      </c>
      <c r="J70" s="101" t="s">
        <v>224</v>
      </c>
      <c r="K70" s="102"/>
      <c r="L70" s="103"/>
      <c r="M70" s="5">
        <v>0</v>
      </c>
      <c r="N70" s="5">
        <v>0</v>
      </c>
      <c r="O70" s="5">
        <v>0</v>
      </c>
      <c r="P70" s="5">
        <v>0</v>
      </c>
      <c r="Q70" s="5">
        <v>0</v>
      </c>
      <c r="R70" s="5">
        <v>0</v>
      </c>
      <c r="S70" s="5">
        <v>0</v>
      </c>
      <c r="T70" s="5">
        <v>0</v>
      </c>
      <c r="U70" s="5">
        <v>0</v>
      </c>
      <c r="V70" s="5">
        <v>0</v>
      </c>
      <c r="W70" s="5">
        <v>0</v>
      </c>
      <c r="X70" s="5">
        <v>0</v>
      </c>
      <c r="Y70" s="5">
        <v>0</v>
      </c>
      <c r="Z70" s="5">
        <v>0</v>
      </c>
      <c r="AA70" s="5">
        <v>0</v>
      </c>
      <c r="AB70" s="5">
        <v>0</v>
      </c>
      <c r="AC70" s="5">
        <v>0</v>
      </c>
      <c r="AD70" s="5">
        <v>0</v>
      </c>
      <c r="AE70" s="5">
        <v>0</v>
      </c>
      <c r="AH70" s="5">
        <v>2</v>
      </c>
      <c r="AI70" s="78">
        <f t="shared" ref="AI70:AI84" si="3">(30-COUNTIF(B70:AE70,0))/30</f>
        <v>0.26666666666666666</v>
      </c>
    </row>
    <row r="71" spans="1:35" x14ac:dyDescent="0.3">
      <c r="A71" s="5">
        <v>3</v>
      </c>
      <c r="B71" s="111" t="s">
        <v>11</v>
      </c>
      <c r="C71" s="102"/>
      <c r="D71" s="102"/>
      <c r="E71" s="102"/>
      <c r="F71" s="103"/>
      <c r="G71" s="5">
        <v>0</v>
      </c>
      <c r="H71" s="128" t="s">
        <v>168</v>
      </c>
      <c r="I71" s="102"/>
      <c r="J71" s="102"/>
      <c r="K71" s="102"/>
      <c r="L71" s="102"/>
      <c r="M71" s="102"/>
      <c r="N71" s="102"/>
      <c r="O71" s="102"/>
      <c r="P71" s="102"/>
      <c r="Q71" s="102"/>
      <c r="R71" s="102"/>
      <c r="S71" s="102"/>
      <c r="T71" s="102"/>
      <c r="U71" s="102"/>
      <c r="V71" s="103"/>
      <c r="W71" s="5">
        <v>0</v>
      </c>
      <c r="X71" s="5">
        <v>0</v>
      </c>
      <c r="Y71" s="5">
        <v>0</v>
      </c>
      <c r="Z71" s="5">
        <v>0</v>
      </c>
      <c r="AA71" s="5">
        <v>0</v>
      </c>
      <c r="AB71" s="5">
        <v>0</v>
      </c>
      <c r="AC71" s="5">
        <v>0</v>
      </c>
      <c r="AD71" s="5">
        <v>0</v>
      </c>
      <c r="AE71" s="5">
        <v>0</v>
      </c>
      <c r="AH71" s="5">
        <v>3</v>
      </c>
      <c r="AI71" s="78">
        <f t="shared" si="3"/>
        <v>0.66666666666666663</v>
      </c>
    </row>
    <row r="72" spans="1:35" x14ac:dyDescent="0.3">
      <c r="A72" s="5">
        <v>4</v>
      </c>
      <c r="B72" s="111" t="s">
        <v>11</v>
      </c>
      <c r="C72" s="102"/>
      <c r="D72" s="102"/>
      <c r="E72" s="102"/>
      <c r="F72" s="103"/>
      <c r="G72" s="5">
        <v>0</v>
      </c>
      <c r="H72" s="5">
        <v>0</v>
      </c>
      <c r="I72" s="116" t="s">
        <v>223</v>
      </c>
      <c r="J72" s="102"/>
      <c r="K72" s="102"/>
      <c r="L72" s="102"/>
      <c r="M72" s="102"/>
      <c r="N72" s="102"/>
      <c r="O72" s="102"/>
      <c r="P72" s="102"/>
      <c r="Q72" s="102"/>
      <c r="R72" s="103"/>
      <c r="S72" s="5">
        <v>0</v>
      </c>
      <c r="T72" s="5">
        <v>0</v>
      </c>
      <c r="U72" s="5">
        <v>0</v>
      </c>
      <c r="V72" s="5">
        <v>0</v>
      </c>
      <c r="W72" s="5">
        <v>0</v>
      </c>
      <c r="X72" s="5">
        <v>0</v>
      </c>
      <c r="Y72" s="5">
        <v>0</v>
      </c>
      <c r="Z72" s="5">
        <v>0</v>
      </c>
      <c r="AA72" s="5">
        <v>0</v>
      </c>
      <c r="AB72" s="5">
        <v>0</v>
      </c>
      <c r="AC72" s="5">
        <v>0</v>
      </c>
      <c r="AD72" s="5">
        <v>0</v>
      </c>
      <c r="AE72" s="5">
        <v>0</v>
      </c>
      <c r="AH72" s="5">
        <v>4</v>
      </c>
      <c r="AI72" s="78">
        <f t="shared" si="3"/>
        <v>0.5</v>
      </c>
    </row>
    <row r="73" spans="1:35" x14ac:dyDescent="0.3">
      <c r="A73" s="5">
        <v>5</v>
      </c>
      <c r="B73" s="111" t="s">
        <v>11</v>
      </c>
      <c r="C73" s="102"/>
      <c r="D73" s="102"/>
      <c r="E73" s="102"/>
      <c r="F73" s="103"/>
      <c r="G73" s="5">
        <v>0</v>
      </c>
      <c r="H73" s="149" t="s">
        <v>221</v>
      </c>
      <c r="I73" s="150"/>
      <c r="J73" s="5">
        <v>0</v>
      </c>
      <c r="K73" s="126" t="s">
        <v>96</v>
      </c>
      <c r="L73" s="102"/>
      <c r="M73" s="102"/>
      <c r="N73" s="102"/>
      <c r="O73" s="102"/>
      <c r="P73" s="102"/>
      <c r="Q73" s="103"/>
      <c r="R73" s="5">
        <v>0</v>
      </c>
      <c r="S73" s="5">
        <v>0</v>
      </c>
      <c r="T73" s="5">
        <v>0</v>
      </c>
      <c r="U73" s="5">
        <v>0</v>
      </c>
      <c r="V73" s="5">
        <v>0</v>
      </c>
      <c r="W73" s="5">
        <v>0</v>
      </c>
      <c r="X73" s="5">
        <v>0</v>
      </c>
      <c r="Y73" s="5">
        <v>0</v>
      </c>
      <c r="Z73" s="5">
        <v>0</v>
      </c>
      <c r="AA73" s="5">
        <v>0</v>
      </c>
      <c r="AB73" s="5">
        <v>0</v>
      </c>
      <c r="AC73" s="5">
        <v>0</v>
      </c>
      <c r="AD73" s="5">
        <v>0</v>
      </c>
      <c r="AE73" s="5">
        <v>0</v>
      </c>
      <c r="AH73" s="5">
        <v>5</v>
      </c>
      <c r="AI73" s="78">
        <f t="shared" si="3"/>
        <v>0.46666666666666667</v>
      </c>
    </row>
    <row r="74" spans="1:35" s="2" customFormat="1" x14ac:dyDescent="0.3">
      <c r="A74" s="5">
        <v>6</v>
      </c>
      <c r="B74" s="5">
        <v>0</v>
      </c>
      <c r="C74" s="5">
        <v>0</v>
      </c>
      <c r="D74" s="5">
        <v>0</v>
      </c>
      <c r="E74" s="5">
        <v>0</v>
      </c>
      <c r="F74" s="5">
        <v>0</v>
      </c>
      <c r="G74" s="82" t="s">
        <v>220</v>
      </c>
      <c r="H74" s="5">
        <v>0</v>
      </c>
      <c r="I74" s="5">
        <v>0</v>
      </c>
      <c r="J74" s="5">
        <v>0</v>
      </c>
      <c r="K74" s="5">
        <v>0</v>
      </c>
      <c r="L74" s="5">
        <v>0</v>
      </c>
      <c r="M74" s="5">
        <v>0</v>
      </c>
      <c r="N74" s="5">
        <v>0</v>
      </c>
      <c r="O74" s="5">
        <v>0</v>
      </c>
      <c r="P74" s="5">
        <v>0</v>
      </c>
      <c r="Q74" s="5">
        <v>0</v>
      </c>
      <c r="R74" s="5">
        <v>0</v>
      </c>
      <c r="S74" s="5">
        <v>0</v>
      </c>
      <c r="T74" s="5">
        <v>0</v>
      </c>
      <c r="U74" s="5">
        <v>0</v>
      </c>
      <c r="V74" s="5">
        <v>0</v>
      </c>
      <c r="W74" s="5">
        <v>0</v>
      </c>
      <c r="X74" s="5">
        <v>0</v>
      </c>
      <c r="Y74" s="5">
        <v>0</v>
      </c>
      <c r="Z74" s="5">
        <v>0</v>
      </c>
      <c r="AA74" s="5">
        <v>0</v>
      </c>
      <c r="AB74" s="5">
        <v>0</v>
      </c>
      <c r="AC74" s="5">
        <v>0</v>
      </c>
      <c r="AD74" s="5">
        <v>0</v>
      </c>
      <c r="AE74" s="5">
        <v>0</v>
      </c>
      <c r="AF74" s="3"/>
      <c r="AG74" s="3"/>
      <c r="AH74" s="5">
        <v>6</v>
      </c>
      <c r="AI74" s="78">
        <f t="shared" si="3"/>
        <v>3.3333333333333333E-2</v>
      </c>
    </row>
    <row r="75" spans="1:35" x14ac:dyDescent="0.3">
      <c r="A75" s="5">
        <v>7</v>
      </c>
      <c r="B75" s="117" t="s">
        <v>170</v>
      </c>
      <c r="C75" s="102"/>
      <c r="D75" s="102"/>
      <c r="E75" s="102"/>
      <c r="F75" s="102"/>
      <c r="G75" s="103"/>
      <c r="H75" s="6">
        <v>0</v>
      </c>
      <c r="I75" s="6">
        <v>0</v>
      </c>
      <c r="J75" s="6">
        <v>0</v>
      </c>
      <c r="K75" s="6">
        <v>0</v>
      </c>
      <c r="L75" s="6">
        <v>0</v>
      </c>
      <c r="M75" s="6">
        <v>0</v>
      </c>
      <c r="N75" s="6">
        <v>0</v>
      </c>
      <c r="O75" s="6">
        <v>0</v>
      </c>
      <c r="P75" s="6">
        <v>0</v>
      </c>
      <c r="Q75" s="6">
        <v>0</v>
      </c>
      <c r="R75" s="6">
        <v>0</v>
      </c>
      <c r="S75" s="6">
        <v>0</v>
      </c>
      <c r="T75" s="135" t="s">
        <v>228</v>
      </c>
      <c r="U75" s="103"/>
      <c r="V75" s="5">
        <v>0</v>
      </c>
      <c r="W75" s="5">
        <v>0</v>
      </c>
      <c r="X75" s="5">
        <v>0</v>
      </c>
      <c r="Y75" s="5">
        <v>0</v>
      </c>
      <c r="Z75" s="5">
        <v>0</v>
      </c>
      <c r="AA75" s="5">
        <v>0</v>
      </c>
      <c r="AB75" s="5">
        <v>0</v>
      </c>
      <c r="AC75" s="5">
        <v>0</v>
      </c>
      <c r="AD75" s="5">
        <v>0</v>
      </c>
      <c r="AE75" s="5">
        <v>0</v>
      </c>
      <c r="AH75" s="5">
        <v>7</v>
      </c>
      <c r="AI75" s="78">
        <f t="shared" si="3"/>
        <v>0.26666666666666666</v>
      </c>
    </row>
    <row r="76" spans="1:35" x14ac:dyDescent="0.3">
      <c r="A76" s="5">
        <v>8</v>
      </c>
      <c r="B76" s="5">
        <v>0</v>
      </c>
      <c r="C76" s="5">
        <v>0</v>
      </c>
      <c r="D76" s="127" t="s">
        <v>213</v>
      </c>
      <c r="E76" s="102"/>
      <c r="F76" s="102"/>
      <c r="G76" s="102"/>
      <c r="H76" s="102"/>
      <c r="I76" s="102"/>
      <c r="J76" s="102"/>
      <c r="K76" s="102"/>
      <c r="L76" s="119"/>
      <c r="M76" s="119"/>
      <c r="N76" s="119"/>
      <c r="O76" s="123"/>
      <c r="P76" s="5">
        <v>0</v>
      </c>
      <c r="Q76" s="5">
        <v>0</v>
      </c>
      <c r="R76" s="5">
        <v>0</v>
      </c>
      <c r="S76" s="5">
        <v>0</v>
      </c>
      <c r="T76" s="5">
        <v>0</v>
      </c>
      <c r="U76" s="5">
        <v>0</v>
      </c>
      <c r="V76" s="5">
        <v>0</v>
      </c>
      <c r="W76" s="5">
        <v>0</v>
      </c>
      <c r="X76" s="5">
        <v>0</v>
      </c>
      <c r="Y76" s="5">
        <v>0</v>
      </c>
      <c r="Z76" s="5">
        <v>0</v>
      </c>
      <c r="AA76" s="5">
        <v>0</v>
      </c>
      <c r="AB76" s="5">
        <v>0</v>
      </c>
      <c r="AC76" s="5">
        <v>0</v>
      </c>
      <c r="AD76" s="5">
        <v>0</v>
      </c>
      <c r="AE76" s="5">
        <v>0</v>
      </c>
      <c r="AH76" s="5">
        <v>8</v>
      </c>
      <c r="AI76" s="78">
        <f t="shared" si="3"/>
        <v>0.4</v>
      </c>
    </row>
    <row r="77" spans="1:35" x14ac:dyDescent="0.3">
      <c r="A77" s="5">
        <v>101</v>
      </c>
      <c r="B77" s="5">
        <v>0</v>
      </c>
      <c r="C77" s="5">
        <v>0</v>
      </c>
      <c r="D77" s="5">
        <v>0</v>
      </c>
      <c r="E77" s="130" t="s">
        <v>218</v>
      </c>
      <c r="F77" s="119"/>
      <c r="G77" s="119"/>
      <c r="H77" s="119"/>
      <c r="I77" s="119"/>
      <c r="J77" s="119"/>
      <c r="K77" s="119"/>
      <c r="L77" s="119"/>
      <c r="M77" s="119"/>
      <c r="N77" s="123"/>
      <c r="O77" s="5">
        <v>0</v>
      </c>
      <c r="P77" s="5">
        <v>0</v>
      </c>
      <c r="Q77" s="5">
        <v>0</v>
      </c>
      <c r="R77" s="9" t="s">
        <v>227</v>
      </c>
      <c r="S77" s="5">
        <v>0</v>
      </c>
      <c r="T77" s="5">
        <v>0</v>
      </c>
      <c r="U77" s="5">
        <v>0</v>
      </c>
      <c r="V77" s="5">
        <v>0</v>
      </c>
      <c r="W77" s="5">
        <v>0</v>
      </c>
      <c r="X77" s="5">
        <v>0</v>
      </c>
      <c r="Y77" s="5">
        <v>0</v>
      </c>
      <c r="Z77" s="5">
        <v>0</v>
      </c>
      <c r="AA77" s="5">
        <v>0</v>
      </c>
      <c r="AB77" s="5">
        <v>0</v>
      </c>
      <c r="AC77" s="5">
        <v>0</v>
      </c>
      <c r="AD77" s="5">
        <v>0</v>
      </c>
      <c r="AE77" s="5">
        <v>0</v>
      </c>
      <c r="AH77" s="5">
        <v>101</v>
      </c>
      <c r="AI77" s="78">
        <f t="shared" si="3"/>
        <v>0.36666666666666664</v>
      </c>
    </row>
    <row r="78" spans="1:35" x14ac:dyDescent="0.3">
      <c r="A78" s="5">
        <v>102</v>
      </c>
      <c r="B78" s="138" t="s">
        <v>158</v>
      </c>
      <c r="C78" s="102"/>
      <c r="D78" s="102"/>
      <c r="E78" s="103"/>
      <c r="F78" s="5">
        <v>0</v>
      </c>
      <c r="G78" s="112" t="s">
        <v>121</v>
      </c>
      <c r="H78" s="102"/>
      <c r="I78" s="102"/>
      <c r="J78" s="102"/>
      <c r="K78" s="102"/>
      <c r="L78" s="102"/>
      <c r="M78" s="102"/>
      <c r="N78" s="102"/>
      <c r="O78" s="123"/>
      <c r="P78" s="5">
        <v>0</v>
      </c>
      <c r="Q78" s="5">
        <v>0</v>
      </c>
      <c r="R78" s="5">
        <v>0</v>
      </c>
      <c r="S78" s="5">
        <v>0</v>
      </c>
      <c r="T78" s="5">
        <v>0</v>
      </c>
      <c r="U78" s="5">
        <v>0</v>
      </c>
      <c r="V78" s="5">
        <v>0</v>
      </c>
      <c r="W78" s="5">
        <v>0</v>
      </c>
      <c r="X78" s="5">
        <v>0</v>
      </c>
      <c r="Y78" s="5">
        <v>0</v>
      </c>
      <c r="Z78" s="5">
        <v>0</v>
      </c>
      <c r="AA78" s="5">
        <v>0</v>
      </c>
      <c r="AB78" s="5">
        <v>0</v>
      </c>
      <c r="AC78" s="5">
        <v>0</v>
      </c>
      <c r="AD78" s="5">
        <v>0</v>
      </c>
      <c r="AE78" s="5">
        <v>0</v>
      </c>
      <c r="AH78" s="5">
        <v>102</v>
      </c>
      <c r="AI78" s="78">
        <f t="shared" si="3"/>
        <v>0.43333333333333335</v>
      </c>
    </row>
    <row r="79" spans="1:35" x14ac:dyDescent="0.3">
      <c r="A79" s="5">
        <v>103</v>
      </c>
      <c r="B79" s="5">
        <v>0</v>
      </c>
      <c r="C79" s="151" t="s">
        <v>216</v>
      </c>
      <c r="D79" s="102"/>
      <c r="E79" s="102"/>
      <c r="F79" s="102"/>
      <c r="G79" s="103"/>
      <c r="H79" s="104" t="s">
        <v>222</v>
      </c>
      <c r="I79" s="105"/>
      <c r="J79" s="106"/>
      <c r="K79" s="5">
        <v>0</v>
      </c>
      <c r="L79" s="5">
        <v>0</v>
      </c>
      <c r="M79" s="5">
        <v>0</v>
      </c>
      <c r="N79" s="5">
        <v>0</v>
      </c>
      <c r="O79" s="5">
        <v>0</v>
      </c>
      <c r="P79" s="5">
        <v>0</v>
      </c>
      <c r="Q79" s="5">
        <v>0</v>
      </c>
      <c r="R79" s="5">
        <v>0</v>
      </c>
      <c r="S79" s="5">
        <v>0</v>
      </c>
      <c r="T79" s="5">
        <v>0</v>
      </c>
      <c r="U79" s="5">
        <v>0</v>
      </c>
      <c r="V79" s="5">
        <v>0</v>
      </c>
      <c r="W79" s="5">
        <v>0</v>
      </c>
      <c r="X79" s="5">
        <v>0</v>
      </c>
      <c r="Y79" s="5">
        <v>0</v>
      </c>
      <c r="Z79" s="5">
        <v>0</v>
      </c>
      <c r="AA79" s="5">
        <v>0</v>
      </c>
      <c r="AB79" s="5">
        <v>0</v>
      </c>
      <c r="AC79" s="5">
        <v>0</v>
      </c>
      <c r="AD79" s="5">
        <v>0</v>
      </c>
      <c r="AE79" s="5">
        <v>0</v>
      </c>
      <c r="AH79" s="5">
        <v>103</v>
      </c>
      <c r="AI79" s="78">
        <f t="shared" si="3"/>
        <v>0.26666666666666666</v>
      </c>
    </row>
    <row r="80" spans="1:35" x14ac:dyDescent="0.3">
      <c r="A80" s="5">
        <v>104</v>
      </c>
      <c r="B80" s="6">
        <v>0</v>
      </c>
      <c r="C80" s="6">
        <v>0</v>
      </c>
      <c r="D80" s="6">
        <v>0</v>
      </c>
      <c r="E80" s="5">
        <v>0</v>
      </c>
      <c r="F80" s="5">
        <v>0</v>
      </c>
      <c r="G80" s="112" t="s">
        <v>121</v>
      </c>
      <c r="H80" s="102"/>
      <c r="I80" s="102"/>
      <c r="J80" s="102"/>
      <c r="K80" s="102"/>
      <c r="L80" s="102"/>
      <c r="M80" s="102"/>
      <c r="N80" s="102"/>
      <c r="O80" s="123"/>
      <c r="P80" s="5">
        <v>0</v>
      </c>
      <c r="Q80" s="5">
        <v>0</v>
      </c>
      <c r="R80" s="5">
        <v>0</v>
      </c>
      <c r="S80" s="5">
        <v>0</v>
      </c>
      <c r="T80" s="5">
        <v>0</v>
      </c>
      <c r="U80" s="5">
        <v>0</v>
      </c>
      <c r="V80" s="5">
        <v>0</v>
      </c>
      <c r="W80" s="5">
        <v>0</v>
      </c>
      <c r="X80" s="5">
        <v>0</v>
      </c>
      <c r="Y80" s="5">
        <v>0</v>
      </c>
      <c r="Z80" s="5">
        <v>0</v>
      </c>
      <c r="AA80" s="5">
        <v>0</v>
      </c>
      <c r="AB80" s="5">
        <v>0</v>
      </c>
      <c r="AC80" s="5">
        <v>0</v>
      </c>
      <c r="AD80" s="5">
        <v>0</v>
      </c>
      <c r="AE80" s="5">
        <v>0</v>
      </c>
      <c r="AH80" s="5">
        <v>104</v>
      </c>
      <c r="AI80" s="78">
        <f t="shared" si="3"/>
        <v>0.3</v>
      </c>
    </row>
    <row r="81" spans="1:35" x14ac:dyDescent="0.3">
      <c r="A81" s="5">
        <v>105</v>
      </c>
      <c r="B81" s="5">
        <v>0</v>
      </c>
      <c r="C81" s="5">
        <v>0</v>
      </c>
      <c r="D81" s="5">
        <v>0</v>
      </c>
      <c r="E81" s="110" t="s">
        <v>215</v>
      </c>
      <c r="F81" s="124"/>
      <c r="G81" s="125"/>
      <c r="H81" s="104" t="s">
        <v>177</v>
      </c>
      <c r="I81" s="105"/>
      <c r="J81" s="106"/>
      <c r="K81" s="5">
        <v>0</v>
      </c>
      <c r="L81" s="5">
        <v>0</v>
      </c>
      <c r="M81" s="5">
        <v>0</v>
      </c>
      <c r="N81" s="5">
        <v>0</v>
      </c>
      <c r="O81" s="5">
        <v>0</v>
      </c>
      <c r="P81" s="5">
        <v>0</v>
      </c>
      <c r="Q81" s="5">
        <v>0</v>
      </c>
      <c r="R81" s="5">
        <v>0</v>
      </c>
      <c r="S81" s="5">
        <v>0</v>
      </c>
      <c r="T81" s="5">
        <v>0</v>
      </c>
      <c r="U81" s="5">
        <v>0</v>
      </c>
      <c r="V81" s="5">
        <v>0</v>
      </c>
      <c r="W81" s="5">
        <v>0</v>
      </c>
      <c r="X81" s="5">
        <v>0</v>
      </c>
      <c r="Y81" s="5">
        <v>0</v>
      </c>
      <c r="Z81" s="5">
        <v>0</v>
      </c>
      <c r="AA81" s="5">
        <v>0</v>
      </c>
      <c r="AB81" s="5">
        <v>0</v>
      </c>
      <c r="AC81" s="5">
        <v>0</v>
      </c>
      <c r="AD81" s="5">
        <v>0</v>
      </c>
      <c r="AE81" s="5">
        <v>0</v>
      </c>
      <c r="AH81" s="5">
        <v>105</v>
      </c>
      <c r="AI81" s="78">
        <f t="shared" si="3"/>
        <v>0.2</v>
      </c>
    </row>
    <row r="82" spans="1:35" x14ac:dyDescent="0.3">
      <c r="A82" s="5">
        <v>106</v>
      </c>
      <c r="B82" s="6">
        <v>0</v>
      </c>
      <c r="C82" s="118" t="s">
        <v>214</v>
      </c>
      <c r="D82" s="119"/>
      <c r="E82" s="119"/>
      <c r="F82" s="119"/>
      <c r="G82" s="119"/>
      <c r="H82" s="148" t="s">
        <v>220</v>
      </c>
      <c r="I82" s="119"/>
      <c r="J82" s="119"/>
      <c r="K82" s="119"/>
      <c r="L82" s="119"/>
      <c r="M82" s="119"/>
      <c r="N82" s="123"/>
      <c r="O82" s="5">
        <v>0</v>
      </c>
      <c r="P82" s="5">
        <v>0</v>
      </c>
      <c r="Q82" s="5">
        <v>0</v>
      </c>
      <c r="R82" s="5">
        <v>0</v>
      </c>
      <c r="S82" s="5">
        <v>0</v>
      </c>
      <c r="T82" s="5">
        <v>0</v>
      </c>
      <c r="U82" s="5">
        <v>0</v>
      </c>
      <c r="V82" s="5">
        <v>0</v>
      </c>
      <c r="W82" s="5">
        <v>0</v>
      </c>
      <c r="X82" s="5">
        <v>0</v>
      </c>
      <c r="Y82" s="5">
        <v>0</v>
      </c>
      <c r="Z82" s="5">
        <v>0</v>
      </c>
      <c r="AA82" s="5">
        <v>0</v>
      </c>
      <c r="AB82" s="5">
        <v>0</v>
      </c>
      <c r="AC82" s="5">
        <v>0</v>
      </c>
      <c r="AD82" s="5">
        <v>0</v>
      </c>
      <c r="AE82" s="5">
        <v>0</v>
      </c>
      <c r="AH82" s="5">
        <v>106</v>
      </c>
      <c r="AI82" s="78">
        <f t="shared" si="3"/>
        <v>0.4</v>
      </c>
    </row>
    <row r="83" spans="1:35" x14ac:dyDescent="0.3">
      <c r="A83" s="5">
        <v>107</v>
      </c>
      <c r="B83" s="5">
        <v>0</v>
      </c>
      <c r="C83" s="5">
        <v>0</v>
      </c>
      <c r="D83" s="5">
        <v>0</v>
      </c>
      <c r="E83" s="5">
        <v>0</v>
      </c>
      <c r="F83" s="5">
        <v>0</v>
      </c>
      <c r="G83" s="116" t="s">
        <v>225</v>
      </c>
      <c r="H83" s="103"/>
      <c r="I83" s="5">
        <v>0</v>
      </c>
      <c r="J83" s="5">
        <v>0</v>
      </c>
      <c r="K83" s="5">
        <v>0</v>
      </c>
      <c r="L83" s="5">
        <v>0</v>
      </c>
      <c r="M83" s="5">
        <v>0</v>
      </c>
      <c r="N83" s="5">
        <v>0</v>
      </c>
      <c r="O83" s="5">
        <v>0</v>
      </c>
      <c r="P83" s="5">
        <v>0</v>
      </c>
      <c r="Q83" s="5">
        <v>0</v>
      </c>
      <c r="R83" s="5">
        <v>0</v>
      </c>
      <c r="S83" s="5">
        <v>0</v>
      </c>
      <c r="T83" s="5">
        <v>0</v>
      </c>
      <c r="U83" s="5">
        <v>0</v>
      </c>
      <c r="V83" s="5">
        <v>0</v>
      </c>
      <c r="W83" s="5">
        <v>0</v>
      </c>
      <c r="X83" s="5">
        <v>0</v>
      </c>
      <c r="Y83" s="5">
        <v>0</v>
      </c>
      <c r="Z83" s="5">
        <v>0</v>
      </c>
      <c r="AA83" s="5">
        <v>0</v>
      </c>
      <c r="AB83" s="5">
        <v>0</v>
      </c>
      <c r="AC83" s="5">
        <v>0</v>
      </c>
      <c r="AD83" s="5">
        <v>0</v>
      </c>
      <c r="AE83" s="5">
        <v>0</v>
      </c>
      <c r="AH83" s="5">
        <v>107</v>
      </c>
      <c r="AI83" s="78">
        <f t="shared" si="3"/>
        <v>6.6666666666666666E-2</v>
      </c>
    </row>
    <row r="84" spans="1:35" x14ac:dyDescent="0.3">
      <c r="A84" s="5">
        <v>108</v>
      </c>
      <c r="B84" s="101" t="s">
        <v>183</v>
      </c>
      <c r="C84" s="102"/>
      <c r="D84" s="103"/>
      <c r="E84" s="5">
        <v>0</v>
      </c>
      <c r="F84" s="5">
        <v>0</v>
      </c>
      <c r="G84" s="116" t="s">
        <v>212</v>
      </c>
      <c r="H84" s="103"/>
      <c r="I84" s="129" t="s">
        <v>217</v>
      </c>
      <c r="J84" s="102"/>
      <c r="K84" s="102"/>
      <c r="L84" s="102"/>
      <c r="M84" s="102"/>
      <c r="N84" s="102"/>
      <c r="O84" s="102"/>
      <c r="P84" s="102"/>
      <c r="Q84" s="119"/>
      <c r="R84" s="123"/>
      <c r="S84" s="5">
        <v>0</v>
      </c>
      <c r="T84" s="5">
        <v>0</v>
      </c>
      <c r="U84" s="5">
        <v>0</v>
      </c>
      <c r="V84" s="5">
        <v>0</v>
      </c>
      <c r="W84" s="5">
        <v>0</v>
      </c>
      <c r="X84" s="5">
        <v>0</v>
      </c>
      <c r="Y84" s="5">
        <v>0</v>
      </c>
      <c r="Z84" s="5">
        <v>0</v>
      </c>
      <c r="AA84" s="5">
        <v>0</v>
      </c>
      <c r="AB84" s="5">
        <v>0</v>
      </c>
      <c r="AC84" s="5">
        <v>0</v>
      </c>
      <c r="AD84" s="5">
        <v>0</v>
      </c>
      <c r="AE84" s="5">
        <v>0</v>
      </c>
      <c r="AH84" s="5">
        <v>108</v>
      </c>
      <c r="AI84" s="78">
        <f t="shared" si="3"/>
        <v>0.5</v>
      </c>
    </row>
  </sheetData>
  <mergeCells count="210">
    <mergeCell ref="X16:AB16"/>
    <mergeCell ref="X14:AD14"/>
    <mergeCell ref="X15:AD15"/>
    <mergeCell ref="X19:AB19"/>
    <mergeCell ref="AC47:AE47"/>
    <mergeCell ref="U14:V14"/>
    <mergeCell ref="AC25:AF25"/>
    <mergeCell ref="H17:I17"/>
    <mergeCell ref="X17:AB17"/>
    <mergeCell ref="G15:H15"/>
    <mergeCell ref="N19:W19"/>
    <mergeCell ref="H18:I18"/>
    <mergeCell ref="H16:I16"/>
    <mergeCell ref="T17:V17"/>
    <mergeCell ref="N15:W15"/>
    <mergeCell ref="Z18:AE18"/>
    <mergeCell ref="O47:Q47"/>
    <mergeCell ref="V27:AF27"/>
    <mergeCell ref="F33:M33"/>
    <mergeCell ref="Y29:AC29"/>
    <mergeCell ref="R32:Z32"/>
    <mergeCell ref="B37:F37"/>
    <mergeCell ref="V26:AF26"/>
    <mergeCell ref="B25:K25"/>
    <mergeCell ref="J29:X29"/>
    <mergeCell ref="F27:I27"/>
    <mergeCell ref="C29:I29"/>
    <mergeCell ref="N28:W28"/>
    <mergeCell ref="AD38:AF38"/>
    <mergeCell ref="AC39:AF39"/>
    <mergeCell ref="U40:AB40"/>
    <mergeCell ref="V30:AF30"/>
    <mergeCell ref="B31:J31"/>
    <mergeCell ref="P40:R40"/>
    <mergeCell ref="S39:U39"/>
    <mergeCell ref="AA39:AB39"/>
    <mergeCell ref="J37:P37"/>
    <mergeCell ref="E34:G34"/>
    <mergeCell ref="R33:Z33"/>
    <mergeCell ref="B40:I40"/>
    <mergeCell ref="B38:I38"/>
    <mergeCell ref="AD17:AE17"/>
    <mergeCell ref="L25:M25"/>
    <mergeCell ref="U9:X9"/>
    <mergeCell ref="Y9:AD9"/>
    <mergeCell ref="U10:AB10"/>
    <mergeCell ref="T12:AE12"/>
    <mergeCell ref="AC10:AD10"/>
    <mergeCell ref="AC40:AF40"/>
    <mergeCell ref="N25:W25"/>
    <mergeCell ref="J40:N40"/>
    <mergeCell ref="AC37:AF37"/>
    <mergeCell ref="Q37:Y37"/>
    <mergeCell ref="AA35:AF35"/>
    <mergeCell ref="B36:K36"/>
    <mergeCell ref="F39:M39"/>
    <mergeCell ref="W34:AC34"/>
    <mergeCell ref="M18:Y18"/>
    <mergeCell ref="G14:H14"/>
    <mergeCell ref="Z31:AE31"/>
    <mergeCell ref="G37:I37"/>
    <mergeCell ref="B39:E39"/>
    <mergeCell ref="Z37:AB37"/>
    <mergeCell ref="K32:Q32"/>
    <mergeCell ref="AB32:AF32"/>
    <mergeCell ref="A1:AE1"/>
    <mergeCell ref="Y7:AE7"/>
    <mergeCell ref="Y5:AD5"/>
    <mergeCell ref="Y13:AE13"/>
    <mergeCell ref="T7:V7"/>
    <mergeCell ref="W8:AB8"/>
    <mergeCell ref="Y6:AE6"/>
    <mergeCell ref="Q5:X5"/>
    <mergeCell ref="F5:H5"/>
    <mergeCell ref="V13:X13"/>
    <mergeCell ref="G13:H13"/>
    <mergeCell ref="P13:U13"/>
    <mergeCell ref="U6:W6"/>
    <mergeCell ref="U11:AC11"/>
    <mergeCell ref="K8:V8"/>
    <mergeCell ref="W7:X7"/>
    <mergeCell ref="Z4:AE4"/>
    <mergeCell ref="E51:N51"/>
    <mergeCell ref="O49:AF49"/>
    <mergeCell ref="B33:E33"/>
    <mergeCell ref="G19:L19"/>
    <mergeCell ref="R34:V34"/>
    <mergeCell ref="H34:Q34"/>
    <mergeCell ref="L31:Y31"/>
    <mergeCell ref="AA33:AF33"/>
    <mergeCell ref="A44:AF44"/>
    <mergeCell ref="B35:K35"/>
    <mergeCell ref="B32:J32"/>
    <mergeCell ref="M27:S27"/>
    <mergeCell ref="AD36:AE36"/>
    <mergeCell ref="O36:S36"/>
    <mergeCell ref="X25:AB25"/>
    <mergeCell ref="L26:S26"/>
    <mergeCell ref="A22:AF22"/>
    <mergeCell ref="Q30:U30"/>
    <mergeCell ref="B27:D27"/>
    <mergeCell ref="P38:AC38"/>
    <mergeCell ref="Y28:AF28"/>
    <mergeCell ref="B26:I26"/>
    <mergeCell ref="V39:Z39"/>
    <mergeCell ref="AD19:AE19"/>
    <mergeCell ref="AC59:AE59"/>
    <mergeCell ref="H61:N61"/>
    <mergeCell ref="J62:S62"/>
    <mergeCell ref="U61:X61"/>
    <mergeCell ref="B58:H58"/>
    <mergeCell ref="AA62:AD62"/>
    <mergeCell ref="S47:AB47"/>
    <mergeCell ref="U36:AB36"/>
    <mergeCell ref="L35:T35"/>
    <mergeCell ref="U35:Z35"/>
    <mergeCell ref="B47:G47"/>
    <mergeCell ref="H47:N47"/>
    <mergeCell ref="S48:AB48"/>
    <mergeCell ref="AD48:AF48"/>
    <mergeCell ref="C51:D51"/>
    <mergeCell ref="B48:M48"/>
    <mergeCell ref="N48:Q48"/>
    <mergeCell ref="O51:AF51"/>
    <mergeCell ref="H49:N49"/>
    <mergeCell ref="H50:N50"/>
    <mergeCell ref="D50:G50"/>
    <mergeCell ref="O50:AF50"/>
    <mergeCell ref="L52:N52"/>
    <mergeCell ref="B49:G49"/>
    <mergeCell ref="B52:G52"/>
    <mergeCell ref="B53:M53"/>
    <mergeCell ref="Y56:AE56"/>
    <mergeCell ref="B54:C54"/>
    <mergeCell ref="J55:S55"/>
    <mergeCell ref="J54:W54"/>
    <mergeCell ref="W56:X56"/>
    <mergeCell ref="V53:X53"/>
    <mergeCell ref="Y54:AD54"/>
    <mergeCell ref="T55:V55"/>
    <mergeCell ref="O52:Q52"/>
    <mergeCell ref="T52:AC52"/>
    <mergeCell ref="I52:J52"/>
    <mergeCell ref="H82:N82"/>
    <mergeCell ref="H73:I73"/>
    <mergeCell ref="C79:G79"/>
    <mergeCell ref="G78:O78"/>
    <mergeCell ref="G80:O80"/>
    <mergeCell ref="B78:E78"/>
    <mergeCell ref="D76:O76"/>
    <mergeCell ref="B60:D60"/>
    <mergeCell ref="B73:F73"/>
    <mergeCell ref="B69:J69"/>
    <mergeCell ref="A66:AE66"/>
    <mergeCell ref="AE62:AF62"/>
    <mergeCell ref="W62:Y62"/>
    <mergeCell ref="B61:G61"/>
    <mergeCell ref="M60:Q60"/>
    <mergeCell ref="K73:Q73"/>
    <mergeCell ref="Z60:AB60"/>
    <mergeCell ref="L69:U69"/>
    <mergeCell ref="T75:U75"/>
    <mergeCell ref="Y59:Z59"/>
    <mergeCell ref="Z53:AE53"/>
    <mergeCell ref="I58:Q58"/>
    <mergeCell ref="R53:U53"/>
    <mergeCell ref="AB57:AC57"/>
    <mergeCell ref="L56:R56"/>
    <mergeCell ref="Y61:AD61"/>
    <mergeCell ref="AC60:AE60"/>
    <mergeCell ref="AB58:AE58"/>
    <mergeCell ref="R58:Z58"/>
    <mergeCell ref="R60:U60"/>
    <mergeCell ref="W60:X60"/>
    <mergeCell ref="O61:T61"/>
    <mergeCell ref="E60:K60"/>
    <mergeCell ref="I59:K59"/>
    <mergeCell ref="W55:AA55"/>
    <mergeCell ref="B56:K56"/>
    <mergeCell ref="D54:I54"/>
    <mergeCell ref="N53:Q53"/>
    <mergeCell ref="AD57:AE57"/>
    <mergeCell ref="AC55:AD55"/>
    <mergeCell ref="C55:I55"/>
    <mergeCell ref="V59:X59"/>
    <mergeCell ref="J57:W57"/>
    <mergeCell ref="B84:D84"/>
    <mergeCell ref="H79:J79"/>
    <mergeCell ref="H81:J81"/>
    <mergeCell ref="B59:E59"/>
    <mergeCell ref="L59:U59"/>
    <mergeCell ref="B72:F72"/>
    <mergeCell ref="T62:V62"/>
    <mergeCell ref="S56:V56"/>
    <mergeCell ref="G83:H83"/>
    <mergeCell ref="G84:H84"/>
    <mergeCell ref="B75:G75"/>
    <mergeCell ref="I72:R72"/>
    <mergeCell ref="J70:L70"/>
    <mergeCell ref="C82:G82"/>
    <mergeCell ref="B57:I57"/>
    <mergeCell ref="B70:D70"/>
    <mergeCell ref="G70:H70"/>
    <mergeCell ref="E81:G81"/>
    <mergeCell ref="F59:H59"/>
    <mergeCell ref="B71:F71"/>
    <mergeCell ref="B62:I62"/>
    <mergeCell ref="H71:V71"/>
    <mergeCell ref="I84:R84"/>
    <mergeCell ref="E77:N77"/>
  </mergeCells>
  <conditionalFormatting sqref="AI4:AI19">
    <cfRule type="colorScale" priority="4">
      <colorScale>
        <cfvo type="min"/>
        <cfvo type="max"/>
        <color rgb="FFFCFCFF"/>
        <color rgb="FF63BE7B"/>
      </colorScale>
    </cfRule>
  </conditionalFormatting>
  <conditionalFormatting sqref="AI25:AI40">
    <cfRule type="colorScale" priority="3">
      <colorScale>
        <cfvo type="min"/>
        <cfvo type="max"/>
        <color rgb="FFFCFCFF"/>
        <color rgb="FF63BE7B"/>
      </colorScale>
    </cfRule>
  </conditionalFormatting>
  <conditionalFormatting sqref="AI47:AI62">
    <cfRule type="colorScale" priority="2">
      <colorScale>
        <cfvo type="min"/>
        <cfvo type="max"/>
        <color rgb="FFFCFCFF"/>
        <color rgb="FF63BE7B"/>
      </colorScale>
    </cfRule>
  </conditionalFormatting>
  <conditionalFormatting sqref="AI69:AI84">
    <cfRule type="colorScale" priority="1">
      <colorScale>
        <cfvo type="min"/>
        <cfvo type="max"/>
        <color rgb="FFFCFCFF"/>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C519D-F23E-4BB2-9A51-FBF48D8B70D2}">
  <dimension ref="B2:G19"/>
  <sheetViews>
    <sheetView workbookViewId="0">
      <selection activeCell="J8" sqref="J8"/>
    </sheetView>
  </sheetViews>
  <sheetFormatPr defaultRowHeight="16.5" x14ac:dyDescent="0.3"/>
  <cols>
    <col min="2" max="2" width="8.375" bestFit="1" customWidth="1"/>
    <col min="3" max="3" width="18" bestFit="1" customWidth="1"/>
    <col min="4" max="4" width="17.25" bestFit="1" customWidth="1"/>
    <col min="5" max="5" width="19.875" bestFit="1" customWidth="1"/>
    <col min="6" max="6" width="24" bestFit="1" customWidth="1"/>
    <col min="7" max="7" width="28.25" style="2" bestFit="1" customWidth="1"/>
  </cols>
  <sheetData>
    <row r="2" spans="2:7" x14ac:dyDescent="0.3">
      <c r="B2" s="70" t="s">
        <v>515</v>
      </c>
      <c r="C2" s="71" t="s">
        <v>538</v>
      </c>
      <c r="D2" s="72" t="s">
        <v>539</v>
      </c>
      <c r="E2" s="71" t="s">
        <v>540</v>
      </c>
      <c r="F2" s="73" t="s">
        <v>541</v>
      </c>
      <c r="G2" s="84" t="s">
        <v>537</v>
      </c>
    </row>
    <row r="3" spans="2:7" x14ac:dyDescent="0.3">
      <c r="B3" s="62">
        <v>1</v>
      </c>
      <c r="C3" s="55">
        <v>0.4</v>
      </c>
      <c r="D3" s="55">
        <v>1</v>
      </c>
      <c r="E3" s="55">
        <v>0.96666666666666667</v>
      </c>
      <c r="F3" s="66">
        <v>0.6333333333333333</v>
      </c>
      <c r="G3" s="85">
        <f>AVERAGE(Table3[[#This Row],[Occupancy June]:[Occupancy September]])</f>
        <v>0.75</v>
      </c>
    </row>
    <row r="4" spans="2:7" x14ac:dyDescent="0.3">
      <c r="B4" s="62">
        <v>2</v>
      </c>
      <c r="C4" s="55">
        <v>0.6</v>
      </c>
      <c r="D4" s="55">
        <v>0.9</v>
      </c>
      <c r="E4" s="55">
        <v>0.96666666666666667</v>
      </c>
      <c r="F4" s="66">
        <v>0.26666666666666666</v>
      </c>
      <c r="G4" s="78">
        <f>AVERAGE(Table3[[#This Row],[Occupancy June]:[Occupancy September]])</f>
        <v>0.68333333333333335</v>
      </c>
    </row>
    <row r="5" spans="2:7" x14ac:dyDescent="0.3">
      <c r="B5" s="62">
        <v>3</v>
      </c>
      <c r="C5" s="55">
        <v>0.33333333333333331</v>
      </c>
      <c r="D5" s="55">
        <v>0.8666666666666667</v>
      </c>
      <c r="E5" s="55">
        <v>1</v>
      </c>
      <c r="F5" s="66">
        <v>0.66666666666666663</v>
      </c>
      <c r="G5" s="78">
        <f>AVERAGE(Table3[[#This Row],[Occupancy June]:[Occupancy September]])</f>
        <v>0.71666666666666667</v>
      </c>
    </row>
    <row r="6" spans="2:7" x14ac:dyDescent="0.3">
      <c r="B6" s="62">
        <v>4</v>
      </c>
      <c r="C6" s="55">
        <v>0.4</v>
      </c>
      <c r="D6" s="55">
        <v>0.56666666666666665</v>
      </c>
      <c r="E6" s="55">
        <v>1</v>
      </c>
      <c r="F6" s="66">
        <v>0.5</v>
      </c>
      <c r="G6" s="78">
        <f>AVERAGE(Table3[[#This Row],[Occupancy June]:[Occupancy September]])</f>
        <v>0.6166666666666667</v>
      </c>
    </row>
    <row r="7" spans="2:7" x14ac:dyDescent="0.3">
      <c r="B7" s="62">
        <v>5</v>
      </c>
      <c r="C7" s="55">
        <v>0.6</v>
      </c>
      <c r="D7" s="55">
        <v>0.8666666666666667</v>
      </c>
      <c r="E7" s="55">
        <v>0.96666666666666667</v>
      </c>
      <c r="F7" s="66">
        <v>0.46666666666666667</v>
      </c>
      <c r="G7" s="78">
        <f>AVERAGE(Table3[[#This Row],[Occupancy June]:[Occupancy September]])</f>
        <v>0.72500000000000009</v>
      </c>
    </row>
    <row r="8" spans="2:7" x14ac:dyDescent="0.3">
      <c r="B8" s="62">
        <v>6</v>
      </c>
      <c r="C8" s="55">
        <v>0.33333333333333331</v>
      </c>
      <c r="D8" s="55">
        <v>0.5</v>
      </c>
      <c r="E8" s="55">
        <v>0.76666666666666672</v>
      </c>
      <c r="F8" s="66">
        <v>3.3333333333333333E-2</v>
      </c>
      <c r="G8" s="78">
        <f>AVERAGE(Table3[[#This Row],[Occupancy June]:[Occupancy September]])</f>
        <v>0.40833333333333338</v>
      </c>
    </row>
    <row r="9" spans="2:7" x14ac:dyDescent="0.3">
      <c r="B9" s="62">
        <v>7</v>
      </c>
      <c r="C9" s="55">
        <v>0.33333333333333331</v>
      </c>
      <c r="D9" s="55">
        <v>0.93333333333333335</v>
      </c>
      <c r="E9" s="55">
        <v>0.96666666666666667</v>
      </c>
      <c r="F9" s="66">
        <v>0.26666666666666666</v>
      </c>
      <c r="G9" s="78">
        <f>AVERAGE(Table3[[#This Row],[Occupancy June]:[Occupancy September]])</f>
        <v>0.625</v>
      </c>
    </row>
    <row r="10" spans="2:7" x14ac:dyDescent="0.3">
      <c r="B10" s="62">
        <v>8</v>
      </c>
      <c r="C10" s="55">
        <v>0.3</v>
      </c>
      <c r="D10" s="55">
        <v>1</v>
      </c>
      <c r="E10" s="55">
        <v>0.93333333333333335</v>
      </c>
      <c r="F10" s="66">
        <v>0.4</v>
      </c>
      <c r="G10" s="78">
        <f>AVERAGE(Table3[[#This Row],[Occupancy June]:[Occupancy September]])</f>
        <v>0.65833333333333333</v>
      </c>
    </row>
    <row r="11" spans="2:7" x14ac:dyDescent="0.3">
      <c r="B11" s="62">
        <v>101</v>
      </c>
      <c r="C11" s="55">
        <v>0.43333333333333335</v>
      </c>
      <c r="D11" s="55">
        <v>0.8666666666666667</v>
      </c>
      <c r="E11" s="55">
        <v>0.9</v>
      </c>
      <c r="F11" s="66">
        <v>0.36666666666666664</v>
      </c>
      <c r="G11" s="78">
        <f>AVERAGE(Table3[[#This Row],[Occupancy June]:[Occupancy September]])</f>
        <v>0.64166666666666672</v>
      </c>
    </row>
    <row r="12" spans="2:7" x14ac:dyDescent="0.3">
      <c r="B12" s="62">
        <v>102</v>
      </c>
      <c r="C12" s="55">
        <v>0.6</v>
      </c>
      <c r="D12" s="55">
        <v>0.9</v>
      </c>
      <c r="E12" s="55">
        <v>0.96666666666666667</v>
      </c>
      <c r="F12" s="66">
        <v>0.43333333333333335</v>
      </c>
      <c r="G12" s="78">
        <f>AVERAGE(Table3[[#This Row],[Occupancy June]:[Occupancy September]])</f>
        <v>0.72500000000000009</v>
      </c>
    </row>
    <row r="13" spans="2:7" x14ac:dyDescent="0.3">
      <c r="B13" s="62">
        <v>103</v>
      </c>
      <c r="C13" s="55">
        <v>0.36666666666666664</v>
      </c>
      <c r="D13" s="55">
        <v>1</v>
      </c>
      <c r="E13" s="55">
        <v>0.9</v>
      </c>
      <c r="F13" s="66">
        <v>0.26666666666666666</v>
      </c>
      <c r="G13" s="78">
        <f>AVERAGE(Table3[[#This Row],[Occupancy June]:[Occupancy September]])</f>
        <v>0.6333333333333333</v>
      </c>
    </row>
    <row r="14" spans="2:7" x14ac:dyDescent="0.3">
      <c r="B14" s="62">
        <v>104</v>
      </c>
      <c r="C14" s="55">
        <v>0.6333333333333333</v>
      </c>
      <c r="D14" s="55">
        <v>0.9</v>
      </c>
      <c r="E14" s="55">
        <v>0.93333333333333335</v>
      </c>
      <c r="F14" s="66">
        <v>0.3</v>
      </c>
      <c r="G14" s="78">
        <f>AVERAGE(Table3[[#This Row],[Occupancy June]:[Occupancy September]])</f>
        <v>0.69166666666666665</v>
      </c>
    </row>
    <row r="15" spans="2:7" x14ac:dyDescent="0.3">
      <c r="B15" s="62">
        <v>105</v>
      </c>
      <c r="C15" s="55">
        <v>0.3</v>
      </c>
      <c r="D15" s="55">
        <v>1</v>
      </c>
      <c r="E15" s="55">
        <v>0.93333333333333335</v>
      </c>
      <c r="F15" s="66">
        <v>0.2</v>
      </c>
      <c r="G15" s="78">
        <f>AVERAGE(Table3[[#This Row],[Occupancy June]:[Occupancy September]])</f>
        <v>0.60833333333333339</v>
      </c>
    </row>
    <row r="16" spans="2:7" x14ac:dyDescent="0.3">
      <c r="B16" s="62">
        <v>106</v>
      </c>
      <c r="C16" s="55">
        <v>0.43333333333333335</v>
      </c>
      <c r="D16" s="55">
        <v>0.8666666666666667</v>
      </c>
      <c r="E16" s="55">
        <v>0.9</v>
      </c>
      <c r="F16" s="66">
        <v>0.4</v>
      </c>
      <c r="G16" s="78">
        <f>AVERAGE(Table3[[#This Row],[Occupancy June]:[Occupancy September]])</f>
        <v>0.65</v>
      </c>
    </row>
    <row r="17" spans="2:7" x14ac:dyDescent="0.3">
      <c r="B17" s="62">
        <v>107</v>
      </c>
      <c r="C17" s="55">
        <v>0.7</v>
      </c>
      <c r="D17" s="55">
        <v>0.83333333333333337</v>
      </c>
      <c r="E17" s="55">
        <v>0.93333333333333335</v>
      </c>
      <c r="F17" s="66">
        <v>6.6666666666666666E-2</v>
      </c>
      <c r="G17" s="78">
        <f>AVERAGE(Table3[[#This Row],[Occupancy June]:[Occupancy September]])</f>
        <v>0.63333333333333341</v>
      </c>
    </row>
    <row r="18" spans="2:7" x14ac:dyDescent="0.3">
      <c r="B18" s="67">
        <v>108</v>
      </c>
      <c r="C18" s="68">
        <v>0.76666666666666672</v>
      </c>
      <c r="D18" s="68">
        <v>0.9</v>
      </c>
      <c r="E18" s="68">
        <v>0.96666666666666667</v>
      </c>
      <c r="F18" s="69">
        <v>0.5</v>
      </c>
      <c r="G18" s="86">
        <f>AVERAGE(Table3[[#This Row],[Occupancy June]:[Occupancy September]])</f>
        <v>0.78333333333333333</v>
      </c>
    </row>
    <row r="19" spans="2:7" x14ac:dyDescent="0.3">
      <c r="B19" s="67" t="s">
        <v>525</v>
      </c>
      <c r="C19" s="68">
        <f>SUBTOTAL(101,Table3[Occupancy June])</f>
        <v>0.47083333333333327</v>
      </c>
      <c r="D19" s="68">
        <f>SUBTOTAL(101,Table3[Occupancy July])</f>
        <v>0.86875000000000013</v>
      </c>
      <c r="E19" s="68">
        <f>SUBTOTAL(101,Table3[Occupancy August])</f>
        <v>0.93750000000000011</v>
      </c>
      <c r="F19" s="69">
        <f>SUBTOTAL(101,Table3[Occupancy September])</f>
        <v>0.36041666666666666</v>
      </c>
      <c r="G19" s="87"/>
    </row>
  </sheetData>
  <conditionalFormatting sqref="G3:G18">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0F875-70DD-4DF2-B1B2-C5B5D5306407}">
  <dimension ref="A1:E189"/>
  <sheetViews>
    <sheetView workbookViewId="0">
      <selection activeCell="D2" sqref="D2"/>
    </sheetView>
  </sheetViews>
  <sheetFormatPr defaultRowHeight="16.5" x14ac:dyDescent="0.3"/>
  <cols>
    <col min="1" max="1" width="10.75" style="35" customWidth="1"/>
    <col min="2" max="2" width="8.375" style="36" customWidth="1"/>
    <col min="3" max="3" width="13" style="35" customWidth="1"/>
    <col min="4" max="4" width="11.375" style="35" customWidth="1"/>
    <col min="5" max="5" width="17.125" style="35" customWidth="1"/>
  </cols>
  <sheetData>
    <row r="1" spans="1:5" x14ac:dyDescent="0.3">
      <c r="A1" s="92" t="s">
        <v>8</v>
      </c>
      <c r="B1" s="93" t="s">
        <v>230</v>
      </c>
      <c r="C1" s="92" t="s">
        <v>231</v>
      </c>
      <c r="D1" s="92" t="s">
        <v>0</v>
      </c>
      <c r="E1" s="92" t="s">
        <v>9</v>
      </c>
    </row>
    <row r="2" spans="1:5" x14ac:dyDescent="0.3">
      <c r="A2" s="89" t="s">
        <v>10</v>
      </c>
      <c r="B2" s="88">
        <v>59</v>
      </c>
      <c r="C2" s="89" t="s">
        <v>232</v>
      </c>
      <c r="D2" s="89" t="s">
        <v>42</v>
      </c>
      <c r="E2" s="89" t="s">
        <v>43</v>
      </c>
    </row>
    <row r="3" spans="1:5" x14ac:dyDescent="0.3">
      <c r="A3" s="91" t="s">
        <v>11</v>
      </c>
      <c r="B3" s="90">
        <v>37</v>
      </c>
      <c r="C3" s="91" t="s">
        <v>233</v>
      </c>
      <c r="D3" s="91" t="s">
        <v>40</v>
      </c>
      <c r="E3" s="91" t="s">
        <v>41</v>
      </c>
    </row>
    <row r="4" spans="1:5" x14ac:dyDescent="0.3">
      <c r="A4" s="89" t="s">
        <v>12</v>
      </c>
      <c r="B4" s="88">
        <v>56</v>
      </c>
      <c r="C4" s="89" t="s">
        <v>232</v>
      </c>
      <c r="D4" s="89" t="s">
        <v>42</v>
      </c>
      <c r="E4" s="89" t="s">
        <v>41</v>
      </c>
    </row>
    <row r="5" spans="1:5" x14ac:dyDescent="0.3">
      <c r="A5" s="91" t="s">
        <v>13</v>
      </c>
      <c r="B5" s="90">
        <v>34</v>
      </c>
      <c r="C5" s="91" t="s">
        <v>233</v>
      </c>
      <c r="D5" s="91" t="s">
        <v>42</v>
      </c>
      <c r="E5" s="91" t="s">
        <v>41</v>
      </c>
    </row>
    <row r="6" spans="1:5" x14ac:dyDescent="0.3">
      <c r="A6" s="89" t="s">
        <v>14</v>
      </c>
      <c r="B6" s="88">
        <v>57</v>
      </c>
      <c r="C6" s="89" t="s">
        <v>232</v>
      </c>
      <c r="D6" s="89" t="s">
        <v>40</v>
      </c>
      <c r="E6" s="89" t="s">
        <v>41</v>
      </c>
    </row>
    <row r="7" spans="1:5" x14ac:dyDescent="0.3">
      <c r="A7" s="91" t="s">
        <v>15</v>
      </c>
      <c r="B7" s="90">
        <v>54</v>
      </c>
      <c r="C7" s="91" t="s">
        <v>232</v>
      </c>
      <c r="D7" s="91" t="s">
        <v>42</v>
      </c>
      <c r="E7" s="91" t="s">
        <v>41</v>
      </c>
    </row>
    <row r="8" spans="1:5" x14ac:dyDescent="0.3">
      <c r="A8" s="89" t="s">
        <v>16</v>
      </c>
      <c r="B8" s="88">
        <v>48</v>
      </c>
      <c r="C8" s="89" t="s">
        <v>233</v>
      </c>
      <c r="D8" s="89" t="s">
        <v>42</v>
      </c>
      <c r="E8" s="89" t="s">
        <v>41</v>
      </c>
    </row>
    <row r="9" spans="1:5" x14ac:dyDescent="0.3">
      <c r="A9" s="91" t="s">
        <v>17</v>
      </c>
      <c r="B9" s="90">
        <v>42</v>
      </c>
      <c r="C9" s="91" t="s">
        <v>233</v>
      </c>
      <c r="D9" s="91" t="s">
        <v>42</v>
      </c>
      <c r="E9" s="91" t="s">
        <v>41</v>
      </c>
    </row>
    <row r="10" spans="1:5" x14ac:dyDescent="0.3">
      <c r="A10" s="89" t="s">
        <v>18</v>
      </c>
      <c r="B10" s="88">
        <v>58</v>
      </c>
      <c r="C10" s="89" t="s">
        <v>232</v>
      </c>
      <c r="D10" s="89" t="s">
        <v>42</v>
      </c>
      <c r="E10" s="89" t="s">
        <v>41</v>
      </c>
    </row>
    <row r="11" spans="1:5" x14ac:dyDescent="0.3">
      <c r="A11" s="91" t="s">
        <v>19</v>
      </c>
      <c r="B11" s="90">
        <v>50</v>
      </c>
      <c r="C11" s="91" t="s">
        <v>233</v>
      </c>
      <c r="D11" s="91" t="s">
        <v>42</v>
      </c>
      <c r="E11" s="91" t="s">
        <v>41</v>
      </c>
    </row>
    <row r="12" spans="1:5" x14ac:dyDescent="0.3">
      <c r="A12" s="89" t="s">
        <v>20</v>
      </c>
      <c r="B12" s="88">
        <v>78</v>
      </c>
      <c r="C12" s="89" t="s">
        <v>232</v>
      </c>
      <c r="D12" s="89" t="s">
        <v>71</v>
      </c>
      <c r="E12" s="89" t="s">
        <v>41</v>
      </c>
    </row>
    <row r="13" spans="1:5" x14ac:dyDescent="0.3">
      <c r="A13" s="91" t="s">
        <v>21</v>
      </c>
      <c r="B13" s="90">
        <v>25</v>
      </c>
      <c r="C13" s="91" t="s">
        <v>234</v>
      </c>
      <c r="D13" s="91" t="s">
        <v>42</v>
      </c>
      <c r="E13" s="91" t="s">
        <v>43</v>
      </c>
    </row>
    <row r="14" spans="1:5" x14ac:dyDescent="0.3">
      <c r="A14" s="89" t="s">
        <v>22</v>
      </c>
      <c r="B14" s="88">
        <v>33</v>
      </c>
      <c r="C14" s="89" t="s">
        <v>233</v>
      </c>
      <c r="D14" s="89" t="s">
        <v>71</v>
      </c>
      <c r="E14" s="89" t="s">
        <v>41</v>
      </c>
    </row>
    <row r="15" spans="1:5" x14ac:dyDescent="0.3">
      <c r="A15" s="91" t="s">
        <v>23</v>
      </c>
      <c r="B15" s="90">
        <v>49</v>
      </c>
      <c r="C15" s="91" t="s">
        <v>233</v>
      </c>
      <c r="D15" s="91" t="s">
        <v>42</v>
      </c>
      <c r="E15" s="91" t="s">
        <v>41</v>
      </c>
    </row>
    <row r="16" spans="1:5" x14ac:dyDescent="0.3">
      <c r="A16" s="89" t="s">
        <v>24</v>
      </c>
      <c r="B16" s="88">
        <v>62</v>
      </c>
      <c r="C16" s="89" t="s">
        <v>232</v>
      </c>
      <c r="D16" s="89" t="s">
        <v>71</v>
      </c>
      <c r="E16" s="89" t="s">
        <v>41</v>
      </c>
    </row>
    <row r="17" spans="1:5" x14ac:dyDescent="0.3">
      <c r="A17" s="91" t="s">
        <v>25</v>
      </c>
      <c r="B17" s="90">
        <v>74</v>
      </c>
      <c r="C17" s="91" t="s">
        <v>232</v>
      </c>
      <c r="D17" s="91" t="s">
        <v>42</v>
      </c>
      <c r="E17" s="91" t="s">
        <v>41</v>
      </c>
    </row>
    <row r="18" spans="1:5" x14ac:dyDescent="0.3">
      <c r="A18" s="89" t="s">
        <v>26</v>
      </c>
      <c r="B18" s="88">
        <v>41</v>
      </c>
      <c r="C18" s="89" t="s">
        <v>233</v>
      </c>
      <c r="D18" s="89" t="s">
        <v>42</v>
      </c>
      <c r="E18" s="89" t="s">
        <v>43</v>
      </c>
    </row>
    <row r="19" spans="1:5" x14ac:dyDescent="0.3">
      <c r="A19" s="91" t="s">
        <v>27</v>
      </c>
      <c r="B19" s="90">
        <v>58</v>
      </c>
      <c r="C19" s="91" t="s">
        <v>232</v>
      </c>
      <c r="D19" s="91" t="s">
        <v>44</v>
      </c>
      <c r="E19" s="91" t="s">
        <v>43</v>
      </c>
    </row>
    <row r="20" spans="1:5" x14ac:dyDescent="0.3">
      <c r="A20" s="89" t="s">
        <v>28</v>
      </c>
      <c r="B20" s="88">
        <v>56</v>
      </c>
      <c r="C20" s="89" t="s">
        <v>232</v>
      </c>
      <c r="D20" s="89" t="s">
        <v>44</v>
      </c>
      <c r="E20" s="89" t="s">
        <v>43</v>
      </c>
    </row>
    <row r="21" spans="1:5" x14ac:dyDescent="0.3">
      <c r="A21" s="91" t="s">
        <v>29</v>
      </c>
      <c r="B21" s="90">
        <v>60</v>
      </c>
      <c r="C21" s="91" t="s">
        <v>232</v>
      </c>
      <c r="D21" s="91" t="s">
        <v>44</v>
      </c>
      <c r="E21" s="91" t="s">
        <v>43</v>
      </c>
    </row>
    <row r="22" spans="1:5" x14ac:dyDescent="0.3">
      <c r="A22" s="89" t="s">
        <v>30</v>
      </c>
      <c r="B22" s="88">
        <v>47</v>
      </c>
      <c r="C22" s="89" t="s">
        <v>233</v>
      </c>
      <c r="D22" s="89" t="s">
        <v>44</v>
      </c>
      <c r="E22" s="89" t="s">
        <v>43</v>
      </c>
    </row>
    <row r="23" spans="1:5" x14ac:dyDescent="0.3">
      <c r="A23" s="91" t="s">
        <v>31</v>
      </c>
      <c r="B23" s="90">
        <v>48</v>
      </c>
      <c r="C23" s="91" t="s">
        <v>233</v>
      </c>
      <c r="D23" s="91" t="s">
        <v>42</v>
      </c>
      <c r="E23" s="91" t="s">
        <v>41</v>
      </c>
    </row>
    <row r="24" spans="1:5" x14ac:dyDescent="0.3">
      <c r="A24" s="89" t="s">
        <v>32</v>
      </c>
      <c r="B24" s="88">
        <v>59</v>
      </c>
      <c r="C24" s="89" t="s">
        <v>232</v>
      </c>
      <c r="D24" s="89" t="s">
        <v>42</v>
      </c>
      <c r="E24" s="89" t="s">
        <v>41</v>
      </c>
    </row>
    <row r="25" spans="1:5" x14ac:dyDescent="0.3">
      <c r="A25" s="91" t="s">
        <v>33</v>
      </c>
      <c r="B25" s="90">
        <v>62</v>
      </c>
      <c r="C25" s="91" t="s">
        <v>232</v>
      </c>
      <c r="D25" s="91" t="s">
        <v>42</v>
      </c>
      <c r="E25" s="91" t="s">
        <v>41</v>
      </c>
    </row>
    <row r="26" spans="1:5" x14ac:dyDescent="0.3">
      <c r="A26" s="89" t="s">
        <v>34</v>
      </c>
      <c r="B26" s="88">
        <v>50</v>
      </c>
      <c r="C26" s="89" t="s">
        <v>233</v>
      </c>
      <c r="D26" s="89" t="s">
        <v>42</v>
      </c>
      <c r="E26" s="89" t="s">
        <v>41</v>
      </c>
    </row>
    <row r="27" spans="1:5" x14ac:dyDescent="0.3">
      <c r="A27" s="91" t="s">
        <v>35</v>
      </c>
      <c r="B27" s="90">
        <v>61</v>
      </c>
      <c r="C27" s="91" t="s">
        <v>232</v>
      </c>
      <c r="D27" s="91" t="s">
        <v>71</v>
      </c>
      <c r="E27" s="91" t="s">
        <v>41</v>
      </c>
    </row>
    <row r="28" spans="1:5" x14ac:dyDescent="0.3">
      <c r="A28" s="89" t="s">
        <v>36</v>
      </c>
      <c r="B28" s="88">
        <v>42</v>
      </c>
      <c r="C28" s="89" t="s">
        <v>233</v>
      </c>
      <c r="D28" s="89" t="s">
        <v>42</v>
      </c>
      <c r="E28" s="89" t="s">
        <v>43</v>
      </c>
    </row>
    <row r="29" spans="1:5" x14ac:dyDescent="0.3">
      <c r="A29" s="91" t="s">
        <v>37</v>
      </c>
      <c r="B29" s="90">
        <v>47</v>
      </c>
      <c r="C29" s="91" t="s">
        <v>233</v>
      </c>
      <c r="D29" s="91" t="s">
        <v>42</v>
      </c>
      <c r="E29" s="91" t="s">
        <v>41</v>
      </c>
    </row>
    <row r="30" spans="1:5" x14ac:dyDescent="0.3">
      <c r="A30" s="89" t="s">
        <v>38</v>
      </c>
      <c r="B30" s="88">
        <v>40</v>
      </c>
      <c r="C30" s="89" t="s">
        <v>233</v>
      </c>
      <c r="D30" s="89" t="s">
        <v>200</v>
      </c>
      <c r="E30" s="89" t="s">
        <v>41</v>
      </c>
    </row>
    <row r="31" spans="1:5" x14ac:dyDescent="0.3">
      <c r="A31" s="91" t="s">
        <v>39</v>
      </c>
      <c r="B31" s="90">
        <v>68</v>
      </c>
      <c r="C31" s="91" t="s">
        <v>232</v>
      </c>
      <c r="D31" s="91" t="s">
        <v>185</v>
      </c>
      <c r="E31" s="91" t="s">
        <v>41</v>
      </c>
    </row>
    <row r="32" spans="1:5" x14ac:dyDescent="0.3">
      <c r="A32" s="89" t="s">
        <v>45</v>
      </c>
      <c r="B32" s="88">
        <v>30</v>
      </c>
      <c r="C32" s="89" t="s">
        <v>234</v>
      </c>
      <c r="D32" s="89" t="s">
        <v>178</v>
      </c>
      <c r="E32" s="89" t="s">
        <v>41</v>
      </c>
    </row>
    <row r="33" spans="1:5" x14ac:dyDescent="0.3">
      <c r="A33" s="91" t="s">
        <v>46</v>
      </c>
      <c r="B33" s="90">
        <v>64</v>
      </c>
      <c r="C33" s="91" t="s">
        <v>232</v>
      </c>
      <c r="D33" s="91" t="s">
        <v>44</v>
      </c>
      <c r="E33" s="91" t="s">
        <v>43</v>
      </c>
    </row>
    <row r="34" spans="1:5" x14ac:dyDescent="0.3">
      <c r="A34" s="89" t="s">
        <v>47</v>
      </c>
      <c r="B34" s="88">
        <v>53</v>
      </c>
      <c r="C34" s="89" t="s">
        <v>232</v>
      </c>
      <c r="D34" s="89" t="s">
        <v>42</v>
      </c>
      <c r="E34" s="89" t="s">
        <v>43</v>
      </c>
    </row>
    <row r="35" spans="1:5" x14ac:dyDescent="0.3">
      <c r="A35" s="91" t="s">
        <v>48</v>
      </c>
      <c r="B35" s="90">
        <v>76</v>
      </c>
      <c r="C35" s="91" t="s">
        <v>232</v>
      </c>
      <c r="D35" s="91" t="s">
        <v>42</v>
      </c>
      <c r="E35" s="91" t="s">
        <v>41</v>
      </c>
    </row>
    <row r="36" spans="1:5" x14ac:dyDescent="0.3">
      <c r="A36" s="89" t="s">
        <v>49</v>
      </c>
      <c r="B36" s="88">
        <v>49</v>
      </c>
      <c r="C36" s="89" t="s">
        <v>233</v>
      </c>
      <c r="D36" s="89" t="s">
        <v>44</v>
      </c>
      <c r="E36" s="89" t="s">
        <v>43</v>
      </c>
    </row>
    <row r="37" spans="1:5" x14ac:dyDescent="0.3">
      <c r="A37" s="91" t="s">
        <v>50</v>
      </c>
      <c r="B37" s="90">
        <v>27</v>
      </c>
      <c r="C37" s="91" t="s">
        <v>234</v>
      </c>
      <c r="D37" s="91" t="s">
        <v>44</v>
      </c>
      <c r="E37" s="91" t="s">
        <v>43</v>
      </c>
    </row>
    <row r="38" spans="1:5" x14ac:dyDescent="0.3">
      <c r="A38" s="89" t="s">
        <v>51</v>
      </c>
      <c r="B38" s="88">
        <v>36</v>
      </c>
      <c r="C38" s="89" t="s">
        <v>233</v>
      </c>
      <c r="D38" s="89" t="s">
        <v>71</v>
      </c>
      <c r="E38" s="89" t="s">
        <v>41</v>
      </c>
    </row>
    <row r="39" spans="1:5" x14ac:dyDescent="0.3">
      <c r="A39" s="91" t="s">
        <v>52</v>
      </c>
      <c r="B39" s="90">
        <v>42</v>
      </c>
      <c r="C39" s="91" t="s">
        <v>233</v>
      </c>
      <c r="D39" s="91" t="s">
        <v>42</v>
      </c>
      <c r="E39" s="91" t="s">
        <v>43</v>
      </c>
    </row>
    <row r="40" spans="1:5" x14ac:dyDescent="0.3">
      <c r="A40" s="89" t="s">
        <v>53</v>
      </c>
      <c r="B40" s="88">
        <v>61</v>
      </c>
      <c r="C40" s="89" t="s">
        <v>232</v>
      </c>
      <c r="D40" s="89" t="s">
        <v>44</v>
      </c>
      <c r="E40" s="89" t="s">
        <v>43</v>
      </c>
    </row>
    <row r="41" spans="1:5" x14ac:dyDescent="0.3">
      <c r="A41" s="91" t="s">
        <v>54</v>
      </c>
      <c r="B41" s="90">
        <v>67</v>
      </c>
      <c r="C41" s="91" t="s">
        <v>232</v>
      </c>
      <c r="D41" s="91" t="s">
        <v>71</v>
      </c>
      <c r="E41" s="91" t="s">
        <v>41</v>
      </c>
    </row>
    <row r="42" spans="1:5" x14ac:dyDescent="0.3">
      <c r="A42" s="89" t="s">
        <v>55</v>
      </c>
      <c r="B42" s="88">
        <v>61</v>
      </c>
      <c r="C42" s="89" t="s">
        <v>232</v>
      </c>
      <c r="D42" s="89" t="s">
        <v>44</v>
      </c>
      <c r="E42" s="89" t="s">
        <v>41</v>
      </c>
    </row>
    <row r="43" spans="1:5" x14ac:dyDescent="0.3">
      <c r="A43" s="91" t="s">
        <v>56</v>
      </c>
      <c r="B43" s="90">
        <v>51</v>
      </c>
      <c r="C43" s="91" t="s">
        <v>232</v>
      </c>
      <c r="D43" s="91" t="s">
        <v>71</v>
      </c>
      <c r="E43" s="91" t="s">
        <v>41</v>
      </c>
    </row>
    <row r="44" spans="1:5" x14ac:dyDescent="0.3">
      <c r="A44" s="89" t="s">
        <v>57</v>
      </c>
      <c r="B44" s="88">
        <v>48</v>
      </c>
      <c r="C44" s="89" t="s">
        <v>233</v>
      </c>
      <c r="D44" s="89" t="s">
        <v>71</v>
      </c>
      <c r="E44" s="89" t="s">
        <v>43</v>
      </c>
    </row>
    <row r="45" spans="1:5" x14ac:dyDescent="0.3">
      <c r="A45" s="91" t="s">
        <v>58</v>
      </c>
      <c r="B45" s="90">
        <v>53</v>
      </c>
      <c r="C45" s="91" t="s">
        <v>232</v>
      </c>
      <c r="D45" s="91" t="s">
        <v>71</v>
      </c>
      <c r="E45" s="91" t="s">
        <v>41</v>
      </c>
    </row>
    <row r="46" spans="1:5" x14ac:dyDescent="0.3">
      <c r="A46" s="89" t="s">
        <v>73</v>
      </c>
      <c r="B46" s="88">
        <v>59</v>
      </c>
      <c r="C46" s="89" t="s">
        <v>232</v>
      </c>
      <c r="D46" s="89" t="s">
        <v>71</v>
      </c>
      <c r="E46" s="89" t="s">
        <v>43</v>
      </c>
    </row>
    <row r="47" spans="1:5" x14ac:dyDescent="0.3">
      <c r="A47" s="91" t="s">
        <v>74</v>
      </c>
      <c r="B47" s="90">
        <v>66</v>
      </c>
      <c r="C47" s="91" t="s">
        <v>232</v>
      </c>
      <c r="D47" s="91" t="s">
        <v>42</v>
      </c>
      <c r="E47" s="91" t="s">
        <v>43</v>
      </c>
    </row>
    <row r="48" spans="1:5" x14ac:dyDescent="0.3">
      <c r="A48" s="89" t="s">
        <v>75</v>
      </c>
      <c r="B48" s="88">
        <v>36</v>
      </c>
      <c r="C48" s="89" t="s">
        <v>233</v>
      </c>
      <c r="D48" s="89" t="s">
        <v>42</v>
      </c>
      <c r="E48" s="89" t="s">
        <v>43</v>
      </c>
    </row>
    <row r="49" spans="1:5" x14ac:dyDescent="0.3">
      <c r="A49" s="91" t="s">
        <v>76</v>
      </c>
      <c r="B49" s="90">
        <v>42</v>
      </c>
      <c r="C49" s="91" t="s">
        <v>233</v>
      </c>
      <c r="D49" s="91" t="s">
        <v>44</v>
      </c>
      <c r="E49" s="91" t="s">
        <v>43</v>
      </c>
    </row>
    <row r="50" spans="1:5" x14ac:dyDescent="0.3">
      <c r="A50" s="89" t="s">
        <v>77</v>
      </c>
      <c r="B50" s="88">
        <v>36</v>
      </c>
      <c r="C50" s="89" t="s">
        <v>233</v>
      </c>
      <c r="D50" s="89" t="s">
        <v>44</v>
      </c>
      <c r="E50" s="89" t="s">
        <v>43</v>
      </c>
    </row>
    <row r="51" spans="1:5" x14ac:dyDescent="0.3">
      <c r="A51" s="91" t="s">
        <v>78</v>
      </c>
      <c r="B51" s="90">
        <v>34</v>
      </c>
      <c r="C51" s="91" t="s">
        <v>233</v>
      </c>
      <c r="D51" s="91" t="s">
        <v>71</v>
      </c>
      <c r="E51" s="91" t="s">
        <v>41</v>
      </c>
    </row>
    <row r="52" spans="1:5" x14ac:dyDescent="0.3">
      <c r="A52" s="89" t="s">
        <v>79</v>
      </c>
      <c r="B52" s="88">
        <v>51</v>
      </c>
      <c r="C52" s="89" t="s">
        <v>232</v>
      </c>
      <c r="D52" s="89" t="s">
        <v>44</v>
      </c>
      <c r="E52" s="89" t="s">
        <v>43</v>
      </c>
    </row>
    <row r="53" spans="1:5" x14ac:dyDescent="0.3">
      <c r="A53" s="91" t="s">
        <v>80</v>
      </c>
      <c r="B53" s="90"/>
      <c r="C53" s="91"/>
      <c r="D53" s="91" t="s">
        <v>44</v>
      </c>
      <c r="E53" s="91" t="s">
        <v>43</v>
      </c>
    </row>
    <row r="54" spans="1:5" x14ac:dyDescent="0.3">
      <c r="A54" s="89" t="s">
        <v>81</v>
      </c>
      <c r="B54" s="88">
        <v>75</v>
      </c>
      <c r="C54" s="89" t="s">
        <v>232</v>
      </c>
      <c r="D54" s="89" t="s">
        <v>44</v>
      </c>
      <c r="E54" s="89" t="s">
        <v>41</v>
      </c>
    </row>
    <row r="55" spans="1:5" x14ac:dyDescent="0.3">
      <c r="A55" s="91" t="s">
        <v>82</v>
      </c>
      <c r="B55" s="90">
        <v>62</v>
      </c>
      <c r="C55" s="91" t="s">
        <v>232</v>
      </c>
      <c r="D55" s="91" t="s">
        <v>44</v>
      </c>
      <c r="E55" s="91" t="s">
        <v>43</v>
      </c>
    </row>
    <row r="56" spans="1:5" x14ac:dyDescent="0.3">
      <c r="A56" s="89" t="s">
        <v>83</v>
      </c>
      <c r="B56" s="88">
        <v>42</v>
      </c>
      <c r="C56" s="89" t="s">
        <v>233</v>
      </c>
      <c r="D56" s="89" t="s">
        <v>44</v>
      </c>
      <c r="E56" s="89" t="s">
        <v>43</v>
      </c>
    </row>
    <row r="57" spans="1:5" x14ac:dyDescent="0.3">
      <c r="A57" s="91" t="s">
        <v>84</v>
      </c>
      <c r="B57" s="90">
        <v>71</v>
      </c>
      <c r="C57" s="91" t="s">
        <v>232</v>
      </c>
      <c r="D57" s="91" t="s">
        <v>42</v>
      </c>
      <c r="E57" s="91" t="s">
        <v>41</v>
      </c>
    </row>
    <row r="58" spans="1:5" x14ac:dyDescent="0.3">
      <c r="A58" s="89" t="s">
        <v>85</v>
      </c>
      <c r="B58" s="88">
        <v>46</v>
      </c>
      <c r="C58" s="89" t="s">
        <v>233</v>
      </c>
      <c r="D58" s="89" t="s">
        <v>44</v>
      </c>
      <c r="E58" s="89" t="s">
        <v>43</v>
      </c>
    </row>
    <row r="59" spans="1:5" x14ac:dyDescent="0.3">
      <c r="A59" s="91" t="s">
        <v>86</v>
      </c>
      <c r="B59" s="90"/>
      <c r="C59" s="91"/>
      <c r="D59" s="91" t="s">
        <v>44</v>
      </c>
      <c r="E59" s="91" t="s">
        <v>43</v>
      </c>
    </row>
    <row r="60" spans="1:5" x14ac:dyDescent="0.3">
      <c r="A60" s="89" t="s">
        <v>87</v>
      </c>
      <c r="B60" s="88">
        <v>67</v>
      </c>
      <c r="C60" s="89" t="s">
        <v>232</v>
      </c>
      <c r="D60" s="89" t="s">
        <v>44</v>
      </c>
      <c r="E60" s="89" t="s">
        <v>43</v>
      </c>
    </row>
    <row r="61" spans="1:5" x14ac:dyDescent="0.3">
      <c r="A61" s="91" t="s">
        <v>88</v>
      </c>
      <c r="B61" s="90">
        <v>61</v>
      </c>
      <c r="C61" s="91" t="s">
        <v>232</v>
      </c>
      <c r="D61" s="91" t="s">
        <v>71</v>
      </c>
      <c r="E61" s="91" t="s">
        <v>41</v>
      </c>
    </row>
    <row r="62" spans="1:5" x14ac:dyDescent="0.3">
      <c r="A62" s="89" t="s">
        <v>90</v>
      </c>
      <c r="B62" s="88"/>
      <c r="C62" s="89"/>
      <c r="D62" s="89" t="s">
        <v>44</v>
      </c>
      <c r="E62" s="89" t="s">
        <v>43</v>
      </c>
    </row>
    <row r="63" spans="1:5" x14ac:dyDescent="0.3">
      <c r="A63" s="91" t="s">
        <v>91</v>
      </c>
      <c r="B63" s="90">
        <v>43</v>
      </c>
      <c r="C63" s="91" t="s">
        <v>233</v>
      </c>
      <c r="D63" s="91" t="s">
        <v>42</v>
      </c>
      <c r="E63" s="91" t="s">
        <v>43</v>
      </c>
    </row>
    <row r="64" spans="1:5" x14ac:dyDescent="0.3">
      <c r="A64" s="89" t="s">
        <v>92</v>
      </c>
      <c r="B64" s="88">
        <v>58</v>
      </c>
      <c r="C64" s="89" t="s">
        <v>232</v>
      </c>
      <c r="D64" s="89" t="s">
        <v>44</v>
      </c>
      <c r="E64" s="89" t="s">
        <v>41</v>
      </c>
    </row>
    <row r="65" spans="1:5" x14ac:dyDescent="0.3">
      <c r="A65" s="91" t="s">
        <v>95</v>
      </c>
      <c r="B65" s="90"/>
      <c r="C65" s="91"/>
      <c r="D65" s="91" t="s">
        <v>44</v>
      </c>
      <c r="E65" s="91" t="s">
        <v>43</v>
      </c>
    </row>
    <row r="66" spans="1:5" x14ac:dyDescent="0.3">
      <c r="A66" s="89" t="s">
        <v>96</v>
      </c>
      <c r="B66" s="88">
        <v>67</v>
      </c>
      <c r="C66" s="89" t="s">
        <v>232</v>
      </c>
      <c r="D66" s="89" t="s">
        <v>42</v>
      </c>
      <c r="E66" s="89" t="s">
        <v>41</v>
      </c>
    </row>
    <row r="67" spans="1:5" x14ac:dyDescent="0.3">
      <c r="A67" s="91" t="s">
        <v>97</v>
      </c>
      <c r="B67" s="90">
        <v>50</v>
      </c>
      <c r="C67" s="91" t="s">
        <v>233</v>
      </c>
      <c r="D67" s="91" t="s">
        <v>44</v>
      </c>
      <c r="E67" s="91" t="s">
        <v>41</v>
      </c>
    </row>
    <row r="68" spans="1:5" x14ac:dyDescent="0.3">
      <c r="A68" s="89" t="s">
        <v>98</v>
      </c>
      <c r="B68" s="88">
        <v>52</v>
      </c>
      <c r="C68" s="89" t="s">
        <v>232</v>
      </c>
      <c r="D68" s="89" t="s">
        <v>71</v>
      </c>
      <c r="E68" s="89" t="s">
        <v>41</v>
      </c>
    </row>
    <row r="69" spans="1:5" x14ac:dyDescent="0.3">
      <c r="A69" s="91" t="s">
        <v>99</v>
      </c>
      <c r="B69" s="90">
        <v>51</v>
      </c>
      <c r="C69" s="91" t="s">
        <v>232</v>
      </c>
      <c r="D69" s="91" t="s">
        <v>44</v>
      </c>
      <c r="E69" s="91" t="s">
        <v>41</v>
      </c>
    </row>
    <row r="70" spans="1:5" x14ac:dyDescent="0.3">
      <c r="A70" s="89" t="s">
        <v>100</v>
      </c>
      <c r="B70" s="88">
        <v>46</v>
      </c>
      <c r="C70" s="89" t="s">
        <v>233</v>
      </c>
      <c r="D70" s="89" t="s">
        <v>44</v>
      </c>
      <c r="E70" s="89" t="s">
        <v>43</v>
      </c>
    </row>
    <row r="71" spans="1:5" x14ac:dyDescent="0.3">
      <c r="A71" s="91" t="s">
        <v>101</v>
      </c>
      <c r="B71" s="90">
        <v>74</v>
      </c>
      <c r="C71" s="91" t="s">
        <v>232</v>
      </c>
      <c r="D71" s="91" t="s">
        <v>44</v>
      </c>
      <c r="E71" s="91" t="s">
        <v>41</v>
      </c>
    </row>
    <row r="72" spans="1:5" x14ac:dyDescent="0.3">
      <c r="A72" s="89" t="s">
        <v>102</v>
      </c>
      <c r="B72" s="88">
        <v>69</v>
      </c>
      <c r="C72" s="89" t="s">
        <v>232</v>
      </c>
      <c r="D72" s="89" t="s">
        <v>44</v>
      </c>
      <c r="E72" s="89" t="s">
        <v>41</v>
      </c>
    </row>
    <row r="73" spans="1:5" x14ac:dyDescent="0.3">
      <c r="A73" s="91" t="s">
        <v>103</v>
      </c>
      <c r="B73" s="90">
        <v>34</v>
      </c>
      <c r="C73" s="91" t="s">
        <v>233</v>
      </c>
      <c r="D73" s="91" t="s">
        <v>42</v>
      </c>
      <c r="E73" s="91" t="s">
        <v>41</v>
      </c>
    </row>
    <row r="74" spans="1:5" x14ac:dyDescent="0.3">
      <c r="A74" s="89" t="s">
        <v>104</v>
      </c>
      <c r="B74" s="88">
        <v>53</v>
      </c>
      <c r="C74" s="89" t="s">
        <v>232</v>
      </c>
      <c r="D74" s="89" t="s">
        <v>71</v>
      </c>
      <c r="E74" s="89" t="s">
        <v>43</v>
      </c>
    </row>
    <row r="75" spans="1:5" x14ac:dyDescent="0.3">
      <c r="A75" s="91" t="s">
        <v>105</v>
      </c>
      <c r="B75" s="90">
        <v>62</v>
      </c>
      <c r="C75" s="91" t="s">
        <v>232</v>
      </c>
      <c r="D75" s="91" t="s">
        <v>42</v>
      </c>
      <c r="E75" s="91" t="s">
        <v>41</v>
      </c>
    </row>
    <row r="76" spans="1:5" x14ac:dyDescent="0.3">
      <c r="A76" s="89" t="s">
        <v>106</v>
      </c>
      <c r="B76" s="88">
        <v>31</v>
      </c>
      <c r="C76" s="89" t="s">
        <v>233</v>
      </c>
      <c r="D76" s="89" t="s">
        <v>42</v>
      </c>
      <c r="E76" s="89" t="s">
        <v>43</v>
      </c>
    </row>
    <row r="77" spans="1:5" x14ac:dyDescent="0.3">
      <c r="A77" s="91" t="s">
        <v>107</v>
      </c>
      <c r="B77" s="90">
        <v>42</v>
      </c>
      <c r="C77" s="91" t="s">
        <v>233</v>
      </c>
      <c r="D77" s="91" t="s">
        <v>44</v>
      </c>
      <c r="E77" s="91" t="s">
        <v>41</v>
      </c>
    </row>
    <row r="78" spans="1:5" x14ac:dyDescent="0.3">
      <c r="A78" s="89" t="s">
        <v>108</v>
      </c>
      <c r="B78" s="88">
        <v>74</v>
      </c>
      <c r="C78" s="89" t="s">
        <v>232</v>
      </c>
      <c r="D78" s="89" t="s">
        <v>44</v>
      </c>
      <c r="E78" s="89" t="s">
        <v>43</v>
      </c>
    </row>
    <row r="79" spans="1:5" x14ac:dyDescent="0.3">
      <c r="A79" s="91" t="s">
        <v>109</v>
      </c>
      <c r="B79" s="90">
        <v>26</v>
      </c>
      <c r="C79" s="91" t="s">
        <v>234</v>
      </c>
      <c r="D79" s="91" t="s">
        <v>71</v>
      </c>
      <c r="E79" s="91" t="s">
        <v>41</v>
      </c>
    </row>
    <row r="80" spans="1:5" x14ac:dyDescent="0.3">
      <c r="A80" s="89" t="s">
        <v>110</v>
      </c>
      <c r="B80" s="88">
        <v>55</v>
      </c>
      <c r="C80" s="89" t="s">
        <v>232</v>
      </c>
      <c r="D80" s="89" t="s">
        <v>71</v>
      </c>
      <c r="E80" s="89" t="s">
        <v>41</v>
      </c>
    </row>
    <row r="81" spans="1:5" x14ac:dyDescent="0.3">
      <c r="A81" s="91" t="s">
        <v>111</v>
      </c>
      <c r="B81" s="90">
        <v>45</v>
      </c>
      <c r="C81" s="91" t="s">
        <v>233</v>
      </c>
      <c r="D81" s="91" t="s">
        <v>44</v>
      </c>
      <c r="E81" s="91" t="s">
        <v>43</v>
      </c>
    </row>
    <row r="82" spans="1:5" x14ac:dyDescent="0.3">
      <c r="A82" s="89" t="s">
        <v>112</v>
      </c>
      <c r="B82" s="88">
        <v>43</v>
      </c>
      <c r="C82" s="89" t="s">
        <v>233</v>
      </c>
      <c r="D82" s="89" t="s">
        <v>44</v>
      </c>
      <c r="E82" s="89" t="s">
        <v>43</v>
      </c>
    </row>
    <row r="83" spans="1:5" x14ac:dyDescent="0.3">
      <c r="A83" s="91" t="s">
        <v>114</v>
      </c>
      <c r="B83" s="90">
        <v>33</v>
      </c>
      <c r="C83" s="91" t="s">
        <v>233</v>
      </c>
      <c r="D83" s="91" t="s">
        <v>42</v>
      </c>
      <c r="E83" s="91" t="s">
        <v>43</v>
      </c>
    </row>
    <row r="84" spans="1:5" x14ac:dyDescent="0.3">
      <c r="A84" s="89" t="s">
        <v>115</v>
      </c>
      <c r="B84" s="88">
        <v>64</v>
      </c>
      <c r="C84" s="89" t="s">
        <v>232</v>
      </c>
      <c r="D84" s="89" t="s">
        <v>71</v>
      </c>
      <c r="E84" s="89" t="s">
        <v>43</v>
      </c>
    </row>
    <row r="85" spans="1:5" x14ac:dyDescent="0.3">
      <c r="A85" s="91" t="s">
        <v>116</v>
      </c>
      <c r="B85" s="90">
        <v>36</v>
      </c>
      <c r="C85" s="91" t="s">
        <v>233</v>
      </c>
      <c r="D85" s="91" t="s">
        <v>42</v>
      </c>
      <c r="E85" s="91" t="s">
        <v>43</v>
      </c>
    </row>
    <row r="86" spans="1:5" x14ac:dyDescent="0.3">
      <c r="A86" s="89" t="s">
        <v>117</v>
      </c>
      <c r="B86" s="88">
        <v>33</v>
      </c>
      <c r="C86" s="89" t="s">
        <v>233</v>
      </c>
      <c r="D86" s="89" t="s">
        <v>44</v>
      </c>
      <c r="E86" s="89" t="s">
        <v>43</v>
      </c>
    </row>
    <row r="87" spans="1:5" x14ac:dyDescent="0.3">
      <c r="A87" s="91" t="s">
        <v>118</v>
      </c>
      <c r="B87" s="90">
        <v>53</v>
      </c>
      <c r="C87" s="91" t="s">
        <v>232</v>
      </c>
      <c r="D87" s="91" t="s">
        <v>71</v>
      </c>
      <c r="E87" s="91" t="s">
        <v>41</v>
      </c>
    </row>
    <row r="88" spans="1:5" x14ac:dyDescent="0.3">
      <c r="A88" s="89" t="s">
        <v>120</v>
      </c>
      <c r="B88" s="88">
        <v>60</v>
      </c>
      <c r="C88" s="89" t="s">
        <v>232</v>
      </c>
      <c r="D88" s="89" t="s">
        <v>42</v>
      </c>
      <c r="E88" s="89" t="s">
        <v>41</v>
      </c>
    </row>
    <row r="89" spans="1:5" x14ac:dyDescent="0.3">
      <c r="A89" s="91" t="s">
        <v>121</v>
      </c>
      <c r="B89" s="90">
        <v>76</v>
      </c>
      <c r="C89" s="91" t="s">
        <v>232</v>
      </c>
      <c r="D89" s="91" t="s">
        <v>124</v>
      </c>
      <c r="E89" s="91" t="s">
        <v>41</v>
      </c>
    </row>
    <row r="90" spans="1:5" x14ac:dyDescent="0.3">
      <c r="A90" s="89" t="s">
        <v>122</v>
      </c>
      <c r="B90" s="88">
        <v>47</v>
      </c>
      <c r="C90" s="89" t="s">
        <v>233</v>
      </c>
      <c r="D90" s="89" t="s">
        <v>42</v>
      </c>
      <c r="E90" s="89" t="s">
        <v>41</v>
      </c>
    </row>
    <row r="91" spans="1:5" x14ac:dyDescent="0.3">
      <c r="A91" s="91" t="s">
        <v>123</v>
      </c>
      <c r="B91" s="90">
        <v>42</v>
      </c>
      <c r="C91" s="91" t="s">
        <v>233</v>
      </c>
      <c r="D91" s="91" t="s">
        <v>42</v>
      </c>
      <c r="E91" s="91" t="s">
        <v>43</v>
      </c>
    </row>
    <row r="92" spans="1:5" x14ac:dyDescent="0.3">
      <c r="A92" s="89" t="s">
        <v>126</v>
      </c>
      <c r="B92" s="88">
        <v>39</v>
      </c>
      <c r="C92" s="89" t="s">
        <v>233</v>
      </c>
      <c r="D92" s="89" t="s">
        <v>42</v>
      </c>
      <c r="E92" s="89" t="s">
        <v>43</v>
      </c>
    </row>
    <row r="93" spans="1:5" x14ac:dyDescent="0.3">
      <c r="A93" s="91" t="s">
        <v>127</v>
      </c>
      <c r="B93" s="90">
        <v>57</v>
      </c>
      <c r="C93" s="91" t="s">
        <v>232</v>
      </c>
      <c r="D93" s="91" t="s">
        <v>44</v>
      </c>
      <c r="E93" s="91" t="s">
        <v>43</v>
      </c>
    </row>
    <row r="94" spans="1:5" x14ac:dyDescent="0.3">
      <c r="A94" s="89" t="s">
        <v>128</v>
      </c>
      <c r="B94" s="88">
        <v>30</v>
      </c>
      <c r="C94" s="89" t="s">
        <v>234</v>
      </c>
      <c r="D94" s="89" t="s">
        <v>42</v>
      </c>
      <c r="E94" s="89" t="s">
        <v>43</v>
      </c>
    </row>
    <row r="95" spans="1:5" x14ac:dyDescent="0.3">
      <c r="A95" s="91" t="s">
        <v>129</v>
      </c>
      <c r="B95" s="90">
        <v>22</v>
      </c>
      <c r="C95" s="91" t="s">
        <v>234</v>
      </c>
      <c r="D95" s="91" t="s">
        <v>42</v>
      </c>
      <c r="E95" s="91" t="s">
        <v>43</v>
      </c>
    </row>
    <row r="96" spans="1:5" x14ac:dyDescent="0.3">
      <c r="A96" s="89" t="s">
        <v>130</v>
      </c>
      <c r="B96" s="88">
        <v>38</v>
      </c>
      <c r="C96" s="89" t="s">
        <v>233</v>
      </c>
      <c r="D96" s="89" t="s">
        <v>42</v>
      </c>
      <c r="E96" s="89" t="s">
        <v>43</v>
      </c>
    </row>
    <row r="97" spans="1:5" x14ac:dyDescent="0.3">
      <c r="A97" s="91" t="s">
        <v>131</v>
      </c>
      <c r="B97" s="90">
        <v>32</v>
      </c>
      <c r="C97" s="91" t="s">
        <v>233</v>
      </c>
      <c r="D97" s="91" t="s">
        <v>71</v>
      </c>
      <c r="E97" s="91" t="s">
        <v>43</v>
      </c>
    </row>
    <row r="98" spans="1:5" x14ac:dyDescent="0.3">
      <c r="A98" s="89" t="s">
        <v>132</v>
      </c>
      <c r="B98" s="88">
        <v>36</v>
      </c>
      <c r="C98" s="89" t="s">
        <v>233</v>
      </c>
      <c r="D98" s="89" t="s">
        <v>42</v>
      </c>
      <c r="E98" s="89" t="s">
        <v>43</v>
      </c>
    </row>
    <row r="99" spans="1:5" x14ac:dyDescent="0.3">
      <c r="A99" s="91" t="s">
        <v>133</v>
      </c>
      <c r="B99" s="90">
        <v>54</v>
      </c>
      <c r="C99" s="91" t="s">
        <v>232</v>
      </c>
      <c r="D99" s="91" t="s">
        <v>71</v>
      </c>
      <c r="E99" s="91" t="s">
        <v>41</v>
      </c>
    </row>
    <row r="100" spans="1:5" x14ac:dyDescent="0.3">
      <c r="A100" s="89" t="s">
        <v>134</v>
      </c>
      <c r="B100" s="88">
        <v>43</v>
      </c>
      <c r="C100" s="89" t="s">
        <v>233</v>
      </c>
      <c r="D100" s="89" t="s">
        <v>42</v>
      </c>
      <c r="E100" s="89" t="s">
        <v>41</v>
      </c>
    </row>
    <row r="101" spans="1:5" x14ac:dyDescent="0.3">
      <c r="A101" s="91" t="s">
        <v>135</v>
      </c>
      <c r="B101" s="90">
        <v>58</v>
      </c>
      <c r="C101" s="91" t="s">
        <v>232</v>
      </c>
      <c r="D101" s="91" t="s">
        <v>42</v>
      </c>
      <c r="E101" s="91" t="s">
        <v>43</v>
      </c>
    </row>
    <row r="102" spans="1:5" x14ac:dyDescent="0.3">
      <c r="A102" s="89" t="s">
        <v>136</v>
      </c>
      <c r="B102" s="88">
        <v>44</v>
      </c>
      <c r="C102" s="89" t="s">
        <v>233</v>
      </c>
      <c r="D102" s="89" t="s">
        <v>44</v>
      </c>
      <c r="E102" s="89" t="s">
        <v>41</v>
      </c>
    </row>
    <row r="103" spans="1:5" x14ac:dyDescent="0.3">
      <c r="A103" s="91" t="s">
        <v>137</v>
      </c>
      <c r="B103" s="90">
        <v>60</v>
      </c>
      <c r="C103" s="91" t="s">
        <v>232</v>
      </c>
      <c r="D103" s="91" t="s">
        <v>42</v>
      </c>
      <c r="E103" s="91" t="s">
        <v>41</v>
      </c>
    </row>
    <row r="104" spans="1:5" x14ac:dyDescent="0.3">
      <c r="A104" s="89" t="s">
        <v>138</v>
      </c>
      <c r="B104" s="88">
        <v>61</v>
      </c>
      <c r="C104" s="89" t="s">
        <v>232</v>
      </c>
      <c r="D104" s="89" t="s">
        <v>71</v>
      </c>
      <c r="E104" s="89" t="s">
        <v>41</v>
      </c>
    </row>
    <row r="105" spans="1:5" x14ac:dyDescent="0.3">
      <c r="A105" s="91" t="s">
        <v>139</v>
      </c>
      <c r="B105" s="90">
        <v>27</v>
      </c>
      <c r="C105" s="91" t="s">
        <v>234</v>
      </c>
      <c r="D105" s="91" t="s">
        <v>44</v>
      </c>
      <c r="E105" s="91" t="s">
        <v>43</v>
      </c>
    </row>
    <row r="106" spans="1:5" x14ac:dyDescent="0.3">
      <c r="A106" s="89" t="s">
        <v>140</v>
      </c>
      <c r="B106" s="88">
        <v>43</v>
      </c>
      <c r="C106" s="89" t="s">
        <v>233</v>
      </c>
      <c r="D106" s="89" t="s">
        <v>42</v>
      </c>
      <c r="E106" s="89" t="s">
        <v>41</v>
      </c>
    </row>
    <row r="107" spans="1:5" x14ac:dyDescent="0.3">
      <c r="A107" s="91" t="s">
        <v>141</v>
      </c>
      <c r="B107" s="90">
        <v>50</v>
      </c>
      <c r="C107" s="91" t="s">
        <v>233</v>
      </c>
      <c r="D107" s="91" t="s">
        <v>71</v>
      </c>
      <c r="E107" s="91" t="s">
        <v>41</v>
      </c>
    </row>
    <row r="108" spans="1:5" x14ac:dyDescent="0.3">
      <c r="A108" s="89" t="s">
        <v>142</v>
      </c>
      <c r="B108" s="88">
        <v>40</v>
      </c>
      <c r="C108" s="89" t="s">
        <v>233</v>
      </c>
      <c r="D108" s="89" t="s">
        <v>42</v>
      </c>
      <c r="E108" s="89" t="s">
        <v>43</v>
      </c>
    </row>
    <row r="109" spans="1:5" x14ac:dyDescent="0.3">
      <c r="A109" s="91" t="s">
        <v>143</v>
      </c>
      <c r="B109" s="90">
        <v>55</v>
      </c>
      <c r="C109" s="91" t="s">
        <v>232</v>
      </c>
      <c r="D109" s="91" t="s">
        <v>71</v>
      </c>
      <c r="E109" s="91" t="s">
        <v>43</v>
      </c>
    </row>
    <row r="110" spans="1:5" x14ac:dyDescent="0.3">
      <c r="A110" s="89" t="s">
        <v>144</v>
      </c>
      <c r="B110" s="88">
        <v>48</v>
      </c>
      <c r="C110" s="89" t="s">
        <v>233</v>
      </c>
      <c r="D110" s="89" t="s">
        <v>44</v>
      </c>
      <c r="E110" s="89" t="s">
        <v>41</v>
      </c>
    </row>
    <row r="111" spans="1:5" x14ac:dyDescent="0.3">
      <c r="A111" s="91" t="s">
        <v>145</v>
      </c>
      <c r="B111" s="90">
        <v>21</v>
      </c>
      <c r="C111" s="91" t="s">
        <v>234</v>
      </c>
      <c r="D111" s="91" t="s">
        <v>44</v>
      </c>
      <c r="E111" s="91" t="s">
        <v>43</v>
      </c>
    </row>
    <row r="112" spans="1:5" x14ac:dyDescent="0.3">
      <c r="A112" s="89" t="s">
        <v>146</v>
      </c>
      <c r="B112" s="88">
        <v>56</v>
      </c>
      <c r="C112" s="89" t="s">
        <v>232</v>
      </c>
      <c r="D112" s="89" t="s">
        <v>44</v>
      </c>
      <c r="E112" s="89" t="s">
        <v>43</v>
      </c>
    </row>
    <row r="113" spans="1:5" x14ac:dyDescent="0.3">
      <c r="A113" s="91" t="s">
        <v>147</v>
      </c>
      <c r="B113" s="90">
        <v>21</v>
      </c>
      <c r="C113" s="91" t="s">
        <v>234</v>
      </c>
      <c r="D113" s="91" t="s">
        <v>42</v>
      </c>
      <c r="E113" s="91" t="s">
        <v>43</v>
      </c>
    </row>
    <row r="114" spans="1:5" x14ac:dyDescent="0.3">
      <c r="A114" s="89" t="s">
        <v>148</v>
      </c>
      <c r="B114" s="88">
        <v>46</v>
      </c>
      <c r="C114" s="89" t="s">
        <v>233</v>
      </c>
      <c r="D114" s="89" t="s">
        <v>71</v>
      </c>
      <c r="E114" s="89" t="s">
        <v>43</v>
      </c>
    </row>
    <row r="115" spans="1:5" x14ac:dyDescent="0.3">
      <c r="A115" s="91" t="s">
        <v>149</v>
      </c>
      <c r="B115" s="90">
        <v>48</v>
      </c>
      <c r="C115" s="91" t="s">
        <v>233</v>
      </c>
      <c r="D115" s="91" t="s">
        <v>44</v>
      </c>
      <c r="E115" s="91" t="s">
        <v>43</v>
      </c>
    </row>
    <row r="116" spans="1:5" x14ac:dyDescent="0.3">
      <c r="A116" s="89" t="s">
        <v>150</v>
      </c>
      <c r="B116" s="88">
        <v>26</v>
      </c>
      <c r="C116" s="89" t="s">
        <v>234</v>
      </c>
      <c r="D116" s="89" t="s">
        <v>42</v>
      </c>
      <c r="E116" s="89" t="s">
        <v>43</v>
      </c>
    </row>
    <row r="117" spans="1:5" x14ac:dyDescent="0.3">
      <c r="A117" s="91" t="s">
        <v>151</v>
      </c>
      <c r="B117" s="90">
        <v>38</v>
      </c>
      <c r="C117" s="91" t="s">
        <v>233</v>
      </c>
      <c r="D117" s="91" t="s">
        <v>44</v>
      </c>
      <c r="E117" s="91" t="s">
        <v>43</v>
      </c>
    </row>
    <row r="118" spans="1:5" x14ac:dyDescent="0.3">
      <c r="A118" s="89" t="s">
        <v>152</v>
      </c>
      <c r="B118" s="88">
        <v>58</v>
      </c>
      <c r="C118" s="89" t="s">
        <v>232</v>
      </c>
      <c r="D118" s="89" t="s">
        <v>42</v>
      </c>
      <c r="E118" s="89" t="s">
        <v>41</v>
      </c>
    </row>
    <row r="119" spans="1:5" x14ac:dyDescent="0.3">
      <c r="A119" s="91" t="s">
        <v>153</v>
      </c>
      <c r="B119" s="90">
        <v>68</v>
      </c>
      <c r="C119" s="91" t="s">
        <v>232</v>
      </c>
      <c r="D119" s="91" t="s">
        <v>44</v>
      </c>
      <c r="E119" s="91" t="s">
        <v>41</v>
      </c>
    </row>
    <row r="120" spans="1:5" x14ac:dyDescent="0.3">
      <c r="A120" s="89" t="s">
        <v>154</v>
      </c>
      <c r="B120" s="88">
        <v>34</v>
      </c>
      <c r="C120" s="89" t="s">
        <v>233</v>
      </c>
      <c r="D120" s="89" t="s">
        <v>71</v>
      </c>
      <c r="E120" s="89" t="s">
        <v>43</v>
      </c>
    </row>
    <row r="121" spans="1:5" x14ac:dyDescent="0.3">
      <c r="A121" s="91" t="s">
        <v>155</v>
      </c>
      <c r="B121" s="90"/>
      <c r="C121" s="91"/>
      <c r="D121" s="91" t="s">
        <v>42</v>
      </c>
      <c r="E121" s="91" t="s">
        <v>41</v>
      </c>
    </row>
    <row r="122" spans="1:5" x14ac:dyDescent="0.3">
      <c r="A122" s="89" t="s">
        <v>156</v>
      </c>
      <c r="B122" s="88">
        <v>22</v>
      </c>
      <c r="C122" s="89" t="s">
        <v>234</v>
      </c>
      <c r="D122" s="89" t="s">
        <v>44</v>
      </c>
      <c r="E122" s="89" t="s">
        <v>43</v>
      </c>
    </row>
    <row r="123" spans="1:5" x14ac:dyDescent="0.3">
      <c r="A123" s="91" t="s">
        <v>157</v>
      </c>
      <c r="B123" s="90">
        <v>30</v>
      </c>
      <c r="C123" s="91" t="s">
        <v>234</v>
      </c>
      <c r="D123" s="91" t="s">
        <v>44</v>
      </c>
      <c r="E123" s="91" t="s">
        <v>43</v>
      </c>
    </row>
    <row r="124" spans="1:5" x14ac:dyDescent="0.3">
      <c r="A124" s="89" t="s">
        <v>158</v>
      </c>
      <c r="B124" s="88">
        <v>53</v>
      </c>
      <c r="C124" s="89" t="s">
        <v>232</v>
      </c>
      <c r="D124" s="89" t="s">
        <v>71</v>
      </c>
      <c r="E124" s="89" t="s">
        <v>43</v>
      </c>
    </row>
    <row r="125" spans="1:5" x14ac:dyDescent="0.3">
      <c r="A125" s="91" t="s">
        <v>159</v>
      </c>
      <c r="B125" s="90">
        <v>35</v>
      </c>
      <c r="C125" s="91" t="s">
        <v>233</v>
      </c>
      <c r="D125" s="91" t="s">
        <v>42</v>
      </c>
      <c r="E125" s="91" t="s">
        <v>43</v>
      </c>
    </row>
    <row r="126" spans="1:5" x14ac:dyDescent="0.3">
      <c r="A126" s="89" t="s">
        <v>160</v>
      </c>
      <c r="B126" s="88">
        <v>19</v>
      </c>
      <c r="C126" s="89" t="s">
        <v>234</v>
      </c>
      <c r="D126" s="89" t="s">
        <v>42</v>
      </c>
      <c r="E126" s="89" t="s">
        <v>41</v>
      </c>
    </row>
    <row r="127" spans="1:5" x14ac:dyDescent="0.3">
      <c r="A127" s="91" t="s">
        <v>161</v>
      </c>
      <c r="B127" s="90">
        <v>53</v>
      </c>
      <c r="C127" s="91" t="s">
        <v>232</v>
      </c>
      <c r="D127" s="91" t="s">
        <v>71</v>
      </c>
      <c r="E127" s="91" t="s">
        <v>43</v>
      </c>
    </row>
    <row r="128" spans="1:5" x14ac:dyDescent="0.3">
      <c r="A128" s="89" t="s">
        <v>162</v>
      </c>
      <c r="B128" s="88">
        <v>46</v>
      </c>
      <c r="C128" s="89" t="s">
        <v>233</v>
      </c>
      <c r="D128" s="89" t="s">
        <v>42</v>
      </c>
      <c r="E128" s="89" t="s">
        <v>43</v>
      </c>
    </row>
    <row r="129" spans="1:5" x14ac:dyDescent="0.3">
      <c r="A129" s="91" t="s">
        <v>163</v>
      </c>
      <c r="B129" s="90">
        <v>25</v>
      </c>
      <c r="C129" s="91" t="s">
        <v>234</v>
      </c>
      <c r="D129" s="91" t="s">
        <v>71</v>
      </c>
      <c r="E129" s="91" t="s">
        <v>43</v>
      </c>
    </row>
    <row r="130" spans="1:5" x14ac:dyDescent="0.3">
      <c r="A130" s="89" t="s">
        <v>164</v>
      </c>
      <c r="B130" s="88">
        <v>49</v>
      </c>
      <c r="C130" s="89" t="s">
        <v>233</v>
      </c>
      <c r="D130" s="89" t="s">
        <v>44</v>
      </c>
      <c r="E130" s="89" t="s">
        <v>41</v>
      </c>
    </row>
    <row r="131" spans="1:5" x14ac:dyDescent="0.3">
      <c r="A131" s="91" t="s">
        <v>165</v>
      </c>
      <c r="B131" s="90">
        <v>49</v>
      </c>
      <c r="C131" s="91" t="s">
        <v>233</v>
      </c>
      <c r="D131" s="91" t="s">
        <v>44</v>
      </c>
      <c r="E131" s="91" t="s">
        <v>43</v>
      </c>
    </row>
    <row r="132" spans="1:5" x14ac:dyDescent="0.3">
      <c r="A132" s="89" t="s">
        <v>166</v>
      </c>
      <c r="B132" s="88">
        <v>48</v>
      </c>
      <c r="C132" s="89" t="s">
        <v>233</v>
      </c>
      <c r="D132" s="89" t="s">
        <v>42</v>
      </c>
      <c r="E132" s="89" t="s">
        <v>41</v>
      </c>
    </row>
    <row r="133" spans="1:5" x14ac:dyDescent="0.3">
      <c r="A133" s="91" t="s">
        <v>167</v>
      </c>
      <c r="B133" s="90">
        <v>56</v>
      </c>
      <c r="C133" s="91" t="s">
        <v>232</v>
      </c>
      <c r="D133" s="91" t="s">
        <v>42</v>
      </c>
      <c r="E133" s="91" t="s">
        <v>41</v>
      </c>
    </row>
    <row r="134" spans="1:5" x14ac:dyDescent="0.3">
      <c r="A134" s="89" t="s">
        <v>168</v>
      </c>
      <c r="B134" s="88">
        <v>66</v>
      </c>
      <c r="C134" s="89" t="s">
        <v>232</v>
      </c>
      <c r="D134" s="89" t="s">
        <v>42</v>
      </c>
      <c r="E134" s="89" t="s">
        <v>41</v>
      </c>
    </row>
    <row r="135" spans="1:5" x14ac:dyDescent="0.3">
      <c r="A135" s="91" t="s">
        <v>169</v>
      </c>
      <c r="B135" s="90">
        <v>46</v>
      </c>
      <c r="C135" s="91" t="s">
        <v>233</v>
      </c>
      <c r="D135" s="91" t="s">
        <v>44</v>
      </c>
      <c r="E135" s="91" t="s">
        <v>43</v>
      </c>
    </row>
    <row r="136" spans="1:5" x14ac:dyDescent="0.3">
      <c r="A136" s="89" t="s">
        <v>170</v>
      </c>
      <c r="B136" s="88">
        <v>64</v>
      </c>
      <c r="C136" s="89" t="s">
        <v>232</v>
      </c>
      <c r="D136" s="89" t="s">
        <v>44</v>
      </c>
      <c r="E136" s="89" t="s">
        <v>43</v>
      </c>
    </row>
    <row r="137" spans="1:5" x14ac:dyDescent="0.3">
      <c r="A137" s="91" t="s">
        <v>171</v>
      </c>
      <c r="B137" s="90">
        <v>49</v>
      </c>
      <c r="C137" s="91" t="s">
        <v>233</v>
      </c>
      <c r="D137" s="91" t="s">
        <v>71</v>
      </c>
      <c r="E137" s="91" t="s">
        <v>43</v>
      </c>
    </row>
    <row r="138" spans="1:5" x14ac:dyDescent="0.3">
      <c r="A138" s="89" t="s">
        <v>172</v>
      </c>
      <c r="B138" s="88">
        <v>55</v>
      </c>
      <c r="C138" s="89" t="s">
        <v>232</v>
      </c>
      <c r="D138" s="89" t="s">
        <v>44</v>
      </c>
      <c r="E138" s="89" t="s">
        <v>43</v>
      </c>
    </row>
    <row r="139" spans="1:5" x14ac:dyDescent="0.3">
      <c r="A139" s="91" t="s">
        <v>173</v>
      </c>
      <c r="B139" s="90">
        <v>29</v>
      </c>
      <c r="C139" s="91" t="s">
        <v>234</v>
      </c>
      <c r="D139" s="91" t="s">
        <v>42</v>
      </c>
      <c r="E139" s="91" t="s">
        <v>41</v>
      </c>
    </row>
    <row r="140" spans="1:5" x14ac:dyDescent="0.3">
      <c r="A140" s="89" t="s">
        <v>174</v>
      </c>
      <c r="B140" s="88">
        <v>57</v>
      </c>
      <c r="C140" s="89" t="s">
        <v>232</v>
      </c>
      <c r="D140" s="89" t="s">
        <v>44</v>
      </c>
      <c r="E140" s="89" t="s">
        <v>43</v>
      </c>
    </row>
    <row r="141" spans="1:5" x14ac:dyDescent="0.3">
      <c r="A141" s="91" t="s">
        <v>175</v>
      </c>
      <c r="B141" s="90">
        <v>44</v>
      </c>
      <c r="C141" s="91" t="s">
        <v>233</v>
      </c>
      <c r="D141" s="91" t="s">
        <v>44</v>
      </c>
      <c r="E141" s="91" t="s">
        <v>43</v>
      </c>
    </row>
    <row r="142" spans="1:5" x14ac:dyDescent="0.3">
      <c r="A142" s="89" t="s">
        <v>176</v>
      </c>
      <c r="B142" s="88">
        <v>29</v>
      </c>
      <c r="C142" s="89" t="s">
        <v>234</v>
      </c>
      <c r="D142" s="89" t="s">
        <v>44</v>
      </c>
      <c r="E142" s="89" t="s">
        <v>41</v>
      </c>
    </row>
    <row r="143" spans="1:5" x14ac:dyDescent="0.3">
      <c r="A143" s="91" t="s">
        <v>177</v>
      </c>
      <c r="B143" s="90">
        <v>56</v>
      </c>
      <c r="C143" s="91" t="s">
        <v>232</v>
      </c>
      <c r="D143" s="91" t="s">
        <v>44</v>
      </c>
      <c r="E143" s="91" t="s">
        <v>43</v>
      </c>
    </row>
    <row r="144" spans="1:5" x14ac:dyDescent="0.3">
      <c r="A144" s="89" t="s">
        <v>179</v>
      </c>
      <c r="B144" s="88">
        <v>67</v>
      </c>
      <c r="C144" s="89" t="s">
        <v>232</v>
      </c>
      <c r="D144" s="89" t="s">
        <v>40</v>
      </c>
      <c r="E144" s="89" t="s">
        <v>41</v>
      </c>
    </row>
    <row r="145" spans="1:5" x14ac:dyDescent="0.3">
      <c r="A145" s="91" t="s">
        <v>180</v>
      </c>
      <c r="B145" s="90">
        <v>65</v>
      </c>
      <c r="C145" s="91" t="s">
        <v>232</v>
      </c>
      <c r="D145" s="91" t="s">
        <v>40</v>
      </c>
      <c r="E145" s="91" t="s">
        <v>41</v>
      </c>
    </row>
    <row r="146" spans="1:5" x14ac:dyDescent="0.3">
      <c r="A146" s="89" t="s">
        <v>181</v>
      </c>
      <c r="B146" s="88">
        <v>45</v>
      </c>
      <c r="C146" s="89" t="s">
        <v>233</v>
      </c>
      <c r="D146" s="89" t="s">
        <v>44</v>
      </c>
      <c r="E146" s="89" t="s">
        <v>43</v>
      </c>
    </row>
    <row r="147" spans="1:5" x14ac:dyDescent="0.3">
      <c r="A147" s="91" t="s">
        <v>182</v>
      </c>
      <c r="B147" s="90">
        <v>47</v>
      </c>
      <c r="C147" s="91" t="s">
        <v>233</v>
      </c>
      <c r="D147" s="91" t="s">
        <v>44</v>
      </c>
      <c r="E147" s="91" t="s">
        <v>43</v>
      </c>
    </row>
    <row r="148" spans="1:5" x14ac:dyDescent="0.3">
      <c r="A148" s="89" t="s">
        <v>183</v>
      </c>
      <c r="B148" s="88">
        <v>72</v>
      </c>
      <c r="C148" s="89" t="s">
        <v>232</v>
      </c>
      <c r="D148" s="89" t="s">
        <v>44</v>
      </c>
      <c r="E148" s="89" t="s">
        <v>41</v>
      </c>
    </row>
    <row r="149" spans="1:5" x14ac:dyDescent="0.3">
      <c r="A149" s="91" t="s">
        <v>184</v>
      </c>
      <c r="B149" s="90">
        <v>55</v>
      </c>
      <c r="C149" s="91" t="s">
        <v>232</v>
      </c>
      <c r="D149" s="91" t="s">
        <v>42</v>
      </c>
      <c r="E149" s="91" t="s">
        <v>41</v>
      </c>
    </row>
    <row r="150" spans="1:5" x14ac:dyDescent="0.3">
      <c r="A150" s="89" t="s">
        <v>186</v>
      </c>
      <c r="B150" s="88">
        <v>33</v>
      </c>
      <c r="C150" s="89" t="s">
        <v>233</v>
      </c>
      <c r="D150" s="89" t="s">
        <v>44</v>
      </c>
      <c r="E150" s="89" t="s">
        <v>43</v>
      </c>
    </row>
    <row r="151" spans="1:5" x14ac:dyDescent="0.3">
      <c r="A151" s="91" t="s">
        <v>187</v>
      </c>
      <c r="B151" s="90">
        <v>63</v>
      </c>
      <c r="C151" s="91" t="s">
        <v>232</v>
      </c>
      <c r="D151" s="91" t="s">
        <v>42</v>
      </c>
      <c r="E151" s="91" t="s">
        <v>43</v>
      </c>
    </row>
    <row r="152" spans="1:5" x14ac:dyDescent="0.3">
      <c r="A152" s="89" t="s">
        <v>188</v>
      </c>
      <c r="B152" s="88">
        <v>35</v>
      </c>
      <c r="C152" s="89" t="s">
        <v>233</v>
      </c>
      <c r="D152" s="89" t="s">
        <v>178</v>
      </c>
      <c r="E152" s="89" t="s">
        <v>41</v>
      </c>
    </row>
    <row r="153" spans="1:5" x14ac:dyDescent="0.3">
      <c r="A153" s="91" t="s">
        <v>189</v>
      </c>
      <c r="B153" s="90">
        <v>52</v>
      </c>
      <c r="C153" s="91" t="s">
        <v>232</v>
      </c>
      <c r="D153" s="91" t="s">
        <v>44</v>
      </c>
      <c r="E153" s="91" t="s">
        <v>43</v>
      </c>
    </row>
    <row r="154" spans="1:5" x14ac:dyDescent="0.3">
      <c r="A154" s="89" t="s">
        <v>190</v>
      </c>
      <c r="B154" s="88">
        <v>30</v>
      </c>
      <c r="C154" s="89" t="s">
        <v>234</v>
      </c>
      <c r="D154" s="89" t="s">
        <v>42</v>
      </c>
      <c r="E154" s="89" t="s">
        <v>43</v>
      </c>
    </row>
    <row r="155" spans="1:5" x14ac:dyDescent="0.3">
      <c r="A155" s="91" t="s">
        <v>191</v>
      </c>
      <c r="B155" s="90">
        <v>65</v>
      </c>
      <c r="C155" s="91" t="s">
        <v>232</v>
      </c>
      <c r="D155" s="91" t="s">
        <v>71</v>
      </c>
      <c r="E155" s="91" t="s">
        <v>43</v>
      </c>
    </row>
    <row r="156" spans="1:5" x14ac:dyDescent="0.3">
      <c r="A156" s="89" t="s">
        <v>192</v>
      </c>
      <c r="B156" s="88">
        <v>46</v>
      </c>
      <c r="C156" s="89" t="s">
        <v>233</v>
      </c>
      <c r="D156" s="89" t="s">
        <v>44</v>
      </c>
      <c r="E156" s="89" t="s">
        <v>43</v>
      </c>
    </row>
    <row r="157" spans="1:5" x14ac:dyDescent="0.3">
      <c r="A157" s="91" t="s">
        <v>193</v>
      </c>
      <c r="B157" s="90">
        <v>48</v>
      </c>
      <c r="C157" s="91" t="s">
        <v>233</v>
      </c>
      <c r="D157" s="91" t="s">
        <v>44</v>
      </c>
      <c r="E157" s="91" t="s">
        <v>41</v>
      </c>
    </row>
    <row r="158" spans="1:5" x14ac:dyDescent="0.3">
      <c r="A158" s="89" t="s">
        <v>194</v>
      </c>
      <c r="B158" s="88">
        <v>49</v>
      </c>
      <c r="C158" s="89" t="s">
        <v>233</v>
      </c>
      <c r="D158" s="89" t="s">
        <v>44</v>
      </c>
      <c r="E158" s="89" t="s">
        <v>43</v>
      </c>
    </row>
    <row r="159" spans="1:5" x14ac:dyDescent="0.3">
      <c r="A159" s="91" t="s">
        <v>195</v>
      </c>
      <c r="B159" s="90">
        <v>42</v>
      </c>
      <c r="C159" s="91" t="s">
        <v>233</v>
      </c>
      <c r="D159" s="91" t="s">
        <v>44</v>
      </c>
      <c r="E159" s="91" t="s">
        <v>43</v>
      </c>
    </row>
    <row r="160" spans="1:5" x14ac:dyDescent="0.3">
      <c r="A160" s="89" t="s">
        <v>196</v>
      </c>
      <c r="B160" s="88">
        <v>57</v>
      </c>
      <c r="C160" s="89" t="s">
        <v>232</v>
      </c>
      <c r="D160" s="89" t="s">
        <v>200</v>
      </c>
      <c r="E160" s="89" t="s">
        <v>41</v>
      </c>
    </row>
    <row r="161" spans="1:5" x14ac:dyDescent="0.3">
      <c r="A161" s="91" t="s">
        <v>197</v>
      </c>
      <c r="B161" s="90">
        <v>57</v>
      </c>
      <c r="C161" s="91" t="s">
        <v>232</v>
      </c>
      <c r="D161" s="91" t="s">
        <v>44</v>
      </c>
      <c r="E161" s="91" t="s">
        <v>41</v>
      </c>
    </row>
    <row r="162" spans="1:5" x14ac:dyDescent="0.3">
      <c r="A162" s="89" t="s">
        <v>198</v>
      </c>
      <c r="B162" s="88">
        <v>34</v>
      </c>
      <c r="C162" s="89" t="s">
        <v>233</v>
      </c>
      <c r="D162" s="89" t="s">
        <v>44</v>
      </c>
      <c r="E162" s="89" t="s">
        <v>43</v>
      </c>
    </row>
    <row r="163" spans="1:5" x14ac:dyDescent="0.3">
      <c r="A163" s="91" t="s">
        <v>202</v>
      </c>
      <c r="B163" s="90">
        <v>49</v>
      </c>
      <c r="C163" s="91" t="s">
        <v>233</v>
      </c>
      <c r="D163" s="91" t="s">
        <v>71</v>
      </c>
      <c r="E163" s="91" t="s">
        <v>43</v>
      </c>
    </row>
    <row r="164" spans="1:5" x14ac:dyDescent="0.3">
      <c r="A164" s="89" t="s">
        <v>203</v>
      </c>
      <c r="B164" s="88">
        <v>23</v>
      </c>
      <c r="C164" s="89" t="s">
        <v>234</v>
      </c>
      <c r="D164" s="89" t="s">
        <v>71</v>
      </c>
      <c r="E164" s="89" t="s">
        <v>43</v>
      </c>
    </row>
    <row r="165" spans="1:5" x14ac:dyDescent="0.3">
      <c r="A165" s="91" t="s">
        <v>204</v>
      </c>
      <c r="B165" s="90">
        <v>55</v>
      </c>
      <c r="C165" s="91" t="s">
        <v>232</v>
      </c>
      <c r="D165" s="91" t="s">
        <v>71</v>
      </c>
      <c r="E165" s="91" t="s">
        <v>43</v>
      </c>
    </row>
    <row r="166" spans="1:5" x14ac:dyDescent="0.3">
      <c r="A166" s="89" t="s">
        <v>205</v>
      </c>
      <c r="B166" s="88">
        <v>42</v>
      </c>
      <c r="C166" s="89" t="s">
        <v>233</v>
      </c>
      <c r="D166" s="89" t="s">
        <v>42</v>
      </c>
      <c r="E166" s="89" t="s">
        <v>41</v>
      </c>
    </row>
    <row r="167" spans="1:5" x14ac:dyDescent="0.3">
      <c r="A167" s="91" t="s">
        <v>206</v>
      </c>
      <c r="B167" s="90">
        <v>50</v>
      </c>
      <c r="C167" s="91" t="s">
        <v>233</v>
      </c>
      <c r="D167" s="91" t="s">
        <v>71</v>
      </c>
      <c r="E167" s="91" t="s">
        <v>43</v>
      </c>
    </row>
    <row r="168" spans="1:5" x14ac:dyDescent="0.3">
      <c r="A168" s="89" t="s">
        <v>207</v>
      </c>
      <c r="B168" s="88">
        <v>67</v>
      </c>
      <c r="C168" s="89" t="s">
        <v>232</v>
      </c>
      <c r="D168" s="89" t="s">
        <v>44</v>
      </c>
      <c r="E168" s="89" t="s">
        <v>43</v>
      </c>
    </row>
    <row r="169" spans="1:5" x14ac:dyDescent="0.3">
      <c r="A169" s="91" t="s">
        <v>208</v>
      </c>
      <c r="B169" s="90">
        <v>71</v>
      </c>
      <c r="C169" s="91" t="s">
        <v>232</v>
      </c>
      <c r="D169" s="91" t="s">
        <v>44</v>
      </c>
      <c r="E169" s="91" t="s">
        <v>43</v>
      </c>
    </row>
    <row r="170" spans="1:5" x14ac:dyDescent="0.3">
      <c r="A170" s="89" t="s">
        <v>209</v>
      </c>
      <c r="B170" s="88">
        <v>81</v>
      </c>
      <c r="C170" s="89" t="s">
        <v>232</v>
      </c>
      <c r="D170" s="89" t="s">
        <v>71</v>
      </c>
      <c r="E170" s="89" t="s">
        <v>41</v>
      </c>
    </row>
    <row r="171" spans="1:5" x14ac:dyDescent="0.3">
      <c r="A171" s="91" t="s">
        <v>210</v>
      </c>
      <c r="B171" s="90">
        <v>32</v>
      </c>
      <c r="C171" s="91" t="s">
        <v>233</v>
      </c>
      <c r="D171" s="91" t="s">
        <v>71</v>
      </c>
      <c r="E171" s="91" t="s">
        <v>43</v>
      </c>
    </row>
    <row r="172" spans="1:5" x14ac:dyDescent="0.3">
      <c r="A172" s="89" t="s">
        <v>211</v>
      </c>
      <c r="B172" s="88">
        <v>67</v>
      </c>
      <c r="C172" s="89" t="s">
        <v>232</v>
      </c>
      <c r="D172" s="89" t="s">
        <v>42</v>
      </c>
      <c r="E172" s="89" t="s">
        <v>43</v>
      </c>
    </row>
    <row r="173" spans="1:5" x14ac:dyDescent="0.3">
      <c r="A173" s="91" t="s">
        <v>212</v>
      </c>
      <c r="B173" s="90">
        <v>51</v>
      </c>
      <c r="C173" s="91" t="s">
        <v>232</v>
      </c>
      <c r="D173" s="91" t="s">
        <v>71</v>
      </c>
      <c r="E173" s="91" t="s">
        <v>41</v>
      </c>
    </row>
    <row r="174" spans="1:5" x14ac:dyDescent="0.3">
      <c r="A174" s="89" t="s">
        <v>213</v>
      </c>
      <c r="B174" s="88">
        <v>65</v>
      </c>
      <c r="C174" s="89" t="s">
        <v>232</v>
      </c>
      <c r="D174" s="89" t="s">
        <v>42</v>
      </c>
      <c r="E174" s="89" t="s">
        <v>41</v>
      </c>
    </row>
    <row r="175" spans="1:5" x14ac:dyDescent="0.3">
      <c r="A175" s="91" t="s">
        <v>214</v>
      </c>
      <c r="B175" s="90">
        <v>71</v>
      </c>
      <c r="C175" s="91" t="s">
        <v>232</v>
      </c>
      <c r="D175" s="91" t="s">
        <v>44</v>
      </c>
      <c r="E175" s="91" t="s">
        <v>41</v>
      </c>
    </row>
    <row r="176" spans="1:5" x14ac:dyDescent="0.3">
      <c r="A176" s="89" t="s">
        <v>215</v>
      </c>
      <c r="B176" s="88">
        <v>58</v>
      </c>
      <c r="C176" s="89" t="s">
        <v>232</v>
      </c>
      <c r="D176" s="89" t="s">
        <v>71</v>
      </c>
      <c r="E176" s="89" t="s">
        <v>43</v>
      </c>
    </row>
    <row r="177" spans="1:5" x14ac:dyDescent="0.3">
      <c r="A177" s="91" t="s">
        <v>216</v>
      </c>
      <c r="B177" s="90">
        <v>51</v>
      </c>
      <c r="C177" s="91" t="s">
        <v>232</v>
      </c>
      <c r="D177" s="91" t="s">
        <v>71</v>
      </c>
      <c r="E177" s="91" t="s">
        <v>43</v>
      </c>
    </row>
    <row r="178" spans="1:5" x14ac:dyDescent="0.3">
      <c r="A178" s="89" t="s">
        <v>217</v>
      </c>
      <c r="B178" s="88">
        <v>66</v>
      </c>
      <c r="C178" s="89" t="s">
        <v>232</v>
      </c>
      <c r="D178" s="89" t="s">
        <v>71</v>
      </c>
      <c r="E178" s="89" t="s">
        <v>41</v>
      </c>
    </row>
    <row r="179" spans="1:5" x14ac:dyDescent="0.3">
      <c r="A179" s="91" t="s">
        <v>218</v>
      </c>
      <c r="B179" s="90">
        <v>53</v>
      </c>
      <c r="C179" s="91" t="s">
        <v>232</v>
      </c>
      <c r="D179" s="91" t="s">
        <v>42</v>
      </c>
      <c r="E179" s="91" t="s">
        <v>43</v>
      </c>
    </row>
    <row r="180" spans="1:5" x14ac:dyDescent="0.3">
      <c r="A180" s="89" t="s">
        <v>219</v>
      </c>
      <c r="B180" s="88">
        <v>52</v>
      </c>
      <c r="C180" s="89" t="s">
        <v>232</v>
      </c>
      <c r="D180" s="89" t="s">
        <v>71</v>
      </c>
      <c r="E180" s="89" t="s">
        <v>43</v>
      </c>
    </row>
    <row r="181" spans="1:5" x14ac:dyDescent="0.3">
      <c r="A181" s="91" t="s">
        <v>220</v>
      </c>
      <c r="B181" s="90">
        <v>53</v>
      </c>
      <c r="C181" s="91" t="s">
        <v>232</v>
      </c>
      <c r="D181" s="91" t="s">
        <v>42</v>
      </c>
      <c r="E181" s="91" t="s">
        <v>41</v>
      </c>
    </row>
    <row r="182" spans="1:5" x14ac:dyDescent="0.3">
      <c r="A182" s="89" t="s">
        <v>221</v>
      </c>
      <c r="B182" s="88">
        <v>50</v>
      </c>
      <c r="C182" s="89" t="s">
        <v>233</v>
      </c>
      <c r="D182" s="89" t="s">
        <v>71</v>
      </c>
      <c r="E182" s="89" t="s">
        <v>43</v>
      </c>
    </row>
    <row r="183" spans="1:5" x14ac:dyDescent="0.3">
      <c r="A183" s="91" t="s">
        <v>222</v>
      </c>
      <c r="B183" s="90">
        <v>66</v>
      </c>
      <c r="C183" s="91" t="s">
        <v>232</v>
      </c>
      <c r="D183" s="91" t="s">
        <v>44</v>
      </c>
      <c r="E183" s="91" t="s">
        <v>43</v>
      </c>
    </row>
    <row r="184" spans="1:5" x14ac:dyDescent="0.3">
      <c r="A184" s="89" t="s">
        <v>223</v>
      </c>
      <c r="B184" s="88">
        <v>64</v>
      </c>
      <c r="C184" s="89" t="s">
        <v>232</v>
      </c>
      <c r="D184" s="89" t="s">
        <v>42</v>
      </c>
      <c r="E184" s="89" t="s">
        <v>41</v>
      </c>
    </row>
    <row r="185" spans="1:5" x14ac:dyDescent="0.3">
      <c r="A185" s="91" t="s">
        <v>224</v>
      </c>
      <c r="B185" s="90">
        <v>57</v>
      </c>
      <c r="C185" s="91" t="s">
        <v>232</v>
      </c>
      <c r="D185" s="91" t="s">
        <v>44</v>
      </c>
      <c r="E185" s="91" t="s">
        <v>41</v>
      </c>
    </row>
    <row r="186" spans="1:5" x14ac:dyDescent="0.3">
      <c r="A186" s="89" t="s">
        <v>225</v>
      </c>
      <c r="B186" s="88">
        <v>52</v>
      </c>
      <c r="C186" s="89" t="s">
        <v>232</v>
      </c>
      <c r="D186" s="89" t="s">
        <v>71</v>
      </c>
      <c r="E186" s="89" t="s">
        <v>41</v>
      </c>
    </row>
    <row r="187" spans="1:5" x14ac:dyDescent="0.3">
      <c r="A187" s="91" t="s">
        <v>226</v>
      </c>
      <c r="B187" s="90">
        <v>76</v>
      </c>
      <c r="C187" s="91" t="s">
        <v>232</v>
      </c>
      <c r="D187" s="91" t="s">
        <v>42</v>
      </c>
      <c r="E187" s="91" t="s">
        <v>43</v>
      </c>
    </row>
    <row r="188" spans="1:5" x14ac:dyDescent="0.3">
      <c r="A188" s="89" t="s">
        <v>227</v>
      </c>
      <c r="B188" s="88">
        <v>52</v>
      </c>
      <c r="C188" s="89" t="s">
        <v>232</v>
      </c>
      <c r="D188" s="89" t="s">
        <v>42</v>
      </c>
      <c r="E188" s="89" t="s">
        <v>43</v>
      </c>
    </row>
    <row r="189" spans="1:5" x14ac:dyDescent="0.3">
      <c r="A189" s="91" t="s">
        <v>228</v>
      </c>
      <c r="B189" s="90">
        <v>50</v>
      </c>
      <c r="C189" s="91" t="s">
        <v>233</v>
      </c>
      <c r="D189" s="91" t="s">
        <v>71</v>
      </c>
      <c r="E189" s="91" t="s">
        <v>43</v>
      </c>
    </row>
  </sheetData>
  <dataValidations count="1">
    <dataValidation type="list" errorStyle="warning" allowBlank="1" showInputMessage="1" showErrorMessage="1" error="Please answer with a Yes or No" sqref="E1:E1048576" xr:uid="{6BF2A1D4-C8B1-4E39-86A0-E2505363107C}">
      <formula1>"Yes,No"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53"/>
  <sheetViews>
    <sheetView zoomScaleNormal="100" workbookViewId="0">
      <pane ySplit="1" topLeftCell="A2" activePane="bottomLeft" state="frozen"/>
      <selection pane="bottomLeft" activeCell="G2" sqref="G2"/>
    </sheetView>
  </sheetViews>
  <sheetFormatPr defaultRowHeight="16.5" x14ac:dyDescent="0.3"/>
  <cols>
    <col min="1" max="1" width="14.75" style="38" customWidth="1"/>
    <col min="2" max="2" width="13.125" style="38" bestFit="1" customWidth="1"/>
    <col min="3" max="3" width="20.625" style="38" bestFit="1" customWidth="1"/>
    <col min="4" max="4" width="11.875" style="27" customWidth="1"/>
    <col min="5" max="6" width="14" style="27" customWidth="1"/>
    <col min="7" max="7" width="20.625" style="38" bestFit="1" customWidth="1"/>
    <col min="8" max="8" width="13" style="4" customWidth="1"/>
    <col min="9" max="9" width="19" style="4" customWidth="1"/>
    <col min="10" max="10" width="15.75" style="27" customWidth="1"/>
    <col min="11" max="11" width="19.75" style="28" customWidth="1"/>
    <col min="12" max="12" width="13.75" style="28" customWidth="1"/>
    <col min="13" max="14" width="16.5" style="28" customWidth="1"/>
    <col min="15" max="15" width="16.5" style="27" customWidth="1"/>
    <col min="16" max="16" width="16.625" style="38" customWidth="1"/>
    <col min="17" max="17" width="18" style="38" customWidth="1"/>
    <col min="20" max="20" width="21" customWidth="1"/>
  </cols>
  <sheetData>
    <row r="1" spans="1:20" s="34" customFormat="1" ht="15" thickBot="1" x14ac:dyDescent="0.25">
      <c r="A1" s="37" t="s">
        <v>1</v>
      </c>
      <c r="B1" s="37" t="s">
        <v>229</v>
      </c>
      <c r="C1" s="37" t="s">
        <v>8</v>
      </c>
      <c r="D1" s="32" t="s">
        <v>62</v>
      </c>
      <c r="E1" s="32" t="s">
        <v>63</v>
      </c>
      <c r="F1" s="32" t="s">
        <v>514</v>
      </c>
      <c r="G1" s="37" t="s">
        <v>511</v>
      </c>
      <c r="H1" s="31" t="s">
        <v>2</v>
      </c>
      <c r="I1" s="31" t="s">
        <v>3</v>
      </c>
      <c r="J1" s="32" t="s">
        <v>59</v>
      </c>
      <c r="K1" s="33" t="s">
        <v>4</v>
      </c>
      <c r="L1" s="33" t="s">
        <v>60</v>
      </c>
      <c r="M1" s="33" t="s">
        <v>487</v>
      </c>
      <c r="N1" s="33" t="s">
        <v>492</v>
      </c>
      <c r="O1" s="32" t="s">
        <v>497</v>
      </c>
      <c r="P1" s="37" t="s">
        <v>61</v>
      </c>
      <c r="Q1" s="37" t="s">
        <v>64</v>
      </c>
    </row>
    <row r="2" spans="1:20" x14ac:dyDescent="0.3">
      <c r="A2" s="38" t="s">
        <v>267</v>
      </c>
      <c r="B2" s="38" t="s">
        <v>266</v>
      </c>
      <c r="C2" s="38" t="s">
        <v>29</v>
      </c>
      <c r="D2" s="27">
        <v>108</v>
      </c>
      <c r="E2" s="27">
        <v>1</v>
      </c>
      <c r="F2" s="27" t="str" cm="1">
        <f t="array" ref="F2">_xlfn.IFS(Bookings[[#This Row],[Total Guests]]=1,"Solo",Bookings[[#This Row],[Total Guests]]=2,"Couple",Bookings[[#This Row],[Total Guests]]&gt;=3,"Family")</f>
        <v>Solo</v>
      </c>
      <c r="G2" s="38" t="str">
        <f>VLOOKUP(Bookings[[#This Row],[Guest ID]],Table1[],4,0)</f>
        <v>Greece</v>
      </c>
      <c r="H2" s="4">
        <v>45814</v>
      </c>
      <c r="I2" s="4">
        <v>45820</v>
      </c>
      <c r="J2" s="27">
        <f>Bookings[[#This Row],[Check-out]]-Bookings[[#This Row],[Check-in]]</f>
        <v>6</v>
      </c>
      <c r="K2" s="28">
        <v>30</v>
      </c>
      <c r="L2" s="28">
        <v>0</v>
      </c>
      <c r="M2" s="28">
        <f>(J2*K2)-L2</f>
        <v>180</v>
      </c>
      <c r="N2" s="28">
        <f>Bookings[[#This Row],[Nights Stayed]]*Bookings[[#This Row],[Price per Night]]</f>
        <v>180</v>
      </c>
      <c r="O2" s="27" t="str">
        <f>TEXT(Bookings[[#This Row],[Check-in]],"mmm")</f>
        <v>Jun</v>
      </c>
      <c r="P2" s="38" t="s">
        <v>498</v>
      </c>
      <c r="Q2" s="38" t="s">
        <v>65</v>
      </c>
    </row>
    <row r="3" spans="1:20" x14ac:dyDescent="0.3">
      <c r="A3" s="38" t="s">
        <v>268</v>
      </c>
      <c r="B3" s="38" t="s">
        <v>266</v>
      </c>
      <c r="C3" s="38" t="s">
        <v>26</v>
      </c>
      <c r="D3" s="27">
        <v>104</v>
      </c>
      <c r="E3" s="27">
        <v>2</v>
      </c>
      <c r="F3" s="27" t="str" cm="1">
        <f t="array" ref="F3">_xlfn.IFS(Bookings[[#This Row],[Total Guests]]=1,"Solo",Bookings[[#This Row],[Total Guests]]=2,"Couple",Bookings[[#This Row],[Total Guests]]&gt;=3,"Family")</f>
        <v>Couple</v>
      </c>
      <c r="G3" s="38" t="str">
        <f>VLOOKUP(Bookings[[#This Row],[Guest ID]],Table1[],4,0)</f>
        <v>Serbia</v>
      </c>
      <c r="H3" s="4">
        <v>45814</v>
      </c>
      <c r="I3" s="4">
        <v>45816</v>
      </c>
      <c r="J3" s="27">
        <f>Bookings[[#This Row],[Check-out]]-Bookings[[#This Row],[Check-in]]</f>
        <v>2</v>
      </c>
      <c r="K3" s="28">
        <v>30</v>
      </c>
      <c r="L3" s="28">
        <v>0</v>
      </c>
      <c r="M3" s="28">
        <f t="shared" ref="M3:M75" si="0">(J3*K3)-L3</f>
        <v>60</v>
      </c>
      <c r="N3" s="28">
        <f>Bookings[[#This Row],[Nights Stayed]]*Bookings[[#This Row],[Price per Night]]</f>
        <v>60</v>
      </c>
      <c r="O3" s="27" t="str">
        <f>TEXT(Bookings[[#This Row],[Check-in]],"mmm")</f>
        <v>Jun</v>
      </c>
      <c r="P3" s="38" t="s">
        <v>489</v>
      </c>
      <c r="Q3" s="38" t="s">
        <v>67</v>
      </c>
      <c r="T3" s="1"/>
    </row>
    <row r="4" spans="1:20" x14ac:dyDescent="0.3">
      <c r="A4" s="38" t="s">
        <v>269</v>
      </c>
      <c r="B4" s="38" t="s">
        <v>266</v>
      </c>
      <c r="C4" s="38" t="s">
        <v>26</v>
      </c>
      <c r="D4" s="27">
        <v>102</v>
      </c>
      <c r="E4" s="27">
        <v>3</v>
      </c>
      <c r="F4" s="27" t="str" cm="1">
        <f t="array" ref="F4">_xlfn.IFS(Bookings[[#This Row],[Total Guests]]=1,"Solo",Bookings[[#This Row],[Total Guests]]=2,"Couple",Bookings[[#This Row],[Total Guests]]&gt;=3,"Family")</f>
        <v>Family</v>
      </c>
      <c r="G4" s="38" t="str">
        <f>VLOOKUP(Bookings[[#This Row],[Guest ID]],Table1[],4,0)</f>
        <v>Serbia</v>
      </c>
      <c r="H4" s="4">
        <v>45814</v>
      </c>
      <c r="I4" s="4">
        <v>45816</v>
      </c>
      <c r="J4" s="27">
        <f>Bookings[[#This Row],[Check-out]]-Bookings[[#This Row],[Check-in]]</f>
        <v>2</v>
      </c>
      <c r="K4" s="28">
        <v>35</v>
      </c>
      <c r="L4" s="28">
        <v>0</v>
      </c>
      <c r="M4" s="28">
        <f t="shared" si="0"/>
        <v>70</v>
      </c>
      <c r="N4" s="28">
        <f>Bookings[[#This Row],[Nights Stayed]]*Bookings[[#This Row],[Price per Night]]</f>
        <v>70</v>
      </c>
      <c r="O4" s="27" t="str">
        <f>TEXT(Bookings[[#This Row],[Check-in]],"mmm")</f>
        <v>Jun</v>
      </c>
      <c r="P4" s="38" t="s">
        <v>489</v>
      </c>
      <c r="Q4" s="38" t="s">
        <v>67</v>
      </c>
    </row>
    <row r="5" spans="1:20" x14ac:dyDescent="0.3">
      <c r="A5" s="38" t="s">
        <v>270</v>
      </c>
      <c r="B5" s="38" t="s">
        <v>266</v>
      </c>
      <c r="C5" s="38" t="s">
        <v>20</v>
      </c>
      <c r="D5" s="27">
        <v>5</v>
      </c>
      <c r="E5" s="27">
        <v>4</v>
      </c>
      <c r="F5" s="27" t="str" cm="1">
        <f t="array" ref="F5">_xlfn.IFS(Bookings[[#This Row],[Total Guests]]=1,"Solo",Bookings[[#This Row],[Total Guests]]=2,"Couple",Bookings[[#This Row],[Total Guests]]&gt;=3,"Family")</f>
        <v>Family</v>
      </c>
      <c r="G5" s="38" t="str">
        <f>VLOOKUP(Bookings[[#This Row],[Guest ID]],Table1[],4,0)</f>
        <v>MKD</v>
      </c>
      <c r="H5" s="4">
        <v>45818</v>
      </c>
      <c r="I5" s="4">
        <v>45830</v>
      </c>
      <c r="J5" s="27">
        <f>Bookings[[#This Row],[Check-out]]-Bookings[[#This Row],[Check-in]]</f>
        <v>12</v>
      </c>
      <c r="K5" s="28">
        <v>40</v>
      </c>
      <c r="L5" s="28">
        <v>0</v>
      </c>
      <c r="M5" s="28">
        <f t="shared" si="0"/>
        <v>480</v>
      </c>
      <c r="N5" s="28">
        <f>Bookings[[#This Row],[Nights Stayed]]*Bookings[[#This Row],[Price per Night]]</f>
        <v>480</v>
      </c>
      <c r="O5" s="27" t="str">
        <f>TEXT(Bookings[[#This Row],[Check-in]],"mmm")</f>
        <v>Jun</v>
      </c>
      <c r="P5" s="38" t="s">
        <v>489</v>
      </c>
      <c r="Q5" s="38" t="s">
        <v>67</v>
      </c>
    </row>
    <row r="6" spans="1:20" x14ac:dyDescent="0.3">
      <c r="A6" s="38" t="s">
        <v>271</v>
      </c>
      <c r="B6" s="38" t="s">
        <v>266</v>
      </c>
      <c r="C6" s="38" t="s">
        <v>12</v>
      </c>
      <c r="D6" s="27">
        <v>108</v>
      </c>
      <c r="E6" s="27">
        <v>2</v>
      </c>
      <c r="F6" s="27" t="str" cm="1">
        <f t="array" ref="F6">_xlfn.IFS(Bookings[[#This Row],[Total Guests]]=1,"Solo",Bookings[[#This Row],[Total Guests]]=2,"Couple",Bookings[[#This Row],[Total Guests]]&gt;=3,"Family")</f>
        <v>Couple</v>
      </c>
      <c r="G6" s="38" t="str">
        <f>VLOOKUP(Bookings[[#This Row],[Guest ID]],Table1[],4,0)</f>
        <v>Serbia</v>
      </c>
      <c r="H6" s="4">
        <v>45821</v>
      </c>
      <c r="I6" s="4">
        <v>45831</v>
      </c>
      <c r="J6" s="27">
        <f>Bookings[[#This Row],[Check-out]]-Bookings[[#This Row],[Check-in]]</f>
        <v>10</v>
      </c>
      <c r="K6" s="28">
        <v>30</v>
      </c>
      <c r="L6" s="28">
        <v>0</v>
      </c>
      <c r="M6" s="28">
        <f t="shared" si="0"/>
        <v>300</v>
      </c>
      <c r="N6" s="28">
        <f>Bookings[[#This Row],[Nights Stayed]]*Bookings[[#This Row],[Price per Night]]</f>
        <v>300</v>
      </c>
      <c r="O6" s="27" t="str">
        <f>TEXT(Bookings[[#This Row],[Check-in]],"mmm")</f>
        <v>Jun</v>
      </c>
      <c r="P6" s="38" t="s">
        <v>489</v>
      </c>
      <c r="Q6" s="38" t="s">
        <v>67</v>
      </c>
    </row>
    <row r="7" spans="1:20" x14ac:dyDescent="0.3">
      <c r="A7" s="38" t="s">
        <v>272</v>
      </c>
      <c r="B7" s="38" t="s">
        <v>266</v>
      </c>
      <c r="C7" s="38" t="s">
        <v>27</v>
      </c>
      <c r="D7" s="27">
        <v>102</v>
      </c>
      <c r="E7" s="27">
        <v>3</v>
      </c>
      <c r="F7" s="27" t="str" cm="1">
        <f t="array" ref="F7">_xlfn.IFS(Bookings[[#This Row],[Total Guests]]=1,"Solo",Bookings[[#This Row],[Total Guests]]=2,"Couple",Bookings[[#This Row],[Total Guests]]&gt;=3,"Family")</f>
        <v>Family</v>
      </c>
      <c r="G7" s="38" t="str">
        <f>VLOOKUP(Bookings[[#This Row],[Guest ID]],Table1[],4,0)</f>
        <v>Greece</v>
      </c>
      <c r="H7" s="4">
        <v>45823</v>
      </c>
      <c r="I7" s="4">
        <v>45829</v>
      </c>
      <c r="J7" s="27">
        <f>Bookings[[#This Row],[Check-out]]-Bookings[[#This Row],[Check-in]]</f>
        <v>6</v>
      </c>
      <c r="K7" s="28">
        <v>40</v>
      </c>
      <c r="L7" s="28">
        <v>0</v>
      </c>
      <c r="M7" s="28">
        <f t="shared" si="0"/>
        <v>240</v>
      </c>
      <c r="N7" s="28">
        <f>Bookings[[#This Row],[Nights Stayed]]*Bookings[[#This Row],[Price per Night]]</f>
        <v>240</v>
      </c>
      <c r="O7" s="27" t="str">
        <f>TEXT(Bookings[[#This Row],[Check-in]],"mmm")</f>
        <v>Jun</v>
      </c>
      <c r="P7" s="38" t="s">
        <v>498</v>
      </c>
      <c r="Q7" s="38" t="s">
        <v>65</v>
      </c>
    </row>
    <row r="8" spans="1:20" x14ac:dyDescent="0.3">
      <c r="A8" s="38" t="s">
        <v>273</v>
      </c>
      <c r="B8" s="38" t="s">
        <v>266</v>
      </c>
      <c r="C8" s="38" t="s">
        <v>31</v>
      </c>
      <c r="D8" s="27">
        <v>8</v>
      </c>
      <c r="E8" s="27">
        <v>3</v>
      </c>
      <c r="F8" s="27" t="str" cm="1">
        <f t="array" ref="F8">_xlfn.IFS(Bookings[[#This Row],[Total Guests]]=1,"Solo",Bookings[[#This Row],[Total Guests]]=2,"Couple",Bookings[[#This Row],[Total Guests]]&gt;=3,"Family")</f>
        <v>Family</v>
      </c>
      <c r="G8" s="38" t="str">
        <f>VLOOKUP(Bookings[[#This Row],[Guest ID]],Table1[],4,0)</f>
        <v>Serbia</v>
      </c>
      <c r="H8" s="4">
        <v>45828</v>
      </c>
      <c r="I8" s="4">
        <v>45837</v>
      </c>
      <c r="J8" s="27">
        <f>Bookings[[#This Row],[Check-out]]-Bookings[[#This Row],[Check-in]]</f>
        <v>9</v>
      </c>
      <c r="K8" s="28">
        <v>37</v>
      </c>
      <c r="L8" s="28">
        <v>0</v>
      </c>
      <c r="M8" s="28">
        <f t="shared" si="0"/>
        <v>333</v>
      </c>
      <c r="N8" s="28">
        <f>Bookings[[#This Row],[Nights Stayed]]*Bookings[[#This Row],[Price per Night]]</f>
        <v>333</v>
      </c>
      <c r="O8" s="27" t="str">
        <f>TEXT(Bookings[[#This Row],[Check-in]],"mmm")</f>
        <v>Jun</v>
      </c>
      <c r="P8" s="38" t="s">
        <v>70</v>
      </c>
      <c r="Q8" s="38" t="s">
        <v>66</v>
      </c>
    </row>
    <row r="9" spans="1:20" ht="30.75" customHeight="1" x14ac:dyDescent="0.3">
      <c r="A9" s="38" t="s">
        <v>274</v>
      </c>
      <c r="B9" s="38" t="s">
        <v>266</v>
      </c>
      <c r="C9" s="38" t="s">
        <v>30</v>
      </c>
      <c r="D9" s="27">
        <v>5</v>
      </c>
      <c r="E9" s="27">
        <v>4</v>
      </c>
      <c r="F9" s="27" t="str" cm="1">
        <f t="array" ref="F9">_xlfn.IFS(Bookings[[#This Row],[Total Guests]]=1,"Solo",Bookings[[#This Row],[Total Guests]]=2,"Couple",Bookings[[#This Row],[Total Guests]]&gt;=3,"Family")</f>
        <v>Family</v>
      </c>
      <c r="G9" s="38" t="str">
        <f>VLOOKUP(Bookings[[#This Row],[Guest ID]],Table1[],4,0)</f>
        <v>Greece</v>
      </c>
      <c r="H9" s="4">
        <v>45830</v>
      </c>
      <c r="I9" s="4">
        <v>45836</v>
      </c>
      <c r="J9" s="27">
        <f>Bookings[[#This Row],[Check-out]]-Bookings[[#This Row],[Check-in]]</f>
        <v>6</v>
      </c>
      <c r="K9" s="28">
        <v>45</v>
      </c>
      <c r="L9" s="28">
        <v>0</v>
      </c>
      <c r="M9" s="28">
        <f t="shared" si="0"/>
        <v>270</v>
      </c>
      <c r="N9" s="28">
        <f>Bookings[[#This Row],[Nights Stayed]]*Bookings[[#This Row],[Price per Night]]</f>
        <v>270</v>
      </c>
      <c r="O9" s="27" t="str">
        <f>TEXT(Bookings[[#This Row],[Check-in]],"mmm")</f>
        <v>Jun</v>
      </c>
      <c r="P9" s="38" t="s">
        <v>498</v>
      </c>
      <c r="Q9" s="38" t="s">
        <v>65</v>
      </c>
    </row>
    <row r="10" spans="1:20" x14ac:dyDescent="0.3">
      <c r="A10" s="38" t="s">
        <v>275</v>
      </c>
      <c r="B10" s="38" t="s">
        <v>266</v>
      </c>
      <c r="C10" s="38" t="s">
        <v>28</v>
      </c>
      <c r="D10" s="27">
        <v>2</v>
      </c>
      <c r="E10" s="27">
        <v>2</v>
      </c>
      <c r="F10" s="27" t="str" cm="1">
        <f t="array" ref="F10">_xlfn.IFS(Bookings[[#This Row],[Total Guests]]=1,"Solo",Bookings[[#This Row],[Total Guests]]=2,"Couple",Bookings[[#This Row],[Total Guests]]&gt;=3,"Family")</f>
        <v>Couple</v>
      </c>
      <c r="G10" s="38" t="str">
        <f>VLOOKUP(Bookings[[#This Row],[Guest ID]],Table1[],4,0)</f>
        <v>Greece</v>
      </c>
      <c r="H10" s="4">
        <v>45832</v>
      </c>
      <c r="I10" s="4">
        <v>45838</v>
      </c>
      <c r="J10" s="27">
        <f>Bookings[[#This Row],[Check-out]]-Bookings[[#This Row],[Check-in]]</f>
        <v>6</v>
      </c>
      <c r="K10" s="28">
        <v>35</v>
      </c>
      <c r="L10" s="28">
        <v>0</v>
      </c>
      <c r="M10" s="28">
        <f t="shared" si="0"/>
        <v>210</v>
      </c>
      <c r="N10" s="28">
        <f>Bookings[[#This Row],[Nights Stayed]]*Bookings[[#This Row],[Price per Night]]</f>
        <v>210</v>
      </c>
      <c r="O10" s="27" t="str">
        <f>TEXT(Bookings[[#This Row],[Check-in]],"mmm")</f>
        <v>Jun</v>
      </c>
      <c r="P10" s="38" t="s">
        <v>498</v>
      </c>
      <c r="Q10" s="38" t="s">
        <v>65</v>
      </c>
    </row>
    <row r="11" spans="1:20" x14ac:dyDescent="0.3">
      <c r="A11" s="38" t="s">
        <v>276</v>
      </c>
      <c r="B11" s="38" t="s">
        <v>266</v>
      </c>
      <c r="C11" s="38" t="s">
        <v>25</v>
      </c>
      <c r="D11" s="27">
        <v>3</v>
      </c>
      <c r="E11" s="27">
        <v>2</v>
      </c>
      <c r="F11" s="27" t="str" cm="1">
        <f t="array" ref="F11">_xlfn.IFS(Bookings[[#This Row],[Total Guests]]=1,"Solo",Bookings[[#This Row],[Total Guests]]=2,"Couple",Bookings[[#This Row],[Total Guests]]&gt;=3,"Family")</f>
        <v>Couple</v>
      </c>
      <c r="G11" s="38" t="str">
        <f>VLOOKUP(Bookings[[#This Row],[Guest ID]],Table1[],4,0)</f>
        <v>Serbia</v>
      </c>
      <c r="H11" s="4">
        <v>45832</v>
      </c>
      <c r="I11" s="4">
        <v>45839</v>
      </c>
      <c r="J11" s="27">
        <f>Bookings[[#This Row],[Check-out]]-Bookings[[#This Row],[Check-in]]</f>
        <v>7</v>
      </c>
      <c r="K11" s="28">
        <v>30</v>
      </c>
      <c r="L11" s="28">
        <v>0</v>
      </c>
      <c r="M11" s="28">
        <f t="shared" si="0"/>
        <v>210</v>
      </c>
      <c r="N11" s="28">
        <f>Bookings[[#This Row],[Nights Stayed]]*Bookings[[#This Row],[Price per Night]]</f>
        <v>210</v>
      </c>
      <c r="O11" s="27" t="str">
        <f>TEXT(Bookings[[#This Row],[Check-in]],"mmm")</f>
        <v>Jun</v>
      </c>
      <c r="P11" s="38" t="s">
        <v>489</v>
      </c>
      <c r="Q11" s="38" t="s">
        <v>67</v>
      </c>
    </row>
    <row r="12" spans="1:20" x14ac:dyDescent="0.3">
      <c r="A12" s="38" t="s">
        <v>277</v>
      </c>
      <c r="B12" s="38" t="s">
        <v>266</v>
      </c>
      <c r="C12" s="38" t="s">
        <v>25</v>
      </c>
      <c r="D12" s="27">
        <v>4</v>
      </c>
      <c r="E12" s="27">
        <v>2</v>
      </c>
      <c r="F12" s="27" t="str" cm="1">
        <f t="array" ref="F12">_xlfn.IFS(Bookings[[#This Row],[Total Guests]]=1,"Solo",Bookings[[#This Row],[Total Guests]]=2,"Couple",Bookings[[#This Row],[Total Guests]]&gt;=3,"Family")</f>
        <v>Couple</v>
      </c>
      <c r="G12" s="38" t="str">
        <f>VLOOKUP(Bookings[[#This Row],[Guest ID]],Table1[],4,0)</f>
        <v>Serbia</v>
      </c>
      <c r="H12" s="4">
        <v>45832</v>
      </c>
      <c r="I12" s="4">
        <v>45839</v>
      </c>
      <c r="J12" s="27">
        <f>Bookings[[#This Row],[Check-out]]-Bookings[[#This Row],[Check-in]]</f>
        <v>7</v>
      </c>
      <c r="K12" s="28">
        <v>30</v>
      </c>
      <c r="L12" s="28">
        <v>0</v>
      </c>
      <c r="M12" s="28">
        <f t="shared" si="0"/>
        <v>210</v>
      </c>
      <c r="N12" s="28">
        <f>Bookings[[#This Row],[Nights Stayed]]*Bookings[[#This Row],[Price per Night]]</f>
        <v>210</v>
      </c>
      <c r="O12" s="27" t="str">
        <f>TEXT(Bookings[[#This Row],[Check-in]],"mmm")</f>
        <v>Jun</v>
      </c>
      <c r="P12" s="38" t="s">
        <v>489</v>
      </c>
      <c r="Q12" s="38" t="s">
        <v>67</v>
      </c>
    </row>
    <row r="13" spans="1:20" x14ac:dyDescent="0.3">
      <c r="A13" s="38" t="s">
        <v>278</v>
      </c>
      <c r="B13" s="38" t="s">
        <v>266</v>
      </c>
      <c r="C13" s="38" t="s">
        <v>32</v>
      </c>
      <c r="D13" s="27">
        <v>102</v>
      </c>
      <c r="E13" s="27">
        <v>2</v>
      </c>
      <c r="F13" s="27" t="str" cm="1">
        <f t="array" ref="F13">_xlfn.IFS(Bookings[[#This Row],[Total Guests]]=1,"Solo",Bookings[[#This Row],[Total Guests]]=2,"Couple",Bookings[[#This Row],[Total Guests]]&gt;=3,"Family")</f>
        <v>Couple</v>
      </c>
      <c r="G13" s="38" t="str">
        <f>VLOOKUP(Bookings[[#This Row],[Guest ID]],Table1[],4,0)</f>
        <v>Serbia</v>
      </c>
      <c r="H13" s="4">
        <v>45832</v>
      </c>
      <c r="I13" s="4">
        <v>45842</v>
      </c>
      <c r="J13" s="27">
        <f>Bookings[[#This Row],[Check-out]]-Bookings[[#This Row],[Check-in]]</f>
        <v>10</v>
      </c>
      <c r="K13" s="28">
        <v>32</v>
      </c>
      <c r="L13" s="28">
        <v>0</v>
      </c>
      <c r="M13" s="28">
        <f t="shared" si="0"/>
        <v>320</v>
      </c>
      <c r="N13" s="28">
        <f>Bookings[[#This Row],[Nights Stayed]]*Bookings[[#This Row],[Price per Night]]</f>
        <v>320</v>
      </c>
      <c r="O13" s="27" t="str">
        <f>TEXT(Bookings[[#This Row],[Check-in]],"mmm")</f>
        <v>Jun</v>
      </c>
      <c r="P13" s="38" t="s">
        <v>489</v>
      </c>
      <c r="Q13" s="38" t="s">
        <v>66</v>
      </c>
    </row>
    <row r="14" spans="1:20" x14ac:dyDescent="0.3">
      <c r="A14" s="38" t="s">
        <v>279</v>
      </c>
      <c r="B14" s="38" t="s">
        <v>266</v>
      </c>
      <c r="C14" s="38" t="s">
        <v>46</v>
      </c>
      <c r="D14" s="27">
        <v>1</v>
      </c>
      <c r="E14" s="27">
        <v>2</v>
      </c>
      <c r="F14" s="27" t="str" cm="1">
        <f t="array" ref="F14">_xlfn.IFS(Bookings[[#This Row],[Total Guests]]=1,"Solo",Bookings[[#This Row],[Total Guests]]=2,"Couple",Bookings[[#This Row],[Total Guests]]&gt;=3,"Family")</f>
        <v>Couple</v>
      </c>
      <c r="G14" s="38" t="str">
        <f>VLOOKUP(Bookings[[#This Row],[Guest ID]],Table1[],4,0)</f>
        <v>Greece</v>
      </c>
      <c r="H14" s="4">
        <v>45833</v>
      </c>
      <c r="I14" s="4">
        <v>45839</v>
      </c>
      <c r="J14" s="27">
        <f>Bookings[[#This Row],[Check-out]]-Bookings[[#This Row],[Check-in]]</f>
        <v>6</v>
      </c>
      <c r="K14" s="28">
        <v>35</v>
      </c>
      <c r="L14" s="28">
        <v>0</v>
      </c>
      <c r="M14" s="28">
        <f t="shared" si="0"/>
        <v>210</v>
      </c>
      <c r="N14" s="28">
        <f>Bookings[[#This Row],[Nights Stayed]]*Bookings[[#This Row],[Price per Night]]</f>
        <v>210</v>
      </c>
      <c r="O14" s="27" t="str">
        <f>TEXT(Bookings[[#This Row],[Check-in]],"mmm")</f>
        <v>Jun</v>
      </c>
      <c r="P14" s="38" t="s">
        <v>498</v>
      </c>
      <c r="Q14" s="38" t="s">
        <v>65</v>
      </c>
    </row>
    <row r="15" spans="1:20" x14ac:dyDescent="0.3">
      <c r="A15" s="38" t="s">
        <v>280</v>
      </c>
      <c r="B15" s="38" t="s">
        <v>266</v>
      </c>
      <c r="C15" s="38" t="s">
        <v>24</v>
      </c>
      <c r="D15" s="27">
        <v>103</v>
      </c>
      <c r="E15" s="27">
        <v>4</v>
      </c>
      <c r="F15" s="27" t="str" cm="1">
        <f t="array" ref="F15">_xlfn.IFS(Bookings[[#This Row],[Total Guests]]=1,"Solo",Bookings[[#This Row],[Total Guests]]=2,"Couple",Bookings[[#This Row],[Total Guests]]&gt;=3,"Family")</f>
        <v>Family</v>
      </c>
      <c r="G15" s="38" t="str">
        <f>VLOOKUP(Bookings[[#This Row],[Guest ID]],Table1[],4,0)</f>
        <v>MKD</v>
      </c>
      <c r="H15" s="4">
        <v>45839</v>
      </c>
      <c r="I15" s="4">
        <v>45849</v>
      </c>
      <c r="J15" s="27">
        <f>Bookings[[#This Row],[Check-out]]-Bookings[[#This Row],[Check-in]]</f>
        <v>10</v>
      </c>
      <c r="K15" s="28">
        <v>50</v>
      </c>
      <c r="L15" s="28">
        <v>0</v>
      </c>
      <c r="M15" s="28">
        <f t="shared" si="0"/>
        <v>500</v>
      </c>
      <c r="N15" s="28">
        <f>Bookings[[#This Row],[Nights Stayed]]*Bookings[[#This Row],[Price per Night]]</f>
        <v>500</v>
      </c>
      <c r="O15" s="27" t="str">
        <f>TEXT(Bookings[[#This Row],[Check-in]],"mmm")</f>
        <v>Jul</v>
      </c>
      <c r="P15" s="38" t="s">
        <v>489</v>
      </c>
      <c r="Q15" s="38" t="s">
        <v>66</v>
      </c>
    </row>
    <row r="16" spans="1:20" x14ac:dyDescent="0.3">
      <c r="A16" s="38" t="s">
        <v>281</v>
      </c>
      <c r="B16" s="38" t="s">
        <v>266</v>
      </c>
      <c r="C16" s="38" t="s">
        <v>24</v>
      </c>
      <c r="D16" s="27">
        <v>104</v>
      </c>
      <c r="E16" s="27">
        <v>2</v>
      </c>
      <c r="F16" s="27" t="str" cm="1">
        <f t="array" ref="F16">_xlfn.IFS(Bookings[[#This Row],[Total Guests]]=1,"Solo",Bookings[[#This Row],[Total Guests]]=2,"Couple",Bookings[[#This Row],[Total Guests]]&gt;=3,"Family")</f>
        <v>Couple</v>
      </c>
      <c r="G16" s="38" t="str">
        <f>VLOOKUP(Bookings[[#This Row],[Guest ID]],Table1[],4,0)</f>
        <v>MKD</v>
      </c>
      <c r="H16" s="4">
        <v>45839</v>
      </c>
      <c r="I16" s="4">
        <v>45849</v>
      </c>
      <c r="J16" s="27">
        <f>Bookings[[#This Row],[Check-out]]-Bookings[[#This Row],[Check-in]]</f>
        <v>10</v>
      </c>
      <c r="K16" s="28">
        <v>40</v>
      </c>
      <c r="L16" s="28">
        <v>0</v>
      </c>
      <c r="M16" s="28">
        <f t="shared" si="0"/>
        <v>400</v>
      </c>
      <c r="N16" s="28">
        <f>Bookings[[#This Row],[Nights Stayed]]*Bookings[[#This Row],[Price per Night]]</f>
        <v>400</v>
      </c>
      <c r="O16" s="27" t="str">
        <f>TEXT(Bookings[[#This Row],[Check-in]],"mmm")</f>
        <v>Jul</v>
      </c>
      <c r="P16" s="38" t="s">
        <v>489</v>
      </c>
      <c r="Q16" s="38" t="s">
        <v>66</v>
      </c>
    </row>
    <row r="17" spans="1:17" x14ac:dyDescent="0.3">
      <c r="A17" s="38" t="s">
        <v>282</v>
      </c>
      <c r="B17" s="38" t="s">
        <v>266</v>
      </c>
      <c r="C17" s="38" t="s">
        <v>22</v>
      </c>
      <c r="D17" s="27">
        <v>5</v>
      </c>
      <c r="E17" s="27">
        <v>6</v>
      </c>
      <c r="F17" s="27" t="str" cm="1">
        <f t="array" ref="F17">_xlfn.IFS(Bookings[[#This Row],[Total Guests]]=1,"Solo",Bookings[[#This Row],[Total Guests]]=2,"Couple",Bookings[[#This Row],[Total Guests]]&gt;=3,"Family")</f>
        <v>Family</v>
      </c>
      <c r="G17" s="38" t="str">
        <f>VLOOKUP(Bookings[[#This Row],[Guest ID]],Table1[],4,0)</f>
        <v>MKD</v>
      </c>
      <c r="H17" s="4">
        <v>45840</v>
      </c>
      <c r="I17" s="4">
        <v>45847</v>
      </c>
      <c r="J17" s="27">
        <f>Bookings[[#This Row],[Check-out]]-Bookings[[#This Row],[Check-in]]</f>
        <v>7</v>
      </c>
      <c r="K17" s="28">
        <v>62</v>
      </c>
      <c r="L17" s="28">
        <v>60</v>
      </c>
      <c r="M17" s="28">
        <f t="shared" si="0"/>
        <v>374</v>
      </c>
      <c r="N17" s="28">
        <f>Bookings[[#This Row],[Nights Stayed]]*Bookings[[#This Row],[Price per Night]]</f>
        <v>434</v>
      </c>
      <c r="O17" s="27" t="str">
        <f>TEXT(Bookings[[#This Row],[Check-in]],"mmm")</f>
        <v>Jul</v>
      </c>
      <c r="P17" s="38" t="s">
        <v>490</v>
      </c>
      <c r="Q17" s="38" t="s">
        <v>66</v>
      </c>
    </row>
    <row r="18" spans="1:17" x14ac:dyDescent="0.3">
      <c r="A18" s="38" t="s">
        <v>283</v>
      </c>
      <c r="B18" s="38" t="s">
        <v>266</v>
      </c>
      <c r="C18" s="38" t="s">
        <v>16</v>
      </c>
      <c r="D18" s="27">
        <v>103</v>
      </c>
      <c r="E18" s="27">
        <v>4</v>
      </c>
      <c r="F18" s="27" t="str" cm="1">
        <f t="array" ref="F18">_xlfn.IFS(Bookings[[#This Row],[Total Guests]]=1,"Solo",Bookings[[#This Row],[Total Guests]]=2,"Couple",Bookings[[#This Row],[Total Guests]]&gt;=3,"Family")</f>
        <v>Family</v>
      </c>
      <c r="G18" s="38" t="str">
        <f>VLOOKUP(Bookings[[#This Row],[Guest ID]],Table1[],4,0)</f>
        <v>Serbia</v>
      </c>
      <c r="H18" s="4">
        <v>45849</v>
      </c>
      <c r="I18" s="4">
        <v>45858</v>
      </c>
      <c r="J18" s="27">
        <f>Bookings[[#This Row],[Check-out]]-Bookings[[#This Row],[Check-in]]</f>
        <v>9</v>
      </c>
      <c r="K18" s="28">
        <v>52</v>
      </c>
      <c r="L18" s="28">
        <v>50</v>
      </c>
      <c r="M18" s="28">
        <f>(J18*K18)-L18</f>
        <v>418</v>
      </c>
      <c r="N18" s="28">
        <f>Bookings[[#This Row],[Nights Stayed]]*Bookings[[#This Row],[Price per Night]]</f>
        <v>468</v>
      </c>
      <c r="O18" s="27" t="str">
        <f>TEXT(Bookings[[#This Row],[Check-in]],"mmm")</f>
        <v>Jul</v>
      </c>
      <c r="P18" s="38" t="s">
        <v>489</v>
      </c>
      <c r="Q18" s="38" t="s">
        <v>67</v>
      </c>
    </row>
    <row r="19" spans="1:17" x14ac:dyDescent="0.3">
      <c r="A19" s="38" t="s">
        <v>284</v>
      </c>
      <c r="B19" s="38" t="s">
        <v>266</v>
      </c>
      <c r="C19" s="38" t="s">
        <v>34</v>
      </c>
      <c r="D19" s="27">
        <v>102</v>
      </c>
      <c r="E19" s="27">
        <v>2</v>
      </c>
      <c r="F19" s="27" t="str" cm="1">
        <f t="array" ref="F19">_xlfn.IFS(Bookings[[#This Row],[Total Guests]]=1,"Solo",Bookings[[#This Row],[Total Guests]]=2,"Couple",Bookings[[#This Row],[Total Guests]]&gt;=3,"Family")</f>
        <v>Couple</v>
      </c>
      <c r="G19" s="38" t="str">
        <f>VLOOKUP(Bookings[[#This Row],[Guest ID]],Table1[],4,0)</f>
        <v>Serbia</v>
      </c>
      <c r="H19" s="4">
        <v>45845</v>
      </c>
      <c r="I19" s="4">
        <v>45855</v>
      </c>
      <c r="J19" s="27">
        <f>Bookings[[#This Row],[Check-out]]-Bookings[[#This Row],[Check-in]]</f>
        <v>10</v>
      </c>
      <c r="K19" s="28">
        <v>42</v>
      </c>
      <c r="L19" s="28">
        <v>0</v>
      </c>
      <c r="M19" s="28">
        <f t="shared" si="0"/>
        <v>420</v>
      </c>
      <c r="N19" s="28">
        <f>Bookings[[#This Row],[Nights Stayed]]*Bookings[[#This Row],[Price per Night]]</f>
        <v>420</v>
      </c>
      <c r="O19" s="27" t="str">
        <f>TEXT(Bookings[[#This Row],[Check-in]],"mmm")</f>
        <v>Jul</v>
      </c>
      <c r="P19" s="38" t="s">
        <v>70</v>
      </c>
      <c r="Q19" s="38" t="s">
        <v>66</v>
      </c>
    </row>
    <row r="20" spans="1:17" x14ac:dyDescent="0.3">
      <c r="A20" s="38" t="s">
        <v>285</v>
      </c>
      <c r="B20" s="38" t="s">
        <v>266</v>
      </c>
      <c r="C20" s="38" t="s">
        <v>14</v>
      </c>
      <c r="D20" s="27">
        <v>5</v>
      </c>
      <c r="E20" s="27">
        <v>3</v>
      </c>
      <c r="F20" s="27" t="str" cm="1">
        <f t="array" ref="F20">_xlfn.IFS(Bookings[[#This Row],[Total Guests]]=1,"Solo",Bookings[[#This Row],[Total Guests]]=2,"Couple",Bookings[[#This Row],[Total Guests]]&gt;=3,"Family")</f>
        <v>Family</v>
      </c>
      <c r="G20" s="38" t="str">
        <f>VLOOKUP(Bookings[[#This Row],[Guest ID]],Table1[],4,0)</f>
        <v>Austria</v>
      </c>
      <c r="H20" s="4">
        <v>45847</v>
      </c>
      <c r="I20" s="4">
        <v>45862</v>
      </c>
      <c r="J20" s="27">
        <f>Bookings[[#This Row],[Check-out]]-Bookings[[#This Row],[Check-in]]</f>
        <v>15</v>
      </c>
      <c r="K20" s="28">
        <v>50</v>
      </c>
      <c r="L20" s="28">
        <v>0</v>
      </c>
      <c r="M20" s="28">
        <f t="shared" si="0"/>
        <v>750</v>
      </c>
      <c r="N20" s="28">
        <f>Bookings[[#This Row],[Nights Stayed]]*Bookings[[#This Row],[Price per Night]]</f>
        <v>750</v>
      </c>
      <c r="O20" s="27" t="str">
        <f>TEXT(Bookings[[#This Row],[Check-in]],"mmm")</f>
        <v>Jul</v>
      </c>
      <c r="P20" s="38" t="s">
        <v>489</v>
      </c>
      <c r="Q20" s="38" t="s">
        <v>67</v>
      </c>
    </row>
    <row r="21" spans="1:17" x14ac:dyDescent="0.3">
      <c r="A21" s="38" t="s">
        <v>286</v>
      </c>
      <c r="B21" s="38" t="s">
        <v>266</v>
      </c>
      <c r="C21" s="38" t="s">
        <v>10</v>
      </c>
      <c r="D21" s="27">
        <v>7</v>
      </c>
      <c r="E21" s="27">
        <v>3</v>
      </c>
      <c r="F21" s="27" t="str" cm="1">
        <f t="array" ref="F21">_xlfn.IFS(Bookings[[#This Row],[Total Guests]]=1,"Solo",Bookings[[#This Row],[Total Guests]]=2,"Couple",Bookings[[#This Row],[Total Guests]]&gt;=3,"Family")</f>
        <v>Family</v>
      </c>
      <c r="G21" s="38" t="str">
        <f>VLOOKUP(Bookings[[#This Row],[Guest ID]],Table1[],4,0)</f>
        <v>Serbia</v>
      </c>
      <c r="H21" s="4">
        <v>45849</v>
      </c>
      <c r="I21" s="4">
        <v>45863</v>
      </c>
      <c r="J21" s="27">
        <f>Bookings[[#This Row],[Check-out]]-Bookings[[#This Row],[Check-in]]</f>
        <v>14</v>
      </c>
      <c r="K21" s="28">
        <v>50.213999999999999</v>
      </c>
      <c r="L21" s="29">
        <v>45</v>
      </c>
      <c r="M21" s="28">
        <f t="shared" si="0"/>
        <v>657.99599999999998</v>
      </c>
      <c r="N21" s="28">
        <f>Bookings[[#This Row],[Nights Stayed]]*Bookings[[#This Row],[Price per Night]]</f>
        <v>702.99599999999998</v>
      </c>
      <c r="O21" s="27" t="str">
        <f>TEXT(Bookings[[#This Row],[Check-in]],"mmm")</f>
        <v>Jul</v>
      </c>
      <c r="P21" s="38" t="s">
        <v>489</v>
      </c>
      <c r="Q21" s="38" t="s">
        <v>67</v>
      </c>
    </row>
    <row r="22" spans="1:17" x14ac:dyDescent="0.3">
      <c r="A22" s="38" t="s">
        <v>287</v>
      </c>
      <c r="B22" s="38" t="s">
        <v>266</v>
      </c>
      <c r="C22" s="38" t="s">
        <v>23</v>
      </c>
      <c r="D22" s="27">
        <v>4</v>
      </c>
      <c r="E22" s="27">
        <v>3</v>
      </c>
      <c r="F22" s="27" t="str" cm="1">
        <f t="array" ref="F22">_xlfn.IFS(Bookings[[#This Row],[Total Guests]]=1,"Solo",Bookings[[#This Row],[Total Guests]]=2,"Couple",Bookings[[#This Row],[Total Guests]]&gt;=3,"Family")</f>
        <v>Family</v>
      </c>
      <c r="G22" s="38" t="str">
        <f>VLOOKUP(Bookings[[#This Row],[Guest ID]],Table1[],4,0)</f>
        <v>Serbia</v>
      </c>
      <c r="H22" s="4">
        <v>45851</v>
      </c>
      <c r="I22" s="4">
        <v>45861</v>
      </c>
      <c r="J22" s="27">
        <f>Bookings[[#This Row],[Check-out]]-Bookings[[#This Row],[Check-in]]</f>
        <v>10</v>
      </c>
      <c r="K22" s="28">
        <v>51.5</v>
      </c>
      <c r="L22" s="28">
        <v>0</v>
      </c>
      <c r="M22" s="28">
        <f t="shared" si="0"/>
        <v>515</v>
      </c>
      <c r="N22" s="28">
        <f>Bookings[[#This Row],[Nights Stayed]]*Bookings[[#This Row],[Price per Night]]</f>
        <v>515</v>
      </c>
      <c r="O22" s="27" t="str">
        <f>TEXT(Bookings[[#This Row],[Check-in]],"mmm")</f>
        <v>Jul</v>
      </c>
      <c r="P22" s="38" t="s">
        <v>70</v>
      </c>
      <c r="Q22" s="38" t="s">
        <v>66</v>
      </c>
    </row>
    <row r="23" spans="1:17" x14ac:dyDescent="0.3">
      <c r="A23" s="38" t="s">
        <v>288</v>
      </c>
      <c r="B23" s="38" t="s">
        <v>266</v>
      </c>
      <c r="C23" s="38" t="s">
        <v>140</v>
      </c>
      <c r="D23" s="27">
        <v>1</v>
      </c>
      <c r="E23" s="27">
        <v>4</v>
      </c>
      <c r="F23" s="27" t="str" cm="1">
        <f t="array" ref="F23">_xlfn.IFS(Bookings[[#This Row],[Total Guests]]=1,"Solo",Bookings[[#This Row],[Total Guests]]=2,"Couple",Bookings[[#This Row],[Total Guests]]&gt;=3,"Family")</f>
        <v>Family</v>
      </c>
      <c r="G23" s="38" t="str">
        <f>VLOOKUP(Bookings[[#This Row],[Guest ID]],Table1[],4,0)</f>
        <v>Serbia</v>
      </c>
      <c r="H23" s="4">
        <v>45851</v>
      </c>
      <c r="I23" s="4">
        <v>45861</v>
      </c>
      <c r="J23" s="27">
        <f>Bookings[[#This Row],[Check-out]]-Bookings[[#This Row],[Check-in]]</f>
        <v>10</v>
      </c>
      <c r="K23" s="28">
        <v>51.5</v>
      </c>
      <c r="L23" s="28">
        <v>0</v>
      </c>
      <c r="M23" s="28">
        <f t="shared" si="0"/>
        <v>515</v>
      </c>
      <c r="N23" s="28">
        <f>Bookings[[#This Row],[Nights Stayed]]*Bookings[[#This Row],[Price per Night]]</f>
        <v>515</v>
      </c>
      <c r="O23" s="27" t="str">
        <f>TEXT(Bookings[[#This Row],[Check-in]],"mmm")</f>
        <v>Jul</v>
      </c>
      <c r="P23" s="38" t="s">
        <v>70</v>
      </c>
      <c r="Q23" s="38" t="s">
        <v>66</v>
      </c>
    </row>
    <row r="24" spans="1:17" x14ac:dyDescent="0.3">
      <c r="A24" s="38" t="s">
        <v>289</v>
      </c>
      <c r="B24" s="38" t="s">
        <v>266</v>
      </c>
      <c r="C24" s="38" t="s">
        <v>35</v>
      </c>
      <c r="D24" s="27">
        <v>106</v>
      </c>
      <c r="E24" s="27">
        <v>1</v>
      </c>
      <c r="F24" s="27" t="str" cm="1">
        <f t="array" ref="F24">_xlfn.IFS(Bookings[[#This Row],[Total Guests]]=1,"Solo",Bookings[[#This Row],[Total Guests]]=2,"Couple",Bookings[[#This Row],[Total Guests]]&gt;=3,"Family")</f>
        <v>Solo</v>
      </c>
      <c r="G24" s="38" t="str">
        <f>VLOOKUP(Bookings[[#This Row],[Guest ID]],Table1[],4,0)</f>
        <v>MKD</v>
      </c>
      <c r="H24" s="4">
        <v>45853</v>
      </c>
      <c r="I24" s="4">
        <v>45867</v>
      </c>
      <c r="J24" s="27">
        <f>Bookings[[#This Row],[Check-out]]-Bookings[[#This Row],[Check-in]]</f>
        <v>14</v>
      </c>
      <c r="K24" s="28">
        <v>40</v>
      </c>
      <c r="L24" s="28">
        <v>0</v>
      </c>
      <c r="M24" s="28">
        <f t="shared" si="0"/>
        <v>560</v>
      </c>
      <c r="N24" s="28">
        <f>Bookings[[#This Row],[Nights Stayed]]*Bookings[[#This Row],[Price per Night]]</f>
        <v>560</v>
      </c>
      <c r="O24" s="27" t="str">
        <f>TEXT(Bookings[[#This Row],[Check-in]],"mmm")</f>
        <v>Jul</v>
      </c>
      <c r="P24" s="38" t="s">
        <v>498</v>
      </c>
      <c r="Q24" s="38" t="s">
        <v>65</v>
      </c>
    </row>
    <row r="25" spans="1:17" x14ac:dyDescent="0.3">
      <c r="A25" s="38" t="s">
        <v>290</v>
      </c>
      <c r="B25" s="38" t="s">
        <v>266</v>
      </c>
      <c r="C25" s="38" t="s">
        <v>36</v>
      </c>
      <c r="D25" s="27">
        <v>105</v>
      </c>
      <c r="E25" s="27">
        <v>4</v>
      </c>
      <c r="F25" s="27" t="str" cm="1">
        <f t="array" ref="F25">_xlfn.IFS(Bookings[[#This Row],[Total Guests]]=1,"Solo",Bookings[[#This Row],[Total Guests]]=2,"Couple",Bookings[[#This Row],[Total Guests]]&gt;=3,"Family")</f>
        <v>Family</v>
      </c>
      <c r="G25" s="38" t="str">
        <f>VLOOKUP(Bookings[[#This Row],[Guest ID]],Table1[],4,0)</f>
        <v>Serbia</v>
      </c>
      <c r="H25" s="4">
        <v>45854</v>
      </c>
      <c r="I25" s="4">
        <v>45863</v>
      </c>
      <c r="J25" s="27">
        <f>Bookings[[#This Row],[Check-out]]-Bookings[[#This Row],[Check-in]]</f>
        <v>9</v>
      </c>
      <c r="K25" s="28">
        <v>52</v>
      </c>
      <c r="L25" s="29">
        <v>50</v>
      </c>
      <c r="M25" s="28">
        <f t="shared" si="0"/>
        <v>418</v>
      </c>
      <c r="N25" s="28">
        <f>Bookings[[#This Row],[Nights Stayed]]*Bookings[[#This Row],[Price per Night]]</f>
        <v>468</v>
      </c>
      <c r="O25" s="27" t="str">
        <f>TEXT(Bookings[[#This Row],[Check-in]],"mmm")</f>
        <v>Jul</v>
      </c>
      <c r="P25" s="38" t="s">
        <v>70</v>
      </c>
      <c r="Q25" s="38" t="s">
        <v>67</v>
      </c>
    </row>
    <row r="26" spans="1:17" x14ac:dyDescent="0.3">
      <c r="A26" s="38" t="s">
        <v>291</v>
      </c>
      <c r="B26" s="38" t="s">
        <v>266</v>
      </c>
      <c r="C26" s="38" t="s">
        <v>33</v>
      </c>
      <c r="D26" s="27">
        <v>2</v>
      </c>
      <c r="E26" s="27">
        <v>2</v>
      </c>
      <c r="F26" s="27" t="str" cm="1">
        <f t="array" ref="F26">_xlfn.IFS(Bookings[[#This Row],[Total Guests]]=1,"Solo",Bookings[[#This Row],[Total Guests]]=2,"Couple",Bookings[[#This Row],[Total Guests]]&gt;=3,"Family")</f>
        <v>Couple</v>
      </c>
      <c r="G26" s="38" t="str">
        <f>VLOOKUP(Bookings[[#This Row],[Guest ID]],Table1[],4,0)</f>
        <v>Serbia</v>
      </c>
      <c r="H26" s="4">
        <v>45859</v>
      </c>
      <c r="I26" s="4">
        <v>45870</v>
      </c>
      <c r="J26" s="27">
        <f>Bookings[[#This Row],[Check-out]]-Bookings[[#This Row],[Check-in]]</f>
        <v>11</v>
      </c>
      <c r="K26" s="28">
        <v>42</v>
      </c>
      <c r="L26" s="28">
        <v>0</v>
      </c>
      <c r="M26" s="28">
        <f t="shared" si="0"/>
        <v>462</v>
      </c>
      <c r="N26" s="28">
        <f>Bookings[[#This Row],[Nights Stayed]]*Bookings[[#This Row],[Price per Night]]</f>
        <v>462</v>
      </c>
      <c r="O26" s="27" t="str">
        <f>TEXT(Bookings[[#This Row],[Check-in]],"mmm")</f>
        <v>Jul</v>
      </c>
      <c r="P26" s="38" t="s">
        <v>489</v>
      </c>
      <c r="Q26" s="38" t="s">
        <v>66</v>
      </c>
    </row>
    <row r="27" spans="1:17" x14ac:dyDescent="0.3">
      <c r="A27" s="38" t="s">
        <v>292</v>
      </c>
      <c r="B27" s="38" t="s">
        <v>266</v>
      </c>
      <c r="C27" s="38" t="s">
        <v>18</v>
      </c>
      <c r="D27" s="27">
        <v>6</v>
      </c>
      <c r="E27" s="27">
        <v>1</v>
      </c>
      <c r="F27" s="27" t="str" cm="1">
        <f t="array" ref="F27">_xlfn.IFS(Bookings[[#This Row],[Total Guests]]=1,"Solo",Bookings[[#This Row],[Total Guests]]=2,"Couple",Bookings[[#This Row],[Total Guests]]&gt;=3,"Family")</f>
        <v>Solo</v>
      </c>
      <c r="G27" s="38" t="str">
        <f>VLOOKUP(Bookings[[#This Row],[Guest ID]],Table1[],4,0)</f>
        <v>Serbia</v>
      </c>
      <c r="H27" s="4">
        <v>45859</v>
      </c>
      <c r="I27" s="4">
        <v>45876</v>
      </c>
      <c r="J27" s="27">
        <f>Bookings[[#This Row],[Check-out]]-Bookings[[#This Row],[Check-in]]</f>
        <v>17</v>
      </c>
      <c r="K27" s="28">
        <v>35</v>
      </c>
      <c r="L27" s="28">
        <v>0</v>
      </c>
      <c r="M27" s="28">
        <f t="shared" si="0"/>
        <v>595</v>
      </c>
      <c r="N27" s="28">
        <f>Bookings[[#This Row],[Nights Stayed]]*Bookings[[#This Row],[Price per Night]]</f>
        <v>595</v>
      </c>
      <c r="O27" s="27" t="str">
        <f>TEXT(Bookings[[#This Row],[Check-in]],"mmm")</f>
        <v>Jul</v>
      </c>
      <c r="P27" s="38" t="s">
        <v>489</v>
      </c>
      <c r="Q27" s="38" t="s">
        <v>65</v>
      </c>
    </row>
    <row r="28" spans="1:17" x14ac:dyDescent="0.3">
      <c r="A28" s="38" t="s">
        <v>293</v>
      </c>
      <c r="B28" s="38" t="s">
        <v>266</v>
      </c>
      <c r="C28" s="38" t="s">
        <v>17</v>
      </c>
      <c r="D28" s="27">
        <v>101</v>
      </c>
      <c r="E28" s="27">
        <v>4</v>
      </c>
      <c r="F28" s="27" t="str" cm="1">
        <f t="array" ref="F28">_xlfn.IFS(Bookings[[#This Row],[Total Guests]]=1,"Solo",Bookings[[#This Row],[Total Guests]]=2,"Couple",Bookings[[#This Row],[Total Guests]]&gt;=3,"Family")</f>
        <v>Family</v>
      </c>
      <c r="G28" s="38" t="str">
        <f>VLOOKUP(Bookings[[#This Row],[Guest ID]],Table1[],4,0)</f>
        <v>Serbia</v>
      </c>
      <c r="H28" s="4">
        <v>45864</v>
      </c>
      <c r="I28" s="4">
        <v>45871</v>
      </c>
      <c r="J28" s="27">
        <f>Bookings[[#This Row],[Check-out]]-Bookings[[#This Row],[Check-in]]</f>
        <v>7</v>
      </c>
      <c r="K28" s="28">
        <v>50</v>
      </c>
      <c r="L28" s="28">
        <v>0</v>
      </c>
      <c r="M28" s="28">
        <f t="shared" si="0"/>
        <v>350</v>
      </c>
      <c r="N28" s="28">
        <f>Bookings[[#This Row],[Nights Stayed]]*Bookings[[#This Row],[Price per Night]]</f>
        <v>350</v>
      </c>
      <c r="O28" s="27" t="str">
        <f>TEXT(Bookings[[#This Row],[Check-in]],"mmm")</f>
        <v>Jul</v>
      </c>
      <c r="P28" s="38" t="s">
        <v>489</v>
      </c>
      <c r="Q28" s="38" t="s">
        <v>67</v>
      </c>
    </row>
    <row r="29" spans="1:17" x14ac:dyDescent="0.3">
      <c r="A29" s="38" t="s">
        <v>294</v>
      </c>
      <c r="B29" s="38" t="s">
        <v>266</v>
      </c>
      <c r="C29" s="38" t="s">
        <v>19</v>
      </c>
      <c r="D29" s="27">
        <v>108</v>
      </c>
      <c r="E29" s="27">
        <v>2</v>
      </c>
      <c r="F29" s="27" t="str" cm="1">
        <f t="array" ref="F29">_xlfn.IFS(Bookings[[#This Row],[Total Guests]]=1,"Solo",Bookings[[#This Row],[Total Guests]]=2,"Couple",Bookings[[#This Row],[Total Guests]]&gt;=3,"Family")</f>
        <v>Couple</v>
      </c>
      <c r="G29" s="38" t="str">
        <f>VLOOKUP(Bookings[[#This Row],[Guest ID]],Table1[],4,0)</f>
        <v>Serbia</v>
      </c>
      <c r="H29" s="4">
        <v>45866</v>
      </c>
      <c r="I29" s="4">
        <v>45878</v>
      </c>
      <c r="J29" s="27">
        <f>Bookings[[#This Row],[Check-out]]-Bookings[[#This Row],[Check-in]]</f>
        <v>12</v>
      </c>
      <c r="K29" s="28">
        <v>42</v>
      </c>
      <c r="L29" s="28">
        <v>0</v>
      </c>
      <c r="M29" s="28">
        <f t="shared" si="0"/>
        <v>504</v>
      </c>
      <c r="N29" s="28">
        <f>Bookings[[#This Row],[Nights Stayed]]*Bookings[[#This Row],[Price per Night]]</f>
        <v>504</v>
      </c>
      <c r="O29" s="27" t="str">
        <f>TEXT(Bookings[[#This Row],[Check-in]],"mmm")</f>
        <v>Jul</v>
      </c>
      <c r="P29" s="38" t="s">
        <v>70</v>
      </c>
      <c r="Q29" s="38" t="s">
        <v>68</v>
      </c>
    </row>
    <row r="30" spans="1:17" x14ac:dyDescent="0.3">
      <c r="A30" s="38" t="s">
        <v>295</v>
      </c>
      <c r="B30" s="38" t="s">
        <v>266</v>
      </c>
      <c r="C30" s="38" t="s">
        <v>15</v>
      </c>
      <c r="D30" s="27">
        <v>7</v>
      </c>
      <c r="E30" s="27">
        <v>2</v>
      </c>
      <c r="F30" s="27" t="str" cm="1">
        <f t="array" ref="F30">_xlfn.IFS(Bookings[[#This Row],[Total Guests]]=1,"Solo",Bookings[[#This Row],[Total Guests]]=2,"Couple",Bookings[[#This Row],[Total Guests]]&gt;=3,"Family")</f>
        <v>Couple</v>
      </c>
      <c r="G30" s="38" t="str">
        <f>VLOOKUP(Bookings[[#This Row],[Guest ID]],Table1[],4,0)</f>
        <v>Serbia</v>
      </c>
      <c r="H30" s="4">
        <v>45870</v>
      </c>
      <c r="I30" s="4">
        <v>45882</v>
      </c>
      <c r="J30" s="27">
        <f>Bookings[[#This Row],[Check-out]]-Bookings[[#This Row],[Check-in]]</f>
        <v>12</v>
      </c>
      <c r="K30" s="28">
        <v>45</v>
      </c>
      <c r="L30" s="28">
        <v>0</v>
      </c>
      <c r="M30" s="28">
        <f t="shared" si="0"/>
        <v>540</v>
      </c>
      <c r="N30" s="28">
        <f>Bookings[[#This Row],[Nights Stayed]]*Bookings[[#This Row],[Price per Night]]</f>
        <v>540</v>
      </c>
      <c r="O30" s="27" t="str">
        <f>TEXT(Bookings[[#This Row],[Check-in]],"mmm")</f>
        <v>Aug</v>
      </c>
      <c r="P30" s="38" t="s">
        <v>489</v>
      </c>
      <c r="Q30" s="38" t="s">
        <v>67</v>
      </c>
    </row>
    <row r="31" spans="1:17" x14ac:dyDescent="0.3">
      <c r="A31" s="38" t="s">
        <v>296</v>
      </c>
      <c r="B31" s="38" t="s">
        <v>266</v>
      </c>
      <c r="C31" s="38" t="s">
        <v>37</v>
      </c>
      <c r="D31" s="27">
        <v>1</v>
      </c>
      <c r="E31" s="27">
        <v>4</v>
      </c>
      <c r="F31" s="27" t="str" cm="1">
        <f t="array" ref="F31">_xlfn.IFS(Bookings[[#This Row],[Total Guests]]=1,"Solo",Bookings[[#This Row],[Total Guests]]=2,"Couple",Bookings[[#This Row],[Total Guests]]&gt;=3,"Family")</f>
        <v>Family</v>
      </c>
      <c r="G31" s="38" t="str">
        <f>VLOOKUP(Bookings[[#This Row],[Guest ID]],Table1[],4,0)</f>
        <v>Serbia</v>
      </c>
      <c r="H31" s="4">
        <v>45876</v>
      </c>
      <c r="I31" s="4">
        <v>45883</v>
      </c>
      <c r="J31" s="27">
        <f>Bookings[[#This Row],[Check-out]]-Bookings[[#This Row],[Check-in]]</f>
        <v>7</v>
      </c>
      <c r="K31" s="28">
        <v>52</v>
      </c>
      <c r="L31" s="28">
        <v>0</v>
      </c>
      <c r="M31" s="28">
        <f t="shared" si="0"/>
        <v>364</v>
      </c>
      <c r="N31" s="28">
        <f>Bookings[[#This Row],[Nights Stayed]]*Bookings[[#This Row],[Price per Night]]</f>
        <v>364</v>
      </c>
      <c r="O31" s="27" t="str">
        <f>TEXT(Bookings[[#This Row],[Check-in]],"mmm")</f>
        <v>Aug</v>
      </c>
      <c r="P31" s="38" t="s">
        <v>490</v>
      </c>
      <c r="Q31" s="38" t="s">
        <v>66</v>
      </c>
    </row>
    <row r="32" spans="1:17" x14ac:dyDescent="0.3">
      <c r="A32" s="38" t="s">
        <v>297</v>
      </c>
      <c r="B32" s="38" t="s">
        <v>266</v>
      </c>
      <c r="C32" s="38" t="s">
        <v>166</v>
      </c>
      <c r="D32" s="27">
        <v>4</v>
      </c>
      <c r="E32" s="27">
        <v>4</v>
      </c>
      <c r="F32" s="27" t="str" cm="1">
        <f t="array" ref="F32">_xlfn.IFS(Bookings[[#This Row],[Total Guests]]=1,"Solo",Bookings[[#This Row],[Total Guests]]=2,"Couple",Bookings[[#This Row],[Total Guests]]&gt;=3,"Family")</f>
        <v>Family</v>
      </c>
      <c r="G32" s="38" t="str">
        <f>VLOOKUP(Bookings[[#This Row],[Guest ID]],Table1[],4,0)</f>
        <v>Serbia</v>
      </c>
      <c r="H32" s="4">
        <v>45876</v>
      </c>
      <c r="I32" s="4">
        <v>45883</v>
      </c>
      <c r="J32" s="27">
        <f>Bookings[[#This Row],[Check-out]]-Bookings[[#This Row],[Check-in]]</f>
        <v>7</v>
      </c>
      <c r="K32" s="28">
        <v>52</v>
      </c>
      <c r="L32" s="28">
        <v>0</v>
      </c>
      <c r="M32" s="28">
        <f t="shared" si="0"/>
        <v>364</v>
      </c>
      <c r="N32" s="28">
        <f>Bookings[[#This Row],[Nights Stayed]]*Bookings[[#This Row],[Price per Night]]</f>
        <v>364</v>
      </c>
      <c r="O32" s="27" t="str">
        <f>TEXT(Bookings[[#This Row],[Check-in]],"mmm")</f>
        <v>Aug</v>
      </c>
      <c r="P32" s="38" t="s">
        <v>490</v>
      </c>
      <c r="Q32" s="38" t="s">
        <v>66</v>
      </c>
    </row>
    <row r="33" spans="1:17" x14ac:dyDescent="0.3">
      <c r="A33" s="38" t="s">
        <v>298</v>
      </c>
      <c r="B33" s="38" t="s">
        <v>266</v>
      </c>
      <c r="C33" s="38" t="s">
        <v>196</v>
      </c>
      <c r="D33" s="27">
        <v>8</v>
      </c>
      <c r="E33" s="27">
        <v>2</v>
      </c>
      <c r="F33" s="27" t="str" cm="1">
        <f t="array" ref="F33">_xlfn.IFS(Bookings[[#This Row],[Total Guests]]=1,"Solo",Bookings[[#This Row],[Total Guests]]=2,"Couple",Bookings[[#This Row],[Total Guests]]&gt;=3,"Family")</f>
        <v>Couple</v>
      </c>
      <c r="G33" s="38" t="str">
        <f>VLOOKUP(Bookings[[#This Row],[Guest ID]],Table1[],4,0)</f>
        <v>Croatia</v>
      </c>
      <c r="H33" s="4">
        <v>45878</v>
      </c>
      <c r="I33" s="4">
        <v>45892</v>
      </c>
      <c r="J33" s="27">
        <f>Bookings[[#This Row],[Check-out]]-Bookings[[#This Row],[Check-in]]</f>
        <v>14</v>
      </c>
      <c r="K33" s="28">
        <v>40</v>
      </c>
      <c r="L33" s="28">
        <v>0</v>
      </c>
      <c r="M33" s="28">
        <f t="shared" si="0"/>
        <v>560</v>
      </c>
      <c r="N33" s="28">
        <f>Bookings[[#This Row],[Nights Stayed]]*Bookings[[#This Row],[Price per Night]]</f>
        <v>560</v>
      </c>
      <c r="O33" s="27" t="str">
        <f>TEXT(Bookings[[#This Row],[Check-in]],"mmm")</f>
        <v>Aug</v>
      </c>
      <c r="P33" s="38" t="s">
        <v>489</v>
      </c>
      <c r="Q33" s="38" t="s">
        <v>65</v>
      </c>
    </row>
    <row r="34" spans="1:17" x14ac:dyDescent="0.3">
      <c r="A34" s="38" t="s">
        <v>299</v>
      </c>
      <c r="B34" s="38" t="s">
        <v>266</v>
      </c>
      <c r="C34" s="38" t="s">
        <v>38</v>
      </c>
      <c r="D34" s="27">
        <v>103</v>
      </c>
      <c r="E34" s="27">
        <v>4</v>
      </c>
      <c r="F34" s="27" t="str" cm="1">
        <f t="array" ref="F34">_xlfn.IFS(Bookings[[#This Row],[Total Guests]]=1,"Solo",Bookings[[#This Row],[Total Guests]]=2,"Couple",Bookings[[#This Row],[Total Guests]]&gt;=3,"Family")</f>
        <v>Family</v>
      </c>
      <c r="G34" s="38" t="str">
        <f>VLOOKUP(Bookings[[#This Row],[Guest ID]],Table1[],4,0)</f>
        <v>Croatia</v>
      </c>
      <c r="H34" s="4">
        <v>45878</v>
      </c>
      <c r="I34" s="4">
        <v>45892</v>
      </c>
      <c r="J34" s="27">
        <f>Bookings[[#This Row],[Check-out]]-Bookings[[#This Row],[Check-in]]</f>
        <v>14</v>
      </c>
      <c r="K34" s="28">
        <v>50</v>
      </c>
      <c r="L34" s="28">
        <v>0</v>
      </c>
      <c r="M34" s="28">
        <f t="shared" si="0"/>
        <v>700</v>
      </c>
      <c r="N34" s="28">
        <f>Bookings[[#This Row],[Nights Stayed]]*Bookings[[#This Row],[Price per Night]]</f>
        <v>700</v>
      </c>
      <c r="O34" s="27" t="str">
        <f>TEXT(Bookings[[#This Row],[Check-in]],"mmm")</f>
        <v>Aug</v>
      </c>
      <c r="P34" s="38" t="s">
        <v>489</v>
      </c>
      <c r="Q34" s="38" t="s">
        <v>65</v>
      </c>
    </row>
    <row r="35" spans="1:17" x14ac:dyDescent="0.3">
      <c r="A35" s="38" t="s">
        <v>300</v>
      </c>
      <c r="B35" s="38" t="s">
        <v>266</v>
      </c>
      <c r="C35" s="38" t="s">
        <v>12</v>
      </c>
      <c r="D35" s="27">
        <v>108</v>
      </c>
      <c r="E35" s="27">
        <v>2</v>
      </c>
      <c r="F35" s="27" t="str" cm="1">
        <f t="array" ref="F35">_xlfn.IFS(Bookings[[#This Row],[Total Guests]]=1,"Solo",Bookings[[#This Row],[Total Guests]]=2,"Couple",Bookings[[#This Row],[Total Guests]]&gt;=3,"Family")</f>
        <v>Couple</v>
      </c>
      <c r="G35" s="38" t="str">
        <f>VLOOKUP(Bookings[[#This Row],[Guest ID]],Table1[],4,0)</f>
        <v>Serbia</v>
      </c>
      <c r="H35" s="4">
        <v>45878</v>
      </c>
      <c r="I35" s="4">
        <v>45888</v>
      </c>
      <c r="J35" s="27">
        <f>Bookings[[#This Row],[Check-out]]-Bookings[[#This Row],[Check-in]]</f>
        <v>10</v>
      </c>
      <c r="K35" s="28">
        <v>42</v>
      </c>
      <c r="L35" s="28">
        <v>0</v>
      </c>
      <c r="M35" s="28">
        <f t="shared" si="0"/>
        <v>420</v>
      </c>
      <c r="N35" s="28">
        <f>Bookings[[#This Row],[Nights Stayed]]*Bookings[[#This Row],[Price per Night]]</f>
        <v>420</v>
      </c>
      <c r="O35" s="27" t="str">
        <f>TEXT(Bookings[[#This Row],[Check-in]],"mmm")</f>
        <v>Aug</v>
      </c>
      <c r="P35" s="38" t="s">
        <v>489</v>
      </c>
      <c r="Q35" s="38" t="s">
        <v>67</v>
      </c>
    </row>
    <row r="36" spans="1:17" x14ac:dyDescent="0.3">
      <c r="A36" s="38" t="s">
        <v>301</v>
      </c>
      <c r="B36" s="38" t="s">
        <v>266</v>
      </c>
      <c r="C36" s="38" t="s">
        <v>13</v>
      </c>
      <c r="D36" s="27">
        <v>101</v>
      </c>
      <c r="E36" s="27">
        <v>4</v>
      </c>
      <c r="F36" s="27" t="str" cm="1">
        <f t="array" ref="F36">_xlfn.IFS(Bookings[[#This Row],[Total Guests]]=1,"Solo",Bookings[[#This Row],[Total Guests]]=2,"Couple",Bookings[[#This Row],[Total Guests]]&gt;=3,"Family")</f>
        <v>Family</v>
      </c>
      <c r="G36" s="38" t="str">
        <f>VLOOKUP(Bookings[[#This Row],[Guest ID]],Table1[],4,0)</f>
        <v>Serbia</v>
      </c>
      <c r="H36" s="4">
        <v>45878</v>
      </c>
      <c r="I36" s="4">
        <v>45888</v>
      </c>
      <c r="J36" s="27">
        <f>Bookings[[#This Row],[Check-out]]-Bookings[[#This Row],[Check-in]]</f>
        <v>10</v>
      </c>
      <c r="K36" s="28">
        <v>50</v>
      </c>
      <c r="L36" s="28">
        <v>0</v>
      </c>
      <c r="M36" s="28">
        <f t="shared" si="0"/>
        <v>500</v>
      </c>
      <c r="N36" s="28">
        <f>Bookings[[#This Row],[Nights Stayed]]*Bookings[[#This Row],[Price per Night]]</f>
        <v>500</v>
      </c>
      <c r="O36" s="27" t="str">
        <f>TEXT(Bookings[[#This Row],[Check-in]],"mmm")</f>
        <v>Aug</v>
      </c>
      <c r="P36" s="38" t="s">
        <v>489</v>
      </c>
      <c r="Q36" s="38" t="s">
        <v>67</v>
      </c>
    </row>
    <row r="37" spans="1:17" x14ac:dyDescent="0.3">
      <c r="A37" s="38" t="s">
        <v>302</v>
      </c>
      <c r="B37" s="38" t="s">
        <v>266</v>
      </c>
      <c r="C37" s="38" t="s">
        <v>173</v>
      </c>
      <c r="D37" s="27">
        <v>105</v>
      </c>
      <c r="E37" s="27">
        <v>4</v>
      </c>
      <c r="F37" s="27" t="str" cm="1">
        <f t="array" ref="F37">_xlfn.IFS(Bookings[[#This Row],[Total Guests]]=1,"Solo",Bookings[[#This Row],[Total Guests]]=2,"Couple",Bookings[[#This Row],[Total Guests]]&gt;=3,"Family")</f>
        <v>Family</v>
      </c>
      <c r="G37" s="38" t="str">
        <f>VLOOKUP(Bookings[[#This Row],[Guest ID]],Table1[],4,0)</f>
        <v>Serbia</v>
      </c>
      <c r="H37" s="4">
        <v>45880</v>
      </c>
      <c r="I37" s="4">
        <v>45890</v>
      </c>
      <c r="J37" s="27">
        <f>Bookings[[#This Row],[Check-out]]-Bookings[[#This Row],[Check-in]]</f>
        <v>10</v>
      </c>
      <c r="K37" s="28">
        <v>50</v>
      </c>
      <c r="L37" s="28">
        <v>0</v>
      </c>
      <c r="M37" s="28">
        <f t="shared" si="0"/>
        <v>500</v>
      </c>
      <c r="N37" s="28">
        <f>Bookings[[#This Row],[Nights Stayed]]*Bookings[[#This Row],[Price per Night]]</f>
        <v>500</v>
      </c>
      <c r="O37" s="27" t="str">
        <f>TEXT(Bookings[[#This Row],[Check-in]],"mmm")</f>
        <v>Aug</v>
      </c>
      <c r="P37" s="38" t="s">
        <v>489</v>
      </c>
      <c r="Q37" s="38" t="s">
        <v>65</v>
      </c>
    </row>
    <row r="38" spans="1:17" x14ac:dyDescent="0.3">
      <c r="A38" s="38" t="s">
        <v>303</v>
      </c>
      <c r="B38" s="38" t="s">
        <v>266</v>
      </c>
      <c r="C38" s="38" t="s">
        <v>180</v>
      </c>
      <c r="D38" s="27">
        <v>3</v>
      </c>
      <c r="E38" s="27">
        <v>2</v>
      </c>
      <c r="F38" s="27" t="str" cm="1">
        <f t="array" ref="F38">_xlfn.IFS(Bookings[[#This Row],[Total Guests]]=1,"Solo",Bookings[[#This Row],[Total Guests]]=2,"Couple",Bookings[[#This Row],[Total Guests]]&gt;=3,"Family")</f>
        <v>Couple</v>
      </c>
      <c r="G38" s="38" t="str">
        <f>VLOOKUP(Bookings[[#This Row],[Guest ID]],Table1[],4,0)</f>
        <v>Austria</v>
      </c>
      <c r="H38" s="4">
        <v>45883</v>
      </c>
      <c r="I38" s="4">
        <v>45906</v>
      </c>
      <c r="J38" s="27">
        <f>Bookings[[#This Row],[Check-out]]-Bookings[[#This Row],[Check-in]]</f>
        <v>23</v>
      </c>
      <c r="K38" s="28">
        <v>43.48</v>
      </c>
      <c r="L38" s="28">
        <v>1000</v>
      </c>
      <c r="M38" s="28">
        <f t="shared" si="0"/>
        <v>3.999999999996362E-2</v>
      </c>
      <c r="N38" s="28">
        <f>Bookings[[#This Row],[Nights Stayed]]*Bookings[[#This Row],[Price per Night]]</f>
        <v>1000.04</v>
      </c>
      <c r="O38" s="27" t="str">
        <f>TEXT(Bookings[[#This Row],[Check-in]],"mmm")</f>
        <v>Aug</v>
      </c>
      <c r="P38" s="38" t="s">
        <v>489</v>
      </c>
      <c r="Q38" s="38" t="s">
        <v>67</v>
      </c>
    </row>
    <row r="39" spans="1:17" x14ac:dyDescent="0.3">
      <c r="A39" s="38" t="s">
        <v>304</v>
      </c>
      <c r="B39" s="38" t="s">
        <v>266</v>
      </c>
      <c r="C39" s="38" t="s">
        <v>179</v>
      </c>
      <c r="D39" s="27">
        <v>4</v>
      </c>
      <c r="E39" s="27">
        <v>2</v>
      </c>
      <c r="F39" s="27" t="str" cm="1">
        <f t="array" ref="F39">_xlfn.IFS(Bookings[[#This Row],[Total Guests]]=1,"Solo",Bookings[[#This Row],[Total Guests]]=2,"Couple",Bookings[[#This Row],[Total Guests]]&gt;=3,"Family")</f>
        <v>Couple</v>
      </c>
      <c r="G39" s="38" t="str">
        <f>VLOOKUP(Bookings[[#This Row],[Guest ID]],Table1[],4,0)</f>
        <v>Austria</v>
      </c>
      <c r="H39" s="4">
        <v>45883</v>
      </c>
      <c r="I39" s="4">
        <v>45906</v>
      </c>
      <c r="J39" s="27">
        <f>Bookings[[#This Row],[Check-out]]-Bookings[[#This Row],[Check-in]]</f>
        <v>23</v>
      </c>
      <c r="K39" s="28">
        <v>43.48</v>
      </c>
      <c r="L39" s="28">
        <v>1000</v>
      </c>
      <c r="M39" s="28">
        <f t="shared" si="0"/>
        <v>3.999999999996362E-2</v>
      </c>
      <c r="N39" s="28">
        <f>Bookings[[#This Row],[Nights Stayed]]*Bookings[[#This Row],[Price per Night]]</f>
        <v>1000.04</v>
      </c>
      <c r="O39" s="27" t="str">
        <f>TEXT(Bookings[[#This Row],[Check-in]],"mmm")</f>
        <v>Aug</v>
      </c>
      <c r="P39" s="38" t="s">
        <v>489</v>
      </c>
      <c r="Q39" s="38" t="s">
        <v>67</v>
      </c>
    </row>
    <row r="40" spans="1:17" x14ac:dyDescent="0.3">
      <c r="A40" s="38" t="s">
        <v>305</v>
      </c>
      <c r="B40" s="38" t="s">
        <v>266</v>
      </c>
      <c r="C40" s="38" t="s">
        <v>11</v>
      </c>
      <c r="D40" s="27">
        <v>5</v>
      </c>
      <c r="E40" s="27">
        <v>2</v>
      </c>
      <c r="F40" s="27" t="str" cm="1">
        <f t="array" ref="F40">_xlfn.IFS(Bookings[[#This Row],[Total Guests]]=1,"Solo",Bookings[[#This Row],[Total Guests]]=2,"Couple",Bookings[[#This Row],[Total Guests]]&gt;=3,"Family")</f>
        <v>Couple</v>
      </c>
      <c r="G40" s="38" t="str">
        <f>VLOOKUP(Bookings[[#This Row],[Guest ID]],Table1[],4,0)</f>
        <v>Austria</v>
      </c>
      <c r="H40" s="4">
        <v>45883</v>
      </c>
      <c r="I40" s="4">
        <v>45906</v>
      </c>
      <c r="J40" s="27">
        <f>Bookings[[#This Row],[Check-out]]-Bookings[[#This Row],[Check-in]]</f>
        <v>23</v>
      </c>
      <c r="K40" s="28">
        <v>52.18</v>
      </c>
      <c r="L40" s="28">
        <v>1200</v>
      </c>
      <c r="M40" s="28">
        <f t="shared" si="0"/>
        <v>0.14000000000010004</v>
      </c>
      <c r="N40" s="28">
        <f>Bookings[[#This Row],[Nights Stayed]]*Bookings[[#This Row],[Price per Night]]</f>
        <v>1200.1400000000001</v>
      </c>
      <c r="O40" s="27" t="str">
        <f>TEXT(Bookings[[#This Row],[Check-in]],"mmm")</f>
        <v>Aug</v>
      </c>
      <c r="P40" s="38" t="s">
        <v>489</v>
      </c>
      <c r="Q40" s="38" t="s">
        <v>67</v>
      </c>
    </row>
    <row r="41" spans="1:17" x14ac:dyDescent="0.3">
      <c r="A41" s="38" t="s">
        <v>306</v>
      </c>
      <c r="B41" s="38" t="s">
        <v>266</v>
      </c>
      <c r="C41" s="38" t="s">
        <v>184</v>
      </c>
      <c r="D41" s="27">
        <v>1</v>
      </c>
      <c r="E41" s="27">
        <v>4</v>
      </c>
      <c r="F41" s="27" t="str" cm="1">
        <f t="array" ref="F41">_xlfn.IFS(Bookings[[#This Row],[Total Guests]]=1,"Solo",Bookings[[#This Row],[Total Guests]]=2,"Couple",Bookings[[#This Row],[Total Guests]]&gt;=3,"Family")</f>
        <v>Family</v>
      </c>
      <c r="G41" s="38" t="str">
        <f>VLOOKUP(Bookings[[#This Row],[Guest ID]],Table1[],4,0)</f>
        <v>Serbia</v>
      </c>
      <c r="H41" s="4">
        <v>45887</v>
      </c>
      <c r="I41" s="4">
        <v>45897</v>
      </c>
      <c r="J41" s="27">
        <f>Bookings[[#This Row],[Check-out]]-Bookings[[#This Row],[Check-in]]</f>
        <v>10</v>
      </c>
      <c r="K41" s="28">
        <v>50</v>
      </c>
      <c r="L41" s="28">
        <v>0</v>
      </c>
      <c r="M41" s="28">
        <f t="shared" si="0"/>
        <v>500</v>
      </c>
      <c r="N41" s="28">
        <f>Bookings[[#This Row],[Nights Stayed]]*Bookings[[#This Row],[Price per Night]]</f>
        <v>500</v>
      </c>
      <c r="O41" s="27" t="str">
        <f>TEXT(Bookings[[#This Row],[Check-in]],"mmm")</f>
        <v>Aug</v>
      </c>
      <c r="P41" s="38" t="s">
        <v>489</v>
      </c>
      <c r="Q41" s="38" t="s">
        <v>65</v>
      </c>
    </row>
    <row r="42" spans="1:17" x14ac:dyDescent="0.3">
      <c r="A42" s="38" t="s">
        <v>307</v>
      </c>
      <c r="B42" s="38" t="s">
        <v>266</v>
      </c>
      <c r="C42" s="38" t="s">
        <v>39</v>
      </c>
      <c r="D42" s="27">
        <v>2</v>
      </c>
      <c r="E42" s="27">
        <v>2</v>
      </c>
      <c r="F42" s="27" t="str" cm="1">
        <f t="array" ref="F42">_xlfn.IFS(Bookings[[#This Row],[Total Guests]]=1,"Solo",Bookings[[#This Row],[Total Guests]]=2,"Couple",Bookings[[#This Row],[Total Guests]]&gt;=3,"Family")</f>
        <v>Couple</v>
      </c>
      <c r="G42" s="38" t="str">
        <f>VLOOKUP(Bookings[[#This Row],[Guest ID]],Table1[],4,0)</f>
        <v>Switzerland</v>
      </c>
      <c r="H42" s="4">
        <v>45887</v>
      </c>
      <c r="I42" s="4">
        <v>45897</v>
      </c>
      <c r="J42" s="27">
        <f>Bookings[[#This Row],[Check-out]]-Bookings[[#This Row],[Check-in]]</f>
        <v>10</v>
      </c>
      <c r="K42" s="28">
        <v>40</v>
      </c>
      <c r="L42" s="28">
        <v>0</v>
      </c>
      <c r="M42" s="28">
        <f t="shared" si="0"/>
        <v>400</v>
      </c>
      <c r="N42" s="28">
        <f>Bookings[[#This Row],[Nights Stayed]]*Bookings[[#This Row],[Price per Night]]</f>
        <v>400</v>
      </c>
      <c r="O42" s="27" t="str">
        <f>TEXT(Bookings[[#This Row],[Check-in]],"mmm")</f>
        <v>Aug</v>
      </c>
      <c r="P42" s="38" t="s">
        <v>489</v>
      </c>
      <c r="Q42" s="38" t="s">
        <v>65</v>
      </c>
    </row>
    <row r="43" spans="1:17" x14ac:dyDescent="0.3">
      <c r="A43" s="38" t="s">
        <v>308</v>
      </c>
      <c r="B43" s="38" t="s">
        <v>266</v>
      </c>
      <c r="C43" s="38" t="s">
        <v>47</v>
      </c>
      <c r="D43" s="27">
        <v>104</v>
      </c>
      <c r="E43" s="27">
        <v>2</v>
      </c>
      <c r="F43" s="27" t="str" cm="1">
        <f t="array" ref="F43">_xlfn.IFS(Bookings[[#This Row],[Total Guests]]=1,"Solo",Bookings[[#This Row],[Total Guests]]=2,"Couple",Bookings[[#This Row],[Total Guests]]&gt;=3,"Family")</f>
        <v>Couple</v>
      </c>
      <c r="G43" s="38" t="str">
        <f>VLOOKUP(Bookings[[#This Row],[Guest ID]],Table1[],4,0)</f>
        <v>Serbia</v>
      </c>
      <c r="H43" s="4">
        <v>45821</v>
      </c>
      <c r="I43" s="4">
        <v>45831</v>
      </c>
      <c r="J43" s="27">
        <f>Bookings[[#This Row],[Check-out]]-Bookings[[#This Row],[Check-in]]</f>
        <v>10</v>
      </c>
      <c r="K43" s="28">
        <v>32</v>
      </c>
      <c r="L43" s="28">
        <v>30</v>
      </c>
      <c r="M43" s="28">
        <f t="shared" si="0"/>
        <v>290</v>
      </c>
      <c r="N43" s="28">
        <f>Bookings[[#This Row],[Nights Stayed]]*Bookings[[#This Row],[Price per Night]]</f>
        <v>320</v>
      </c>
      <c r="O43" s="27" t="str">
        <f>TEXT(Bookings[[#This Row],[Check-in]],"mmm")</f>
        <v>Jun</v>
      </c>
      <c r="P43" s="38" t="s">
        <v>489</v>
      </c>
      <c r="Q43" s="38" t="s">
        <v>67</v>
      </c>
    </row>
    <row r="44" spans="1:17" x14ac:dyDescent="0.3">
      <c r="A44" s="38" t="s">
        <v>309</v>
      </c>
      <c r="B44" s="38" t="s">
        <v>266</v>
      </c>
      <c r="C44" s="38" t="s">
        <v>48</v>
      </c>
      <c r="D44" s="27">
        <v>2</v>
      </c>
      <c r="E44" s="27">
        <v>2</v>
      </c>
      <c r="F44" s="27" t="str" cm="1">
        <f t="array" ref="F44">_xlfn.IFS(Bookings[[#This Row],[Total Guests]]=1,"Solo",Bookings[[#This Row],[Total Guests]]=2,"Couple",Bookings[[#This Row],[Total Guests]]&gt;=3,"Family")</f>
        <v>Couple</v>
      </c>
      <c r="G44" s="38" t="str">
        <f>VLOOKUP(Bookings[[#This Row],[Guest ID]],Table1[],4,0)</f>
        <v>Serbia</v>
      </c>
      <c r="H44" s="4">
        <v>45824</v>
      </c>
      <c r="I44" s="4">
        <v>45832</v>
      </c>
      <c r="J44" s="27">
        <f>Bookings[[#This Row],[Check-out]]-Bookings[[#This Row],[Check-in]]</f>
        <v>8</v>
      </c>
      <c r="K44" s="28">
        <v>30</v>
      </c>
      <c r="L44" s="28">
        <v>0</v>
      </c>
      <c r="M44" s="28">
        <f t="shared" si="0"/>
        <v>240</v>
      </c>
      <c r="N44" s="28">
        <f>Bookings[[#This Row],[Nights Stayed]]*Bookings[[#This Row],[Price per Night]]</f>
        <v>240</v>
      </c>
      <c r="O44" s="27" t="str">
        <f>TEXT(Bookings[[#This Row],[Check-in]],"mmm")</f>
        <v>Jun</v>
      </c>
      <c r="P44" s="38" t="s">
        <v>490</v>
      </c>
      <c r="Q44" s="38" t="s">
        <v>67</v>
      </c>
    </row>
    <row r="45" spans="1:17" x14ac:dyDescent="0.3">
      <c r="A45" s="38" t="s">
        <v>310</v>
      </c>
      <c r="B45" s="38" t="s">
        <v>266</v>
      </c>
      <c r="C45" s="38" t="s">
        <v>49</v>
      </c>
      <c r="D45" s="27">
        <v>105</v>
      </c>
      <c r="E45" s="27">
        <v>2</v>
      </c>
      <c r="F45" s="27" t="str" cm="1">
        <f t="array" ref="F45">_xlfn.IFS(Bookings[[#This Row],[Total Guests]]=1,"Solo",Bookings[[#This Row],[Total Guests]]=2,"Couple",Bookings[[#This Row],[Total Guests]]&gt;=3,"Family")</f>
        <v>Couple</v>
      </c>
      <c r="G45" s="38" t="str">
        <f>VLOOKUP(Bookings[[#This Row],[Guest ID]],Table1[],4,0)</f>
        <v>Greece</v>
      </c>
      <c r="H45" s="4">
        <v>45815</v>
      </c>
      <c r="I45" s="4">
        <v>45817</v>
      </c>
      <c r="J45" s="27">
        <f>Bookings[[#This Row],[Check-out]]-Bookings[[#This Row],[Check-in]]</f>
        <v>2</v>
      </c>
      <c r="K45" s="28">
        <v>35</v>
      </c>
      <c r="L45" s="28">
        <v>0</v>
      </c>
      <c r="M45" s="28">
        <f>(J45*K45)-L45</f>
        <v>70</v>
      </c>
      <c r="N45" s="28">
        <f>Bookings[[#This Row],[Nights Stayed]]*Bookings[[#This Row],[Price per Night]]</f>
        <v>70</v>
      </c>
      <c r="O45" s="27" t="str">
        <f>TEXT(Bookings[[#This Row],[Check-in]],"mmm")</f>
        <v>Jun</v>
      </c>
      <c r="P45" s="38" t="s">
        <v>498</v>
      </c>
      <c r="Q45" s="38" t="s">
        <v>67</v>
      </c>
    </row>
    <row r="46" spans="1:17" x14ac:dyDescent="0.3">
      <c r="A46" s="38" t="s">
        <v>311</v>
      </c>
      <c r="B46" s="38" t="s">
        <v>266</v>
      </c>
      <c r="C46" s="38" t="s">
        <v>49</v>
      </c>
      <c r="D46" s="27">
        <v>107</v>
      </c>
      <c r="E46" s="27">
        <v>2</v>
      </c>
      <c r="F46" s="27" t="str" cm="1">
        <f t="array" ref="F46">_xlfn.IFS(Bookings[[#This Row],[Total Guests]]=1,"Solo",Bookings[[#This Row],[Total Guests]]=2,"Couple",Bookings[[#This Row],[Total Guests]]&gt;=3,"Family")</f>
        <v>Couple</v>
      </c>
      <c r="G46" s="38" t="str">
        <f>VLOOKUP(Bookings[[#This Row],[Guest ID]],Table1[],4,0)</f>
        <v>Greece</v>
      </c>
      <c r="H46" s="4">
        <v>45815</v>
      </c>
      <c r="I46" s="4">
        <v>45817</v>
      </c>
      <c r="J46" s="27">
        <f>Bookings[[#This Row],[Check-out]]-Bookings[[#This Row],[Check-in]]</f>
        <v>2</v>
      </c>
      <c r="K46" s="28">
        <v>35</v>
      </c>
      <c r="L46" s="28">
        <v>0</v>
      </c>
      <c r="M46" s="28">
        <f t="shared" si="0"/>
        <v>70</v>
      </c>
      <c r="N46" s="28">
        <f>Bookings[[#This Row],[Nights Stayed]]*Bookings[[#This Row],[Price per Night]]</f>
        <v>70</v>
      </c>
      <c r="O46" s="27" t="str">
        <f>TEXT(Bookings[[#This Row],[Check-in]],"mmm")</f>
        <v>Jun</v>
      </c>
      <c r="P46" s="38" t="s">
        <v>498</v>
      </c>
      <c r="Q46" s="38" t="s">
        <v>67</v>
      </c>
    </row>
    <row r="47" spans="1:17" ht="21.75" customHeight="1" x14ac:dyDescent="0.3">
      <c r="A47" s="38" t="s">
        <v>312</v>
      </c>
      <c r="B47" s="38" t="s">
        <v>266</v>
      </c>
      <c r="C47" s="38" t="s">
        <v>50</v>
      </c>
      <c r="D47" s="27">
        <v>1</v>
      </c>
      <c r="E47" s="27">
        <v>2</v>
      </c>
      <c r="F47" s="27" t="str" cm="1">
        <f t="array" ref="F47">_xlfn.IFS(Bookings[[#This Row],[Total Guests]]=1,"Solo",Bookings[[#This Row],[Total Guests]]=2,"Couple",Bookings[[#This Row],[Total Guests]]&gt;=3,"Family")</f>
        <v>Couple</v>
      </c>
      <c r="G47" s="38" t="str">
        <f>VLOOKUP(Bookings[[#This Row],[Guest ID]],Table1[],4,0)</f>
        <v>Greece</v>
      </c>
      <c r="H47" s="4">
        <v>45826</v>
      </c>
      <c r="I47" s="4">
        <v>45832</v>
      </c>
      <c r="J47" s="27">
        <f>Bookings[[#This Row],[Check-out]]-Bookings[[#This Row],[Check-in]]</f>
        <v>6</v>
      </c>
      <c r="K47" s="28">
        <v>35</v>
      </c>
      <c r="L47" s="28">
        <v>0</v>
      </c>
      <c r="M47" s="28">
        <f t="shared" si="0"/>
        <v>210</v>
      </c>
      <c r="N47" s="28">
        <f>Bookings[[#This Row],[Nights Stayed]]*Bookings[[#This Row],[Price per Night]]</f>
        <v>210</v>
      </c>
      <c r="O47" s="27" t="str">
        <f>TEXT(Bookings[[#This Row],[Check-in]],"mmm")</f>
        <v>Jun</v>
      </c>
      <c r="P47" s="38" t="s">
        <v>499</v>
      </c>
      <c r="Q47" s="38" t="s">
        <v>67</v>
      </c>
    </row>
    <row r="48" spans="1:17" x14ac:dyDescent="0.3">
      <c r="A48" s="38" t="s">
        <v>313</v>
      </c>
      <c r="B48" s="38" t="s">
        <v>266</v>
      </c>
      <c r="C48" s="38" t="s">
        <v>51</v>
      </c>
      <c r="D48" s="27">
        <v>7</v>
      </c>
      <c r="E48" s="27">
        <v>2</v>
      </c>
      <c r="F48" s="27" t="str" cm="1">
        <f t="array" ref="F48">_xlfn.IFS(Bookings[[#This Row],[Total Guests]]=1,"Solo",Bookings[[#This Row],[Total Guests]]=2,"Couple",Bookings[[#This Row],[Total Guests]]&gt;=3,"Family")</f>
        <v>Couple</v>
      </c>
      <c r="G48" s="38" t="str">
        <f>VLOOKUP(Bookings[[#This Row],[Guest ID]],Table1[],4,0)</f>
        <v>MKD</v>
      </c>
      <c r="H48" s="4">
        <v>45828</v>
      </c>
      <c r="I48" s="4">
        <v>45836</v>
      </c>
      <c r="J48" s="27">
        <f>Bookings[[#This Row],[Check-out]]-Bookings[[#This Row],[Check-in]]</f>
        <v>8</v>
      </c>
      <c r="K48" s="28">
        <v>32</v>
      </c>
      <c r="L48" s="28">
        <v>0</v>
      </c>
      <c r="M48" s="28">
        <f t="shared" si="0"/>
        <v>256</v>
      </c>
      <c r="N48" s="28">
        <f>Bookings[[#This Row],[Nights Stayed]]*Bookings[[#This Row],[Price per Night]]</f>
        <v>256</v>
      </c>
      <c r="O48" s="27" t="str">
        <f>TEXT(Bookings[[#This Row],[Check-in]],"mmm")</f>
        <v>Jun</v>
      </c>
      <c r="P48" s="38" t="s">
        <v>490</v>
      </c>
      <c r="Q48" s="38" t="s">
        <v>66</v>
      </c>
    </row>
    <row r="49" spans="1:17" x14ac:dyDescent="0.3">
      <c r="A49" s="38" t="s">
        <v>314</v>
      </c>
      <c r="B49" s="38" t="s">
        <v>266</v>
      </c>
      <c r="C49" s="38" t="s">
        <v>52</v>
      </c>
      <c r="D49" s="27">
        <v>103</v>
      </c>
      <c r="E49" s="27">
        <v>3</v>
      </c>
      <c r="F49" s="27" t="str" cm="1">
        <f t="array" ref="F49">_xlfn.IFS(Bookings[[#This Row],[Total Guests]]=1,"Solo",Bookings[[#This Row],[Total Guests]]=2,"Couple",Bookings[[#This Row],[Total Guests]]&gt;=3,"Family")</f>
        <v>Family</v>
      </c>
      <c r="G49" s="38" t="str">
        <f>VLOOKUP(Bookings[[#This Row],[Guest ID]],Table1[],4,0)</f>
        <v>Serbia</v>
      </c>
      <c r="H49" s="4">
        <v>45831</v>
      </c>
      <c r="I49" s="4">
        <v>45838</v>
      </c>
      <c r="J49" s="27">
        <f>Bookings[[#This Row],[Check-out]]-Bookings[[#This Row],[Check-in]]</f>
        <v>7</v>
      </c>
      <c r="K49" s="28">
        <v>32</v>
      </c>
      <c r="L49" s="28">
        <v>0</v>
      </c>
      <c r="M49" s="28">
        <f t="shared" si="0"/>
        <v>224</v>
      </c>
      <c r="N49" s="28">
        <f>Bookings[[#This Row],[Nights Stayed]]*Bookings[[#This Row],[Price per Night]]</f>
        <v>224</v>
      </c>
      <c r="O49" s="27" t="str">
        <f>TEXT(Bookings[[#This Row],[Check-in]],"mmm")</f>
        <v>Jun</v>
      </c>
      <c r="P49" s="38" t="s">
        <v>498</v>
      </c>
      <c r="Q49" s="38" t="s">
        <v>67</v>
      </c>
    </row>
    <row r="50" spans="1:17" x14ac:dyDescent="0.3">
      <c r="A50" s="38" t="s">
        <v>315</v>
      </c>
      <c r="B50" s="38" t="s">
        <v>266</v>
      </c>
      <c r="C50" s="38" t="s">
        <v>52</v>
      </c>
      <c r="D50" s="27">
        <v>104</v>
      </c>
      <c r="E50" s="27">
        <v>3</v>
      </c>
      <c r="F50" s="27" t="str" cm="1">
        <f t="array" ref="F50">_xlfn.IFS(Bookings[[#This Row],[Total Guests]]=1,"Solo",Bookings[[#This Row],[Total Guests]]=2,"Couple",Bookings[[#This Row],[Total Guests]]&gt;=3,"Family")</f>
        <v>Family</v>
      </c>
      <c r="G50" s="38" t="str">
        <f>VLOOKUP(Bookings[[#This Row],[Guest ID]],Table1[],4,0)</f>
        <v>Serbia</v>
      </c>
      <c r="H50" s="4">
        <v>45831</v>
      </c>
      <c r="I50" s="4">
        <v>45838</v>
      </c>
      <c r="J50" s="27">
        <f>Bookings[[#This Row],[Check-out]]-Bookings[[#This Row],[Check-in]]</f>
        <v>7</v>
      </c>
      <c r="K50" s="28">
        <v>32</v>
      </c>
      <c r="L50" s="28">
        <v>0</v>
      </c>
      <c r="M50" s="28">
        <f t="shared" si="0"/>
        <v>224</v>
      </c>
      <c r="N50" s="28">
        <f>Bookings[[#This Row],[Nights Stayed]]*Bookings[[#This Row],[Price per Night]]</f>
        <v>224</v>
      </c>
      <c r="O50" s="27" t="str">
        <f>TEXT(Bookings[[#This Row],[Check-in]],"mmm")</f>
        <v>Jun</v>
      </c>
      <c r="P50" s="38" t="s">
        <v>498</v>
      </c>
      <c r="Q50" s="38" t="s">
        <v>67</v>
      </c>
    </row>
    <row r="51" spans="1:17" x14ac:dyDescent="0.3">
      <c r="A51" s="38" t="s">
        <v>316</v>
      </c>
      <c r="B51" s="38" t="s">
        <v>266</v>
      </c>
      <c r="C51" s="38" t="s">
        <v>21</v>
      </c>
      <c r="D51" s="27">
        <v>106</v>
      </c>
      <c r="E51" s="27">
        <v>3</v>
      </c>
      <c r="F51" s="27" t="str" cm="1">
        <f t="array" ref="F51">_xlfn.IFS(Bookings[[#This Row],[Total Guests]]=1,"Solo",Bookings[[#This Row],[Total Guests]]=2,"Couple",Bookings[[#This Row],[Total Guests]]&gt;=3,"Family")</f>
        <v>Family</v>
      </c>
      <c r="G51" s="38" t="str">
        <f>VLOOKUP(Bookings[[#This Row],[Guest ID]],Table1[],4,0)</f>
        <v>Serbia</v>
      </c>
      <c r="H51" s="4">
        <v>45837</v>
      </c>
      <c r="I51" s="4">
        <v>45847</v>
      </c>
      <c r="J51" s="27">
        <f>Bookings[[#This Row],[Check-out]]-Bookings[[#This Row],[Check-in]]</f>
        <v>10</v>
      </c>
      <c r="K51" s="28">
        <v>42</v>
      </c>
      <c r="L51" s="28">
        <v>40</v>
      </c>
      <c r="M51" s="28">
        <f t="shared" si="0"/>
        <v>380</v>
      </c>
      <c r="N51" s="28">
        <f>Bookings[[#This Row],[Nights Stayed]]*Bookings[[#This Row],[Price per Night]]</f>
        <v>420</v>
      </c>
      <c r="O51" s="27" t="str">
        <f>TEXT(Bookings[[#This Row],[Check-in]],"mmm")</f>
        <v>Jun</v>
      </c>
      <c r="P51" s="38" t="s">
        <v>490</v>
      </c>
      <c r="Q51" s="38" t="s">
        <v>66</v>
      </c>
    </row>
    <row r="52" spans="1:17" x14ac:dyDescent="0.3">
      <c r="A52" s="38" t="s">
        <v>317</v>
      </c>
      <c r="B52" s="38" t="s">
        <v>266</v>
      </c>
      <c r="C52" s="38" t="s">
        <v>21</v>
      </c>
      <c r="D52" s="27">
        <v>108</v>
      </c>
      <c r="E52" s="27">
        <v>4</v>
      </c>
      <c r="F52" s="27" t="str" cm="1">
        <f t="array" ref="F52">_xlfn.IFS(Bookings[[#This Row],[Total Guests]]=1,"Solo",Bookings[[#This Row],[Total Guests]]=2,"Couple",Bookings[[#This Row],[Total Guests]]&gt;=3,"Family")</f>
        <v>Family</v>
      </c>
      <c r="G52" s="38" t="str">
        <f>VLOOKUP(Bookings[[#This Row],[Guest ID]],Table1[],4,0)</f>
        <v>Serbia</v>
      </c>
      <c r="H52" s="4">
        <v>45837</v>
      </c>
      <c r="I52" s="4">
        <v>45847</v>
      </c>
      <c r="J52" s="27">
        <f>Bookings[[#This Row],[Check-out]]-Bookings[[#This Row],[Check-in]]</f>
        <v>10</v>
      </c>
      <c r="K52" s="28">
        <v>42</v>
      </c>
      <c r="L52" s="28">
        <v>40</v>
      </c>
      <c r="M52" s="28">
        <f t="shared" si="0"/>
        <v>380</v>
      </c>
      <c r="N52" s="28">
        <f>Bookings[[#This Row],[Nights Stayed]]*Bookings[[#This Row],[Price per Night]]</f>
        <v>420</v>
      </c>
      <c r="O52" s="27" t="str">
        <f>TEXT(Bookings[[#This Row],[Check-in]],"mmm")</f>
        <v>Jun</v>
      </c>
      <c r="P52" s="38" t="s">
        <v>490</v>
      </c>
      <c r="Q52" s="38" t="s">
        <v>66</v>
      </c>
    </row>
    <row r="53" spans="1:17" x14ac:dyDescent="0.3">
      <c r="A53" s="38" t="s">
        <v>318</v>
      </c>
      <c r="B53" s="38" t="s">
        <v>266</v>
      </c>
      <c r="C53" s="38" t="s">
        <v>53</v>
      </c>
      <c r="D53" s="27">
        <v>104</v>
      </c>
      <c r="E53" s="27">
        <v>2</v>
      </c>
      <c r="F53" s="27" t="str" cm="1">
        <f t="array" ref="F53">_xlfn.IFS(Bookings[[#This Row],[Total Guests]]=1,"Solo",Bookings[[#This Row],[Total Guests]]=2,"Couple",Bookings[[#This Row],[Total Guests]]&gt;=3,"Family")</f>
        <v>Couple</v>
      </c>
      <c r="G53" s="38" t="str">
        <f>VLOOKUP(Bookings[[#This Row],[Guest ID]],Table1[],4,0)</f>
        <v>Greece</v>
      </c>
      <c r="H53" s="4">
        <v>45852</v>
      </c>
      <c r="I53" s="4">
        <v>45857</v>
      </c>
      <c r="J53" s="27">
        <f>Bookings[[#This Row],[Check-out]]-Bookings[[#This Row],[Check-in]]</f>
        <v>5</v>
      </c>
      <c r="K53" s="28">
        <v>47</v>
      </c>
      <c r="L53" s="28">
        <v>50</v>
      </c>
      <c r="M53" s="28">
        <f t="shared" si="0"/>
        <v>185</v>
      </c>
      <c r="N53" s="28">
        <f>Bookings[[#This Row],[Nights Stayed]]*Bookings[[#This Row],[Price per Night]]</f>
        <v>235</v>
      </c>
      <c r="O53" s="27" t="str">
        <f>TEXT(Bookings[[#This Row],[Check-in]],"mmm")</f>
        <v>Jul</v>
      </c>
      <c r="P53" s="38" t="s">
        <v>498</v>
      </c>
      <c r="Q53" s="38" t="s">
        <v>67</v>
      </c>
    </row>
    <row r="54" spans="1:17" x14ac:dyDescent="0.3">
      <c r="A54" s="38" t="s">
        <v>319</v>
      </c>
      <c r="B54" s="38" t="s">
        <v>266</v>
      </c>
      <c r="C54" s="38" t="s">
        <v>54</v>
      </c>
      <c r="D54" s="27">
        <v>106</v>
      </c>
      <c r="E54" s="27">
        <v>2</v>
      </c>
      <c r="F54" s="27" t="str" cm="1">
        <f t="array" ref="F54">_xlfn.IFS(Bookings[[#This Row],[Total Guests]]=1,"Solo",Bookings[[#This Row],[Total Guests]]=2,"Couple",Bookings[[#This Row],[Total Guests]]&gt;=3,"Family")</f>
        <v>Couple</v>
      </c>
      <c r="G54" s="38" t="str">
        <f>VLOOKUP(Bookings[[#This Row],[Guest ID]],Table1[],4,0)</f>
        <v>MKD</v>
      </c>
      <c r="H54" s="4">
        <v>45867</v>
      </c>
      <c r="I54" s="4">
        <v>45873</v>
      </c>
      <c r="J54" s="27">
        <f>Bookings[[#This Row],[Check-out]]-Bookings[[#This Row],[Check-in]]</f>
        <v>6</v>
      </c>
      <c r="K54" s="28">
        <v>40</v>
      </c>
      <c r="L54" s="28">
        <v>0</v>
      </c>
      <c r="M54" s="28">
        <f t="shared" si="0"/>
        <v>240</v>
      </c>
      <c r="N54" s="28">
        <f>Bookings[[#This Row],[Nights Stayed]]*Bookings[[#This Row],[Price per Night]]</f>
        <v>240</v>
      </c>
      <c r="O54" s="27" t="str">
        <f>TEXT(Bookings[[#This Row],[Check-in]],"mmm")</f>
        <v>Jul</v>
      </c>
      <c r="P54" s="38" t="s">
        <v>489</v>
      </c>
      <c r="Q54" s="38" t="s">
        <v>66</v>
      </c>
    </row>
    <row r="55" spans="1:17" x14ac:dyDescent="0.3">
      <c r="A55" s="38" t="s">
        <v>320</v>
      </c>
      <c r="B55" s="38" t="s">
        <v>266</v>
      </c>
      <c r="C55" s="38" t="s">
        <v>167</v>
      </c>
      <c r="D55" s="27">
        <v>107</v>
      </c>
      <c r="E55" s="27">
        <v>4</v>
      </c>
      <c r="F55" s="27" t="str" cm="1">
        <f t="array" ref="F55">_xlfn.IFS(Bookings[[#This Row],[Total Guests]]=1,"Solo",Bookings[[#This Row],[Total Guests]]=2,"Couple",Bookings[[#This Row],[Total Guests]]&gt;=3,"Family")</f>
        <v>Family</v>
      </c>
      <c r="G55" s="38" t="str">
        <f>VLOOKUP(Bookings[[#This Row],[Guest ID]],Table1[],4,0)</f>
        <v>Serbia</v>
      </c>
      <c r="H55" s="4">
        <v>45876</v>
      </c>
      <c r="I55" s="4">
        <v>45883</v>
      </c>
      <c r="J55" s="27">
        <f>Bookings[[#This Row],[Check-out]]-Bookings[[#This Row],[Check-in]]</f>
        <v>7</v>
      </c>
      <c r="K55" s="28">
        <v>52</v>
      </c>
      <c r="L55" s="28">
        <v>0</v>
      </c>
      <c r="M55" s="28">
        <f t="shared" si="0"/>
        <v>364</v>
      </c>
      <c r="N55" s="28">
        <f>Bookings[[#This Row],[Nights Stayed]]*Bookings[[#This Row],[Price per Night]]</f>
        <v>364</v>
      </c>
      <c r="O55" s="27" t="str">
        <f>TEXT(Bookings[[#This Row],[Check-in]],"mmm")</f>
        <v>Aug</v>
      </c>
      <c r="P55" s="38" t="s">
        <v>490</v>
      </c>
      <c r="Q55" s="38" t="s">
        <v>66</v>
      </c>
    </row>
    <row r="56" spans="1:17" ht="15.75" customHeight="1" x14ac:dyDescent="0.3">
      <c r="A56" s="38" t="s">
        <v>321</v>
      </c>
      <c r="B56" s="38" t="s">
        <v>266</v>
      </c>
      <c r="C56" s="38" t="s">
        <v>55</v>
      </c>
      <c r="D56" s="27">
        <v>7</v>
      </c>
      <c r="E56" s="27">
        <v>3</v>
      </c>
      <c r="F56" s="27" t="str" cm="1">
        <f t="array" ref="F56">_xlfn.IFS(Bookings[[#This Row],[Total Guests]]=1,"Solo",Bookings[[#This Row],[Total Guests]]=2,"Couple",Bookings[[#This Row],[Total Guests]]&gt;=3,"Family")</f>
        <v>Family</v>
      </c>
      <c r="G56" s="38" t="str">
        <f>VLOOKUP(Bookings[[#This Row],[Guest ID]],Table1[],4,0)</f>
        <v>Greece</v>
      </c>
      <c r="H56" s="4">
        <v>45882</v>
      </c>
      <c r="I56" s="4">
        <v>45886</v>
      </c>
      <c r="J56" s="27">
        <f>Bookings[[#This Row],[Check-out]]-Bookings[[#This Row],[Check-in]]</f>
        <v>4</v>
      </c>
      <c r="K56" s="28">
        <v>45</v>
      </c>
      <c r="L56" s="28">
        <v>0</v>
      </c>
      <c r="M56" s="28">
        <f t="shared" si="0"/>
        <v>180</v>
      </c>
      <c r="N56" s="28">
        <f>Bookings[[#This Row],[Nights Stayed]]*Bookings[[#This Row],[Price per Night]]</f>
        <v>180</v>
      </c>
      <c r="O56" s="27" t="str">
        <f>TEXT(Bookings[[#This Row],[Check-in]],"mmm")</f>
        <v>Aug</v>
      </c>
      <c r="P56" s="38" t="s">
        <v>498</v>
      </c>
      <c r="Q56" s="38" t="s">
        <v>67</v>
      </c>
    </row>
    <row r="57" spans="1:17" x14ac:dyDescent="0.3">
      <c r="A57" s="38" t="s">
        <v>322</v>
      </c>
      <c r="B57" s="38" t="s">
        <v>266</v>
      </c>
      <c r="C57" s="38" t="s">
        <v>55</v>
      </c>
      <c r="D57" s="27">
        <v>6</v>
      </c>
      <c r="E57" s="27">
        <v>2</v>
      </c>
      <c r="F57" s="27" t="str" cm="1">
        <f t="array" ref="F57">_xlfn.IFS(Bookings[[#This Row],[Total Guests]]=1,"Solo",Bookings[[#This Row],[Total Guests]]=2,"Couple",Bookings[[#This Row],[Total Guests]]&gt;=3,"Family")</f>
        <v>Couple</v>
      </c>
      <c r="G57" s="38" t="str">
        <f>VLOOKUP(Bookings[[#This Row],[Guest ID]],Table1[],4,0)</f>
        <v>Greece</v>
      </c>
      <c r="H57" s="4">
        <v>45883</v>
      </c>
      <c r="I57" s="4">
        <v>45886</v>
      </c>
      <c r="J57" s="27">
        <f>Bookings[[#This Row],[Check-out]]-Bookings[[#This Row],[Check-in]]</f>
        <v>3</v>
      </c>
      <c r="K57" s="28">
        <v>45</v>
      </c>
      <c r="L57" s="28">
        <v>0</v>
      </c>
      <c r="M57" s="28">
        <f t="shared" si="0"/>
        <v>135</v>
      </c>
      <c r="N57" s="28">
        <f>Bookings[[#This Row],[Nights Stayed]]*Bookings[[#This Row],[Price per Night]]</f>
        <v>135</v>
      </c>
      <c r="O57" s="27" t="str">
        <f>TEXT(Bookings[[#This Row],[Check-in]],"mmm")</f>
        <v>Aug</v>
      </c>
      <c r="P57" s="38" t="s">
        <v>498</v>
      </c>
      <c r="Q57" s="38" t="s">
        <v>67</v>
      </c>
    </row>
    <row r="58" spans="1:17" x14ac:dyDescent="0.3">
      <c r="A58" s="38" t="s">
        <v>323</v>
      </c>
      <c r="B58" s="38" t="s">
        <v>266</v>
      </c>
      <c r="C58" s="38" t="s">
        <v>45</v>
      </c>
      <c r="D58" s="27">
        <v>107</v>
      </c>
      <c r="E58" s="27">
        <v>4</v>
      </c>
      <c r="F58" s="27" t="str" cm="1">
        <f t="array" ref="F58">_xlfn.IFS(Bookings[[#This Row],[Total Guests]]=1,"Solo",Bookings[[#This Row],[Total Guests]]=2,"Couple",Bookings[[#This Row],[Total Guests]]&gt;=3,"Family")</f>
        <v>Family</v>
      </c>
      <c r="G58" s="38" t="str">
        <f>VLOOKUP(Bookings[[#This Row],[Guest ID]],Table1[],4,0)</f>
        <v>Albania</v>
      </c>
      <c r="H58" s="4">
        <v>45883</v>
      </c>
      <c r="I58" s="4">
        <v>45889</v>
      </c>
      <c r="J58" s="27">
        <f>Bookings[[#This Row],[Check-out]]-Bookings[[#This Row],[Check-in]]</f>
        <v>6</v>
      </c>
      <c r="K58" s="28">
        <v>55</v>
      </c>
      <c r="L58" s="28">
        <v>0</v>
      </c>
      <c r="M58" s="28">
        <f t="shared" si="0"/>
        <v>330</v>
      </c>
      <c r="N58" s="28">
        <f>Bookings[[#This Row],[Nights Stayed]]*Bookings[[#This Row],[Price per Night]]</f>
        <v>330</v>
      </c>
      <c r="O58" s="27" t="str">
        <f>TEXT(Bookings[[#This Row],[Check-in]],"mmm")</f>
        <v>Aug</v>
      </c>
      <c r="P58" s="38" t="s">
        <v>498</v>
      </c>
      <c r="Q58" s="38" t="s">
        <v>65</v>
      </c>
    </row>
    <row r="59" spans="1:17" x14ac:dyDescent="0.3">
      <c r="A59" s="38" t="s">
        <v>324</v>
      </c>
      <c r="B59" s="38" t="s">
        <v>266</v>
      </c>
      <c r="C59" s="38" t="s">
        <v>56</v>
      </c>
      <c r="D59" s="27">
        <v>107</v>
      </c>
      <c r="E59" s="27">
        <v>2</v>
      </c>
      <c r="F59" s="27" t="str" cm="1">
        <f t="array" ref="F59">_xlfn.IFS(Bookings[[#This Row],[Total Guests]]=1,"Solo",Bookings[[#This Row],[Total Guests]]=2,"Couple",Bookings[[#This Row],[Total Guests]]&gt;=3,"Family")</f>
        <v>Couple</v>
      </c>
      <c r="G59" s="38" t="str">
        <f>VLOOKUP(Bookings[[#This Row],[Guest ID]],Table1[],4,0)</f>
        <v>MKD</v>
      </c>
      <c r="H59" s="4">
        <v>45820</v>
      </c>
      <c r="I59" s="4">
        <v>45833</v>
      </c>
      <c r="J59" s="27">
        <f>Bookings[[#This Row],[Check-out]]-Bookings[[#This Row],[Check-in]]</f>
        <v>13</v>
      </c>
      <c r="K59" s="28">
        <v>32</v>
      </c>
      <c r="L59" s="28">
        <v>0</v>
      </c>
      <c r="M59" s="28">
        <f t="shared" si="0"/>
        <v>416</v>
      </c>
      <c r="N59" s="28">
        <f>Bookings[[#This Row],[Nights Stayed]]*Bookings[[#This Row],[Price per Night]]</f>
        <v>416</v>
      </c>
      <c r="O59" s="27" t="str">
        <f>TEXT(Bookings[[#This Row],[Check-in]],"mmm")</f>
        <v>Jun</v>
      </c>
      <c r="P59" s="38" t="s">
        <v>490</v>
      </c>
      <c r="Q59" s="38" t="s">
        <v>67</v>
      </c>
    </row>
    <row r="60" spans="1:17" x14ac:dyDescent="0.3">
      <c r="A60" s="38" t="s">
        <v>325</v>
      </c>
      <c r="B60" s="38" t="s">
        <v>266</v>
      </c>
      <c r="C60" s="38" t="s">
        <v>57</v>
      </c>
      <c r="D60" s="27">
        <v>106</v>
      </c>
      <c r="E60" s="27">
        <v>1</v>
      </c>
      <c r="F60" s="27" t="str" cm="1">
        <f t="array" ref="F60">_xlfn.IFS(Bookings[[#This Row],[Total Guests]]=1,"Solo",Bookings[[#This Row],[Total Guests]]=2,"Couple",Bookings[[#This Row],[Total Guests]]&gt;=3,"Family")</f>
        <v>Solo</v>
      </c>
      <c r="G60" s="38" t="str">
        <f>VLOOKUP(Bookings[[#This Row],[Guest ID]],Table1[],4,0)</f>
        <v>MKD</v>
      </c>
      <c r="H60" s="4">
        <v>45831</v>
      </c>
      <c r="I60" s="4">
        <v>45836</v>
      </c>
      <c r="J60" s="27">
        <f>Bookings[[#This Row],[Check-out]]-Bookings[[#This Row],[Check-in]]</f>
        <v>5</v>
      </c>
      <c r="K60" s="28">
        <v>32</v>
      </c>
      <c r="L60" s="28">
        <v>50</v>
      </c>
      <c r="M60" s="28">
        <f t="shared" si="0"/>
        <v>110</v>
      </c>
      <c r="N60" s="28">
        <f>Bookings[[#This Row],[Nights Stayed]]*Bookings[[#This Row],[Price per Night]]</f>
        <v>160</v>
      </c>
      <c r="O60" s="27" t="str">
        <f>TEXT(Bookings[[#This Row],[Check-in]],"mmm")</f>
        <v>Jun</v>
      </c>
      <c r="P60" s="38" t="s">
        <v>490</v>
      </c>
      <c r="Q60" s="38" t="s">
        <v>67</v>
      </c>
    </row>
    <row r="61" spans="1:17" x14ac:dyDescent="0.3">
      <c r="A61" s="38" t="s">
        <v>326</v>
      </c>
      <c r="B61" s="38" t="s">
        <v>266</v>
      </c>
      <c r="C61" s="38" t="s">
        <v>104</v>
      </c>
      <c r="D61" s="27">
        <v>108</v>
      </c>
      <c r="E61" s="27">
        <v>3</v>
      </c>
      <c r="F61" s="27" t="str" cm="1">
        <f t="array" ref="F61">_xlfn.IFS(Bookings[[#This Row],[Total Guests]]=1,"Solo",Bookings[[#This Row],[Total Guests]]=2,"Couple",Bookings[[#This Row],[Total Guests]]&gt;=3,"Family")</f>
        <v>Family</v>
      </c>
      <c r="G61" s="38" t="str">
        <f>VLOOKUP(Bookings[[#This Row],[Guest ID]],Table1[],4,0)</f>
        <v>MKD</v>
      </c>
      <c r="H61" s="4">
        <v>45831</v>
      </c>
      <c r="I61" s="4">
        <v>45836</v>
      </c>
      <c r="J61" s="27">
        <f>Bookings[[#This Row],[Check-out]]-Bookings[[#This Row],[Check-in]]</f>
        <v>5</v>
      </c>
      <c r="K61" s="28">
        <v>37</v>
      </c>
      <c r="L61" s="28">
        <v>0</v>
      </c>
      <c r="M61" s="28">
        <f t="shared" si="0"/>
        <v>185</v>
      </c>
      <c r="N61" s="28">
        <f>Bookings[[#This Row],[Nights Stayed]]*Bookings[[#This Row],[Price per Night]]</f>
        <v>185</v>
      </c>
      <c r="O61" s="27" t="str">
        <f>TEXT(Bookings[[#This Row],[Check-in]],"mmm")</f>
        <v>Jun</v>
      </c>
      <c r="P61" s="38" t="s">
        <v>490</v>
      </c>
      <c r="Q61" s="38" t="s">
        <v>67</v>
      </c>
    </row>
    <row r="62" spans="1:17" x14ac:dyDescent="0.3">
      <c r="A62" s="38" t="s">
        <v>327</v>
      </c>
      <c r="B62" s="38" t="s">
        <v>266</v>
      </c>
      <c r="C62" s="38" t="s">
        <v>57</v>
      </c>
      <c r="D62" s="27">
        <v>105</v>
      </c>
      <c r="E62" s="27">
        <v>4</v>
      </c>
      <c r="F62" s="27" t="str" cm="1">
        <f t="array" ref="F62">_xlfn.IFS(Bookings[[#This Row],[Total Guests]]=1,"Solo",Bookings[[#This Row],[Total Guests]]=2,"Couple",Bookings[[#This Row],[Total Guests]]&gt;=3,"Family")</f>
        <v>Family</v>
      </c>
      <c r="G62" s="38" t="str">
        <f>VLOOKUP(Bookings[[#This Row],[Guest ID]],Table1[],4,0)</f>
        <v>MKD</v>
      </c>
      <c r="H62" s="4">
        <v>45831</v>
      </c>
      <c r="I62" s="4">
        <v>45836</v>
      </c>
      <c r="J62" s="27">
        <f>Bookings[[#This Row],[Check-out]]-Bookings[[#This Row],[Check-in]]</f>
        <v>5</v>
      </c>
      <c r="K62" s="28">
        <v>42</v>
      </c>
      <c r="L62" s="28">
        <v>0</v>
      </c>
      <c r="M62" s="28">
        <f t="shared" si="0"/>
        <v>210</v>
      </c>
      <c r="N62" s="28">
        <f>Bookings[[#This Row],[Nights Stayed]]*Bookings[[#This Row],[Price per Night]]</f>
        <v>210</v>
      </c>
      <c r="O62" s="27" t="str">
        <f>TEXT(Bookings[[#This Row],[Check-in]],"mmm")</f>
        <v>Jun</v>
      </c>
      <c r="P62" s="38" t="s">
        <v>490</v>
      </c>
      <c r="Q62" s="38" t="s">
        <v>67</v>
      </c>
    </row>
    <row r="63" spans="1:17" x14ac:dyDescent="0.3">
      <c r="A63" s="38" t="s">
        <v>328</v>
      </c>
      <c r="B63" s="38" t="s">
        <v>266</v>
      </c>
      <c r="C63" s="38" t="s">
        <v>58</v>
      </c>
      <c r="D63" s="27">
        <v>2</v>
      </c>
      <c r="E63" s="27">
        <v>2</v>
      </c>
      <c r="F63" s="27" t="str" cm="1">
        <f t="array" ref="F63">_xlfn.IFS(Bookings[[#This Row],[Total Guests]]=1,"Solo",Bookings[[#This Row],[Total Guests]]=2,"Couple",Bookings[[#This Row],[Total Guests]]&gt;=3,"Family")</f>
        <v>Couple</v>
      </c>
      <c r="G63" s="38" t="str">
        <f>VLOOKUP(Bookings[[#This Row],[Guest ID]],Table1[],4,0)</f>
        <v>MKD</v>
      </c>
      <c r="H63" s="4">
        <v>45813</v>
      </c>
      <c r="I63" s="4">
        <v>45816</v>
      </c>
      <c r="J63" s="27">
        <f>Bookings[[#This Row],[Check-out]]-Bookings[[#This Row],[Check-in]]</f>
        <v>3</v>
      </c>
      <c r="K63" s="28">
        <v>30</v>
      </c>
      <c r="L63" s="28">
        <v>0</v>
      </c>
      <c r="M63" s="28">
        <f t="shared" si="0"/>
        <v>90</v>
      </c>
      <c r="N63" s="28">
        <f>Bookings[[#This Row],[Nights Stayed]]*Bookings[[#This Row],[Price per Night]]</f>
        <v>90</v>
      </c>
      <c r="O63" s="27" t="str">
        <f>TEXT(Bookings[[#This Row],[Check-in]],"mmm")</f>
        <v>Jun</v>
      </c>
      <c r="P63" s="38" t="s">
        <v>72</v>
      </c>
      <c r="Q63" s="38" t="s">
        <v>65</v>
      </c>
    </row>
    <row r="64" spans="1:17" x14ac:dyDescent="0.3">
      <c r="A64" s="38" t="s">
        <v>329</v>
      </c>
      <c r="B64" s="38" t="s">
        <v>266</v>
      </c>
      <c r="C64" s="38" t="s">
        <v>73</v>
      </c>
      <c r="D64" s="27">
        <v>103</v>
      </c>
      <c r="E64" s="27">
        <v>3</v>
      </c>
      <c r="F64" s="27" t="str" cm="1">
        <f t="array" ref="F64">_xlfn.IFS(Bookings[[#This Row],[Total Guests]]=1,"Solo",Bookings[[#This Row],[Total Guests]]=2,"Couple",Bookings[[#This Row],[Total Guests]]&gt;=3,"Family")</f>
        <v>Family</v>
      </c>
      <c r="G64" s="38" t="str">
        <f>VLOOKUP(Bookings[[#This Row],[Guest ID]],Table1[],4,0)</f>
        <v>MKD</v>
      </c>
      <c r="H64" s="4">
        <v>45814</v>
      </c>
      <c r="I64" s="4">
        <v>45816</v>
      </c>
      <c r="J64" s="27">
        <f>Bookings[[#This Row],[Check-out]]-Bookings[[#This Row],[Check-in]]</f>
        <v>2</v>
      </c>
      <c r="K64" s="28">
        <v>35</v>
      </c>
      <c r="L64" s="28">
        <v>0</v>
      </c>
      <c r="M64" s="28">
        <f t="shared" si="0"/>
        <v>70</v>
      </c>
      <c r="N64" s="28">
        <f>Bookings[[#This Row],[Nights Stayed]]*Bookings[[#This Row],[Price per Night]]</f>
        <v>70</v>
      </c>
      <c r="O64" s="27" t="str">
        <f>TEXT(Bookings[[#This Row],[Check-in]],"mmm")</f>
        <v>Jun</v>
      </c>
      <c r="P64" s="38" t="s">
        <v>72</v>
      </c>
      <c r="Q64" s="38" t="s">
        <v>67</v>
      </c>
    </row>
    <row r="65" spans="1:17" x14ac:dyDescent="0.3">
      <c r="A65" s="38" t="s">
        <v>330</v>
      </c>
      <c r="B65" s="38" t="s">
        <v>266</v>
      </c>
      <c r="C65" s="38" t="s">
        <v>74</v>
      </c>
      <c r="D65" s="27">
        <v>102</v>
      </c>
      <c r="E65" s="27">
        <v>2</v>
      </c>
      <c r="F65" s="27" t="str" cm="1">
        <f t="array" ref="F65">_xlfn.IFS(Bookings[[#This Row],[Total Guests]]=1,"Solo",Bookings[[#This Row],[Total Guests]]=2,"Couple",Bookings[[#This Row],[Total Guests]]&gt;=3,"Family")</f>
        <v>Couple</v>
      </c>
      <c r="G65" s="38" t="str">
        <f>VLOOKUP(Bookings[[#This Row],[Guest ID]],Table1[],4,0)</f>
        <v>Serbia</v>
      </c>
      <c r="H65" s="4">
        <v>45870</v>
      </c>
      <c r="I65" s="4">
        <v>45880</v>
      </c>
      <c r="J65" s="27">
        <f>Bookings[[#This Row],[Check-out]]-Bookings[[#This Row],[Check-in]]</f>
        <v>10</v>
      </c>
      <c r="K65" s="28">
        <v>42</v>
      </c>
      <c r="L65" s="28">
        <v>0</v>
      </c>
      <c r="M65" s="28">
        <f t="shared" si="0"/>
        <v>420</v>
      </c>
      <c r="N65" s="28">
        <f>Bookings[[#This Row],[Nights Stayed]]*Bookings[[#This Row],[Price per Night]]</f>
        <v>420</v>
      </c>
      <c r="O65" s="27" t="str">
        <f>TEXT(Bookings[[#This Row],[Check-in]],"mmm")</f>
        <v>Aug</v>
      </c>
      <c r="P65" s="38" t="s">
        <v>491</v>
      </c>
      <c r="Q65" s="38" t="s">
        <v>67</v>
      </c>
    </row>
    <row r="66" spans="1:17" x14ac:dyDescent="0.3">
      <c r="A66" s="38" t="s">
        <v>331</v>
      </c>
      <c r="B66" s="38" t="s">
        <v>266</v>
      </c>
      <c r="C66" s="38" t="s">
        <v>75</v>
      </c>
      <c r="D66" s="27">
        <v>1</v>
      </c>
      <c r="E66" s="27">
        <v>4</v>
      </c>
      <c r="F66" s="27" t="str" cm="1">
        <f t="array" ref="F66">_xlfn.IFS(Bookings[[#This Row],[Total Guests]]=1,"Solo",Bookings[[#This Row],[Total Guests]]=2,"Couple",Bookings[[#This Row],[Total Guests]]&gt;=3,"Family")</f>
        <v>Family</v>
      </c>
      <c r="G66" s="38" t="str">
        <f>VLOOKUP(Bookings[[#This Row],[Guest ID]],Table1[],4,0)</f>
        <v>Serbia</v>
      </c>
      <c r="H66" s="4">
        <v>45839</v>
      </c>
      <c r="I66" s="4">
        <v>45849</v>
      </c>
      <c r="J66" s="27">
        <f>Bookings[[#This Row],[Check-out]]-Bookings[[#This Row],[Check-in]]</f>
        <v>10</v>
      </c>
      <c r="K66" s="28">
        <v>52</v>
      </c>
      <c r="L66" s="28">
        <v>50</v>
      </c>
      <c r="M66" s="28">
        <f t="shared" si="0"/>
        <v>470</v>
      </c>
      <c r="N66" s="28">
        <f>Bookings[[#This Row],[Nights Stayed]]*Bookings[[#This Row],[Price per Night]]</f>
        <v>520</v>
      </c>
      <c r="O66" s="27" t="str">
        <f>TEXT(Bookings[[#This Row],[Check-in]],"mmm")</f>
        <v>Jul</v>
      </c>
      <c r="P66" s="38" t="s">
        <v>489</v>
      </c>
      <c r="Q66" s="38" t="s">
        <v>66</v>
      </c>
    </row>
    <row r="67" spans="1:17" x14ac:dyDescent="0.3">
      <c r="A67" s="38" t="s">
        <v>332</v>
      </c>
      <c r="B67" s="38" t="s">
        <v>266</v>
      </c>
      <c r="C67" s="38" t="s">
        <v>76</v>
      </c>
      <c r="D67" s="27">
        <v>102</v>
      </c>
      <c r="E67" s="27">
        <v>3</v>
      </c>
      <c r="F67" s="27" t="str" cm="1">
        <f t="array" ref="F67">_xlfn.IFS(Bookings[[#This Row],[Total Guests]]=1,"Solo",Bookings[[#This Row],[Total Guests]]=2,"Couple",Bookings[[#This Row],[Total Guests]]&gt;=3,"Family")</f>
        <v>Family</v>
      </c>
      <c r="G67" s="38" t="str">
        <f>VLOOKUP(Bookings[[#This Row],[Guest ID]],Table1[],4,0)</f>
        <v>Greece</v>
      </c>
      <c r="H67" s="4">
        <v>45829</v>
      </c>
      <c r="I67" s="4">
        <v>45832</v>
      </c>
      <c r="J67" s="27">
        <f>Bookings[[#This Row],[Check-out]]-Bookings[[#This Row],[Check-in]]</f>
        <v>3</v>
      </c>
      <c r="K67" s="28">
        <v>40</v>
      </c>
      <c r="L67" s="28">
        <v>0</v>
      </c>
      <c r="M67" s="28">
        <f t="shared" si="0"/>
        <v>120</v>
      </c>
      <c r="N67" s="28">
        <f>Bookings[[#This Row],[Nights Stayed]]*Bookings[[#This Row],[Price per Night]]</f>
        <v>120</v>
      </c>
      <c r="O67" s="27" t="str">
        <f>TEXT(Bookings[[#This Row],[Check-in]],"mmm")</f>
        <v>Jun</v>
      </c>
      <c r="P67" s="38" t="s">
        <v>498</v>
      </c>
      <c r="Q67" s="38" t="s">
        <v>67</v>
      </c>
    </row>
    <row r="68" spans="1:17" x14ac:dyDescent="0.3">
      <c r="A68" s="38" t="s">
        <v>333</v>
      </c>
      <c r="B68" s="38" t="s">
        <v>266</v>
      </c>
      <c r="C68" s="38" t="s">
        <v>174</v>
      </c>
      <c r="D68" s="27">
        <v>1</v>
      </c>
      <c r="E68" s="27">
        <v>3</v>
      </c>
      <c r="F68" s="27" t="str" cm="1">
        <f t="array" ref="F68">_xlfn.IFS(Bookings[[#This Row],[Total Guests]]=1,"Solo",Bookings[[#This Row],[Total Guests]]=2,"Couple",Bookings[[#This Row],[Total Guests]]&gt;=3,"Family")</f>
        <v>Family</v>
      </c>
      <c r="G68" s="38" t="str">
        <f>VLOOKUP(Bookings[[#This Row],[Guest ID]],Table1[],4,0)</f>
        <v>Greece</v>
      </c>
      <c r="H68" s="4">
        <v>45883</v>
      </c>
      <c r="I68" s="4">
        <v>45886</v>
      </c>
      <c r="J68" s="27">
        <f>Bookings[[#This Row],[Check-out]]-Bookings[[#This Row],[Check-in]]</f>
        <v>3</v>
      </c>
      <c r="K68" s="28">
        <v>60</v>
      </c>
      <c r="L68" s="28">
        <v>0</v>
      </c>
      <c r="M68" s="28">
        <f t="shared" si="0"/>
        <v>180</v>
      </c>
      <c r="N68" s="28">
        <f>Bookings[[#This Row],[Nights Stayed]]*Bookings[[#This Row],[Price per Night]]</f>
        <v>180</v>
      </c>
      <c r="O68" s="27" t="str">
        <f>TEXT(Bookings[[#This Row],[Check-in]],"mmm")</f>
        <v>Aug</v>
      </c>
      <c r="P68" s="38" t="s">
        <v>498</v>
      </c>
      <c r="Q68" s="38" t="s">
        <v>65</v>
      </c>
    </row>
    <row r="69" spans="1:17" x14ac:dyDescent="0.3">
      <c r="A69" s="38" t="s">
        <v>334</v>
      </c>
      <c r="B69" s="38" t="s">
        <v>266</v>
      </c>
      <c r="C69" s="38" t="s">
        <v>77</v>
      </c>
      <c r="D69" s="27">
        <v>106</v>
      </c>
      <c r="E69" s="27">
        <v>2</v>
      </c>
      <c r="F69" s="27" t="str" cm="1">
        <f t="array" ref="F69">_xlfn.IFS(Bookings[[#This Row],[Total Guests]]=1,"Solo",Bookings[[#This Row],[Total Guests]]=2,"Couple",Bookings[[#This Row],[Total Guests]]&gt;=3,"Family")</f>
        <v>Couple</v>
      </c>
      <c r="G69" s="38" t="str">
        <f>VLOOKUP(Bookings[[#This Row],[Guest ID]],Table1[],4,0)</f>
        <v>Greece</v>
      </c>
      <c r="H69" s="4">
        <v>45815</v>
      </c>
      <c r="I69" s="4">
        <v>45817</v>
      </c>
      <c r="J69" s="27">
        <f>Bookings[[#This Row],[Check-out]]-Bookings[[#This Row],[Check-in]]</f>
        <v>2</v>
      </c>
      <c r="K69" s="28">
        <v>35</v>
      </c>
      <c r="L69" s="28">
        <v>0</v>
      </c>
      <c r="M69" s="28">
        <f t="shared" si="0"/>
        <v>70</v>
      </c>
      <c r="N69" s="28">
        <f>Bookings[[#This Row],[Nights Stayed]]*Bookings[[#This Row],[Price per Night]]</f>
        <v>70</v>
      </c>
      <c r="O69" s="27" t="str">
        <f>TEXT(Bookings[[#This Row],[Check-in]],"mmm")</f>
        <v>Jun</v>
      </c>
      <c r="P69" s="38" t="s">
        <v>498</v>
      </c>
      <c r="Q69" s="38" t="s">
        <v>65</v>
      </c>
    </row>
    <row r="70" spans="1:17" x14ac:dyDescent="0.3">
      <c r="A70" s="38" t="s">
        <v>335</v>
      </c>
      <c r="B70" s="38" t="s">
        <v>266</v>
      </c>
      <c r="C70" s="38" t="s">
        <v>55</v>
      </c>
      <c r="D70" s="27">
        <v>101</v>
      </c>
      <c r="E70" s="27">
        <v>2</v>
      </c>
      <c r="F70" s="27" t="str" cm="1">
        <f t="array" ref="F70">_xlfn.IFS(Bookings[[#This Row],[Total Guests]]=1,"Solo",Bookings[[#This Row],[Total Guests]]=2,"Couple",Bookings[[#This Row],[Total Guests]]&gt;=3,"Family")</f>
        <v>Couple</v>
      </c>
      <c r="G70" s="38" t="str">
        <f>VLOOKUP(Bookings[[#This Row],[Guest ID]],Table1[],4,0)</f>
        <v>Greece</v>
      </c>
      <c r="H70" s="4">
        <v>45816</v>
      </c>
      <c r="I70" s="4">
        <v>45817</v>
      </c>
      <c r="J70" s="27">
        <f>Bookings[[#This Row],[Check-out]]-Bookings[[#This Row],[Check-in]]</f>
        <v>1</v>
      </c>
      <c r="K70" s="28">
        <v>30</v>
      </c>
      <c r="L70" s="28">
        <v>0</v>
      </c>
      <c r="M70" s="28">
        <f t="shared" si="0"/>
        <v>30</v>
      </c>
      <c r="N70" s="28">
        <f>Bookings[[#This Row],[Nights Stayed]]*Bookings[[#This Row],[Price per Night]]</f>
        <v>30</v>
      </c>
      <c r="O70" s="27" t="str">
        <f>TEXT(Bookings[[#This Row],[Check-in]],"mmm")</f>
        <v>Jun</v>
      </c>
      <c r="P70" s="38" t="s">
        <v>498</v>
      </c>
      <c r="Q70" s="38" t="s">
        <v>67</v>
      </c>
    </row>
    <row r="71" spans="1:17" x14ac:dyDescent="0.3">
      <c r="A71" s="38" t="s">
        <v>336</v>
      </c>
      <c r="B71" s="38" t="s">
        <v>266</v>
      </c>
      <c r="C71" s="38" t="s">
        <v>78</v>
      </c>
      <c r="D71" s="27">
        <v>4</v>
      </c>
      <c r="E71" s="27">
        <v>4</v>
      </c>
      <c r="F71" s="27" t="str" cm="1">
        <f t="array" ref="F71">_xlfn.IFS(Bookings[[#This Row],[Total Guests]]=1,"Solo",Bookings[[#This Row],[Total Guests]]=2,"Couple",Bookings[[#This Row],[Total Guests]]&gt;=3,"Family")</f>
        <v>Family</v>
      </c>
      <c r="G71" s="38" t="str">
        <f>VLOOKUP(Bookings[[#This Row],[Guest ID]],Table1[],4,0)</f>
        <v>MKD</v>
      </c>
      <c r="H71" s="4">
        <v>45827</v>
      </c>
      <c r="I71" s="4">
        <v>45830</v>
      </c>
      <c r="J71" s="27">
        <f>Bookings[[#This Row],[Check-out]]-Bookings[[#This Row],[Check-in]]</f>
        <v>3</v>
      </c>
      <c r="K71" s="28">
        <v>47</v>
      </c>
      <c r="L71" s="28">
        <v>0</v>
      </c>
      <c r="M71" s="28">
        <f t="shared" si="0"/>
        <v>141</v>
      </c>
      <c r="N71" s="28">
        <f>Bookings[[#This Row],[Nights Stayed]]*Bookings[[#This Row],[Price per Night]]</f>
        <v>141</v>
      </c>
      <c r="O71" s="27" t="str">
        <f>TEXT(Bookings[[#This Row],[Check-in]],"mmm")</f>
        <v>Jun</v>
      </c>
      <c r="P71" s="38" t="s">
        <v>489</v>
      </c>
      <c r="Q71" s="38" t="s">
        <v>66</v>
      </c>
    </row>
    <row r="72" spans="1:17" ht="14.25" customHeight="1" x14ac:dyDescent="0.3">
      <c r="A72" s="38" t="s">
        <v>337</v>
      </c>
      <c r="B72" s="38" t="s">
        <v>266</v>
      </c>
      <c r="C72" s="38" t="s">
        <v>79</v>
      </c>
      <c r="D72" s="27">
        <v>106</v>
      </c>
      <c r="E72" s="27">
        <v>2</v>
      </c>
      <c r="F72" s="27" t="str" cm="1">
        <f t="array" ref="F72">_xlfn.IFS(Bookings[[#This Row],[Total Guests]]=1,"Solo",Bookings[[#This Row],[Total Guests]]=2,"Couple",Bookings[[#This Row],[Total Guests]]&gt;=3,"Family")</f>
        <v>Couple</v>
      </c>
      <c r="G72" s="38" t="str">
        <f>VLOOKUP(Bookings[[#This Row],[Guest ID]],Table1[],4,0)</f>
        <v>Greece</v>
      </c>
      <c r="H72" s="4">
        <v>45827</v>
      </c>
      <c r="I72" s="4">
        <v>45830</v>
      </c>
      <c r="J72" s="27">
        <f>Bookings[[#This Row],[Check-out]]-Bookings[[#This Row],[Check-in]]</f>
        <v>3</v>
      </c>
      <c r="K72" s="28">
        <v>35</v>
      </c>
      <c r="L72" s="28">
        <v>0</v>
      </c>
      <c r="M72" s="28">
        <f>(J72*K72)-L72</f>
        <v>105</v>
      </c>
      <c r="N72" s="28">
        <f>Bookings[[#This Row],[Nights Stayed]]*Bookings[[#This Row],[Price per Night]]</f>
        <v>105</v>
      </c>
      <c r="O72" s="27" t="str">
        <f>TEXT(Bookings[[#This Row],[Check-in]],"mmm")</f>
        <v>Jun</v>
      </c>
      <c r="P72" s="38" t="s">
        <v>498</v>
      </c>
      <c r="Q72" s="38" t="s">
        <v>65</v>
      </c>
    </row>
    <row r="73" spans="1:17" x14ac:dyDescent="0.3">
      <c r="A73" s="38" t="s">
        <v>338</v>
      </c>
      <c r="B73" s="38" t="s">
        <v>266</v>
      </c>
      <c r="C73" s="38" t="s">
        <v>15</v>
      </c>
      <c r="D73" s="27">
        <v>2</v>
      </c>
      <c r="E73" s="27">
        <v>1</v>
      </c>
      <c r="F73" s="27" t="str" cm="1">
        <f t="array" ref="F73">_xlfn.IFS(Bookings[[#This Row],[Total Guests]]=1,"Solo",Bookings[[#This Row],[Total Guests]]=2,"Couple",Bookings[[#This Row],[Total Guests]]&gt;=3,"Family")</f>
        <v>Solo</v>
      </c>
      <c r="G73" s="38" t="str">
        <f>VLOOKUP(Bookings[[#This Row],[Guest ID]],Table1[],4,0)</f>
        <v>Serbia</v>
      </c>
      <c r="H73" s="4">
        <v>45870</v>
      </c>
      <c r="I73" s="4">
        <v>45882</v>
      </c>
      <c r="J73" s="27">
        <f>Bookings[[#This Row],[Check-out]]-Bookings[[#This Row],[Check-in]]</f>
        <v>12</v>
      </c>
      <c r="K73" s="28">
        <v>40</v>
      </c>
      <c r="L73" s="28">
        <v>0</v>
      </c>
      <c r="M73" s="28">
        <f t="shared" si="0"/>
        <v>480</v>
      </c>
      <c r="N73" s="28">
        <f>Bookings[[#This Row],[Nights Stayed]]*Bookings[[#This Row],[Price per Night]]</f>
        <v>480</v>
      </c>
      <c r="O73" s="27" t="str">
        <f>TEXT(Bookings[[#This Row],[Check-in]],"mmm")</f>
        <v>Aug</v>
      </c>
      <c r="P73" s="38" t="s">
        <v>489</v>
      </c>
      <c r="Q73" s="38" t="s">
        <v>67</v>
      </c>
    </row>
    <row r="74" spans="1:17" x14ac:dyDescent="0.3">
      <c r="A74" s="38" t="s">
        <v>339</v>
      </c>
      <c r="B74" s="38" t="s">
        <v>89</v>
      </c>
      <c r="C74" s="38" t="s">
        <v>80</v>
      </c>
      <c r="D74" s="27">
        <v>101</v>
      </c>
      <c r="E74" s="27">
        <v>4</v>
      </c>
      <c r="F74" s="27" t="str" cm="1">
        <f t="array" ref="F74">_xlfn.IFS(Bookings[[#This Row],[Total Guests]]=1,"Solo",Bookings[[#This Row],[Total Guests]]=2,"Couple",Bookings[[#This Row],[Total Guests]]&gt;=3,"Family")</f>
        <v>Family</v>
      </c>
      <c r="G74" s="38" t="str">
        <f>VLOOKUP(Bookings[[#This Row],[Guest ID]],Table1[],4,0)</f>
        <v>Greece</v>
      </c>
      <c r="H74" s="4">
        <v>45853</v>
      </c>
      <c r="I74" s="4">
        <v>45857</v>
      </c>
      <c r="J74" s="27">
        <f>Bookings[[#This Row],[Check-out]]-Bookings[[#This Row],[Check-in]]</f>
        <v>4</v>
      </c>
      <c r="K74" s="28">
        <v>52</v>
      </c>
      <c r="L74" s="28">
        <v>0</v>
      </c>
      <c r="M74" s="28">
        <f t="shared" si="0"/>
        <v>208</v>
      </c>
      <c r="N74" s="28">
        <f>Bookings[[#This Row],[Nights Stayed]]*Bookings[[#This Row],[Price per Night]]</f>
        <v>208</v>
      </c>
      <c r="O74" s="27" t="str">
        <f>TEXT(Bookings[[#This Row],[Check-in]],"mmm")</f>
        <v>Jul</v>
      </c>
      <c r="P74" s="38" t="s">
        <v>498</v>
      </c>
      <c r="Q74" s="38" t="s">
        <v>67</v>
      </c>
    </row>
    <row r="75" spans="1:17" x14ac:dyDescent="0.3">
      <c r="A75" s="38" t="s">
        <v>340</v>
      </c>
      <c r="B75" s="38" t="s">
        <v>266</v>
      </c>
      <c r="C75" s="38" t="s">
        <v>81</v>
      </c>
      <c r="D75" s="27">
        <v>101</v>
      </c>
      <c r="E75" s="27">
        <v>2</v>
      </c>
      <c r="F75" s="27" t="str" cm="1">
        <f t="array" ref="F75">_xlfn.IFS(Bookings[[#This Row],[Total Guests]]=1,"Solo",Bookings[[#This Row],[Total Guests]]=2,"Couple",Bookings[[#This Row],[Total Guests]]&gt;=3,"Family")</f>
        <v>Couple</v>
      </c>
      <c r="G75" s="38" t="str">
        <f>VLOOKUP(Bookings[[#This Row],[Guest ID]],Table1[],4,0)</f>
        <v>Greece</v>
      </c>
      <c r="H75" s="4">
        <v>45855</v>
      </c>
      <c r="I75" s="4">
        <v>45864</v>
      </c>
      <c r="J75" s="27">
        <f>Bookings[[#This Row],[Check-out]]-Bookings[[#This Row],[Check-in]]</f>
        <v>9</v>
      </c>
      <c r="K75" s="28">
        <v>45</v>
      </c>
      <c r="L75" s="28">
        <v>0</v>
      </c>
      <c r="M75" s="28">
        <f t="shared" si="0"/>
        <v>405</v>
      </c>
      <c r="N75" s="28">
        <f>Bookings[[#This Row],[Nights Stayed]]*Bookings[[#This Row],[Price per Night]]</f>
        <v>405</v>
      </c>
      <c r="O75" s="27" t="str">
        <f>TEXT(Bookings[[#This Row],[Check-in]],"mmm")</f>
        <v>Jul</v>
      </c>
      <c r="P75" s="38" t="s">
        <v>498</v>
      </c>
      <c r="Q75" s="38" t="s">
        <v>65</v>
      </c>
    </row>
    <row r="76" spans="1:17" x14ac:dyDescent="0.3">
      <c r="A76" s="38" t="s">
        <v>341</v>
      </c>
      <c r="B76" s="38" t="s">
        <v>266</v>
      </c>
      <c r="C76" s="38" t="s">
        <v>82</v>
      </c>
      <c r="D76" s="27">
        <v>107</v>
      </c>
      <c r="E76" s="27">
        <v>2</v>
      </c>
      <c r="F76" s="27" t="str" cm="1">
        <f t="array" ref="F76">_xlfn.IFS(Bookings[[#This Row],[Total Guests]]=1,"Solo",Bookings[[#This Row],[Total Guests]]=2,"Couple",Bookings[[#This Row],[Total Guests]]&gt;=3,"Family")</f>
        <v>Couple</v>
      </c>
      <c r="G76" s="38" t="str">
        <f>VLOOKUP(Bookings[[#This Row],[Guest ID]],Table1[],4,0)</f>
        <v>Greece</v>
      </c>
      <c r="H76" s="4">
        <v>45833</v>
      </c>
      <c r="I76" s="4">
        <v>45839</v>
      </c>
      <c r="J76" s="27">
        <f>Bookings[[#This Row],[Check-out]]-Bookings[[#This Row],[Check-in]]</f>
        <v>6</v>
      </c>
      <c r="K76" s="28">
        <v>40</v>
      </c>
      <c r="L76" s="28">
        <v>52</v>
      </c>
      <c r="M76" s="28">
        <f t="shared" ref="M76:M100" si="1">(J76*K76)-L76</f>
        <v>188</v>
      </c>
      <c r="N76" s="28">
        <f>Bookings[[#This Row],[Nights Stayed]]*Bookings[[#This Row],[Price per Night]]</f>
        <v>240</v>
      </c>
      <c r="O76" s="27" t="str">
        <f>TEXT(Bookings[[#This Row],[Check-in]],"mmm")</f>
        <v>Jun</v>
      </c>
      <c r="P76" s="38" t="s">
        <v>498</v>
      </c>
      <c r="Q76" s="38" t="s">
        <v>67</v>
      </c>
    </row>
    <row r="77" spans="1:17" x14ac:dyDescent="0.3">
      <c r="A77" s="38" t="s">
        <v>342</v>
      </c>
      <c r="B77" s="38" t="s">
        <v>266</v>
      </c>
      <c r="C77" s="38" t="s">
        <v>83</v>
      </c>
      <c r="D77" s="27">
        <v>108</v>
      </c>
      <c r="E77" s="27">
        <v>2</v>
      </c>
      <c r="F77" s="27" t="str" cm="1">
        <f t="array" ref="F77">_xlfn.IFS(Bookings[[#This Row],[Total Guests]]=1,"Solo",Bookings[[#This Row],[Total Guests]]=2,"Couple",Bookings[[#This Row],[Total Guests]]&gt;=3,"Family")</f>
        <v>Couple</v>
      </c>
      <c r="G77" s="38" t="str">
        <f>VLOOKUP(Bookings[[#This Row],[Guest ID]],Table1[],4,0)</f>
        <v>Greece</v>
      </c>
      <c r="H77" s="4">
        <v>45888</v>
      </c>
      <c r="I77" s="4">
        <v>45891</v>
      </c>
      <c r="J77" s="27">
        <f>Bookings[[#This Row],[Check-out]]-Bookings[[#This Row],[Check-in]]</f>
        <v>3</v>
      </c>
      <c r="K77" s="28">
        <v>45</v>
      </c>
      <c r="L77" s="28">
        <v>0</v>
      </c>
      <c r="M77" s="28">
        <f t="shared" si="1"/>
        <v>135</v>
      </c>
      <c r="N77" s="28">
        <f>Bookings[[#This Row],[Nights Stayed]]*Bookings[[#This Row],[Price per Night]]</f>
        <v>135</v>
      </c>
      <c r="O77" s="27" t="str">
        <f>TEXT(Bookings[[#This Row],[Check-in]],"mmm")</f>
        <v>Aug</v>
      </c>
      <c r="P77" s="38" t="s">
        <v>498</v>
      </c>
      <c r="Q77" s="38" t="s">
        <v>67</v>
      </c>
    </row>
    <row r="78" spans="1:17" x14ac:dyDescent="0.3">
      <c r="A78" s="38" t="s">
        <v>343</v>
      </c>
      <c r="B78" s="38" t="s">
        <v>266</v>
      </c>
      <c r="C78" s="38" t="s">
        <v>84</v>
      </c>
      <c r="D78" s="27">
        <v>101</v>
      </c>
      <c r="E78" s="27">
        <v>2</v>
      </c>
      <c r="F78" s="27" t="str" cm="1">
        <f t="array" ref="F78">_xlfn.IFS(Bookings[[#This Row],[Total Guests]]=1,"Solo",Bookings[[#This Row],[Total Guests]]=2,"Couple",Bookings[[#This Row],[Total Guests]]&gt;=3,"Family")</f>
        <v>Couple</v>
      </c>
      <c r="G78" s="38" t="str">
        <f>VLOOKUP(Bookings[[#This Row],[Guest ID]],Table1[],4,0)</f>
        <v>Serbia</v>
      </c>
      <c r="H78" s="4">
        <v>45827</v>
      </c>
      <c r="I78" s="4">
        <v>45843</v>
      </c>
      <c r="J78" s="27">
        <f>Bookings[[#This Row],[Check-out]]-Bookings[[#This Row],[Check-in]]</f>
        <v>16</v>
      </c>
      <c r="K78" s="28">
        <v>30</v>
      </c>
      <c r="L78" s="28">
        <v>400</v>
      </c>
      <c r="M78" s="28">
        <f t="shared" si="1"/>
        <v>80</v>
      </c>
      <c r="N78" s="28">
        <f>Bookings[[#This Row],[Nights Stayed]]*Bookings[[#This Row],[Price per Night]]</f>
        <v>480</v>
      </c>
      <c r="O78" s="27" t="str">
        <f>TEXT(Bookings[[#This Row],[Check-in]],"mmm")</f>
        <v>Jun</v>
      </c>
      <c r="P78" s="38" t="s">
        <v>72</v>
      </c>
      <c r="Q78" s="38" t="s">
        <v>67</v>
      </c>
    </row>
    <row r="79" spans="1:17" x14ac:dyDescent="0.3">
      <c r="A79" s="38" t="s">
        <v>344</v>
      </c>
      <c r="B79" s="38" t="s">
        <v>266</v>
      </c>
      <c r="C79" s="38" t="s">
        <v>85</v>
      </c>
      <c r="D79" s="27">
        <v>107</v>
      </c>
      <c r="E79" s="27">
        <v>4</v>
      </c>
      <c r="F79" s="27" t="str" cm="1">
        <f t="array" ref="F79">_xlfn.IFS(Bookings[[#This Row],[Total Guests]]=1,"Solo",Bookings[[#This Row],[Total Guests]]=2,"Couple",Bookings[[#This Row],[Total Guests]]&gt;=3,"Family")</f>
        <v>Family</v>
      </c>
      <c r="G79" s="38" t="str">
        <f>VLOOKUP(Bookings[[#This Row],[Guest ID]],Table1[],4,0)</f>
        <v>Greece</v>
      </c>
      <c r="H79" s="4">
        <v>45859</v>
      </c>
      <c r="I79" s="4">
        <v>45864</v>
      </c>
      <c r="J79" s="27">
        <f>Bookings[[#This Row],[Check-out]]-Bookings[[#This Row],[Check-in]]</f>
        <v>5</v>
      </c>
      <c r="K79" s="28">
        <v>47</v>
      </c>
      <c r="L79" s="28">
        <v>45</v>
      </c>
      <c r="M79" s="28">
        <f t="shared" si="1"/>
        <v>190</v>
      </c>
      <c r="N79" s="28">
        <f>Bookings[[#This Row],[Nights Stayed]]*Bookings[[#This Row],[Price per Night]]</f>
        <v>235</v>
      </c>
      <c r="O79" s="27" t="str">
        <f>TEXT(Bookings[[#This Row],[Check-in]],"mmm")</f>
        <v>Jul</v>
      </c>
      <c r="P79" s="38" t="s">
        <v>498</v>
      </c>
      <c r="Q79" s="38" t="s">
        <v>67</v>
      </c>
    </row>
    <row r="80" spans="1:17" x14ac:dyDescent="0.3">
      <c r="A80" s="38" t="s">
        <v>345</v>
      </c>
      <c r="B80" s="38" t="s">
        <v>89</v>
      </c>
      <c r="C80" s="38" t="s">
        <v>86</v>
      </c>
      <c r="D80" s="27">
        <v>106</v>
      </c>
      <c r="E80" s="27">
        <v>1</v>
      </c>
      <c r="F80" s="27" t="str" cm="1">
        <f t="array" ref="F80">_xlfn.IFS(Bookings[[#This Row],[Total Guests]]=1,"Solo",Bookings[[#This Row],[Total Guests]]=2,"Couple",Bookings[[#This Row],[Total Guests]]&gt;=3,"Family")</f>
        <v>Solo</v>
      </c>
      <c r="G80" s="38" t="str">
        <f>VLOOKUP(Bookings[[#This Row],[Guest ID]],Table1[],4,0)</f>
        <v>Greece</v>
      </c>
      <c r="H80" s="4">
        <v>45847</v>
      </c>
      <c r="I80" s="4">
        <v>45853</v>
      </c>
      <c r="J80" s="27">
        <f>Bookings[[#This Row],[Check-out]]-Bookings[[#This Row],[Check-in]]</f>
        <v>6</v>
      </c>
      <c r="K80" s="28">
        <v>40</v>
      </c>
      <c r="L80" s="28">
        <v>0</v>
      </c>
      <c r="M80" s="28">
        <f t="shared" si="1"/>
        <v>240</v>
      </c>
      <c r="N80" s="28">
        <f>Bookings[[#This Row],[Nights Stayed]]*Bookings[[#This Row],[Price per Night]]</f>
        <v>240</v>
      </c>
      <c r="O80" s="27" t="str">
        <f>TEXT(Bookings[[#This Row],[Check-in]],"mmm")</f>
        <v>Jul</v>
      </c>
      <c r="P80" s="38" t="s">
        <v>498</v>
      </c>
      <c r="Q80" s="38" t="s">
        <v>67</v>
      </c>
    </row>
    <row r="81" spans="1:17" x14ac:dyDescent="0.3">
      <c r="A81" s="38" t="s">
        <v>346</v>
      </c>
      <c r="B81" s="38" t="s">
        <v>266</v>
      </c>
      <c r="C81" s="38" t="s">
        <v>87</v>
      </c>
      <c r="D81" s="27">
        <v>1</v>
      </c>
      <c r="E81" s="27">
        <v>2</v>
      </c>
      <c r="F81" s="27" t="str" cm="1">
        <f t="array" ref="F81">_xlfn.IFS(Bookings[[#This Row],[Total Guests]]=1,"Solo",Bookings[[#This Row],[Total Guests]]=2,"Couple",Bookings[[#This Row],[Total Guests]]&gt;=3,"Family")</f>
        <v>Couple</v>
      </c>
      <c r="G81" s="38" t="str">
        <f>VLOOKUP(Bookings[[#This Row],[Guest ID]],Table1[],4,0)</f>
        <v>Greece</v>
      </c>
      <c r="H81" s="4">
        <v>45849</v>
      </c>
      <c r="I81" s="4">
        <v>45851</v>
      </c>
      <c r="J81" s="27">
        <f>Bookings[[#This Row],[Check-out]]-Bookings[[#This Row],[Check-in]]</f>
        <v>2</v>
      </c>
      <c r="K81" s="28">
        <v>45</v>
      </c>
      <c r="L81" s="28">
        <v>0</v>
      </c>
      <c r="M81" s="28">
        <f t="shared" si="1"/>
        <v>90</v>
      </c>
      <c r="N81" s="28">
        <f>Bookings[[#This Row],[Nights Stayed]]*Bookings[[#This Row],[Price per Night]]</f>
        <v>90</v>
      </c>
      <c r="O81" s="27" t="str">
        <f>TEXT(Bookings[[#This Row],[Check-in]],"mmm")</f>
        <v>Jul</v>
      </c>
      <c r="P81" s="38" t="s">
        <v>498</v>
      </c>
      <c r="Q81" s="38" t="s">
        <v>66</v>
      </c>
    </row>
    <row r="82" spans="1:17" x14ac:dyDescent="0.3">
      <c r="A82" s="38" t="s">
        <v>347</v>
      </c>
      <c r="B82" s="38" t="s">
        <v>266</v>
      </c>
      <c r="C82" s="38" t="s">
        <v>20</v>
      </c>
      <c r="D82" s="27">
        <v>6</v>
      </c>
      <c r="E82" s="27">
        <v>2</v>
      </c>
      <c r="F82" s="27" t="str" cm="1">
        <f t="array" ref="F82">_xlfn.IFS(Bookings[[#This Row],[Total Guests]]=1,"Solo",Bookings[[#This Row],[Total Guests]]=2,"Couple",Bookings[[#This Row],[Total Guests]]&gt;=3,"Family")</f>
        <v>Couple</v>
      </c>
      <c r="G82" s="38" t="str">
        <f>VLOOKUP(Bookings[[#This Row],[Guest ID]],Table1[],4,0)</f>
        <v>MKD</v>
      </c>
      <c r="H82" s="4">
        <v>45888</v>
      </c>
      <c r="I82" s="4">
        <v>45898</v>
      </c>
      <c r="J82" s="27">
        <f>Bookings[[#This Row],[Check-out]]-Bookings[[#This Row],[Check-in]]</f>
        <v>10</v>
      </c>
      <c r="K82" s="28">
        <v>35</v>
      </c>
      <c r="L82" s="28">
        <v>0</v>
      </c>
      <c r="M82" s="28">
        <f t="shared" si="1"/>
        <v>350</v>
      </c>
      <c r="N82" s="28">
        <f>Bookings[[#This Row],[Nights Stayed]]*Bookings[[#This Row],[Price per Night]]</f>
        <v>350</v>
      </c>
      <c r="O82" s="27" t="str">
        <f>TEXT(Bookings[[#This Row],[Check-in]],"mmm")</f>
        <v>Aug</v>
      </c>
      <c r="P82" s="38" t="s">
        <v>489</v>
      </c>
      <c r="Q82" s="38" t="s">
        <v>67</v>
      </c>
    </row>
    <row r="83" spans="1:17" x14ac:dyDescent="0.3">
      <c r="A83" s="38" t="s">
        <v>348</v>
      </c>
      <c r="B83" s="38" t="s">
        <v>266</v>
      </c>
      <c r="C83" s="38" t="s">
        <v>88</v>
      </c>
      <c r="D83" s="27">
        <v>103</v>
      </c>
      <c r="E83" s="27">
        <v>2</v>
      </c>
      <c r="F83" s="27" t="str" cm="1">
        <f t="array" ref="F83">_xlfn.IFS(Bookings[[#This Row],[Total Guests]]=1,"Solo",Bookings[[#This Row],[Total Guests]]=2,"Couple",Bookings[[#This Row],[Total Guests]]&gt;=3,"Family")</f>
        <v>Couple</v>
      </c>
      <c r="G83" s="38" t="str">
        <f>VLOOKUP(Bookings[[#This Row],[Guest ID]],Table1[],4,0)</f>
        <v>MKD</v>
      </c>
      <c r="H83" s="4">
        <v>45864</v>
      </c>
      <c r="I83" s="4">
        <v>45878</v>
      </c>
      <c r="J83" s="27">
        <f>Bookings[[#This Row],[Check-out]]-Bookings[[#This Row],[Check-in]]</f>
        <v>14</v>
      </c>
      <c r="K83" s="28">
        <v>42</v>
      </c>
      <c r="L83" s="28">
        <v>0</v>
      </c>
      <c r="M83" s="28">
        <f t="shared" si="1"/>
        <v>588</v>
      </c>
      <c r="N83" s="28">
        <f>Bookings[[#This Row],[Nights Stayed]]*Bookings[[#This Row],[Price per Night]]</f>
        <v>588</v>
      </c>
      <c r="O83" s="27" t="str">
        <f>TEXT(Bookings[[#This Row],[Check-in]],"mmm")</f>
        <v>Jul</v>
      </c>
      <c r="P83" s="38" t="s">
        <v>490</v>
      </c>
      <c r="Q83" s="38" t="s">
        <v>67</v>
      </c>
    </row>
    <row r="84" spans="1:17" ht="17.25" customHeight="1" x14ac:dyDescent="0.3">
      <c r="A84" s="38" t="s">
        <v>349</v>
      </c>
      <c r="B84" s="38" t="s">
        <v>89</v>
      </c>
      <c r="C84" s="38" t="s">
        <v>90</v>
      </c>
      <c r="D84" s="27">
        <v>3</v>
      </c>
      <c r="E84" s="27">
        <v>2</v>
      </c>
      <c r="F84" s="27" t="str" cm="1">
        <f t="array" ref="F84">_xlfn.IFS(Bookings[[#This Row],[Total Guests]]=1,"Solo",Bookings[[#This Row],[Total Guests]]=2,"Couple",Bookings[[#This Row],[Total Guests]]&gt;=3,"Family")</f>
        <v>Couple</v>
      </c>
      <c r="G84" s="38" t="str">
        <f>VLOOKUP(Bookings[[#This Row],[Guest ID]],Table1[],4,0)</f>
        <v>Greece</v>
      </c>
      <c r="H84" s="4">
        <v>45826</v>
      </c>
      <c r="I84" s="4">
        <v>45832</v>
      </c>
      <c r="J84" s="27">
        <f>Bookings[[#This Row],[Check-out]]-Bookings[[#This Row],[Check-in]]</f>
        <v>6</v>
      </c>
      <c r="K84" s="28">
        <v>40</v>
      </c>
      <c r="L84" s="28">
        <v>0</v>
      </c>
      <c r="M84" s="28">
        <f t="shared" si="1"/>
        <v>240</v>
      </c>
      <c r="N84" s="28">
        <f>Bookings[[#This Row],[Nights Stayed]]*Bookings[[#This Row],[Price per Night]]</f>
        <v>240</v>
      </c>
      <c r="O84" s="27" t="str">
        <f>TEXT(Bookings[[#This Row],[Check-in]],"mmm")</f>
        <v>Jun</v>
      </c>
      <c r="P84" s="38" t="s">
        <v>498</v>
      </c>
      <c r="Q84" s="38" t="s">
        <v>67</v>
      </c>
    </row>
    <row r="85" spans="1:17" x14ac:dyDescent="0.3">
      <c r="A85" s="38" t="s">
        <v>350</v>
      </c>
      <c r="B85" s="38" t="s">
        <v>266</v>
      </c>
      <c r="C85" s="38" t="s">
        <v>91</v>
      </c>
      <c r="D85" s="27">
        <v>102</v>
      </c>
      <c r="E85" s="27">
        <v>2</v>
      </c>
      <c r="F85" s="27" t="str" cm="1">
        <f t="array" ref="F85">_xlfn.IFS(Bookings[[#This Row],[Total Guests]]=1,"Solo",Bookings[[#This Row],[Total Guests]]=2,"Couple",Bookings[[#This Row],[Total Guests]]&gt;=3,"Family")</f>
        <v>Couple</v>
      </c>
      <c r="G85" s="38" t="str">
        <f>VLOOKUP(Bookings[[#This Row],[Guest ID]],Table1[],4,0)</f>
        <v>Serbia</v>
      </c>
      <c r="H85" s="4">
        <v>45860</v>
      </c>
      <c r="I85" s="4">
        <v>45867</v>
      </c>
      <c r="J85" s="27">
        <f>Bookings[[#This Row],[Check-out]]-Bookings[[#This Row],[Check-in]]</f>
        <v>7</v>
      </c>
      <c r="K85" s="28">
        <v>47</v>
      </c>
      <c r="L85" s="28">
        <v>45</v>
      </c>
      <c r="M85" s="28">
        <f t="shared" si="1"/>
        <v>284</v>
      </c>
      <c r="N85" s="28">
        <f>Bookings[[#This Row],[Nights Stayed]]*Bookings[[#This Row],[Price per Night]]</f>
        <v>329</v>
      </c>
      <c r="O85" s="27" t="str">
        <f>TEXT(Bookings[[#This Row],[Check-in]],"mmm")</f>
        <v>Jul</v>
      </c>
      <c r="P85" s="38" t="s">
        <v>489</v>
      </c>
      <c r="Q85" s="38" t="s">
        <v>67</v>
      </c>
    </row>
    <row r="86" spans="1:17" x14ac:dyDescent="0.3">
      <c r="A86" s="38" t="s">
        <v>351</v>
      </c>
      <c r="B86" s="38" t="s">
        <v>266</v>
      </c>
      <c r="C86" s="38" t="s">
        <v>33</v>
      </c>
      <c r="D86" s="27">
        <v>3</v>
      </c>
      <c r="E86" s="27">
        <v>2</v>
      </c>
      <c r="F86" s="27" t="str" cm="1">
        <f t="array" ref="F86">_xlfn.IFS(Bookings[[#This Row],[Total Guests]]=1,"Solo",Bookings[[#This Row],[Total Guests]]=2,"Couple",Bookings[[#This Row],[Total Guests]]&gt;=3,"Family")</f>
        <v>Couple</v>
      </c>
      <c r="G86" s="38" t="str">
        <f>VLOOKUP(Bookings[[#This Row],[Guest ID]],Table1[],4,0)</f>
        <v>Serbia</v>
      </c>
      <c r="H86" s="4">
        <v>45859</v>
      </c>
      <c r="I86" s="4">
        <v>45870</v>
      </c>
      <c r="J86" s="27">
        <f>Bookings[[#This Row],[Check-out]]-Bookings[[#This Row],[Check-in]]</f>
        <v>11</v>
      </c>
      <c r="K86" s="28">
        <v>42</v>
      </c>
      <c r="L86" s="28">
        <v>0</v>
      </c>
      <c r="M86" s="28">
        <f t="shared" si="1"/>
        <v>462</v>
      </c>
      <c r="N86" s="28">
        <f>Bookings[[#This Row],[Nights Stayed]]*Bookings[[#This Row],[Price per Night]]</f>
        <v>462</v>
      </c>
      <c r="O86" s="27" t="str">
        <f>TEXT(Bookings[[#This Row],[Check-in]],"mmm")</f>
        <v>Jul</v>
      </c>
      <c r="P86" s="38" t="s">
        <v>489</v>
      </c>
      <c r="Q86" s="38" t="s">
        <v>66</v>
      </c>
    </row>
    <row r="87" spans="1:17" x14ac:dyDescent="0.3">
      <c r="A87" s="38" t="s">
        <v>352</v>
      </c>
      <c r="B87" s="38" t="s">
        <v>266</v>
      </c>
      <c r="C87" s="38" t="s">
        <v>92</v>
      </c>
      <c r="D87" s="27">
        <v>6</v>
      </c>
      <c r="E87" s="27">
        <v>2</v>
      </c>
      <c r="F87" s="27" t="str" cm="1">
        <f t="array" ref="F87">_xlfn.IFS(Bookings[[#This Row],[Total Guests]]=1,"Solo",Bookings[[#This Row],[Total Guests]]=2,"Couple",Bookings[[#This Row],[Total Guests]]&gt;=3,"Family")</f>
        <v>Couple</v>
      </c>
      <c r="G87" s="38" t="str">
        <f>VLOOKUP(Bookings[[#This Row],[Guest ID]],Table1[],4,0)</f>
        <v>Greece</v>
      </c>
      <c r="H87" s="4">
        <v>45828</v>
      </c>
      <c r="I87" s="4">
        <v>45832</v>
      </c>
      <c r="J87" s="27">
        <f>Bookings[[#This Row],[Check-out]]-Bookings[[#This Row],[Check-in]]</f>
        <v>4</v>
      </c>
      <c r="K87" s="28">
        <v>35</v>
      </c>
      <c r="L87" s="28">
        <v>0</v>
      </c>
      <c r="M87" s="28">
        <f t="shared" si="1"/>
        <v>140</v>
      </c>
      <c r="N87" s="28">
        <f>Bookings[[#This Row],[Nights Stayed]]*Bookings[[#This Row],[Price per Night]]</f>
        <v>140</v>
      </c>
      <c r="O87" s="27" t="str">
        <f>TEXT(Bookings[[#This Row],[Check-in]],"mmm")</f>
        <v>Jun</v>
      </c>
      <c r="P87" s="38" t="s">
        <v>498</v>
      </c>
      <c r="Q87" s="38" t="s">
        <v>67</v>
      </c>
    </row>
    <row r="88" spans="1:17" x14ac:dyDescent="0.3">
      <c r="A88" s="38" t="s">
        <v>353</v>
      </c>
      <c r="B88" s="38" t="s">
        <v>266</v>
      </c>
      <c r="C88" s="38" t="s">
        <v>99</v>
      </c>
      <c r="D88" s="27">
        <v>3</v>
      </c>
      <c r="E88" s="27">
        <v>2</v>
      </c>
      <c r="F88" s="27" t="str" cm="1">
        <f t="array" ref="F88">_xlfn.IFS(Bookings[[#This Row],[Total Guests]]=1,"Solo",Bookings[[#This Row],[Total Guests]]=2,"Couple",Bookings[[#This Row],[Total Guests]]&gt;=3,"Family")</f>
        <v>Couple</v>
      </c>
      <c r="G88" s="38" t="str">
        <f>VLOOKUP(Bookings[[#This Row],[Guest ID]],Table1[],4,0)</f>
        <v>Greece</v>
      </c>
      <c r="H88" s="4">
        <v>45828</v>
      </c>
      <c r="I88" s="4">
        <v>45831</v>
      </c>
      <c r="J88" s="27">
        <f>Bookings[[#This Row],[Check-out]]-Bookings[[#This Row],[Check-in]]</f>
        <v>3</v>
      </c>
      <c r="K88" s="28">
        <v>40</v>
      </c>
      <c r="L88" s="28">
        <v>0</v>
      </c>
      <c r="M88" s="28">
        <f t="shared" si="1"/>
        <v>120</v>
      </c>
      <c r="N88" s="28">
        <f>Bookings[[#This Row],[Nights Stayed]]*Bookings[[#This Row],[Price per Night]]</f>
        <v>120</v>
      </c>
      <c r="O88" s="27" t="str">
        <f>TEXT(Bookings[[#This Row],[Check-in]],"mmm")</f>
        <v>Jun</v>
      </c>
      <c r="P88" s="38" t="s">
        <v>498</v>
      </c>
      <c r="Q88" s="38" t="s">
        <v>67</v>
      </c>
    </row>
    <row r="89" spans="1:17" x14ac:dyDescent="0.3">
      <c r="A89" s="38" t="s">
        <v>354</v>
      </c>
      <c r="B89" s="38" t="s">
        <v>266</v>
      </c>
      <c r="C89" s="38" t="s">
        <v>100</v>
      </c>
      <c r="D89" s="27">
        <v>103</v>
      </c>
      <c r="E89" s="27">
        <v>2</v>
      </c>
      <c r="F89" s="27" t="str" cm="1">
        <f t="array" ref="F89">_xlfn.IFS(Bookings[[#This Row],[Total Guests]]=1,"Solo",Bookings[[#This Row],[Total Guests]]=2,"Couple",Bookings[[#This Row],[Total Guests]]&gt;=3,"Family")</f>
        <v>Couple</v>
      </c>
      <c r="G89" s="38" t="str">
        <f>VLOOKUP(Bookings[[#This Row],[Guest ID]],Table1[],4,0)</f>
        <v>Greece</v>
      </c>
      <c r="H89" s="4">
        <v>45828</v>
      </c>
      <c r="I89" s="4">
        <v>45830</v>
      </c>
      <c r="J89" s="27">
        <f>Bookings[[#This Row],[Check-out]]-Bookings[[#This Row],[Check-in]]</f>
        <v>2</v>
      </c>
      <c r="K89" s="28">
        <v>40</v>
      </c>
      <c r="L89" s="28">
        <v>0</v>
      </c>
      <c r="M89" s="28">
        <f t="shared" si="1"/>
        <v>80</v>
      </c>
      <c r="N89" s="28">
        <f>Bookings[[#This Row],[Nights Stayed]]*Bookings[[#This Row],[Price per Night]]</f>
        <v>80</v>
      </c>
      <c r="O89" s="27" t="str">
        <f>TEXT(Bookings[[#This Row],[Check-in]],"mmm")</f>
        <v>Jun</v>
      </c>
      <c r="P89" s="38" t="s">
        <v>498</v>
      </c>
      <c r="Q89" s="38" t="s">
        <v>67</v>
      </c>
    </row>
    <row r="90" spans="1:17" x14ac:dyDescent="0.3">
      <c r="A90" s="38" t="s">
        <v>355</v>
      </c>
      <c r="B90" s="38" t="s">
        <v>89</v>
      </c>
      <c r="C90" s="38" t="s">
        <v>95</v>
      </c>
      <c r="D90" s="27">
        <v>106</v>
      </c>
      <c r="E90" s="27">
        <v>2</v>
      </c>
      <c r="F90" s="27" t="str" cm="1">
        <f t="array" ref="F90">_xlfn.IFS(Bookings[[#This Row],[Total Guests]]=1,"Solo",Bookings[[#This Row],[Total Guests]]=2,"Couple",Bookings[[#This Row],[Total Guests]]&gt;=3,"Family")</f>
        <v>Couple</v>
      </c>
      <c r="G90" s="38" t="str">
        <f>VLOOKUP(Bookings[[#This Row],[Guest ID]],Table1[],4,0)</f>
        <v>Greece</v>
      </c>
      <c r="H90" s="4">
        <v>45836</v>
      </c>
      <c r="I90" s="4">
        <v>45837</v>
      </c>
      <c r="J90" s="27">
        <f>Bookings[[#This Row],[Check-out]]-Bookings[[#This Row],[Check-in]]</f>
        <v>1</v>
      </c>
      <c r="K90" s="28">
        <v>40</v>
      </c>
      <c r="L90" s="28">
        <v>0</v>
      </c>
      <c r="M90" s="28">
        <f t="shared" si="1"/>
        <v>40</v>
      </c>
      <c r="N90" s="28">
        <f>Bookings[[#This Row],[Nights Stayed]]*Bookings[[#This Row],[Price per Night]]</f>
        <v>40</v>
      </c>
      <c r="O90" s="27" t="str">
        <f>TEXT(Bookings[[#This Row],[Check-in]],"mmm")</f>
        <v>Jun</v>
      </c>
      <c r="P90" s="38" t="s">
        <v>498</v>
      </c>
      <c r="Q90" s="38" t="s">
        <v>67</v>
      </c>
    </row>
    <row r="91" spans="1:17" x14ac:dyDescent="0.3">
      <c r="A91" s="38" t="s">
        <v>356</v>
      </c>
      <c r="B91" s="38" t="s">
        <v>89</v>
      </c>
      <c r="C91" s="38" t="s">
        <v>96</v>
      </c>
      <c r="D91" s="27">
        <v>4</v>
      </c>
      <c r="E91" s="27">
        <v>4</v>
      </c>
      <c r="F91" s="27" t="str" cm="1">
        <f t="array" ref="F91">_xlfn.IFS(Bookings[[#This Row],[Total Guests]]=1,"Solo",Bookings[[#This Row],[Total Guests]]=2,"Couple",Bookings[[#This Row],[Total Guests]]&gt;=3,"Family")</f>
        <v>Family</v>
      </c>
      <c r="G91" s="38" t="str">
        <f>VLOOKUP(Bookings[[#This Row],[Guest ID]],Table1[],4,0)</f>
        <v>Serbia</v>
      </c>
      <c r="H91" s="4">
        <v>45851</v>
      </c>
      <c r="I91" s="4">
        <v>45856</v>
      </c>
      <c r="J91" s="27">
        <f>Bookings[[#This Row],[Check-out]]-Bookings[[#This Row],[Check-in]]</f>
        <v>5</v>
      </c>
      <c r="K91" s="28">
        <v>52</v>
      </c>
      <c r="L91" s="28">
        <v>0</v>
      </c>
      <c r="M91" s="28">
        <f t="shared" si="1"/>
        <v>260</v>
      </c>
      <c r="N91" s="28">
        <f>Bookings[[#This Row],[Nights Stayed]]*Bookings[[#This Row],[Price per Night]]</f>
        <v>260</v>
      </c>
      <c r="O91" s="27" t="str">
        <f>TEXT(Bookings[[#This Row],[Check-in]],"mmm")</f>
        <v>Jul</v>
      </c>
      <c r="P91" s="38" t="s">
        <v>489</v>
      </c>
      <c r="Q91" s="38" t="s">
        <v>66</v>
      </c>
    </row>
    <row r="92" spans="1:17" x14ac:dyDescent="0.3">
      <c r="A92" s="38" t="s">
        <v>357</v>
      </c>
      <c r="B92" s="38" t="s">
        <v>266</v>
      </c>
      <c r="C92" s="38" t="s">
        <v>97</v>
      </c>
      <c r="D92" s="27">
        <v>106</v>
      </c>
      <c r="E92" s="27">
        <v>3</v>
      </c>
      <c r="F92" s="27" t="str" cm="1">
        <f t="array" ref="F92">_xlfn.IFS(Bookings[[#This Row],[Total Guests]]=1,"Solo",Bookings[[#This Row],[Total Guests]]=2,"Couple",Bookings[[#This Row],[Total Guests]]&gt;=3,"Family")</f>
        <v>Family</v>
      </c>
      <c r="G92" s="38" t="str">
        <f>VLOOKUP(Bookings[[#This Row],[Guest ID]],Table1[],4,0)</f>
        <v>Greece</v>
      </c>
      <c r="H92" s="4">
        <v>45881</v>
      </c>
      <c r="I92" s="4">
        <v>45886</v>
      </c>
      <c r="J92" s="27">
        <f>Bookings[[#This Row],[Check-out]]-Bookings[[#This Row],[Check-in]]</f>
        <v>5</v>
      </c>
      <c r="K92" s="28">
        <v>50</v>
      </c>
      <c r="L92" s="28">
        <v>0</v>
      </c>
      <c r="M92" s="28">
        <f t="shared" si="1"/>
        <v>250</v>
      </c>
      <c r="N92" s="28">
        <f>Bookings[[#This Row],[Nights Stayed]]*Bookings[[#This Row],[Price per Night]]</f>
        <v>250</v>
      </c>
      <c r="O92" s="27" t="str">
        <f>TEXT(Bookings[[#This Row],[Check-in]],"mmm")</f>
        <v>Aug</v>
      </c>
      <c r="P92" s="38" t="s">
        <v>498</v>
      </c>
      <c r="Q92" s="38" t="s">
        <v>66</v>
      </c>
    </row>
    <row r="93" spans="1:17" x14ac:dyDescent="0.3">
      <c r="A93" s="38" t="s">
        <v>358</v>
      </c>
      <c r="B93" s="38" t="s">
        <v>266</v>
      </c>
      <c r="C93" s="38" t="s">
        <v>98</v>
      </c>
      <c r="D93" s="27">
        <v>104</v>
      </c>
      <c r="E93" s="27">
        <v>2</v>
      </c>
      <c r="F93" s="27" t="str" cm="1">
        <f t="array" ref="F93">_xlfn.IFS(Bookings[[#This Row],[Total Guests]]=1,"Solo",Bookings[[#This Row],[Total Guests]]=2,"Couple",Bookings[[#This Row],[Total Guests]]&gt;=3,"Family")</f>
        <v>Couple</v>
      </c>
      <c r="G93" s="38" t="str">
        <f>VLOOKUP(Bookings[[#This Row],[Guest ID]],Table1[],4,0)</f>
        <v>MKD</v>
      </c>
      <c r="H93" s="4">
        <v>45870</v>
      </c>
      <c r="I93" s="4">
        <v>45877</v>
      </c>
      <c r="J93" s="27">
        <f>Bookings[[#This Row],[Check-out]]-Bookings[[#This Row],[Check-in]]</f>
        <v>7</v>
      </c>
      <c r="K93" s="28">
        <v>45</v>
      </c>
      <c r="L93" s="28">
        <v>0</v>
      </c>
      <c r="M93" s="28">
        <f t="shared" si="1"/>
        <v>315</v>
      </c>
      <c r="N93" s="28">
        <f>Bookings[[#This Row],[Nights Stayed]]*Bookings[[#This Row],[Price per Night]]</f>
        <v>315</v>
      </c>
      <c r="O93" s="27" t="str">
        <f>TEXT(Bookings[[#This Row],[Check-in]],"mmm")</f>
        <v>Aug</v>
      </c>
      <c r="P93" s="38" t="s">
        <v>489</v>
      </c>
      <c r="Q93" s="38" t="s">
        <v>67</v>
      </c>
    </row>
    <row r="94" spans="1:17" x14ac:dyDescent="0.3">
      <c r="A94" s="38" t="s">
        <v>359</v>
      </c>
      <c r="B94" s="38" t="s">
        <v>266</v>
      </c>
      <c r="C94" s="38" t="s">
        <v>101</v>
      </c>
      <c r="D94" s="27">
        <v>6</v>
      </c>
      <c r="E94" s="27">
        <v>2</v>
      </c>
      <c r="F94" s="27" t="str" cm="1">
        <f t="array" ref="F94">_xlfn.IFS(Bookings[[#This Row],[Total Guests]]=1,"Solo",Bookings[[#This Row],[Total Guests]]=2,"Couple",Bookings[[#This Row],[Total Guests]]&gt;=3,"Family")</f>
        <v>Couple</v>
      </c>
      <c r="G94" s="38" t="str">
        <f>VLOOKUP(Bookings[[#This Row],[Guest ID]],Table1[],4,0)</f>
        <v>Greece</v>
      </c>
      <c r="H94" s="4">
        <v>45832</v>
      </c>
      <c r="I94" s="4">
        <v>45838</v>
      </c>
      <c r="J94" s="27">
        <f>Bookings[[#This Row],[Check-out]]-Bookings[[#This Row],[Check-in]]</f>
        <v>6</v>
      </c>
      <c r="K94" s="28">
        <v>42</v>
      </c>
      <c r="L94" s="28">
        <v>0</v>
      </c>
      <c r="M94" s="28">
        <f t="shared" si="1"/>
        <v>252</v>
      </c>
      <c r="N94" s="28">
        <f>Bookings[[#This Row],[Nights Stayed]]*Bookings[[#This Row],[Price per Night]]</f>
        <v>252</v>
      </c>
      <c r="O94" s="27" t="str">
        <f>TEXT(Bookings[[#This Row],[Check-in]],"mmm")</f>
        <v>Jun</v>
      </c>
      <c r="P94" s="38" t="s">
        <v>498</v>
      </c>
      <c r="Q94" s="38" t="s">
        <v>67</v>
      </c>
    </row>
    <row r="95" spans="1:17" x14ac:dyDescent="0.3">
      <c r="A95" s="38" t="s">
        <v>360</v>
      </c>
      <c r="B95" s="38" t="s">
        <v>266</v>
      </c>
      <c r="C95" s="38" t="s">
        <v>102</v>
      </c>
      <c r="D95" s="27">
        <v>3</v>
      </c>
      <c r="E95" s="27">
        <v>2</v>
      </c>
      <c r="F95" s="27" t="str" cm="1">
        <f t="array" ref="F95">_xlfn.IFS(Bookings[[#This Row],[Total Guests]]=1,"Solo",Bookings[[#This Row],[Total Guests]]=2,"Couple",Bookings[[#This Row],[Total Guests]]&gt;=3,"Family")</f>
        <v>Couple</v>
      </c>
      <c r="G95" s="38" t="str">
        <f>VLOOKUP(Bookings[[#This Row],[Guest ID]],Table1[],4,0)</f>
        <v>Greece</v>
      </c>
      <c r="H95" s="4">
        <v>45850</v>
      </c>
      <c r="I95" s="4">
        <v>45857</v>
      </c>
      <c r="J95" s="27">
        <f>Bookings[[#This Row],[Check-out]]-Bookings[[#This Row],[Check-in]]</f>
        <v>7</v>
      </c>
      <c r="K95" s="28">
        <v>42</v>
      </c>
      <c r="L95" s="28">
        <v>0</v>
      </c>
      <c r="M95" s="28">
        <f t="shared" si="1"/>
        <v>294</v>
      </c>
      <c r="N95" s="28">
        <f>Bookings[[#This Row],[Nights Stayed]]*Bookings[[#This Row],[Price per Night]]</f>
        <v>294</v>
      </c>
      <c r="O95" s="27" t="str">
        <f>TEXT(Bookings[[#This Row],[Check-in]],"mmm")</f>
        <v>Jul</v>
      </c>
      <c r="P95" s="38" t="s">
        <v>498</v>
      </c>
      <c r="Q95" s="38" t="s">
        <v>67</v>
      </c>
    </row>
    <row r="96" spans="1:17" x14ac:dyDescent="0.3">
      <c r="A96" s="38" t="s">
        <v>361</v>
      </c>
      <c r="B96" s="38" t="s">
        <v>266</v>
      </c>
      <c r="C96" s="38" t="s">
        <v>103</v>
      </c>
      <c r="D96" s="27">
        <v>105</v>
      </c>
      <c r="E96" s="27">
        <v>3</v>
      </c>
      <c r="F96" s="27" t="str" cm="1">
        <f t="array" ref="F96">_xlfn.IFS(Bookings[[#This Row],[Total Guests]]=1,"Solo",Bookings[[#This Row],[Total Guests]]=2,"Couple",Bookings[[#This Row],[Total Guests]]&gt;=3,"Family")</f>
        <v>Family</v>
      </c>
      <c r="G96" s="38" t="str">
        <f>VLOOKUP(Bookings[[#This Row],[Guest ID]],Table1[],4,0)</f>
        <v>Serbia</v>
      </c>
      <c r="H96" s="4">
        <v>45866</v>
      </c>
      <c r="I96" s="4">
        <v>45874</v>
      </c>
      <c r="J96" s="27">
        <f>Bookings[[#This Row],[Check-out]]-Bookings[[#This Row],[Check-in]]</f>
        <v>8</v>
      </c>
      <c r="K96" s="28">
        <v>47</v>
      </c>
      <c r="L96" s="28">
        <v>0</v>
      </c>
      <c r="M96" s="28">
        <f t="shared" si="1"/>
        <v>376</v>
      </c>
      <c r="N96" s="28">
        <f>Bookings[[#This Row],[Nights Stayed]]*Bookings[[#This Row],[Price per Night]]</f>
        <v>376</v>
      </c>
      <c r="O96" s="27" t="str">
        <f>TEXT(Bookings[[#This Row],[Check-in]],"mmm")</f>
        <v>Jul</v>
      </c>
      <c r="P96" s="38" t="s">
        <v>489</v>
      </c>
      <c r="Q96" s="38" t="s">
        <v>66</v>
      </c>
    </row>
    <row r="97" spans="1:17" x14ac:dyDescent="0.3">
      <c r="A97" s="38" t="s">
        <v>362</v>
      </c>
      <c r="B97" s="38" t="s">
        <v>89</v>
      </c>
      <c r="C97" s="38" t="s">
        <v>20</v>
      </c>
      <c r="D97" s="27">
        <v>7</v>
      </c>
      <c r="E97" s="27">
        <v>2</v>
      </c>
      <c r="F97" s="27" t="str" cm="1">
        <f t="array" ref="F97">_xlfn.IFS(Bookings[[#This Row],[Total Guests]]=1,"Solo",Bookings[[#This Row],[Total Guests]]=2,"Couple",Bookings[[#This Row],[Total Guests]]&gt;=3,"Family")</f>
        <v>Couple</v>
      </c>
      <c r="G97" s="38" t="str">
        <f>VLOOKUP(Bookings[[#This Row],[Guest ID]],Table1[],4,0)</f>
        <v>MKD</v>
      </c>
      <c r="H97" s="4">
        <v>45888</v>
      </c>
      <c r="I97" s="4">
        <v>45898</v>
      </c>
      <c r="J97" s="27">
        <f>Bookings[[#This Row],[Check-out]]-Bookings[[#This Row],[Check-in]]</f>
        <v>10</v>
      </c>
      <c r="K97" s="28">
        <v>40</v>
      </c>
      <c r="L97" s="28">
        <v>0</v>
      </c>
      <c r="M97" s="28">
        <f t="shared" si="1"/>
        <v>400</v>
      </c>
      <c r="N97" s="28">
        <f>Bookings[[#This Row],[Nights Stayed]]*Bookings[[#This Row],[Price per Night]]</f>
        <v>400</v>
      </c>
      <c r="O97" s="27" t="str">
        <f>TEXT(Bookings[[#This Row],[Check-in]],"mmm")</f>
        <v>Aug</v>
      </c>
      <c r="P97" s="38" t="s">
        <v>489</v>
      </c>
      <c r="Q97" s="38" t="s">
        <v>67</v>
      </c>
    </row>
    <row r="98" spans="1:17" x14ac:dyDescent="0.3">
      <c r="A98" s="38" t="s">
        <v>363</v>
      </c>
      <c r="B98" s="38" t="s">
        <v>266</v>
      </c>
      <c r="C98" s="38" t="s">
        <v>105</v>
      </c>
      <c r="D98" s="27">
        <v>107</v>
      </c>
      <c r="E98" s="27">
        <v>2</v>
      </c>
      <c r="F98" s="27" t="str" cm="1">
        <f t="array" ref="F98">_xlfn.IFS(Bookings[[#This Row],[Total Guests]]=1,"Solo",Bookings[[#This Row],[Total Guests]]=2,"Couple",Bookings[[#This Row],[Total Guests]]&gt;=3,"Family")</f>
        <v>Couple</v>
      </c>
      <c r="G98" s="38" t="str">
        <f>VLOOKUP(Bookings[[#This Row],[Guest ID]],Table1[],4,0)</f>
        <v>Serbia</v>
      </c>
      <c r="H98" s="4">
        <v>45843</v>
      </c>
      <c r="I98" s="4">
        <v>45851</v>
      </c>
      <c r="J98" s="27">
        <f>Bookings[[#This Row],[Check-out]]-Bookings[[#This Row],[Check-in]]</f>
        <v>8</v>
      </c>
      <c r="K98" s="28">
        <v>42</v>
      </c>
      <c r="L98" s="28">
        <v>0</v>
      </c>
      <c r="M98" s="28">
        <f t="shared" si="1"/>
        <v>336</v>
      </c>
      <c r="N98" s="28">
        <f>Bookings[[#This Row],[Nights Stayed]]*Bookings[[#This Row],[Price per Night]]</f>
        <v>336</v>
      </c>
      <c r="O98" s="27" t="str">
        <f>TEXT(Bookings[[#This Row],[Check-in]],"mmm")</f>
        <v>Jul</v>
      </c>
      <c r="P98" s="38" t="s">
        <v>489</v>
      </c>
      <c r="Q98" s="38" t="s">
        <v>67</v>
      </c>
    </row>
    <row r="99" spans="1:17" x14ac:dyDescent="0.3">
      <c r="A99" s="38" t="s">
        <v>364</v>
      </c>
      <c r="B99" s="38" t="s">
        <v>266</v>
      </c>
      <c r="C99" s="38" t="s">
        <v>106</v>
      </c>
      <c r="D99" s="27">
        <v>105</v>
      </c>
      <c r="E99" s="27">
        <v>4</v>
      </c>
      <c r="F99" s="27" t="str" cm="1">
        <f t="array" ref="F99">_xlfn.IFS(Bookings[[#This Row],[Total Guests]]=1,"Solo",Bookings[[#This Row],[Total Guests]]=2,"Couple",Bookings[[#This Row],[Total Guests]]&gt;=3,"Family")</f>
        <v>Family</v>
      </c>
      <c r="G99" s="38" t="str">
        <f>VLOOKUP(Bookings[[#This Row],[Guest ID]],Table1[],4,0)</f>
        <v>Serbia</v>
      </c>
      <c r="H99" s="4">
        <v>45847</v>
      </c>
      <c r="I99" s="4">
        <v>45854</v>
      </c>
      <c r="J99" s="27">
        <f>Bookings[[#This Row],[Check-out]]-Bookings[[#This Row],[Check-in]]</f>
        <v>7</v>
      </c>
      <c r="K99" s="28">
        <v>50</v>
      </c>
      <c r="L99" s="28">
        <v>0</v>
      </c>
      <c r="M99" s="28">
        <f t="shared" si="1"/>
        <v>350</v>
      </c>
      <c r="N99" s="28">
        <f>Bookings[[#This Row],[Nights Stayed]]*Bookings[[#This Row],[Price per Night]]</f>
        <v>350</v>
      </c>
      <c r="O99" s="27" t="str">
        <f>TEXT(Bookings[[#This Row],[Check-in]],"mmm")</f>
        <v>Jul</v>
      </c>
      <c r="P99" s="38" t="s">
        <v>489</v>
      </c>
      <c r="Q99" s="38" t="s">
        <v>66</v>
      </c>
    </row>
    <row r="100" spans="1:17" x14ac:dyDescent="0.3">
      <c r="A100" s="38" t="s">
        <v>365</v>
      </c>
      <c r="B100" s="38" t="s">
        <v>266</v>
      </c>
      <c r="C100" s="38" t="s">
        <v>107</v>
      </c>
      <c r="D100" s="27">
        <v>4</v>
      </c>
      <c r="E100" s="27">
        <v>4</v>
      </c>
      <c r="F100" s="27" t="str" cm="1">
        <f t="array" ref="F100">_xlfn.IFS(Bookings[[#This Row],[Total Guests]]=1,"Solo",Bookings[[#This Row],[Total Guests]]=2,"Couple",Bookings[[#This Row],[Total Guests]]&gt;=3,"Family")</f>
        <v>Family</v>
      </c>
      <c r="G100" s="38" t="str">
        <f>VLOOKUP(Bookings[[#This Row],[Guest ID]],Table1[],4,0)</f>
        <v>Greece</v>
      </c>
      <c r="H100" s="4">
        <v>45830</v>
      </c>
      <c r="I100" s="4">
        <v>45832</v>
      </c>
      <c r="J100" s="27">
        <f>Bookings[[#This Row],[Check-out]]-Bookings[[#This Row],[Check-in]]</f>
        <v>2</v>
      </c>
      <c r="K100" s="28">
        <v>40</v>
      </c>
      <c r="L100" s="28">
        <v>0</v>
      </c>
      <c r="M100" s="28">
        <f t="shared" si="1"/>
        <v>80</v>
      </c>
      <c r="N100" s="28">
        <f>Bookings[[#This Row],[Nights Stayed]]*Bookings[[#This Row],[Price per Night]]</f>
        <v>80</v>
      </c>
      <c r="O100" s="27" t="str">
        <f>TEXT(Bookings[[#This Row],[Check-in]],"mmm")</f>
        <v>Jun</v>
      </c>
      <c r="P100" s="38" t="s">
        <v>498</v>
      </c>
      <c r="Q100" s="38" t="s">
        <v>67</v>
      </c>
    </row>
    <row r="101" spans="1:17" x14ac:dyDescent="0.3">
      <c r="A101" s="38" t="s">
        <v>366</v>
      </c>
      <c r="B101" s="38" t="s">
        <v>266</v>
      </c>
      <c r="C101" s="38" t="s">
        <v>108</v>
      </c>
      <c r="D101" s="27">
        <v>108</v>
      </c>
      <c r="E101" s="27">
        <v>2</v>
      </c>
      <c r="F101" s="27" t="str" cm="1">
        <f t="array" ref="F101">_xlfn.IFS(Bookings[[#This Row],[Total Guests]]=1,"Solo",Bookings[[#This Row],[Total Guests]]=2,"Couple",Bookings[[#This Row],[Total Guests]]&gt;=3,"Family")</f>
        <v>Couple</v>
      </c>
      <c r="G101" s="38" t="str">
        <f>VLOOKUP(Bookings[[#This Row],[Guest ID]],Table1[],4,0)</f>
        <v>Greece</v>
      </c>
      <c r="H101" s="4">
        <v>45847</v>
      </c>
      <c r="I101" s="4">
        <v>45852</v>
      </c>
      <c r="J101" s="27">
        <f>Bookings[[#This Row],[Check-out]]-Bookings[[#This Row],[Check-in]]</f>
        <v>5</v>
      </c>
      <c r="K101" s="28">
        <v>40</v>
      </c>
      <c r="L101" s="28">
        <v>0</v>
      </c>
      <c r="M101" s="28">
        <f>(J101*K101)-L101</f>
        <v>200</v>
      </c>
      <c r="N101" s="28">
        <f>Bookings[[#This Row],[Nights Stayed]]*Bookings[[#This Row],[Price per Night]]</f>
        <v>200</v>
      </c>
      <c r="O101" s="27" t="str">
        <f>TEXT(Bookings[[#This Row],[Check-in]],"mmm")</f>
        <v>Jul</v>
      </c>
      <c r="P101" s="38" t="s">
        <v>498</v>
      </c>
      <c r="Q101" s="38" t="s">
        <v>67</v>
      </c>
    </row>
    <row r="102" spans="1:17" x14ac:dyDescent="0.3">
      <c r="A102" s="38" t="s">
        <v>367</v>
      </c>
      <c r="B102" s="38" t="s">
        <v>266</v>
      </c>
      <c r="C102" s="38" t="s">
        <v>121</v>
      </c>
      <c r="D102" s="27">
        <v>7</v>
      </c>
      <c r="E102" s="27">
        <v>2</v>
      </c>
      <c r="F102" s="27" t="str" cm="1">
        <f t="array" ref="F102">_xlfn.IFS(Bookings[[#This Row],[Total Guests]]=1,"Solo",Bookings[[#This Row],[Total Guests]]=2,"Couple",Bookings[[#This Row],[Total Guests]]&gt;=3,"Family")</f>
        <v>Couple</v>
      </c>
      <c r="G102" s="38" t="str">
        <f>VLOOKUP(Bookings[[#This Row],[Guest ID]],Table1[],4,0)</f>
        <v>Belgium</v>
      </c>
      <c r="H102" s="4">
        <v>45839</v>
      </c>
      <c r="I102" s="4">
        <v>45848</v>
      </c>
      <c r="J102" s="27">
        <f>Bookings[[#This Row],[Check-out]]-Bookings[[#This Row],[Check-in]]</f>
        <v>9</v>
      </c>
      <c r="K102" s="28">
        <v>40</v>
      </c>
      <c r="L102" s="28">
        <v>0</v>
      </c>
      <c r="M102" s="28">
        <f t="shared" ref="M102:M121" si="2">(J102*K102)-L102</f>
        <v>360</v>
      </c>
      <c r="N102" s="28">
        <f>Bookings[[#This Row],[Nights Stayed]]*Bookings[[#This Row],[Price per Night]]</f>
        <v>360</v>
      </c>
      <c r="O102" s="27" t="str">
        <f>TEXT(Bookings[[#This Row],[Check-in]],"mmm")</f>
        <v>Jul</v>
      </c>
      <c r="P102" s="38" t="s">
        <v>489</v>
      </c>
      <c r="Q102" s="38" t="s">
        <v>67</v>
      </c>
    </row>
    <row r="103" spans="1:17" x14ac:dyDescent="0.3">
      <c r="A103" s="38" t="s">
        <v>368</v>
      </c>
      <c r="B103" s="38" t="s">
        <v>266</v>
      </c>
      <c r="C103" s="38" t="s">
        <v>121</v>
      </c>
      <c r="D103" s="27">
        <v>8</v>
      </c>
      <c r="E103" s="27">
        <v>2</v>
      </c>
      <c r="F103" s="27" t="str" cm="1">
        <f t="array" ref="F103">_xlfn.IFS(Bookings[[#This Row],[Total Guests]]=1,"Solo",Bookings[[#This Row],[Total Guests]]=2,"Couple",Bookings[[#This Row],[Total Guests]]&gt;=3,"Family")</f>
        <v>Couple</v>
      </c>
      <c r="G103" s="38" t="str">
        <f>VLOOKUP(Bookings[[#This Row],[Guest ID]],Table1[],4,0)</f>
        <v>Belgium</v>
      </c>
      <c r="H103" s="4">
        <v>45839</v>
      </c>
      <c r="I103" s="4">
        <v>45848</v>
      </c>
      <c r="J103" s="27">
        <f>Bookings[[#This Row],[Check-out]]-Bookings[[#This Row],[Check-in]]</f>
        <v>9</v>
      </c>
      <c r="K103" s="28">
        <v>40</v>
      </c>
      <c r="L103" s="28">
        <v>0</v>
      </c>
      <c r="M103" s="28">
        <f t="shared" si="2"/>
        <v>360</v>
      </c>
      <c r="N103" s="28">
        <f>Bookings[[#This Row],[Nights Stayed]]*Bookings[[#This Row],[Price per Night]]</f>
        <v>360</v>
      </c>
      <c r="O103" s="27" t="str">
        <f>TEXT(Bookings[[#This Row],[Check-in]],"mmm")</f>
        <v>Jul</v>
      </c>
      <c r="P103" s="38" t="s">
        <v>489</v>
      </c>
      <c r="Q103" s="38" t="s">
        <v>67</v>
      </c>
    </row>
    <row r="104" spans="1:17" x14ac:dyDescent="0.3">
      <c r="A104" s="38" t="s">
        <v>369</v>
      </c>
      <c r="B104" s="38" t="s">
        <v>266</v>
      </c>
      <c r="C104" s="38" t="s">
        <v>109</v>
      </c>
      <c r="D104" s="27">
        <v>102</v>
      </c>
      <c r="E104" s="27">
        <v>2</v>
      </c>
      <c r="F104" s="27" t="str" cm="1">
        <f t="array" ref="F104">_xlfn.IFS(Bookings[[#This Row],[Total Guests]]=1,"Solo",Bookings[[#This Row],[Total Guests]]=2,"Couple",Bookings[[#This Row],[Total Guests]]&gt;=3,"Family")</f>
        <v>Couple</v>
      </c>
      <c r="G104" s="38" t="str">
        <f>VLOOKUP(Bookings[[#This Row],[Guest ID]],Table1[],4,0)</f>
        <v>MKD</v>
      </c>
      <c r="H104" s="4">
        <v>45842</v>
      </c>
      <c r="I104" s="4">
        <v>45845</v>
      </c>
      <c r="J104" s="27">
        <f>Bookings[[#This Row],[Check-out]]-Bookings[[#This Row],[Check-in]]</f>
        <v>3</v>
      </c>
      <c r="K104" s="28">
        <v>37</v>
      </c>
      <c r="L104" s="28">
        <v>0</v>
      </c>
      <c r="M104" s="28">
        <f t="shared" si="2"/>
        <v>111</v>
      </c>
      <c r="N104" s="28">
        <f>Bookings[[#This Row],[Nights Stayed]]*Bookings[[#This Row],[Price per Night]]</f>
        <v>111</v>
      </c>
      <c r="O104" s="27" t="str">
        <f>TEXT(Bookings[[#This Row],[Check-in]],"mmm")</f>
        <v>Jul</v>
      </c>
      <c r="P104" s="38" t="s">
        <v>490</v>
      </c>
      <c r="Q104" s="38" t="s">
        <v>67</v>
      </c>
    </row>
    <row r="105" spans="1:17" x14ac:dyDescent="0.3">
      <c r="A105" s="38" t="s">
        <v>370</v>
      </c>
      <c r="B105" s="38" t="s">
        <v>266</v>
      </c>
      <c r="C105" s="38" t="s">
        <v>110</v>
      </c>
      <c r="D105" s="27">
        <v>106</v>
      </c>
      <c r="E105" s="27">
        <v>3</v>
      </c>
      <c r="F105" s="27" t="str" cm="1">
        <f t="array" ref="F105">_xlfn.IFS(Bookings[[#This Row],[Total Guests]]=1,"Solo",Bookings[[#This Row],[Total Guests]]=2,"Couple",Bookings[[#This Row],[Total Guests]]&gt;=3,"Family")</f>
        <v>Family</v>
      </c>
      <c r="G105" s="38" t="str">
        <f>VLOOKUP(Bookings[[#This Row],[Guest ID]],Table1[],4,0)</f>
        <v>MKD</v>
      </c>
      <c r="H105" s="4">
        <v>45836</v>
      </c>
      <c r="I105" s="4">
        <v>45837</v>
      </c>
      <c r="J105" s="27">
        <f>Bookings[[#This Row],[Check-out]]-Bookings[[#This Row],[Check-in]]</f>
        <v>1</v>
      </c>
      <c r="K105" s="28">
        <v>40</v>
      </c>
      <c r="L105" s="28">
        <v>0</v>
      </c>
      <c r="M105" s="28">
        <f t="shared" si="2"/>
        <v>40</v>
      </c>
      <c r="N105" s="28">
        <f>Bookings[[#This Row],[Nights Stayed]]*Bookings[[#This Row],[Price per Night]]</f>
        <v>40</v>
      </c>
      <c r="O105" s="27" t="str">
        <f>TEXT(Bookings[[#This Row],[Check-in]],"mmm")</f>
        <v>Jun</v>
      </c>
      <c r="P105" s="38" t="s">
        <v>498</v>
      </c>
      <c r="Q105" s="38" t="s">
        <v>67</v>
      </c>
    </row>
    <row r="106" spans="1:17" x14ac:dyDescent="0.3">
      <c r="A106" s="38" t="s">
        <v>371</v>
      </c>
      <c r="B106" s="38" t="s">
        <v>266</v>
      </c>
      <c r="C106" s="38" t="s">
        <v>111</v>
      </c>
      <c r="D106" s="27">
        <v>3</v>
      </c>
      <c r="E106" s="27">
        <v>2</v>
      </c>
      <c r="F106" s="27" t="str" cm="1">
        <f t="array" ref="F106">_xlfn.IFS(Bookings[[#This Row],[Total Guests]]=1,"Solo",Bookings[[#This Row],[Total Guests]]=2,"Couple",Bookings[[#This Row],[Total Guests]]&gt;=3,"Family")</f>
        <v>Couple</v>
      </c>
      <c r="G106" s="38" t="str">
        <f>VLOOKUP(Bookings[[#This Row],[Guest ID]],Table1[],4,0)</f>
        <v>Greece</v>
      </c>
      <c r="H106" s="4">
        <v>45839</v>
      </c>
      <c r="I106" s="4">
        <v>45842</v>
      </c>
      <c r="J106" s="27">
        <f>Bookings[[#This Row],[Check-out]]-Bookings[[#This Row],[Check-in]]</f>
        <v>3</v>
      </c>
      <c r="K106" s="28">
        <v>40</v>
      </c>
      <c r="L106" s="28">
        <v>0</v>
      </c>
      <c r="M106" s="28">
        <f t="shared" si="2"/>
        <v>120</v>
      </c>
      <c r="N106" s="28">
        <f>Bookings[[#This Row],[Nights Stayed]]*Bookings[[#This Row],[Price per Night]]</f>
        <v>120</v>
      </c>
      <c r="O106" s="27" t="str">
        <f>TEXT(Bookings[[#This Row],[Check-in]],"mmm")</f>
        <v>Jul</v>
      </c>
      <c r="P106" s="38" t="s">
        <v>498</v>
      </c>
      <c r="Q106" s="38" t="s">
        <v>66</v>
      </c>
    </row>
    <row r="107" spans="1:17" x14ac:dyDescent="0.3">
      <c r="A107" s="38" t="s">
        <v>372</v>
      </c>
      <c r="B107" s="38" t="s">
        <v>266</v>
      </c>
      <c r="C107" s="38" t="s">
        <v>112</v>
      </c>
      <c r="D107" s="27">
        <v>107</v>
      </c>
      <c r="E107" s="27">
        <v>3</v>
      </c>
      <c r="F107" s="27" t="str" cm="1">
        <f t="array" ref="F107">_xlfn.IFS(Bookings[[#This Row],[Total Guests]]=1,"Solo",Bookings[[#This Row],[Total Guests]]=2,"Couple",Bookings[[#This Row],[Total Guests]]&gt;=3,"Family")</f>
        <v>Family</v>
      </c>
      <c r="G107" s="38" t="str">
        <f>VLOOKUP(Bookings[[#This Row],[Guest ID]],Table1[],4,0)</f>
        <v>Greece</v>
      </c>
      <c r="H107" s="4">
        <v>45839</v>
      </c>
      <c r="I107" s="4">
        <v>45843</v>
      </c>
      <c r="J107" s="27">
        <f>Bookings[[#This Row],[Check-out]]-Bookings[[#This Row],[Check-in]]</f>
        <v>4</v>
      </c>
      <c r="K107" s="28">
        <v>40</v>
      </c>
      <c r="L107" s="28">
        <v>0</v>
      </c>
      <c r="M107" s="28">
        <f t="shared" si="2"/>
        <v>160</v>
      </c>
      <c r="N107" s="28">
        <f>Bookings[[#This Row],[Nights Stayed]]*Bookings[[#This Row],[Price per Night]]</f>
        <v>160</v>
      </c>
      <c r="O107" s="27" t="str">
        <f>TEXT(Bookings[[#This Row],[Check-in]],"mmm")</f>
        <v>Jul</v>
      </c>
      <c r="P107" s="38" t="s">
        <v>498</v>
      </c>
      <c r="Q107" s="38" t="s">
        <v>66</v>
      </c>
    </row>
    <row r="108" spans="1:17" x14ac:dyDescent="0.3">
      <c r="A108" s="38" t="s">
        <v>373</v>
      </c>
      <c r="B108" s="38" t="s">
        <v>266</v>
      </c>
      <c r="C108" s="38" t="s">
        <v>114</v>
      </c>
      <c r="D108" s="27">
        <v>1</v>
      </c>
      <c r="E108" s="27">
        <v>3</v>
      </c>
      <c r="F108" s="27" t="str" cm="1">
        <f t="array" ref="F108">_xlfn.IFS(Bookings[[#This Row],[Total Guests]]=1,"Solo",Bookings[[#This Row],[Total Guests]]=2,"Couple",Bookings[[#This Row],[Total Guests]]&gt;=3,"Family")</f>
        <v>Family</v>
      </c>
      <c r="G108" s="38" t="str">
        <f>VLOOKUP(Bookings[[#This Row],[Guest ID]],Table1[],4,0)</f>
        <v>Serbia</v>
      </c>
      <c r="H108" s="4">
        <v>45901</v>
      </c>
      <c r="I108" s="4">
        <v>45910</v>
      </c>
      <c r="J108" s="27">
        <f>Bookings[[#This Row],[Check-out]]-Bookings[[#This Row],[Check-in]]</f>
        <v>9</v>
      </c>
      <c r="K108" s="28">
        <v>37</v>
      </c>
      <c r="L108" s="28">
        <v>50</v>
      </c>
      <c r="M108" s="28">
        <f t="shared" si="2"/>
        <v>283</v>
      </c>
      <c r="N108" s="28">
        <f>Bookings[[#This Row],[Nights Stayed]]*Bookings[[#This Row],[Price per Night]]</f>
        <v>333</v>
      </c>
      <c r="O108" s="27" t="str">
        <f>TEXT(Bookings[[#This Row],[Check-in]],"mmm")</f>
        <v>Sep</v>
      </c>
      <c r="P108" s="38" t="s">
        <v>489</v>
      </c>
      <c r="Q108" s="38" t="s">
        <v>67</v>
      </c>
    </row>
    <row r="109" spans="1:17" x14ac:dyDescent="0.3">
      <c r="A109" s="38" t="s">
        <v>374</v>
      </c>
      <c r="B109" s="38" t="s">
        <v>266</v>
      </c>
      <c r="C109" s="38" t="s">
        <v>115</v>
      </c>
      <c r="D109" s="27">
        <v>102</v>
      </c>
      <c r="E109" s="27">
        <v>2</v>
      </c>
      <c r="F109" s="27" t="str" cm="1">
        <f t="array" ref="F109">_xlfn.IFS(Bookings[[#This Row],[Total Guests]]=1,"Solo",Bookings[[#This Row],[Total Guests]]=2,"Couple",Bookings[[#This Row],[Total Guests]]&gt;=3,"Family")</f>
        <v>Couple</v>
      </c>
      <c r="G109" s="38" t="str">
        <f>VLOOKUP(Bookings[[#This Row],[Guest ID]],Table1[],4,0)</f>
        <v>MKD</v>
      </c>
      <c r="H109" s="4">
        <v>45855</v>
      </c>
      <c r="I109" s="4">
        <v>45860</v>
      </c>
      <c r="J109" s="27">
        <f>Bookings[[#This Row],[Check-out]]-Bookings[[#This Row],[Check-in]]</f>
        <v>5</v>
      </c>
      <c r="K109" s="28">
        <v>42</v>
      </c>
      <c r="L109" s="28">
        <v>40</v>
      </c>
      <c r="M109" s="28">
        <f t="shared" si="2"/>
        <v>170</v>
      </c>
      <c r="N109" s="28">
        <f>Bookings[[#This Row],[Nights Stayed]]*Bookings[[#This Row],[Price per Night]]</f>
        <v>210</v>
      </c>
      <c r="O109" s="27" t="str">
        <f>TEXT(Bookings[[#This Row],[Check-in]],"mmm")</f>
        <v>Jul</v>
      </c>
      <c r="P109" s="38" t="s">
        <v>491</v>
      </c>
      <c r="Q109" s="38" t="s">
        <v>67</v>
      </c>
    </row>
    <row r="110" spans="1:17" x14ac:dyDescent="0.3">
      <c r="A110" s="38" t="s">
        <v>375</v>
      </c>
      <c r="B110" s="38" t="s">
        <v>266</v>
      </c>
      <c r="C110" s="38" t="s">
        <v>116</v>
      </c>
      <c r="D110" s="27">
        <v>7</v>
      </c>
      <c r="E110" s="27">
        <v>2</v>
      </c>
      <c r="F110" s="27" t="str" cm="1">
        <f t="array" ref="F110">_xlfn.IFS(Bookings[[#This Row],[Total Guests]]=1,"Solo",Bookings[[#This Row],[Total Guests]]=2,"Couple",Bookings[[#This Row],[Total Guests]]&gt;=3,"Family")</f>
        <v>Couple</v>
      </c>
      <c r="G110" s="38" t="str">
        <f>VLOOKUP(Bookings[[#This Row],[Guest ID]],Table1[],4,0)</f>
        <v>Serbia</v>
      </c>
      <c r="H110" s="4">
        <v>45836</v>
      </c>
      <c r="I110" s="4">
        <v>45838</v>
      </c>
      <c r="J110" s="27">
        <f>Bookings[[#This Row],[Check-out]]-Bookings[[#This Row],[Check-in]]</f>
        <v>2</v>
      </c>
      <c r="K110" s="28">
        <v>40</v>
      </c>
      <c r="L110" s="28">
        <v>0</v>
      </c>
      <c r="M110" s="28">
        <f t="shared" si="2"/>
        <v>80</v>
      </c>
      <c r="N110" s="28">
        <f>Bookings[[#This Row],[Nights Stayed]]*Bookings[[#This Row],[Price per Night]]</f>
        <v>80</v>
      </c>
      <c r="O110" s="27" t="str">
        <f>TEXT(Bookings[[#This Row],[Check-in]],"mmm")</f>
        <v>Jun</v>
      </c>
      <c r="P110" s="38" t="s">
        <v>72</v>
      </c>
      <c r="Q110" s="38" t="s">
        <v>67</v>
      </c>
    </row>
    <row r="111" spans="1:17" x14ac:dyDescent="0.3">
      <c r="A111" s="38" t="s">
        <v>376</v>
      </c>
      <c r="B111" s="38" t="s">
        <v>266</v>
      </c>
      <c r="C111" s="38" t="s">
        <v>117</v>
      </c>
      <c r="D111" s="27">
        <v>105</v>
      </c>
      <c r="E111" s="27">
        <v>4</v>
      </c>
      <c r="F111" s="27" t="str" cm="1">
        <f t="array" ref="F111">_xlfn.IFS(Bookings[[#This Row],[Total Guests]]=1,"Solo",Bookings[[#This Row],[Total Guests]]=2,"Couple",Bookings[[#This Row],[Total Guests]]&gt;=3,"Family")</f>
        <v>Family</v>
      </c>
      <c r="G111" s="38" t="str">
        <f>VLOOKUP(Bookings[[#This Row],[Guest ID]],Table1[],4,0)</f>
        <v>Greece</v>
      </c>
      <c r="H111" s="4">
        <v>45836</v>
      </c>
      <c r="I111" s="4">
        <v>45837</v>
      </c>
      <c r="J111" s="27">
        <f>Bookings[[#This Row],[Check-out]]-Bookings[[#This Row],[Check-in]]</f>
        <v>1</v>
      </c>
      <c r="K111" s="28">
        <v>50</v>
      </c>
      <c r="L111" s="28">
        <v>0</v>
      </c>
      <c r="M111" s="28">
        <f t="shared" si="2"/>
        <v>50</v>
      </c>
      <c r="N111" s="28">
        <f>Bookings[[#This Row],[Nights Stayed]]*Bookings[[#This Row],[Price per Night]]</f>
        <v>50</v>
      </c>
      <c r="O111" s="27" t="str">
        <f>TEXT(Bookings[[#This Row],[Check-in]],"mmm")</f>
        <v>Jun</v>
      </c>
      <c r="P111" s="38" t="s">
        <v>498</v>
      </c>
      <c r="Q111" s="38" t="s">
        <v>67</v>
      </c>
    </row>
    <row r="112" spans="1:17" x14ac:dyDescent="0.3">
      <c r="A112" s="38" t="s">
        <v>377</v>
      </c>
      <c r="B112" s="38" t="s">
        <v>266</v>
      </c>
      <c r="C112" s="38" t="s">
        <v>73</v>
      </c>
      <c r="D112" s="27">
        <v>101</v>
      </c>
      <c r="E112" s="27">
        <v>3</v>
      </c>
      <c r="F112" s="27" t="str" cm="1">
        <f t="array" ref="F112">_xlfn.IFS(Bookings[[#This Row],[Total Guests]]=1,"Solo",Bookings[[#This Row],[Total Guests]]=2,"Couple",Bookings[[#This Row],[Total Guests]]&gt;=3,"Family")</f>
        <v>Family</v>
      </c>
      <c r="G112" s="38" t="str">
        <f>VLOOKUP(Bookings[[#This Row],[Guest ID]],Table1[],4,0)</f>
        <v>MKD</v>
      </c>
      <c r="H112" s="4">
        <v>45843</v>
      </c>
      <c r="I112" s="4">
        <v>45851</v>
      </c>
      <c r="J112" s="27">
        <f>Bookings[[#This Row],[Check-out]]-Bookings[[#This Row],[Check-in]]</f>
        <v>8</v>
      </c>
      <c r="K112" s="28">
        <v>47</v>
      </c>
      <c r="L112" s="28">
        <v>0</v>
      </c>
      <c r="M112" s="28">
        <f t="shared" si="2"/>
        <v>376</v>
      </c>
      <c r="N112" s="28">
        <f>Bookings[[#This Row],[Nights Stayed]]*Bookings[[#This Row],[Price per Night]]</f>
        <v>376</v>
      </c>
      <c r="O112" s="27" t="str">
        <f>TEXT(Bookings[[#This Row],[Check-in]],"mmm")</f>
        <v>Jul</v>
      </c>
      <c r="P112" s="38" t="s">
        <v>490</v>
      </c>
      <c r="Q112" s="38" t="s">
        <v>67</v>
      </c>
    </row>
    <row r="113" spans="1:17" x14ac:dyDescent="0.3">
      <c r="A113" s="38" t="s">
        <v>378</v>
      </c>
      <c r="B113" s="38" t="s">
        <v>266</v>
      </c>
      <c r="C113" s="38" t="s">
        <v>118</v>
      </c>
      <c r="D113" s="27">
        <v>105</v>
      </c>
      <c r="E113" s="27">
        <v>2</v>
      </c>
      <c r="F113" s="27" t="str" cm="1">
        <f t="array" ref="F113">_xlfn.IFS(Bookings[[#This Row],[Total Guests]]=1,"Solo",Bookings[[#This Row],[Total Guests]]=2,"Couple",Bookings[[#This Row],[Total Guests]]&gt;=3,"Family")</f>
        <v>Couple</v>
      </c>
      <c r="G113" s="38" t="str">
        <f>VLOOKUP(Bookings[[#This Row],[Guest ID]],Table1[],4,0)</f>
        <v>MKD</v>
      </c>
      <c r="H113" s="4">
        <v>45838</v>
      </c>
      <c r="I113" s="4">
        <v>45844</v>
      </c>
      <c r="J113" s="27">
        <f>Bookings[[#This Row],[Check-out]]-Bookings[[#This Row],[Check-in]]</f>
        <v>6</v>
      </c>
      <c r="K113" s="28">
        <v>40</v>
      </c>
      <c r="L113" s="28">
        <v>0</v>
      </c>
      <c r="M113" s="28">
        <f t="shared" si="2"/>
        <v>240</v>
      </c>
      <c r="N113" s="28">
        <f>Bookings[[#This Row],[Nights Stayed]]*Bookings[[#This Row],[Price per Night]]</f>
        <v>240</v>
      </c>
      <c r="O113" s="27" t="str">
        <f>TEXT(Bookings[[#This Row],[Check-in]],"mmm")</f>
        <v>Jun</v>
      </c>
      <c r="P113" s="38" t="s">
        <v>72</v>
      </c>
      <c r="Q113" s="38" t="s">
        <v>67</v>
      </c>
    </row>
    <row r="114" spans="1:17" x14ac:dyDescent="0.3">
      <c r="A114" s="38" t="s">
        <v>379</v>
      </c>
      <c r="B114" s="38" t="s">
        <v>266</v>
      </c>
      <c r="C114" s="38" t="s">
        <v>120</v>
      </c>
      <c r="D114" s="27">
        <v>2</v>
      </c>
      <c r="E114" s="27">
        <v>2</v>
      </c>
      <c r="F114" s="27" t="str" cm="1">
        <f t="array" ref="F114">_xlfn.IFS(Bookings[[#This Row],[Total Guests]]=1,"Solo",Bookings[[#This Row],[Total Guests]]=2,"Couple",Bookings[[#This Row],[Total Guests]]&gt;=3,"Family")</f>
        <v>Couple</v>
      </c>
      <c r="G114" s="38" t="str">
        <f>VLOOKUP(Bookings[[#This Row],[Guest ID]],Table1[],4,0)</f>
        <v>Serbia</v>
      </c>
      <c r="H114" s="4">
        <v>45838</v>
      </c>
      <c r="I114" s="4">
        <v>45847</v>
      </c>
      <c r="J114" s="27">
        <f>Bookings[[#This Row],[Check-out]]-Bookings[[#This Row],[Check-in]]</f>
        <v>9</v>
      </c>
      <c r="K114" s="28">
        <v>40</v>
      </c>
      <c r="L114" s="28">
        <v>0</v>
      </c>
      <c r="M114" s="28">
        <f t="shared" si="2"/>
        <v>360</v>
      </c>
      <c r="N114" s="28">
        <f>Bookings[[#This Row],[Nights Stayed]]*Bookings[[#This Row],[Price per Night]]</f>
        <v>360</v>
      </c>
      <c r="O114" s="27" t="str">
        <f>TEXT(Bookings[[#This Row],[Check-in]],"mmm")</f>
        <v>Jun</v>
      </c>
      <c r="P114" s="38" t="s">
        <v>72</v>
      </c>
      <c r="Q114" s="38" t="s">
        <v>67</v>
      </c>
    </row>
    <row r="115" spans="1:17" x14ac:dyDescent="0.3">
      <c r="A115" s="38" t="s">
        <v>380</v>
      </c>
      <c r="B115" s="38" t="s">
        <v>266</v>
      </c>
      <c r="C115" s="38" t="s">
        <v>162</v>
      </c>
      <c r="D115" s="27">
        <v>101</v>
      </c>
      <c r="E115" s="27">
        <v>2</v>
      </c>
      <c r="F115" s="27" t="str" cm="1">
        <f t="array" ref="F115">_xlfn.IFS(Bookings[[#This Row],[Total Guests]]=1,"Solo",Bookings[[#This Row],[Total Guests]]=2,"Couple",Bookings[[#This Row],[Total Guests]]&gt;=3,"Family")</f>
        <v>Couple</v>
      </c>
      <c r="G115" s="38" t="str">
        <f>VLOOKUP(Bookings[[#This Row],[Guest ID]],Table1[],4,0)</f>
        <v>Serbia</v>
      </c>
      <c r="H115" s="4">
        <v>45871</v>
      </c>
      <c r="I115" s="4">
        <v>45878</v>
      </c>
      <c r="J115" s="27">
        <f>Bookings[[#This Row],[Check-out]]-Bookings[[#This Row],[Check-in]]</f>
        <v>7</v>
      </c>
      <c r="K115" s="28">
        <v>47</v>
      </c>
      <c r="L115" s="28">
        <v>0</v>
      </c>
      <c r="M115" s="28">
        <f t="shared" si="2"/>
        <v>329</v>
      </c>
      <c r="N115" s="28">
        <f>Bookings[[#This Row],[Nights Stayed]]*Bookings[[#This Row],[Price per Night]]</f>
        <v>329</v>
      </c>
      <c r="O115" s="27" t="str">
        <f>TEXT(Bookings[[#This Row],[Check-in]],"mmm")</f>
        <v>Aug</v>
      </c>
      <c r="P115" s="38" t="s">
        <v>70</v>
      </c>
      <c r="Q115" s="38" t="s">
        <v>67</v>
      </c>
    </row>
    <row r="116" spans="1:17" x14ac:dyDescent="0.3">
      <c r="A116" s="38" t="s">
        <v>381</v>
      </c>
      <c r="B116" s="38" t="s">
        <v>266</v>
      </c>
      <c r="C116" s="38" t="s">
        <v>24</v>
      </c>
      <c r="D116" s="27">
        <v>105</v>
      </c>
      <c r="E116" s="27">
        <v>3</v>
      </c>
      <c r="F116" s="27" t="str" cm="1">
        <f t="array" ref="F116">_xlfn.IFS(Bookings[[#This Row],[Total Guests]]=1,"Solo",Bookings[[#This Row],[Total Guests]]=2,"Couple",Bookings[[#This Row],[Total Guests]]&gt;=3,"Family")</f>
        <v>Family</v>
      </c>
      <c r="G116" s="38" t="str">
        <f>VLOOKUP(Bookings[[#This Row],[Guest ID]],Table1[],4,0)</f>
        <v>MKD</v>
      </c>
      <c r="H116" s="4">
        <v>45844</v>
      </c>
      <c r="I116" s="4">
        <v>45847</v>
      </c>
      <c r="J116" s="27">
        <f>Bookings[[#This Row],[Check-out]]-Bookings[[#This Row],[Check-in]]</f>
        <v>3</v>
      </c>
      <c r="K116" s="28">
        <v>45</v>
      </c>
      <c r="L116" s="28">
        <v>0</v>
      </c>
      <c r="M116" s="28">
        <f t="shared" si="2"/>
        <v>135</v>
      </c>
      <c r="N116" s="28">
        <f>Bookings[[#This Row],[Nights Stayed]]*Bookings[[#This Row],[Price per Night]]</f>
        <v>135</v>
      </c>
      <c r="O116" s="27" t="str">
        <f>TEXT(Bookings[[#This Row],[Check-in]],"mmm")</f>
        <v>Jul</v>
      </c>
      <c r="P116" s="38" t="s">
        <v>491</v>
      </c>
      <c r="Q116" s="38" t="s">
        <v>67</v>
      </c>
    </row>
    <row r="117" spans="1:17" x14ac:dyDescent="0.3">
      <c r="A117" s="38" t="s">
        <v>382</v>
      </c>
      <c r="B117" s="38" t="s">
        <v>266</v>
      </c>
      <c r="C117" s="38" t="s">
        <v>122</v>
      </c>
      <c r="D117" s="27">
        <v>5</v>
      </c>
      <c r="E117" s="27">
        <v>4</v>
      </c>
      <c r="F117" s="27" t="str" cm="1">
        <f t="array" ref="F117">_xlfn.IFS(Bookings[[#This Row],[Total Guests]]=1,"Solo",Bookings[[#This Row],[Total Guests]]=2,"Couple",Bookings[[#This Row],[Total Guests]]&gt;=3,"Family")</f>
        <v>Family</v>
      </c>
      <c r="G117" s="38" t="str">
        <f>VLOOKUP(Bookings[[#This Row],[Guest ID]],Table1[],4,0)</f>
        <v>Serbia</v>
      </c>
      <c r="H117" s="4">
        <v>45873</v>
      </c>
      <c r="I117" s="4">
        <v>45883</v>
      </c>
      <c r="J117" s="27">
        <f>Bookings[[#This Row],[Check-out]]-Bookings[[#This Row],[Check-in]]</f>
        <v>10</v>
      </c>
      <c r="K117" s="28">
        <v>62</v>
      </c>
      <c r="L117" s="28">
        <v>0</v>
      </c>
      <c r="M117" s="28">
        <f t="shared" si="2"/>
        <v>620</v>
      </c>
      <c r="N117" s="28">
        <f>Bookings[[#This Row],[Nights Stayed]]*Bookings[[#This Row],[Price per Night]]</f>
        <v>620</v>
      </c>
      <c r="O117" s="27" t="str">
        <f>TEXT(Bookings[[#This Row],[Check-in]],"mmm")</f>
        <v>Aug</v>
      </c>
      <c r="P117" s="38" t="s">
        <v>490</v>
      </c>
      <c r="Q117" s="38" t="s">
        <v>66</v>
      </c>
    </row>
    <row r="118" spans="1:17" ht="19.5" customHeight="1" x14ac:dyDescent="0.3">
      <c r="A118" s="38" t="s">
        <v>383</v>
      </c>
      <c r="B118" s="38" t="s">
        <v>266</v>
      </c>
      <c r="C118" s="38" t="s">
        <v>123</v>
      </c>
      <c r="D118" s="27">
        <v>1</v>
      </c>
      <c r="E118" s="27">
        <v>4</v>
      </c>
      <c r="F118" s="27" t="str" cm="1">
        <f t="array" ref="F118">_xlfn.IFS(Bookings[[#This Row],[Total Guests]]=1,"Solo",Bookings[[#This Row],[Total Guests]]=2,"Couple",Bookings[[#This Row],[Total Guests]]&gt;=3,"Family")</f>
        <v>Family</v>
      </c>
      <c r="G118" s="38" t="str">
        <f>VLOOKUP(Bookings[[#This Row],[Guest ID]],Table1[],4,0)</f>
        <v>Serbia</v>
      </c>
      <c r="H118" s="4">
        <v>45866</v>
      </c>
      <c r="I118" s="4">
        <v>45876</v>
      </c>
      <c r="J118" s="27">
        <f>Bookings[[#This Row],[Check-out]]-Bookings[[#This Row],[Check-in]]</f>
        <v>10</v>
      </c>
      <c r="K118" s="28">
        <v>52</v>
      </c>
      <c r="L118" s="28">
        <v>50</v>
      </c>
      <c r="M118" s="28">
        <f t="shared" si="2"/>
        <v>470</v>
      </c>
      <c r="N118" s="28">
        <f>Bookings[[#This Row],[Nights Stayed]]*Bookings[[#This Row],[Price per Night]]</f>
        <v>520</v>
      </c>
      <c r="O118" s="27" t="str">
        <f>TEXT(Bookings[[#This Row],[Check-in]],"mmm")</f>
        <v>Jul</v>
      </c>
      <c r="P118" s="38" t="s">
        <v>490</v>
      </c>
      <c r="Q118" s="38" t="s">
        <v>66</v>
      </c>
    </row>
    <row r="119" spans="1:17" x14ac:dyDescent="0.3">
      <c r="A119" s="38" t="s">
        <v>384</v>
      </c>
      <c r="B119" s="38" t="s">
        <v>266</v>
      </c>
      <c r="C119" s="38" t="s">
        <v>126</v>
      </c>
      <c r="D119" s="27">
        <v>107</v>
      </c>
      <c r="E119" s="27">
        <v>4</v>
      </c>
      <c r="F119" s="27" t="str" cm="1">
        <f t="array" ref="F119">_xlfn.IFS(Bookings[[#This Row],[Total Guests]]=1,"Solo",Bookings[[#This Row],[Total Guests]]=2,"Couple",Bookings[[#This Row],[Total Guests]]&gt;=3,"Family")</f>
        <v>Family</v>
      </c>
      <c r="G119" s="38" t="str">
        <f>VLOOKUP(Bookings[[#This Row],[Guest ID]],Table1[],4,0)</f>
        <v>Serbia</v>
      </c>
      <c r="H119" s="4">
        <v>45866</v>
      </c>
      <c r="I119" s="4">
        <v>45876</v>
      </c>
      <c r="J119" s="27">
        <f>Bookings[[#This Row],[Check-out]]-Bookings[[#This Row],[Check-in]]</f>
        <v>10</v>
      </c>
      <c r="K119" s="28">
        <v>52</v>
      </c>
      <c r="L119" s="28">
        <v>50</v>
      </c>
      <c r="M119" s="28">
        <f t="shared" si="2"/>
        <v>470</v>
      </c>
      <c r="N119" s="28">
        <f>Bookings[[#This Row],[Nights Stayed]]*Bookings[[#This Row],[Price per Night]]</f>
        <v>520</v>
      </c>
      <c r="O119" s="27" t="str">
        <f>TEXT(Bookings[[#This Row],[Check-in]],"mmm")</f>
        <v>Jul</v>
      </c>
      <c r="P119" s="38" t="s">
        <v>490</v>
      </c>
      <c r="Q119" s="38" t="s">
        <v>66</v>
      </c>
    </row>
    <row r="120" spans="1:17" x14ac:dyDescent="0.3">
      <c r="A120" s="38" t="s">
        <v>385</v>
      </c>
      <c r="B120" s="38" t="s">
        <v>89</v>
      </c>
      <c r="C120" s="38" t="s">
        <v>127</v>
      </c>
      <c r="D120" s="27">
        <v>1</v>
      </c>
      <c r="E120" s="27">
        <v>4</v>
      </c>
      <c r="F120" s="27" t="str" cm="1">
        <f t="array" ref="F120">_xlfn.IFS(Bookings[[#This Row],[Total Guests]]=1,"Solo",Bookings[[#This Row],[Total Guests]]=2,"Couple",Bookings[[#This Row],[Total Guests]]&gt;=3,"Family")</f>
        <v>Family</v>
      </c>
      <c r="G120" s="38" t="str">
        <f>VLOOKUP(Bookings[[#This Row],[Guest ID]],Table1[],4,0)</f>
        <v>Greece</v>
      </c>
      <c r="H120" s="4">
        <v>45831</v>
      </c>
      <c r="I120" s="4">
        <v>45837</v>
      </c>
      <c r="J120" s="27">
        <f>Bookings[[#This Row],[Check-out]]-Bookings[[#This Row],[Check-in]]</f>
        <v>6</v>
      </c>
      <c r="K120" s="28">
        <v>45</v>
      </c>
      <c r="L120" s="28">
        <v>0</v>
      </c>
      <c r="M120" s="28">
        <f t="shared" si="2"/>
        <v>270</v>
      </c>
      <c r="N120" s="28">
        <f>Bookings[[#This Row],[Nights Stayed]]*Bookings[[#This Row],[Price per Night]]</f>
        <v>270</v>
      </c>
      <c r="O120" s="27" t="str">
        <f>TEXT(Bookings[[#This Row],[Check-in]],"mmm")</f>
        <v>Jun</v>
      </c>
      <c r="P120" s="38" t="s">
        <v>498</v>
      </c>
      <c r="Q120" s="38" t="s">
        <v>67</v>
      </c>
    </row>
    <row r="121" spans="1:17" x14ac:dyDescent="0.3">
      <c r="A121" s="38" t="s">
        <v>386</v>
      </c>
      <c r="B121" s="38" t="s">
        <v>266</v>
      </c>
      <c r="C121" s="38" t="s">
        <v>128</v>
      </c>
      <c r="D121" s="27">
        <v>104</v>
      </c>
      <c r="E121" s="27">
        <v>2</v>
      </c>
      <c r="F121" s="27" t="str" cm="1">
        <f t="array" ref="F121">_xlfn.IFS(Bookings[[#This Row],[Total Guests]]=1,"Solo",Bookings[[#This Row],[Total Guests]]=2,"Couple",Bookings[[#This Row],[Total Guests]]&gt;=3,"Family")</f>
        <v>Couple</v>
      </c>
      <c r="G121" s="38" t="str">
        <f>VLOOKUP(Bookings[[#This Row],[Guest ID]],Table1[],4,0)</f>
        <v>Serbia</v>
      </c>
      <c r="H121" s="4">
        <v>45858</v>
      </c>
      <c r="I121" s="4">
        <v>45866</v>
      </c>
      <c r="J121" s="27">
        <f>Bookings[[#This Row],[Check-out]]-Bookings[[#This Row],[Check-in]]</f>
        <v>8</v>
      </c>
      <c r="K121" s="28">
        <v>47</v>
      </c>
      <c r="L121" s="28">
        <v>45</v>
      </c>
      <c r="M121" s="28">
        <f t="shared" si="2"/>
        <v>331</v>
      </c>
      <c r="N121" s="28">
        <f>Bookings[[#This Row],[Nights Stayed]]*Bookings[[#This Row],[Price per Night]]</f>
        <v>376</v>
      </c>
      <c r="O121" s="27" t="str">
        <f>TEXT(Bookings[[#This Row],[Check-in]],"mmm")</f>
        <v>Jul</v>
      </c>
      <c r="P121" s="38" t="s">
        <v>489</v>
      </c>
      <c r="Q121" s="38" t="s">
        <v>67</v>
      </c>
    </row>
    <row r="122" spans="1:17" x14ac:dyDescent="0.3">
      <c r="A122" s="38" t="s">
        <v>387</v>
      </c>
      <c r="B122" s="38" t="s">
        <v>266</v>
      </c>
      <c r="C122" s="38" t="s">
        <v>129</v>
      </c>
      <c r="D122" s="27">
        <v>108</v>
      </c>
      <c r="E122" s="27">
        <v>2</v>
      </c>
      <c r="F122" s="27" t="str" cm="1">
        <f t="array" ref="F122">_xlfn.IFS(Bookings[[#This Row],[Total Guests]]=1,"Solo",Bookings[[#This Row],[Total Guests]]=2,"Couple",Bookings[[#This Row],[Total Guests]]&gt;=3,"Family")</f>
        <v>Couple</v>
      </c>
      <c r="G122" s="38" t="str">
        <f>VLOOKUP(Bookings[[#This Row],[Guest ID]],Table1[],4,0)</f>
        <v>Serbia</v>
      </c>
      <c r="H122" s="4">
        <v>45858</v>
      </c>
      <c r="I122" s="4">
        <v>45866</v>
      </c>
      <c r="J122" s="27">
        <f>Bookings[[#This Row],[Check-out]]-Bookings[[#This Row],[Check-in]]</f>
        <v>8</v>
      </c>
      <c r="K122" s="28">
        <v>47</v>
      </c>
      <c r="L122" s="28">
        <v>45</v>
      </c>
      <c r="M122" s="28">
        <f t="shared" ref="M122:M129" si="3">(J122*K122)-L122</f>
        <v>331</v>
      </c>
      <c r="N122" s="28">
        <f>Bookings[[#This Row],[Nights Stayed]]*Bookings[[#This Row],[Price per Night]]</f>
        <v>376</v>
      </c>
      <c r="O122" s="27" t="str">
        <f>TEXT(Bookings[[#This Row],[Check-in]],"mmm")</f>
        <v>Jul</v>
      </c>
      <c r="P122" s="38" t="s">
        <v>489</v>
      </c>
      <c r="Q122" s="38" t="s">
        <v>67</v>
      </c>
    </row>
    <row r="123" spans="1:17" x14ac:dyDescent="0.3">
      <c r="A123" s="38" t="s">
        <v>388</v>
      </c>
      <c r="B123" s="38" t="s">
        <v>266</v>
      </c>
      <c r="C123" s="38" t="s">
        <v>130</v>
      </c>
      <c r="D123" s="27">
        <v>4</v>
      </c>
      <c r="E123" s="27">
        <v>4</v>
      </c>
      <c r="F123" s="27" t="str" cm="1">
        <f t="array" ref="F123">_xlfn.IFS(Bookings[[#This Row],[Total Guests]]=1,"Solo",Bookings[[#This Row],[Total Guests]]=2,"Couple",Bookings[[#This Row],[Total Guests]]&gt;=3,"Family")</f>
        <v>Family</v>
      </c>
      <c r="G123" s="38" t="str">
        <f>VLOOKUP(Bookings[[#This Row],[Guest ID]],Table1[],4,0)</f>
        <v>Serbia</v>
      </c>
      <c r="H123" s="4">
        <v>45862</v>
      </c>
      <c r="I123" s="4">
        <v>45871</v>
      </c>
      <c r="J123" s="27">
        <f>Bookings[[#This Row],[Check-out]]-Bookings[[#This Row],[Check-in]]</f>
        <v>9</v>
      </c>
      <c r="K123" s="28">
        <v>57</v>
      </c>
      <c r="L123" s="28">
        <v>55</v>
      </c>
      <c r="M123" s="28">
        <f t="shared" si="3"/>
        <v>458</v>
      </c>
      <c r="N123" s="28">
        <f>Bookings[[#This Row],[Nights Stayed]]*Bookings[[#This Row],[Price per Night]]</f>
        <v>513</v>
      </c>
      <c r="O123" s="27" t="str">
        <f>TEXT(Bookings[[#This Row],[Check-in]],"mmm")</f>
        <v>Jul</v>
      </c>
      <c r="P123" s="38" t="s">
        <v>490</v>
      </c>
      <c r="Q123" s="38" t="s">
        <v>68</v>
      </c>
    </row>
    <row r="124" spans="1:17" x14ac:dyDescent="0.3">
      <c r="A124" s="38" t="s">
        <v>389</v>
      </c>
      <c r="B124" s="38" t="s">
        <v>266</v>
      </c>
      <c r="C124" s="38" t="s">
        <v>131</v>
      </c>
      <c r="D124" s="27">
        <v>8</v>
      </c>
      <c r="E124" s="27">
        <v>3</v>
      </c>
      <c r="F124" s="27" t="str" cm="1">
        <f t="array" ref="F124">_xlfn.IFS(Bookings[[#This Row],[Total Guests]]=1,"Solo",Bookings[[#This Row],[Total Guests]]=2,"Couple",Bookings[[#This Row],[Total Guests]]&gt;=3,"Family")</f>
        <v>Family</v>
      </c>
      <c r="G124" s="38" t="str">
        <f>VLOOKUP(Bookings[[#This Row],[Guest ID]],Table1[],4,0)</f>
        <v>MKD</v>
      </c>
      <c r="H124" s="4">
        <v>45865</v>
      </c>
      <c r="I124" s="4">
        <v>45872</v>
      </c>
      <c r="J124" s="27">
        <f>Bookings[[#This Row],[Check-out]]-Bookings[[#This Row],[Check-in]]</f>
        <v>7</v>
      </c>
      <c r="K124" s="28">
        <v>45</v>
      </c>
      <c r="L124" s="28">
        <v>0</v>
      </c>
      <c r="M124" s="28">
        <f t="shared" si="3"/>
        <v>315</v>
      </c>
      <c r="N124" s="28">
        <f>Bookings[[#This Row],[Nights Stayed]]*Bookings[[#This Row],[Price per Night]]</f>
        <v>315</v>
      </c>
      <c r="O124" s="27" t="str">
        <f>TEXT(Bookings[[#This Row],[Check-in]],"mmm")</f>
        <v>Jul</v>
      </c>
      <c r="P124" s="38" t="s">
        <v>491</v>
      </c>
      <c r="Q124" s="38" t="s">
        <v>67</v>
      </c>
    </row>
    <row r="125" spans="1:17" x14ac:dyDescent="0.3">
      <c r="A125" s="38" t="s">
        <v>390</v>
      </c>
      <c r="B125" s="38" t="s">
        <v>266</v>
      </c>
      <c r="C125" s="38" t="s">
        <v>132</v>
      </c>
      <c r="D125" s="27">
        <v>104</v>
      </c>
      <c r="E125" s="27">
        <v>1</v>
      </c>
      <c r="F125" s="27" t="str" cm="1">
        <f t="array" ref="F125">_xlfn.IFS(Bookings[[#This Row],[Total Guests]]=1,"Solo",Bookings[[#This Row],[Total Guests]]=2,"Couple",Bookings[[#This Row],[Total Guests]]&gt;=3,"Family")</f>
        <v>Solo</v>
      </c>
      <c r="G125" s="38" t="str">
        <f>VLOOKUP(Bookings[[#This Row],[Guest ID]],Table1[],4,0)</f>
        <v>Serbia</v>
      </c>
      <c r="H125" s="4">
        <v>45877</v>
      </c>
      <c r="I125" s="4">
        <v>45886</v>
      </c>
      <c r="J125" s="27">
        <f>Bookings[[#This Row],[Check-out]]-Bookings[[#This Row],[Check-in]]</f>
        <v>9</v>
      </c>
      <c r="K125" s="28">
        <v>47</v>
      </c>
      <c r="L125" s="28">
        <v>45</v>
      </c>
      <c r="M125" s="28">
        <f t="shared" si="3"/>
        <v>378</v>
      </c>
      <c r="N125" s="28">
        <f>Bookings[[#This Row],[Nights Stayed]]*Bookings[[#This Row],[Price per Night]]</f>
        <v>423</v>
      </c>
      <c r="O125" s="27" t="str">
        <f>TEXT(Bookings[[#This Row],[Check-in]],"mmm")</f>
        <v>Aug</v>
      </c>
      <c r="P125" s="38" t="s">
        <v>490</v>
      </c>
      <c r="Q125" s="38" t="s">
        <v>67</v>
      </c>
    </row>
    <row r="126" spans="1:17" x14ac:dyDescent="0.3">
      <c r="A126" s="38" t="s">
        <v>391</v>
      </c>
      <c r="B126" s="38" t="s">
        <v>266</v>
      </c>
      <c r="C126" s="38" t="s">
        <v>133</v>
      </c>
      <c r="D126" s="27">
        <v>8</v>
      </c>
      <c r="E126" s="27">
        <v>3</v>
      </c>
      <c r="F126" s="27" t="str" cm="1">
        <f t="array" ref="F126">_xlfn.IFS(Bookings[[#This Row],[Total Guests]]=1,"Solo",Bookings[[#This Row],[Total Guests]]=2,"Couple",Bookings[[#This Row],[Total Guests]]&gt;=3,"Family")</f>
        <v>Family</v>
      </c>
      <c r="G126" s="38" t="str">
        <f>VLOOKUP(Bookings[[#This Row],[Guest ID]],Table1[],4,0)</f>
        <v>MKD</v>
      </c>
      <c r="H126" s="4">
        <v>45855</v>
      </c>
      <c r="I126" s="4">
        <v>45864</v>
      </c>
      <c r="J126" s="27">
        <f>Bookings[[#This Row],[Check-out]]-Bookings[[#This Row],[Check-in]]</f>
        <v>9</v>
      </c>
      <c r="K126" s="28">
        <v>47</v>
      </c>
      <c r="L126" s="28">
        <v>0</v>
      </c>
      <c r="M126" s="28">
        <f t="shared" si="3"/>
        <v>423</v>
      </c>
      <c r="N126" s="28">
        <f>Bookings[[#This Row],[Nights Stayed]]*Bookings[[#This Row],[Price per Night]]</f>
        <v>423</v>
      </c>
      <c r="O126" s="27" t="str">
        <f>TEXT(Bookings[[#This Row],[Check-in]],"mmm")</f>
        <v>Jul</v>
      </c>
      <c r="P126" s="38" t="s">
        <v>489</v>
      </c>
      <c r="Q126" s="38" t="s">
        <v>67</v>
      </c>
    </row>
    <row r="127" spans="1:17" x14ac:dyDescent="0.3">
      <c r="A127" s="38" t="s">
        <v>392</v>
      </c>
      <c r="B127" s="38" t="s">
        <v>266</v>
      </c>
      <c r="C127" s="38" t="s">
        <v>134</v>
      </c>
      <c r="D127" s="27">
        <v>5</v>
      </c>
      <c r="E127" s="27">
        <v>4</v>
      </c>
      <c r="F127" s="27" t="str" cm="1">
        <f t="array" ref="F127">_xlfn.IFS(Bookings[[#This Row],[Total Guests]]=1,"Solo",Bookings[[#This Row],[Total Guests]]=2,"Couple",Bookings[[#This Row],[Total Guests]]&gt;=3,"Family")</f>
        <v>Family</v>
      </c>
      <c r="G127" s="38" t="str">
        <f>VLOOKUP(Bookings[[#This Row],[Guest ID]],Table1[],4,0)</f>
        <v>Serbia</v>
      </c>
      <c r="H127" s="4">
        <v>45862</v>
      </c>
      <c r="I127" s="4">
        <v>45867</v>
      </c>
      <c r="J127" s="27">
        <f>Bookings[[#This Row],[Check-out]]-Bookings[[#This Row],[Check-in]]</f>
        <v>5</v>
      </c>
      <c r="K127" s="28">
        <v>60</v>
      </c>
      <c r="L127" s="28">
        <v>0</v>
      </c>
      <c r="M127" s="28">
        <f t="shared" si="3"/>
        <v>300</v>
      </c>
      <c r="N127" s="28">
        <f>Bookings[[#This Row],[Nights Stayed]]*Bookings[[#This Row],[Price per Night]]</f>
        <v>300</v>
      </c>
      <c r="O127" s="27" t="str">
        <f>TEXT(Bookings[[#This Row],[Check-in]],"mmm")</f>
        <v>Jul</v>
      </c>
      <c r="P127" s="38" t="s">
        <v>489</v>
      </c>
      <c r="Q127" s="38" t="s">
        <v>67</v>
      </c>
    </row>
    <row r="128" spans="1:17" x14ac:dyDescent="0.3">
      <c r="A128" s="38" t="s">
        <v>393</v>
      </c>
      <c r="B128" s="38" t="s">
        <v>266</v>
      </c>
      <c r="C128" s="38" t="s">
        <v>135</v>
      </c>
      <c r="D128" s="27">
        <v>8</v>
      </c>
      <c r="E128" s="27">
        <v>3</v>
      </c>
      <c r="F128" s="27" t="str" cm="1">
        <f t="array" ref="F128">_xlfn.IFS(Bookings[[#This Row],[Total Guests]]=1,"Solo",Bookings[[#This Row],[Total Guests]]=2,"Couple",Bookings[[#This Row],[Total Guests]]&gt;=3,"Family")</f>
        <v>Family</v>
      </c>
      <c r="G128" s="38" t="str">
        <f>VLOOKUP(Bookings[[#This Row],[Guest ID]],Table1[],4,0)</f>
        <v>Serbia</v>
      </c>
      <c r="H128" s="4">
        <v>45848</v>
      </c>
      <c r="I128" s="4">
        <v>45855</v>
      </c>
      <c r="J128" s="27">
        <f>Bookings[[#This Row],[Check-out]]-Bookings[[#This Row],[Check-in]]</f>
        <v>7</v>
      </c>
      <c r="K128" s="28">
        <v>45</v>
      </c>
      <c r="L128" s="28">
        <v>0</v>
      </c>
      <c r="M128" s="28">
        <f t="shared" si="3"/>
        <v>315</v>
      </c>
      <c r="N128" s="28">
        <f>Bookings[[#This Row],[Nights Stayed]]*Bookings[[#This Row],[Price per Night]]</f>
        <v>315</v>
      </c>
      <c r="O128" s="27" t="str">
        <f>TEXT(Bookings[[#This Row],[Check-in]],"mmm")</f>
        <v>Jul</v>
      </c>
      <c r="P128" s="38" t="s">
        <v>72</v>
      </c>
      <c r="Q128" s="38" t="s">
        <v>67</v>
      </c>
    </row>
    <row r="129" spans="1:17" x14ac:dyDescent="0.3">
      <c r="A129" s="38" t="s">
        <v>394</v>
      </c>
      <c r="B129" s="38" t="s">
        <v>266</v>
      </c>
      <c r="C129" s="38" t="s">
        <v>136</v>
      </c>
      <c r="D129" s="27">
        <v>104</v>
      </c>
      <c r="E129" s="27">
        <v>2</v>
      </c>
      <c r="F129" s="27" t="str" cm="1">
        <f t="array" ref="F129">_xlfn.IFS(Bookings[[#This Row],[Total Guests]]=1,"Solo",Bookings[[#This Row],[Total Guests]]=2,"Couple",Bookings[[#This Row],[Total Guests]]&gt;=3,"Family")</f>
        <v>Couple</v>
      </c>
      <c r="G129" s="38" t="str">
        <f>VLOOKUP(Bookings[[#This Row],[Guest ID]],Table1[],4,0)</f>
        <v>Greece</v>
      </c>
      <c r="H129" s="4">
        <v>45857</v>
      </c>
      <c r="I129" s="4">
        <v>45858</v>
      </c>
      <c r="J129" s="27">
        <f>Bookings[[#This Row],[Check-out]]-Bookings[[#This Row],[Check-in]]</f>
        <v>1</v>
      </c>
      <c r="K129" s="28">
        <v>50</v>
      </c>
      <c r="L129" s="28">
        <v>0</v>
      </c>
      <c r="M129" s="28">
        <f t="shared" si="3"/>
        <v>50</v>
      </c>
      <c r="N129" s="28">
        <f>Bookings[[#This Row],[Nights Stayed]]*Bookings[[#This Row],[Price per Night]]</f>
        <v>50</v>
      </c>
      <c r="O129" s="27" t="str">
        <f>TEXT(Bookings[[#This Row],[Check-in]],"mmm")</f>
        <v>Jul</v>
      </c>
      <c r="P129" s="38" t="s">
        <v>489</v>
      </c>
      <c r="Q129" s="38" t="s">
        <v>67</v>
      </c>
    </row>
    <row r="130" spans="1:17" x14ac:dyDescent="0.3">
      <c r="A130" s="38" t="s">
        <v>395</v>
      </c>
      <c r="B130" s="38" t="s">
        <v>266</v>
      </c>
      <c r="C130" s="38" t="s">
        <v>137</v>
      </c>
      <c r="D130" s="27">
        <v>2</v>
      </c>
      <c r="E130" s="27">
        <v>2</v>
      </c>
      <c r="F130" s="27" t="str" cm="1">
        <f t="array" ref="F130">_xlfn.IFS(Bookings[[#This Row],[Total Guests]]=1,"Solo",Bookings[[#This Row],[Total Guests]]=2,"Couple",Bookings[[#This Row],[Total Guests]]&gt;=3,"Family")</f>
        <v>Couple</v>
      </c>
      <c r="G130" s="38" t="str">
        <f>VLOOKUP(Bookings[[#This Row],[Guest ID]],Table1[],4,0)</f>
        <v>Serbia</v>
      </c>
      <c r="H130" s="4">
        <v>45849</v>
      </c>
      <c r="I130" s="4">
        <v>45857</v>
      </c>
      <c r="J130" s="27">
        <f>Bookings[[#This Row],[Check-out]]-Bookings[[#This Row],[Check-in]]</f>
        <v>8</v>
      </c>
      <c r="K130" s="28">
        <v>40</v>
      </c>
      <c r="L130" s="28">
        <v>0</v>
      </c>
      <c r="M130" s="28">
        <f t="shared" ref="M130:M153" si="4">(J130*K130)-L130</f>
        <v>320</v>
      </c>
      <c r="N130" s="28">
        <f>Bookings[[#This Row],[Nights Stayed]]*Bookings[[#This Row],[Price per Night]]</f>
        <v>320</v>
      </c>
      <c r="O130" s="27" t="str">
        <f>TEXT(Bookings[[#This Row],[Check-in]],"mmm")</f>
        <v>Jul</v>
      </c>
      <c r="P130" s="38" t="s">
        <v>72</v>
      </c>
      <c r="Q130" s="38" t="s">
        <v>67</v>
      </c>
    </row>
    <row r="131" spans="1:17" x14ac:dyDescent="0.3">
      <c r="A131" s="38" t="s">
        <v>396</v>
      </c>
      <c r="B131" s="38" t="s">
        <v>266</v>
      </c>
      <c r="C131" s="38" t="s">
        <v>138</v>
      </c>
      <c r="D131" s="27">
        <v>102</v>
      </c>
      <c r="E131" s="27">
        <v>2</v>
      </c>
      <c r="F131" s="27" t="str" cm="1">
        <f t="array" ref="F131">_xlfn.IFS(Bookings[[#This Row],[Total Guests]]=1,"Solo",Bookings[[#This Row],[Total Guests]]=2,"Couple",Bookings[[#This Row],[Total Guests]]&gt;=3,"Family")</f>
        <v>Couple</v>
      </c>
      <c r="G131" s="38" t="str">
        <f>VLOOKUP(Bookings[[#This Row],[Guest ID]],Table1[],4,0)</f>
        <v>MKD</v>
      </c>
      <c r="H131" s="4">
        <v>45880</v>
      </c>
      <c r="I131" s="4">
        <v>45887</v>
      </c>
      <c r="J131" s="27">
        <f>Bookings[[#This Row],[Check-out]]-Bookings[[#This Row],[Check-in]]</f>
        <v>7</v>
      </c>
      <c r="K131" s="28">
        <v>47</v>
      </c>
      <c r="L131" s="28">
        <v>0</v>
      </c>
      <c r="M131" s="28">
        <f t="shared" si="4"/>
        <v>329</v>
      </c>
      <c r="N131" s="28">
        <f>Bookings[[#This Row],[Nights Stayed]]*Bookings[[#This Row],[Price per Night]]</f>
        <v>329</v>
      </c>
      <c r="O131" s="27" t="str">
        <f>TEXT(Bookings[[#This Row],[Check-in]],"mmm")</f>
        <v>Aug</v>
      </c>
      <c r="P131" s="38" t="s">
        <v>489</v>
      </c>
      <c r="Q131" s="38" t="s">
        <v>67</v>
      </c>
    </row>
    <row r="132" spans="1:17" x14ac:dyDescent="0.3">
      <c r="A132" s="38" t="s">
        <v>397</v>
      </c>
      <c r="B132" s="38" t="s">
        <v>266</v>
      </c>
      <c r="C132" s="38" t="s">
        <v>111</v>
      </c>
      <c r="D132" s="27">
        <v>104</v>
      </c>
      <c r="E132" s="27">
        <v>2</v>
      </c>
      <c r="F132" s="27" t="str" cm="1">
        <f t="array" ref="F132">_xlfn.IFS(Bookings[[#This Row],[Total Guests]]=1,"Solo",Bookings[[#This Row],[Total Guests]]=2,"Couple",Bookings[[#This Row],[Total Guests]]&gt;=3,"Family")</f>
        <v>Couple</v>
      </c>
      <c r="G132" s="38" t="str">
        <f>VLOOKUP(Bookings[[#This Row],[Guest ID]],Table1[],4,0)</f>
        <v>Greece</v>
      </c>
      <c r="H132" s="4">
        <v>45850</v>
      </c>
      <c r="I132" s="4">
        <v>45851</v>
      </c>
      <c r="J132" s="27">
        <f>Bookings[[#This Row],[Check-out]]-Bookings[[#This Row],[Check-in]]</f>
        <v>1</v>
      </c>
      <c r="K132" s="28">
        <v>45</v>
      </c>
      <c r="L132" s="28">
        <v>0</v>
      </c>
      <c r="M132" s="28">
        <f t="shared" si="4"/>
        <v>45</v>
      </c>
      <c r="N132" s="28">
        <f>Bookings[[#This Row],[Nights Stayed]]*Bookings[[#This Row],[Price per Night]]</f>
        <v>45</v>
      </c>
      <c r="O132" s="27" t="str">
        <f>TEXT(Bookings[[#This Row],[Check-in]],"mmm")</f>
        <v>Jul</v>
      </c>
      <c r="P132" s="38" t="s">
        <v>498</v>
      </c>
      <c r="Q132" s="38" t="s">
        <v>67</v>
      </c>
    </row>
    <row r="133" spans="1:17" x14ac:dyDescent="0.3">
      <c r="A133" s="38" t="s">
        <v>398</v>
      </c>
      <c r="B133" s="38" t="s">
        <v>266</v>
      </c>
      <c r="C133" s="38" t="s">
        <v>139</v>
      </c>
      <c r="D133" s="27">
        <v>106</v>
      </c>
      <c r="E133" s="27">
        <v>2</v>
      </c>
      <c r="F133" s="27" t="str" cm="1">
        <f t="array" ref="F133">_xlfn.IFS(Bookings[[#This Row],[Total Guests]]=1,"Solo",Bookings[[#This Row],[Total Guests]]=2,"Couple",Bookings[[#This Row],[Total Guests]]&gt;=3,"Family")</f>
        <v>Couple</v>
      </c>
      <c r="G133" s="38" t="str">
        <f>VLOOKUP(Bookings[[#This Row],[Guest ID]],Table1[],4,0)</f>
        <v>Greece</v>
      </c>
      <c r="H133" s="4">
        <v>45851</v>
      </c>
      <c r="I133" s="4">
        <v>45853</v>
      </c>
      <c r="J133" s="27">
        <f>Bookings[[#This Row],[Check-out]]-Bookings[[#This Row],[Check-in]]</f>
        <v>2</v>
      </c>
      <c r="K133" s="28">
        <v>45</v>
      </c>
      <c r="L133" s="28">
        <v>0</v>
      </c>
      <c r="M133" s="28">
        <f t="shared" si="4"/>
        <v>90</v>
      </c>
      <c r="N133" s="28">
        <f>Bookings[[#This Row],[Nights Stayed]]*Bookings[[#This Row],[Price per Night]]</f>
        <v>90</v>
      </c>
      <c r="O133" s="27" t="str">
        <f>TEXT(Bookings[[#This Row],[Check-in]],"mmm")</f>
        <v>Jul</v>
      </c>
      <c r="P133" s="38" t="s">
        <v>498</v>
      </c>
      <c r="Q133" s="38" t="s">
        <v>67</v>
      </c>
    </row>
    <row r="134" spans="1:17" x14ac:dyDescent="0.3">
      <c r="A134" s="38" t="s">
        <v>399</v>
      </c>
      <c r="B134" s="38" t="s">
        <v>266</v>
      </c>
      <c r="C134" s="38" t="s">
        <v>20</v>
      </c>
      <c r="D134" s="27">
        <v>6</v>
      </c>
      <c r="E134" s="27">
        <v>1</v>
      </c>
      <c r="F134" s="27" t="str" cm="1">
        <f t="array" ref="F134">_xlfn.IFS(Bookings[[#This Row],[Total Guests]]=1,"Solo",Bookings[[#This Row],[Total Guests]]=2,"Couple",Bookings[[#This Row],[Total Guests]]&gt;=3,"Family")</f>
        <v>Solo</v>
      </c>
      <c r="G134" s="38" t="str">
        <f>VLOOKUP(Bookings[[#This Row],[Guest ID]],Table1[],4,0)</f>
        <v>MKD</v>
      </c>
      <c r="H134" s="4">
        <v>45854</v>
      </c>
      <c r="I134" s="4">
        <v>45859</v>
      </c>
      <c r="J134" s="27">
        <f>Bookings[[#This Row],[Check-out]]-Bookings[[#This Row],[Check-in]]</f>
        <v>5</v>
      </c>
      <c r="K134" s="28">
        <v>35</v>
      </c>
      <c r="L134" s="28">
        <v>0</v>
      </c>
      <c r="M134" s="28">
        <f t="shared" si="4"/>
        <v>175</v>
      </c>
      <c r="N134" s="28">
        <f>Bookings[[#This Row],[Nights Stayed]]*Bookings[[#This Row],[Price per Night]]</f>
        <v>175</v>
      </c>
      <c r="O134" s="27" t="str">
        <f>TEXT(Bookings[[#This Row],[Check-in]],"mmm")</f>
        <v>Jul</v>
      </c>
      <c r="P134" s="38" t="s">
        <v>489</v>
      </c>
      <c r="Q134" s="38" t="s">
        <v>67</v>
      </c>
    </row>
    <row r="135" spans="1:17" x14ac:dyDescent="0.3">
      <c r="A135" s="38" t="s">
        <v>400</v>
      </c>
      <c r="B135" s="38" t="s">
        <v>266</v>
      </c>
      <c r="C135" s="38" t="s">
        <v>141</v>
      </c>
      <c r="D135" s="27">
        <v>7</v>
      </c>
      <c r="E135" s="27">
        <v>3</v>
      </c>
      <c r="F135" s="27" t="str" cm="1">
        <f t="array" ref="F135">_xlfn.IFS(Bookings[[#This Row],[Total Guests]]=1,"Solo",Bookings[[#This Row],[Total Guests]]=2,"Couple",Bookings[[#This Row],[Total Guests]]&gt;=3,"Family")</f>
        <v>Family</v>
      </c>
      <c r="G135" s="38" t="str">
        <f>VLOOKUP(Bookings[[#This Row],[Guest ID]],Table1[],4,0)</f>
        <v>MKD</v>
      </c>
      <c r="H135" s="4">
        <v>45863</v>
      </c>
      <c r="I135" s="4">
        <v>45869</v>
      </c>
      <c r="J135" s="27">
        <f>Bookings[[#This Row],[Check-out]]-Bookings[[#This Row],[Check-in]]</f>
        <v>6</v>
      </c>
      <c r="K135" s="28">
        <v>52</v>
      </c>
      <c r="L135" s="28">
        <v>0</v>
      </c>
      <c r="M135" s="28">
        <f t="shared" si="4"/>
        <v>312</v>
      </c>
      <c r="N135" s="28">
        <f>Bookings[[#This Row],[Nights Stayed]]*Bookings[[#This Row],[Price per Night]]</f>
        <v>312</v>
      </c>
      <c r="O135" s="27" t="str">
        <f>TEXT(Bookings[[#This Row],[Check-in]],"mmm")</f>
        <v>Jul</v>
      </c>
      <c r="P135" s="38" t="s">
        <v>489</v>
      </c>
      <c r="Q135" s="38" t="s">
        <v>68</v>
      </c>
    </row>
    <row r="136" spans="1:17" x14ac:dyDescent="0.3">
      <c r="A136" s="38" t="s">
        <v>401</v>
      </c>
      <c r="B136" s="38" t="s">
        <v>266</v>
      </c>
      <c r="C136" s="38" t="s">
        <v>142</v>
      </c>
      <c r="D136" s="27">
        <v>106</v>
      </c>
      <c r="E136" s="27">
        <v>3</v>
      </c>
      <c r="F136" s="27" t="str" cm="1">
        <f t="array" ref="F136">_xlfn.IFS(Bookings[[#This Row],[Total Guests]]=1,"Solo",Bookings[[#This Row],[Total Guests]]=2,"Couple",Bookings[[#This Row],[Total Guests]]&gt;=3,"Family")</f>
        <v>Family</v>
      </c>
      <c r="G136" s="38" t="str">
        <f>VLOOKUP(Bookings[[#This Row],[Guest ID]],Table1[],4,0)</f>
        <v>Serbia</v>
      </c>
      <c r="H136" s="4">
        <v>45873</v>
      </c>
      <c r="I136" s="4">
        <v>45880</v>
      </c>
      <c r="J136" s="27">
        <f>Bookings[[#This Row],[Check-out]]-Bookings[[#This Row],[Check-in]]</f>
        <v>7</v>
      </c>
      <c r="K136" s="28">
        <v>52</v>
      </c>
      <c r="L136" s="28">
        <v>0</v>
      </c>
      <c r="M136" s="28">
        <f t="shared" si="4"/>
        <v>364</v>
      </c>
      <c r="N136" s="28">
        <f>Bookings[[#This Row],[Nights Stayed]]*Bookings[[#This Row],[Price per Night]]</f>
        <v>364</v>
      </c>
      <c r="O136" s="27" t="str">
        <f>TEXT(Bookings[[#This Row],[Check-in]],"mmm")</f>
        <v>Aug</v>
      </c>
      <c r="P136" s="38" t="s">
        <v>489</v>
      </c>
      <c r="Q136" s="38" t="s">
        <v>66</v>
      </c>
    </row>
    <row r="137" spans="1:17" x14ac:dyDescent="0.3">
      <c r="A137" s="38" t="s">
        <v>402</v>
      </c>
      <c r="B137" s="38" t="s">
        <v>266</v>
      </c>
      <c r="C137" s="38" t="s">
        <v>143</v>
      </c>
      <c r="D137" s="27">
        <v>108</v>
      </c>
      <c r="E137" s="27">
        <v>2</v>
      </c>
      <c r="F137" s="27" t="str" cm="1">
        <f t="array" ref="F137">_xlfn.IFS(Bookings[[#This Row],[Total Guests]]=1,"Solo",Bookings[[#This Row],[Total Guests]]=2,"Couple",Bookings[[#This Row],[Total Guests]]&gt;=3,"Family")</f>
        <v>Couple</v>
      </c>
      <c r="G137" s="38" t="str">
        <f>VLOOKUP(Bookings[[#This Row],[Guest ID]],Table1[],4,0)</f>
        <v>MKD</v>
      </c>
      <c r="H137" s="4">
        <v>45853</v>
      </c>
      <c r="I137" s="4">
        <v>45856</v>
      </c>
      <c r="J137" s="27">
        <f>Bookings[[#This Row],[Check-out]]-Bookings[[#This Row],[Check-in]]</f>
        <v>3</v>
      </c>
      <c r="K137" s="28">
        <v>45</v>
      </c>
      <c r="L137" s="28">
        <v>0</v>
      </c>
      <c r="M137" s="28">
        <f t="shared" si="4"/>
        <v>135</v>
      </c>
      <c r="N137" s="28">
        <f>Bookings[[#This Row],[Nights Stayed]]*Bookings[[#This Row],[Price per Night]]</f>
        <v>135</v>
      </c>
      <c r="O137" s="27" t="str">
        <f>TEXT(Bookings[[#This Row],[Check-in]],"mmm")</f>
        <v>Jul</v>
      </c>
      <c r="P137" s="38" t="s">
        <v>72</v>
      </c>
      <c r="Q137" s="38" t="s">
        <v>67</v>
      </c>
    </row>
    <row r="138" spans="1:17" x14ac:dyDescent="0.3">
      <c r="A138" s="38" t="s">
        <v>403</v>
      </c>
      <c r="B138" s="38" t="s">
        <v>266</v>
      </c>
      <c r="C138" s="38" t="s">
        <v>127</v>
      </c>
      <c r="D138" s="27">
        <v>105</v>
      </c>
      <c r="E138" s="27">
        <v>4</v>
      </c>
      <c r="F138" s="27" t="str" cm="1">
        <f t="array" ref="F138">_xlfn.IFS(Bookings[[#This Row],[Total Guests]]=1,"Solo",Bookings[[#This Row],[Total Guests]]=2,"Couple",Bookings[[#This Row],[Total Guests]]&gt;=3,"Family")</f>
        <v>Family</v>
      </c>
      <c r="G138" s="38" t="str">
        <f>VLOOKUP(Bookings[[#This Row],[Guest ID]],Table1[],4,0)</f>
        <v>Greece</v>
      </c>
      <c r="H138" s="4">
        <v>45877</v>
      </c>
      <c r="I138" s="4">
        <v>45880</v>
      </c>
      <c r="J138" s="27">
        <f>Bookings[[#This Row],[Check-out]]-Bookings[[#This Row],[Check-in]]</f>
        <v>3</v>
      </c>
      <c r="K138" s="28">
        <v>55</v>
      </c>
      <c r="L138" s="28">
        <v>0</v>
      </c>
      <c r="M138" s="28">
        <f t="shared" si="4"/>
        <v>165</v>
      </c>
      <c r="N138" s="28">
        <f>Bookings[[#This Row],[Nights Stayed]]*Bookings[[#This Row],[Price per Night]]</f>
        <v>165</v>
      </c>
      <c r="O138" s="27" t="str">
        <f>TEXT(Bookings[[#This Row],[Check-in]],"mmm")</f>
        <v>Aug</v>
      </c>
      <c r="P138" s="38" t="s">
        <v>498</v>
      </c>
      <c r="Q138" s="38" t="s">
        <v>67</v>
      </c>
    </row>
    <row r="139" spans="1:17" x14ac:dyDescent="0.3">
      <c r="A139" s="38" t="s">
        <v>404</v>
      </c>
      <c r="B139" s="38" t="s">
        <v>266</v>
      </c>
      <c r="C139" s="38" t="s">
        <v>144</v>
      </c>
      <c r="D139" s="27">
        <v>103</v>
      </c>
      <c r="E139" s="27">
        <v>4</v>
      </c>
      <c r="F139" s="27" t="str" cm="1">
        <f t="array" ref="F139">_xlfn.IFS(Bookings[[#This Row],[Total Guests]]=1,"Solo",Bookings[[#This Row],[Total Guests]]=2,"Couple",Bookings[[#This Row],[Total Guests]]&gt;=3,"Family")</f>
        <v>Family</v>
      </c>
      <c r="G139" s="38" t="str">
        <f>VLOOKUP(Bookings[[#This Row],[Guest ID]],Table1[],4,0)</f>
        <v>Greece</v>
      </c>
      <c r="H139" s="4">
        <v>45892</v>
      </c>
      <c r="I139" s="4">
        <v>45893</v>
      </c>
      <c r="J139" s="27">
        <f>Bookings[[#This Row],[Check-out]]-Bookings[[#This Row],[Check-in]]</f>
        <v>1</v>
      </c>
      <c r="K139" s="28">
        <v>57</v>
      </c>
      <c r="L139" s="28">
        <v>0</v>
      </c>
      <c r="M139" s="28">
        <f t="shared" si="4"/>
        <v>57</v>
      </c>
      <c r="N139" s="28">
        <f>Bookings[[#This Row],[Nights Stayed]]*Bookings[[#This Row],[Price per Night]]</f>
        <v>57</v>
      </c>
      <c r="O139" s="27" t="str">
        <f>TEXT(Bookings[[#This Row],[Check-in]],"mmm")</f>
        <v>Aug</v>
      </c>
      <c r="P139" s="38" t="s">
        <v>498</v>
      </c>
      <c r="Q139" s="38" t="s">
        <v>66</v>
      </c>
    </row>
    <row r="140" spans="1:17" x14ac:dyDescent="0.3">
      <c r="A140" s="38" t="s">
        <v>405</v>
      </c>
      <c r="B140" s="38" t="s">
        <v>266</v>
      </c>
      <c r="C140" s="38" t="s">
        <v>145</v>
      </c>
      <c r="D140" s="27">
        <v>107</v>
      </c>
      <c r="E140" s="27">
        <v>2</v>
      </c>
      <c r="F140" s="27" t="str" cm="1">
        <f t="array" ref="F140">_xlfn.IFS(Bookings[[#This Row],[Total Guests]]=1,"Solo",Bookings[[#This Row],[Total Guests]]=2,"Couple",Bookings[[#This Row],[Total Guests]]&gt;=3,"Family")</f>
        <v>Couple</v>
      </c>
      <c r="G140" s="38" t="str">
        <f>VLOOKUP(Bookings[[#This Row],[Guest ID]],Table1[],4,0)</f>
        <v>Greece</v>
      </c>
      <c r="H140" s="4">
        <v>45856</v>
      </c>
      <c r="I140" s="4">
        <v>45859</v>
      </c>
      <c r="J140" s="27">
        <f>Bookings[[#This Row],[Check-out]]-Bookings[[#This Row],[Check-in]]</f>
        <v>3</v>
      </c>
      <c r="K140" s="28">
        <v>52</v>
      </c>
      <c r="L140" s="28">
        <v>0</v>
      </c>
      <c r="M140" s="28">
        <f t="shared" si="4"/>
        <v>156</v>
      </c>
      <c r="N140" s="28">
        <f>Bookings[[#This Row],[Nights Stayed]]*Bookings[[#This Row],[Price per Night]]</f>
        <v>156</v>
      </c>
      <c r="O140" s="27" t="str">
        <f>TEXT(Bookings[[#This Row],[Check-in]],"mmm")</f>
        <v>Jul</v>
      </c>
      <c r="P140" s="38" t="s">
        <v>498</v>
      </c>
      <c r="Q140" s="38" t="s">
        <v>66</v>
      </c>
    </row>
    <row r="141" spans="1:17" x14ac:dyDescent="0.3">
      <c r="A141" s="38" t="s">
        <v>406</v>
      </c>
      <c r="B141" s="38" t="s">
        <v>266</v>
      </c>
      <c r="C141" s="38" t="s">
        <v>146</v>
      </c>
      <c r="D141" s="27">
        <v>103</v>
      </c>
      <c r="E141" s="27">
        <v>2</v>
      </c>
      <c r="F141" s="27" t="str" cm="1">
        <f t="array" ref="F141">_xlfn.IFS(Bookings[[#This Row],[Total Guests]]=1,"Solo",Bookings[[#This Row],[Total Guests]]=2,"Couple",Bookings[[#This Row],[Total Guests]]&gt;=3,"Family")</f>
        <v>Couple</v>
      </c>
      <c r="G141" s="38" t="str">
        <f>VLOOKUP(Bookings[[#This Row],[Guest ID]],Table1[],4,0)</f>
        <v>Greece</v>
      </c>
      <c r="H141" s="4">
        <v>45858</v>
      </c>
      <c r="I141" s="4">
        <v>45864</v>
      </c>
      <c r="J141" s="27">
        <f>Bookings[[#This Row],[Check-out]]-Bookings[[#This Row],[Check-in]]</f>
        <v>6</v>
      </c>
      <c r="K141" s="28">
        <v>47</v>
      </c>
      <c r="L141" s="28">
        <v>100</v>
      </c>
      <c r="M141" s="28">
        <f t="shared" si="4"/>
        <v>182</v>
      </c>
      <c r="N141" s="28">
        <f>Bookings[[#This Row],[Nights Stayed]]*Bookings[[#This Row],[Price per Night]]</f>
        <v>282</v>
      </c>
      <c r="O141" s="27" t="str">
        <f>TEXT(Bookings[[#This Row],[Check-in]],"mmm")</f>
        <v>Jul</v>
      </c>
      <c r="P141" s="38" t="s">
        <v>72</v>
      </c>
      <c r="Q141" s="38" t="s">
        <v>66</v>
      </c>
    </row>
    <row r="142" spans="1:17" x14ac:dyDescent="0.3">
      <c r="A142" s="38" t="s">
        <v>407</v>
      </c>
      <c r="B142" s="38" t="s">
        <v>266</v>
      </c>
      <c r="C142" s="38" t="s">
        <v>111</v>
      </c>
      <c r="D142" s="27">
        <v>2</v>
      </c>
      <c r="E142" s="27">
        <v>2</v>
      </c>
      <c r="F142" s="27" t="str" cm="1">
        <f t="array" ref="F142">_xlfn.IFS(Bookings[[#This Row],[Total Guests]]=1,"Solo",Bookings[[#This Row],[Total Guests]]=2,"Couple",Bookings[[#This Row],[Total Guests]]&gt;=3,"Family")</f>
        <v>Couple</v>
      </c>
      <c r="G142" s="38" t="str">
        <f>VLOOKUP(Bookings[[#This Row],[Guest ID]],Table1[],4,0)</f>
        <v>Greece</v>
      </c>
      <c r="H142" s="4">
        <v>45857</v>
      </c>
      <c r="I142" s="4">
        <v>45858</v>
      </c>
      <c r="J142" s="27">
        <f>Bookings[[#This Row],[Check-out]]-Bookings[[#This Row],[Check-in]]</f>
        <v>1</v>
      </c>
      <c r="K142" s="28">
        <v>45</v>
      </c>
      <c r="L142" s="28">
        <v>0</v>
      </c>
      <c r="M142" s="28">
        <f t="shared" si="4"/>
        <v>45</v>
      </c>
      <c r="N142" s="28">
        <f>Bookings[[#This Row],[Nights Stayed]]*Bookings[[#This Row],[Price per Night]]</f>
        <v>45</v>
      </c>
      <c r="O142" s="27" t="str">
        <f>TEXT(Bookings[[#This Row],[Check-in]],"mmm")</f>
        <v>Jul</v>
      </c>
      <c r="P142" s="38" t="s">
        <v>498</v>
      </c>
      <c r="Q142" s="38" t="s">
        <v>67</v>
      </c>
    </row>
    <row r="143" spans="1:17" x14ac:dyDescent="0.3">
      <c r="A143" s="38" t="s">
        <v>408</v>
      </c>
      <c r="B143" s="38" t="s">
        <v>266</v>
      </c>
      <c r="C143" s="38" t="s">
        <v>147</v>
      </c>
      <c r="D143" s="27">
        <v>107</v>
      </c>
      <c r="E143" s="27">
        <v>3</v>
      </c>
      <c r="F143" s="27" t="str" cm="1">
        <f t="array" ref="F143">_xlfn.IFS(Bookings[[#This Row],[Total Guests]]=1,"Solo",Bookings[[#This Row],[Total Guests]]=2,"Couple",Bookings[[#This Row],[Total Guests]]&gt;=3,"Family")</f>
        <v>Family</v>
      </c>
      <c r="G143" s="38" t="str">
        <f>VLOOKUP(Bookings[[#This Row],[Guest ID]],Table1[],4,0)</f>
        <v>Serbia</v>
      </c>
      <c r="H143" s="4">
        <v>45864</v>
      </c>
      <c r="I143" s="4">
        <v>45866</v>
      </c>
      <c r="J143" s="27">
        <f>Bookings[[#This Row],[Check-out]]-Bookings[[#This Row],[Check-in]]</f>
        <v>2</v>
      </c>
      <c r="K143" s="28">
        <v>57</v>
      </c>
      <c r="L143" s="28">
        <v>0</v>
      </c>
      <c r="M143" s="28">
        <f t="shared" si="4"/>
        <v>114</v>
      </c>
      <c r="N143" s="28">
        <f>Bookings[[#This Row],[Nights Stayed]]*Bookings[[#This Row],[Price per Night]]</f>
        <v>114</v>
      </c>
      <c r="O143" s="27" t="str">
        <f>TEXT(Bookings[[#This Row],[Check-in]],"mmm")</f>
        <v>Jul</v>
      </c>
      <c r="P143" s="38" t="s">
        <v>489</v>
      </c>
      <c r="Q143" s="38" t="s">
        <v>67</v>
      </c>
    </row>
    <row r="144" spans="1:17" x14ac:dyDescent="0.3">
      <c r="A144" s="38" t="s">
        <v>409</v>
      </c>
      <c r="B144" s="38" t="s">
        <v>266</v>
      </c>
      <c r="C144" s="38" t="s">
        <v>148</v>
      </c>
      <c r="D144" s="27">
        <v>3</v>
      </c>
      <c r="E144" s="27">
        <v>3</v>
      </c>
      <c r="F144" s="27" t="str" cm="1">
        <f t="array" ref="F144">_xlfn.IFS(Bookings[[#This Row],[Total Guests]]=1,"Solo",Bookings[[#This Row],[Total Guests]]=2,"Couple",Bookings[[#This Row],[Total Guests]]&gt;=3,"Family")</f>
        <v>Family</v>
      </c>
      <c r="G144" s="38" t="str">
        <f>VLOOKUP(Bookings[[#This Row],[Guest ID]],Table1[],4,0)</f>
        <v>MKD</v>
      </c>
      <c r="H144" s="4">
        <v>45857</v>
      </c>
      <c r="I144" s="4">
        <v>45858</v>
      </c>
      <c r="J144" s="27">
        <f>Bookings[[#This Row],[Check-out]]-Bookings[[#This Row],[Check-in]]</f>
        <v>1</v>
      </c>
      <c r="K144" s="28">
        <v>55</v>
      </c>
      <c r="L144" s="28">
        <v>0</v>
      </c>
      <c r="M144" s="28">
        <f t="shared" si="4"/>
        <v>55</v>
      </c>
      <c r="N144" s="28">
        <f>Bookings[[#This Row],[Nights Stayed]]*Bookings[[#This Row],[Price per Night]]</f>
        <v>55</v>
      </c>
      <c r="O144" s="27" t="str">
        <f>TEXT(Bookings[[#This Row],[Check-in]],"mmm")</f>
        <v>Jul</v>
      </c>
      <c r="P144" s="38" t="s">
        <v>498</v>
      </c>
      <c r="Q144" s="38" t="s">
        <v>67</v>
      </c>
    </row>
    <row r="145" spans="1:17" x14ac:dyDescent="0.3">
      <c r="A145" s="38" t="s">
        <v>410</v>
      </c>
      <c r="B145" s="38" t="s">
        <v>266</v>
      </c>
      <c r="C145" s="38" t="s">
        <v>149</v>
      </c>
      <c r="D145" s="27">
        <v>8</v>
      </c>
      <c r="E145" s="27">
        <v>3</v>
      </c>
      <c r="F145" s="27" t="str" cm="1">
        <f t="array" ref="F145">_xlfn.IFS(Bookings[[#This Row],[Total Guests]]=1,"Solo",Bookings[[#This Row],[Total Guests]]=2,"Couple",Bookings[[#This Row],[Total Guests]]&gt;=3,"Family")</f>
        <v>Family</v>
      </c>
      <c r="G145" s="38" t="str">
        <f>VLOOKUP(Bookings[[#This Row],[Guest ID]],Table1[],4,0)</f>
        <v>Greece</v>
      </c>
      <c r="H145" s="4">
        <v>45872</v>
      </c>
      <c r="I145" s="4">
        <v>45878</v>
      </c>
      <c r="J145" s="27">
        <f>Bookings[[#This Row],[Check-out]]-Bookings[[#This Row],[Check-in]]</f>
        <v>6</v>
      </c>
      <c r="K145" s="28">
        <v>50</v>
      </c>
      <c r="L145" s="28">
        <v>0</v>
      </c>
      <c r="M145" s="28">
        <f t="shared" si="4"/>
        <v>300</v>
      </c>
      <c r="N145" s="28">
        <f>Bookings[[#This Row],[Nights Stayed]]*Bookings[[#This Row],[Price per Night]]</f>
        <v>300</v>
      </c>
      <c r="O145" s="27" t="str">
        <f>TEXT(Bookings[[#This Row],[Check-in]],"mmm")</f>
        <v>Aug</v>
      </c>
      <c r="P145" s="38" t="s">
        <v>498</v>
      </c>
      <c r="Q145" s="38" t="s">
        <v>67</v>
      </c>
    </row>
    <row r="146" spans="1:17" x14ac:dyDescent="0.3">
      <c r="A146" s="38" t="s">
        <v>411</v>
      </c>
      <c r="B146" s="38" t="s">
        <v>266</v>
      </c>
      <c r="C146" s="38" t="s">
        <v>150</v>
      </c>
      <c r="D146" s="27">
        <v>1</v>
      </c>
      <c r="E146" s="27">
        <v>3</v>
      </c>
      <c r="F146" s="27" t="str" cm="1">
        <f t="array" ref="F146">_xlfn.IFS(Bookings[[#This Row],[Total Guests]]=1,"Solo",Bookings[[#This Row],[Total Guests]]=2,"Couple",Bookings[[#This Row],[Total Guests]]&gt;=3,"Family")</f>
        <v>Family</v>
      </c>
      <c r="G146" s="38" t="str">
        <f>VLOOKUP(Bookings[[#This Row],[Guest ID]],Table1[],4,0)</f>
        <v>Serbia</v>
      </c>
      <c r="H146" s="4">
        <v>45861</v>
      </c>
      <c r="I146" s="4">
        <v>45866</v>
      </c>
      <c r="J146" s="27">
        <f>Bookings[[#This Row],[Check-out]]-Bookings[[#This Row],[Check-in]]</f>
        <v>5</v>
      </c>
      <c r="K146" s="28">
        <v>45</v>
      </c>
      <c r="L146" s="28">
        <v>0</v>
      </c>
      <c r="M146" s="28">
        <f t="shared" si="4"/>
        <v>225</v>
      </c>
      <c r="N146" s="28">
        <f>Bookings[[#This Row],[Nights Stayed]]*Bookings[[#This Row],[Price per Night]]</f>
        <v>225</v>
      </c>
      <c r="O146" s="27" t="str">
        <f>TEXT(Bookings[[#This Row],[Check-in]],"mmm")</f>
        <v>Jul</v>
      </c>
      <c r="P146" s="38" t="s">
        <v>489</v>
      </c>
      <c r="Q146" s="38" t="s">
        <v>67</v>
      </c>
    </row>
    <row r="147" spans="1:17" x14ac:dyDescent="0.3">
      <c r="A147" s="38" t="s">
        <v>412</v>
      </c>
      <c r="B147" s="38" t="s">
        <v>266</v>
      </c>
      <c r="C147" s="38" t="s">
        <v>146</v>
      </c>
      <c r="D147" s="27">
        <v>8</v>
      </c>
      <c r="E147" s="27">
        <v>2</v>
      </c>
      <c r="F147" s="27" t="str" cm="1">
        <f t="array" ref="F147">_xlfn.IFS(Bookings[[#This Row],[Total Guests]]=1,"Solo",Bookings[[#This Row],[Total Guests]]=2,"Couple",Bookings[[#This Row],[Total Guests]]&gt;=3,"Family")</f>
        <v>Couple</v>
      </c>
      <c r="G147" s="38" t="str">
        <f>VLOOKUP(Bookings[[#This Row],[Guest ID]],Table1[],4,0)</f>
        <v>Greece</v>
      </c>
      <c r="H147" s="4">
        <v>45864</v>
      </c>
      <c r="I147" s="4">
        <v>45865</v>
      </c>
      <c r="J147" s="27">
        <f>Bookings[[#This Row],[Check-out]]-Bookings[[#This Row],[Check-in]]</f>
        <v>1</v>
      </c>
      <c r="K147" s="28">
        <v>47</v>
      </c>
      <c r="L147" s="28">
        <v>0</v>
      </c>
      <c r="M147" s="28">
        <f t="shared" si="4"/>
        <v>47</v>
      </c>
      <c r="N147" s="28">
        <f>Bookings[[#This Row],[Nights Stayed]]*Bookings[[#This Row],[Price per Night]]</f>
        <v>47</v>
      </c>
      <c r="O147" s="27" t="str">
        <f>TEXT(Bookings[[#This Row],[Check-in]],"mmm")</f>
        <v>Jul</v>
      </c>
      <c r="P147" s="38" t="s">
        <v>498</v>
      </c>
      <c r="Q147" s="38" t="s">
        <v>65</v>
      </c>
    </row>
    <row r="148" spans="1:17" x14ac:dyDescent="0.3">
      <c r="A148" s="38" t="s">
        <v>413</v>
      </c>
      <c r="B148" s="38" t="s">
        <v>266</v>
      </c>
      <c r="C148" s="38" t="s">
        <v>151</v>
      </c>
      <c r="D148" s="27">
        <v>7</v>
      </c>
      <c r="E148" s="27">
        <v>1</v>
      </c>
      <c r="F148" s="27" t="str" cm="1">
        <f t="array" ref="F148">_xlfn.IFS(Bookings[[#This Row],[Total Guests]]=1,"Solo",Bookings[[#This Row],[Total Guests]]=2,"Couple",Bookings[[#This Row],[Total Guests]]&gt;=3,"Family")</f>
        <v>Solo</v>
      </c>
      <c r="G148" s="38" t="str">
        <f>VLOOKUP(Bookings[[#This Row],[Guest ID]],Table1[],4,0)</f>
        <v>Greece</v>
      </c>
      <c r="H148" s="4">
        <v>45886</v>
      </c>
      <c r="I148" s="4">
        <v>45890</v>
      </c>
      <c r="J148" s="27">
        <f>Bookings[[#This Row],[Check-out]]-Bookings[[#This Row],[Check-in]]</f>
        <v>4</v>
      </c>
      <c r="K148" s="28">
        <v>47</v>
      </c>
      <c r="L148" s="28">
        <v>0</v>
      </c>
      <c r="M148" s="28">
        <f t="shared" si="4"/>
        <v>188</v>
      </c>
      <c r="N148" s="28">
        <f>Bookings[[#This Row],[Nights Stayed]]*Bookings[[#This Row],[Price per Night]]</f>
        <v>188</v>
      </c>
      <c r="O148" s="27" t="str">
        <f>TEXT(Bookings[[#This Row],[Check-in]],"mmm")</f>
        <v>Aug</v>
      </c>
      <c r="P148" s="38" t="s">
        <v>498</v>
      </c>
      <c r="Q148" s="38" t="s">
        <v>67</v>
      </c>
    </row>
    <row r="149" spans="1:17" x14ac:dyDescent="0.3">
      <c r="A149" s="38" t="s">
        <v>414</v>
      </c>
      <c r="B149" s="38" t="s">
        <v>266</v>
      </c>
      <c r="C149" s="38" t="s">
        <v>152</v>
      </c>
      <c r="D149" s="27">
        <v>3</v>
      </c>
      <c r="E149" s="27">
        <v>2</v>
      </c>
      <c r="F149" s="27" t="str" cm="1">
        <f t="array" ref="F149">_xlfn.IFS(Bookings[[#This Row],[Total Guests]]=1,"Solo",Bookings[[#This Row],[Total Guests]]=2,"Couple",Bookings[[#This Row],[Total Guests]]&gt;=3,"Family")</f>
        <v>Couple</v>
      </c>
      <c r="G149" s="38" t="str">
        <f>VLOOKUP(Bookings[[#This Row],[Guest ID]],Table1[],4,0)</f>
        <v>Serbia</v>
      </c>
      <c r="H149" s="4">
        <v>45876</v>
      </c>
      <c r="I149" s="4">
        <v>45883</v>
      </c>
      <c r="J149" s="27">
        <f>Bookings[[#This Row],[Check-out]]-Bookings[[#This Row],[Check-in]]</f>
        <v>7</v>
      </c>
      <c r="K149" s="28">
        <v>42</v>
      </c>
      <c r="L149" s="28">
        <v>0</v>
      </c>
      <c r="M149" s="28">
        <f t="shared" si="4"/>
        <v>294</v>
      </c>
      <c r="N149" s="28">
        <f>Bookings[[#This Row],[Nights Stayed]]*Bookings[[#This Row],[Price per Night]]</f>
        <v>294</v>
      </c>
      <c r="O149" s="27" t="str">
        <f>TEXT(Bookings[[#This Row],[Check-in]],"mmm")</f>
        <v>Aug</v>
      </c>
      <c r="P149" s="38" t="s">
        <v>489</v>
      </c>
      <c r="Q149" s="38" t="s">
        <v>67</v>
      </c>
    </row>
    <row r="150" spans="1:17" x14ac:dyDescent="0.3">
      <c r="A150" s="38" t="s">
        <v>415</v>
      </c>
      <c r="B150" s="38" t="s">
        <v>266</v>
      </c>
      <c r="C150" s="38" t="s">
        <v>153</v>
      </c>
      <c r="D150" s="27">
        <v>105</v>
      </c>
      <c r="E150" s="27">
        <v>1</v>
      </c>
      <c r="F150" s="27" t="str" cm="1">
        <f t="array" ref="F150">_xlfn.IFS(Bookings[[#This Row],[Total Guests]]=1,"Solo",Bookings[[#This Row],[Total Guests]]=2,"Couple",Bookings[[#This Row],[Total Guests]]&gt;=3,"Family")</f>
        <v>Solo</v>
      </c>
      <c r="G150" s="38" t="str">
        <f>VLOOKUP(Bookings[[#This Row],[Guest ID]],Table1[],4,0)</f>
        <v>Greece</v>
      </c>
      <c r="H150" s="4">
        <v>45863</v>
      </c>
      <c r="I150" s="4">
        <v>45866</v>
      </c>
      <c r="J150" s="27">
        <f>Bookings[[#This Row],[Check-out]]-Bookings[[#This Row],[Check-in]]</f>
        <v>3</v>
      </c>
      <c r="K150" s="28">
        <v>42</v>
      </c>
      <c r="L150" s="28">
        <v>0</v>
      </c>
      <c r="M150" s="28">
        <f t="shared" si="4"/>
        <v>126</v>
      </c>
      <c r="N150" s="28">
        <f>Bookings[[#This Row],[Nights Stayed]]*Bookings[[#This Row],[Price per Night]]</f>
        <v>126</v>
      </c>
      <c r="O150" s="27" t="str">
        <f>TEXT(Bookings[[#This Row],[Check-in]],"mmm")</f>
        <v>Jul</v>
      </c>
      <c r="P150" s="38" t="s">
        <v>498</v>
      </c>
      <c r="Q150" s="38" t="s">
        <v>67</v>
      </c>
    </row>
    <row r="151" spans="1:17" x14ac:dyDescent="0.3">
      <c r="A151" s="38" t="s">
        <v>416</v>
      </c>
      <c r="B151" s="38" t="s">
        <v>266</v>
      </c>
      <c r="C151" s="38" t="s">
        <v>154</v>
      </c>
      <c r="D151" s="27">
        <v>2</v>
      </c>
      <c r="E151" s="27">
        <v>2</v>
      </c>
      <c r="F151" s="27" t="str" cm="1">
        <f t="array" ref="F151">_xlfn.IFS(Bookings[[#This Row],[Total Guests]]=1,"Solo",Bookings[[#This Row],[Total Guests]]=2,"Couple",Bookings[[#This Row],[Total Guests]]&gt;=3,"Family")</f>
        <v>Couple</v>
      </c>
      <c r="G151" s="38" t="str">
        <f>VLOOKUP(Bookings[[#This Row],[Guest ID]],Table1[],4,0)</f>
        <v>MKD</v>
      </c>
      <c r="H151" s="4">
        <v>45882</v>
      </c>
      <c r="I151" s="4">
        <v>45886</v>
      </c>
      <c r="J151" s="27">
        <f>Bookings[[#This Row],[Check-out]]-Bookings[[#This Row],[Check-in]]</f>
        <v>4</v>
      </c>
      <c r="K151" s="28">
        <v>47</v>
      </c>
      <c r="L151" s="28">
        <v>0</v>
      </c>
      <c r="M151" s="28">
        <f t="shared" si="4"/>
        <v>188</v>
      </c>
      <c r="N151" s="28">
        <f>Bookings[[#This Row],[Nights Stayed]]*Bookings[[#This Row],[Price per Night]]</f>
        <v>188</v>
      </c>
      <c r="O151" s="27" t="str">
        <f>TEXT(Bookings[[#This Row],[Check-in]],"mmm")</f>
        <v>Aug</v>
      </c>
      <c r="P151" s="38" t="s">
        <v>489</v>
      </c>
      <c r="Q151" s="38" t="s">
        <v>67</v>
      </c>
    </row>
    <row r="152" spans="1:17" x14ac:dyDescent="0.3">
      <c r="A152" s="38" t="s">
        <v>417</v>
      </c>
      <c r="B152" s="38" t="s">
        <v>89</v>
      </c>
      <c r="C152" s="38" t="s">
        <v>155</v>
      </c>
      <c r="D152" s="27">
        <v>107</v>
      </c>
      <c r="E152" s="27">
        <v>2</v>
      </c>
      <c r="F152" s="27" t="str" cm="1">
        <f t="array" ref="F152">_xlfn.IFS(Bookings[[#This Row],[Total Guests]]=1,"Solo",Bookings[[#This Row],[Total Guests]]=2,"Couple",Bookings[[#This Row],[Total Guests]]&gt;=3,"Family")</f>
        <v>Couple</v>
      </c>
      <c r="G152" s="38" t="str">
        <f>VLOOKUP(Bookings[[#This Row],[Guest ID]],Table1[],4,0)</f>
        <v>Serbia</v>
      </c>
      <c r="H152" s="4">
        <v>45889</v>
      </c>
      <c r="I152" s="4">
        <v>45899</v>
      </c>
      <c r="J152" s="27">
        <f>Bookings[[#This Row],[Check-out]]-Bookings[[#This Row],[Check-in]]</f>
        <v>10</v>
      </c>
      <c r="K152" s="28">
        <v>45</v>
      </c>
      <c r="L152" s="28">
        <v>0</v>
      </c>
      <c r="M152" s="28">
        <f t="shared" si="4"/>
        <v>450</v>
      </c>
      <c r="N152" s="28">
        <f>Bookings[[#This Row],[Nights Stayed]]*Bookings[[#This Row],[Price per Night]]</f>
        <v>450</v>
      </c>
      <c r="O152" s="27" t="str">
        <f>TEXT(Bookings[[#This Row],[Check-in]],"mmm")</f>
        <v>Aug</v>
      </c>
      <c r="P152" s="38" t="s">
        <v>498</v>
      </c>
      <c r="Q152" s="38" t="s">
        <v>67</v>
      </c>
    </row>
    <row r="153" spans="1:17" x14ac:dyDescent="0.3">
      <c r="A153" s="38" t="s">
        <v>418</v>
      </c>
      <c r="B153" s="38" t="s">
        <v>266</v>
      </c>
      <c r="C153" s="38" t="s">
        <v>153</v>
      </c>
      <c r="D153" s="27">
        <v>104</v>
      </c>
      <c r="E153" s="27">
        <v>1</v>
      </c>
      <c r="F153" s="27" t="str" cm="1">
        <f t="array" ref="F153">_xlfn.IFS(Bookings[[#This Row],[Total Guests]]=1,"Solo",Bookings[[#This Row],[Total Guests]]=2,"Couple",Bookings[[#This Row],[Total Guests]]&gt;=3,"Family")</f>
        <v>Solo</v>
      </c>
      <c r="G153" s="38" t="str">
        <f>VLOOKUP(Bookings[[#This Row],[Guest ID]],Table1[],4,0)</f>
        <v>Greece</v>
      </c>
      <c r="H153" s="4">
        <v>45866</v>
      </c>
      <c r="I153" s="4">
        <v>45867</v>
      </c>
      <c r="J153" s="27">
        <f>Bookings[[#This Row],[Check-out]]-Bookings[[#This Row],[Check-in]]</f>
        <v>1</v>
      </c>
      <c r="K153" s="28">
        <v>42</v>
      </c>
      <c r="L153" s="28">
        <v>0</v>
      </c>
      <c r="M153" s="28">
        <f t="shared" si="4"/>
        <v>42</v>
      </c>
      <c r="N153" s="28">
        <f>Bookings[[#This Row],[Nights Stayed]]*Bookings[[#This Row],[Price per Night]]</f>
        <v>42</v>
      </c>
      <c r="O153" s="27" t="str">
        <f>TEXT(Bookings[[#This Row],[Check-in]],"mmm")</f>
        <v>Jul</v>
      </c>
      <c r="P153" s="38" t="s">
        <v>498</v>
      </c>
      <c r="Q153" s="38" t="s">
        <v>67</v>
      </c>
    </row>
    <row r="154" spans="1:17" x14ac:dyDescent="0.3">
      <c r="A154" s="38" t="s">
        <v>419</v>
      </c>
      <c r="B154" s="38" t="s">
        <v>266</v>
      </c>
      <c r="C154" s="38" t="s">
        <v>156</v>
      </c>
      <c r="D154" s="27">
        <v>104</v>
      </c>
      <c r="E154" s="27">
        <v>3</v>
      </c>
      <c r="F154" s="27" t="str" cm="1">
        <f t="array" ref="F154">_xlfn.IFS(Bookings[[#This Row],[Total Guests]]=1,"Solo",Bookings[[#This Row],[Total Guests]]=2,"Couple",Bookings[[#This Row],[Total Guests]]&gt;=3,"Family")</f>
        <v>Family</v>
      </c>
      <c r="G154" s="38" t="str">
        <f>VLOOKUP(Bookings[[#This Row],[Guest ID]],Table1[],4,0)</f>
        <v>Greece</v>
      </c>
      <c r="H154" s="4">
        <v>45867</v>
      </c>
      <c r="I154" s="4">
        <v>45869</v>
      </c>
      <c r="J154" s="27">
        <f>Bookings[[#This Row],[Check-out]]-Bookings[[#This Row],[Check-in]]</f>
        <v>2</v>
      </c>
      <c r="K154" s="28">
        <v>52</v>
      </c>
      <c r="L154" s="28">
        <v>0</v>
      </c>
      <c r="M154" s="28">
        <f t="shared" ref="M154:M163" si="5">(J154*K154)-L154</f>
        <v>104</v>
      </c>
      <c r="N154" s="28">
        <f>Bookings[[#This Row],[Nights Stayed]]*Bookings[[#This Row],[Price per Night]]</f>
        <v>104</v>
      </c>
      <c r="O154" s="27" t="str">
        <f>TEXT(Bookings[[#This Row],[Check-in]],"mmm")</f>
        <v>Jul</v>
      </c>
      <c r="P154" s="38" t="s">
        <v>72</v>
      </c>
      <c r="Q154" s="38" t="s">
        <v>67</v>
      </c>
    </row>
    <row r="155" spans="1:17" x14ac:dyDescent="0.3">
      <c r="A155" s="38" t="s">
        <v>420</v>
      </c>
      <c r="B155" s="38" t="s">
        <v>266</v>
      </c>
      <c r="C155" s="38" t="s">
        <v>157</v>
      </c>
      <c r="D155" s="27">
        <v>4</v>
      </c>
      <c r="E155" s="27">
        <v>4</v>
      </c>
      <c r="F155" s="27" t="str" cm="1">
        <f t="array" ref="F155">_xlfn.IFS(Bookings[[#This Row],[Total Guests]]=1,"Solo",Bookings[[#This Row],[Total Guests]]=2,"Couple",Bookings[[#This Row],[Total Guests]]&gt;=3,"Family")</f>
        <v>Family</v>
      </c>
      <c r="G155" s="38" t="str">
        <f>VLOOKUP(Bookings[[#This Row],[Guest ID]],Table1[],4,0)</f>
        <v>Greece</v>
      </c>
      <c r="H155" s="4">
        <v>45872</v>
      </c>
      <c r="I155" s="4">
        <v>45876</v>
      </c>
      <c r="J155" s="27">
        <f>Bookings[[#This Row],[Check-out]]-Bookings[[#This Row],[Check-in]]</f>
        <v>4</v>
      </c>
      <c r="K155" s="28">
        <v>55</v>
      </c>
      <c r="L155" s="28">
        <v>0</v>
      </c>
      <c r="M155" s="28">
        <f t="shared" si="5"/>
        <v>220</v>
      </c>
      <c r="N155" s="28">
        <f>Bookings[[#This Row],[Nights Stayed]]*Bookings[[#This Row],[Price per Night]]</f>
        <v>220</v>
      </c>
      <c r="O155" s="27" t="str">
        <f>TEXT(Bookings[[#This Row],[Check-in]],"mmm")</f>
        <v>Aug</v>
      </c>
      <c r="P155" s="38" t="s">
        <v>498</v>
      </c>
      <c r="Q155" s="38" t="s">
        <v>67</v>
      </c>
    </row>
    <row r="156" spans="1:17" x14ac:dyDescent="0.3">
      <c r="A156" s="38" t="s">
        <v>421</v>
      </c>
      <c r="B156" s="38" t="s">
        <v>266</v>
      </c>
      <c r="C156" s="38" t="s">
        <v>158</v>
      </c>
      <c r="D156" s="27">
        <v>102</v>
      </c>
      <c r="E156" s="27">
        <v>2</v>
      </c>
      <c r="F156" s="27" t="str" cm="1">
        <f t="array" ref="F156">_xlfn.IFS(Bookings[[#This Row],[Total Guests]]=1,"Solo",Bookings[[#This Row],[Total Guests]]=2,"Couple",Bookings[[#This Row],[Total Guests]]&gt;=3,"Family")</f>
        <v>Couple</v>
      </c>
      <c r="G156" s="38" t="str">
        <f>VLOOKUP(Bookings[[#This Row],[Guest ID]],Table1[],4,0)</f>
        <v>MKD</v>
      </c>
      <c r="H156" s="4">
        <v>45901</v>
      </c>
      <c r="I156" s="4">
        <v>45905</v>
      </c>
      <c r="J156" s="27">
        <f>Bookings[[#This Row],[Check-out]]-Bookings[[#This Row],[Check-in]]</f>
        <v>4</v>
      </c>
      <c r="K156" s="28">
        <v>40</v>
      </c>
      <c r="L156" s="28">
        <v>0</v>
      </c>
      <c r="M156" s="28">
        <f t="shared" si="5"/>
        <v>160</v>
      </c>
      <c r="N156" s="28">
        <f>Bookings[[#This Row],[Nights Stayed]]*Bookings[[#This Row],[Price per Night]]</f>
        <v>160</v>
      </c>
      <c r="O156" s="27" t="str">
        <f>TEXT(Bookings[[#This Row],[Check-in]],"mmm")</f>
        <v>Sep</v>
      </c>
      <c r="P156" s="38" t="s">
        <v>489</v>
      </c>
      <c r="Q156" s="38" t="s">
        <v>66</v>
      </c>
    </row>
    <row r="157" spans="1:17" x14ac:dyDescent="0.3">
      <c r="A157" s="38" t="s">
        <v>422</v>
      </c>
      <c r="B157" s="38" t="s">
        <v>266</v>
      </c>
      <c r="C157" s="38" t="s">
        <v>159</v>
      </c>
      <c r="D157" s="27">
        <v>3</v>
      </c>
      <c r="E157" s="27">
        <v>2</v>
      </c>
      <c r="F157" s="27" t="str" cm="1">
        <f t="array" ref="F157">_xlfn.IFS(Bookings[[#This Row],[Total Guests]]=1,"Solo",Bookings[[#This Row],[Total Guests]]=2,"Couple",Bookings[[#This Row],[Total Guests]]&gt;=3,"Family")</f>
        <v>Couple</v>
      </c>
      <c r="G157" s="38" t="str">
        <f>VLOOKUP(Bookings[[#This Row],[Guest ID]],Table1[],4,0)</f>
        <v>Serbia</v>
      </c>
      <c r="H157" s="4">
        <v>45870</v>
      </c>
      <c r="I157" s="4">
        <v>45876</v>
      </c>
      <c r="J157" s="27">
        <f>Bookings[[#This Row],[Check-out]]-Bookings[[#This Row],[Check-in]]</f>
        <v>6</v>
      </c>
      <c r="K157" s="28">
        <v>45</v>
      </c>
      <c r="L157" s="28">
        <v>0</v>
      </c>
      <c r="M157" s="28">
        <f t="shared" si="5"/>
        <v>270</v>
      </c>
      <c r="N157" s="28">
        <f>Bookings[[#This Row],[Nights Stayed]]*Bookings[[#This Row],[Price per Night]]</f>
        <v>270</v>
      </c>
      <c r="O157" s="27" t="str">
        <f>TEXT(Bookings[[#This Row],[Check-in]],"mmm")</f>
        <v>Aug</v>
      </c>
      <c r="P157" s="38" t="s">
        <v>72</v>
      </c>
      <c r="Q157" s="38" t="s">
        <v>67</v>
      </c>
    </row>
    <row r="158" spans="1:17" x14ac:dyDescent="0.3">
      <c r="A158" s="38" t="s">
        <v>423</v>
      </c>
      <c r="B158" s="38" t="s">
        <v>266</v>
      </c>
      <c r="C158" s="38" t="s">
        <v>160</v>
      </c>
      <c r="D158" s="27">
        <v>105</v>
      </c>
      <c r="E158" s="27">
        <v>3</v>
      </c>
      <c r="F158" s="27" t="str" cm="1">
        <f t="array" ref="F158">_xlfn.IFS(Bookings[[#This Row],[Total Guests]]=1,"Solo",Bookings[[#This Row],[Total Guests]]=2,"Couple",Bookings[[#This Row],[Total Guests]]&gt;=3,"Family")</f>
        <v>Family</v>
      </c>
      <c r="G158" s="38" t="str">
        <f>VLOOKUP(Bookings[[#This Row],[Guest ID]],Table1[],4,0)</f>
        <v>Serbia</v>
      </c>
      <c r="H158" s="4">
        <v>45874</v>
      </c>
      <c r="I158" s="4">
        <v>45877</v>
      </c>
      <c r="J158" s="27">
        <f>Bookings[[#This Row],[Check-out]]-Bookings[[#This Row],[Check-in]]</f>
        <v>3</v>
      </c>
      <c r="K158" s="28">
        <v>47</v>
      </c>
      <c r="L158" s="28">
        <v>0</v>
      </c>
      <c r="M158" s="28">
        <f t="shared" si="5"/>
        <v>141</v>
      </c>
      <c r="N158" s="28">
        <f>Bookings[[#This Row],[Nights Stayed]]*Bookings[[#This Row],[Price per Night]]</f>
        <v>141</v>
      </c>
      <c r="O158" s="27" t="str">
        <f>TEXT(Bookings[[#This Row],[Check-in]],"mmm")</f>
        <v>Aug</v>
      </c>
      <c r="P158" s="38" t="s">
        <v>498</v>
      </c>
      <c r="Q158" s="38" t="s">
        <v>67</v>
      </c>
    </row>
    <row r="159" spans="1:17" x14ac:dyDescent="0.3">
      <c r="A159" s="38" t="s">
        <v>424</v>
      </c>
      <c r="B159" s="38" t="s">
        <v>266</v>
      </c>
      <c r="C159" s="38" t="s">
        <v>160</v>
      </c>
      <c r="D159" s="27">
        <v>6</v>
      </c>
      <c r="E159" s="27">
        <v>3</v>
      </c>
      <c r="F159" s="27" t="str" cm="1">
        <f t="array" ref="F159">_xlfn.IFS(Bookings[[#This Row],[Total Guests]]=1,"Solo",Bookings[[#This Row],[Total Guests]]=2,"Couple",Bookings[[#This Row],[Total Guests]]&gt;=3,"Family")</f>
        <v>Family</v>
      </c>
      <c r="G159" s="38" t="str">
        <f>VLOOKUP(Bookings[[#This Row],[Guest ID]],Table1[],4,0)</f>
        <v>Serbia</v>
      </c>
      <c r="H159" s="4">
        <v>45877</v>
      </c>
      <c r="I159" s="4">
        <v>45879</v>
      </c>
      <c r="J159" s="27">
        <f>Bookings[[#This Row],[Check-out]]-Bookings[[#This Row],[Check-in]]</f>
        <v>2</v>
      </c>
      <c r="K159" s="28">
        <v>47</v>
      </c>
      <c r="L159" s="28">
        <v>0</v>
      </c>
      <c r="M159" s="28">
        <f t="shared" si="5"/>
        <v>94</v>
      </c>
      <c r="N159" s="28">
        <f>Bookings[[#This Row],[Nights Stayed]]*Bookings[[#This Row],[Price per Night]]</f>
        <v>94</v>
      </c>
      <c r="O159" s="27" t="str">
        <f>TEXT(Bookings[[#This Row],[Check-in]],"mmm")</f>
        <v>Aug</v>
      </c>
      <c r="P159" s="38" t="s">
        <v>498</v>
      </c>
      <c r="Q159" s="38" t="s">
        <v>67</v>
      </c>
    </row>
    <row r="160" spans="1:17" x14ac:dyDescent="0.3">
      <c r="A160" s="38" t="s">
        <v>425</v>
      </c>
      <c r="B160" s="38" t="s">
        <v>266</v>
      </c>
      <c r="C160" s="38" t="s">
        <v>161</v>
      </c>
      <c r="D160" s="27">
        <v>5</v>
      </c>
      <c r="E160" s="27">
        <v>2</v>
      </c>
      <c r="F160" s="27" t="str" cm="1">
        <f t="array" ref="F160">_xlfn.IFS(Bookings[[#This Row],[Total Guests]]=1,"Solo",Bookings[[#This Row],[Total Guests]]=2,"Couple",Bookings[[#This Row],[Total Guests]]&gt;=3,"Family")</f>
        <v>Couple</v>
      </c>
      <c r="G160" s="38" t="str">
        <f>VLOOKUP(Bookings[[#This Row],[Guest ID]],Table1[],4,0)</f>
        <v>MKD</v>
      </c>
      <c r="H160" s="4">
        <v>45871</v>
      </c>
      <c r="I160" s="4">
        <v>45873</v>
      </c>
      <c r="J160" s="27">
        <f>Bookings[[#This Row],[Check-out]]-Bookings[[#This Row],[Check-in]]</f>
        <v>2</v>
      </c>
      <c r="K160" s="28">
        <v>45</v>
      </c>
      <c r="L160" s="28">
        <v>0</v>
      </c>
      <c r="M160" s="28">
        <f t="shared" si="5"/>
        <v>90</v>
      </c>
      <c r="N160" s="28">
        <f>Bookings[[#This Row],[Nights Stayed]]*Bookings[[#This Row],[Price per Night]]</f>
        <v>90</v>
      </c>
      <c r="O160" s="27" t="str">
        <f>TEXT(Bookings[[#This Row],[Check-in]],"mmm")</f>
        <v>Aug</v>
      </c>
      <c r="P160" s="38" t="s">
        <v>72</v>
      </c>
      <c r="Q160" s="38" t="s">
        <v>67</v>
      </c>
    </row>
    <row r="161" spans="1:17" x14ac:dyDescent="0.3">
      <c r="A161" s="38" t="s">
        <v>426</v>
      </c>
      <c r="B161" s="38" t="s">
        <v>266</v>
      </c>
      <c r="C161" s="38" t="s">
        <v>163</v>
      </c>
      <c r="D161" s="27">
        <v>4</v>
      </c>
      <c r="E161" s="27">
        <v>4</v>
      </c>
      <c r="F161" s="27" t="str" cm="1">
        <f t="array" ref="F161">_xlfn.IFS(Bookings[[#This Row],[Total Guests]]=1,"Solo",Bookings[[#This Row],[Total Guests]]=2,"Couple",Bookings[[#This Row],[Total Guests]]&gt;=3,"Family")</f>
        <v>Family</v>
      </c>
      <c r="G161" s="38" t="str">
        <f>VLOOKUP(Bookings[[#This Row],[Guest ID]],Table1[],4,0)</f>
        <v>MKD</v>
      </c>
      <c r="H161" s="4">
        <v>45871</v>
      </c>
      <c r="I161" s="4">
        <v>45872</v>
      </c>
      <c r="J161" s="27">
        <f>Bookings[[#This Row],[Check-out]]-Bookings[[#This Row],[Check-in]]</f>
        <v>1</v>
      </c>
      <c r="K161" s="28">
        <v>50</v>
      </c>
      <c r="L161" s="28">
        <v>0</v>
      </c>
      <c r="M161" s="28">
        <f t="shared" si="5"/>
        <v>50</v>
      </c>
      <c r="N161" s="28">
        <f>Bookings[[#This Row],[Nights Stayed]]*Bookings[[#This Row],[Price per Night]]</f>
        <v>50</v>
      </c>
      <c r="O161" s="27" t="str">
        <f>TEXT(Bookings[[#This Row],[Check-in]],"mmm")</f>
        <v>Aug</v>
      </c>
      <c r="P161" s="38" t="s">
        <v>72</v>
      </c>
      <c r="Q161" s="38" t="s">
        <v>67</v>
      </c>
    </row>
    <row r="162" spans="1:17" x14ac:dyDescent="0.3">
      <c r="A162" s="38" t="s">
        <v>427</v>
      </c>
      <c r="B162" s="38" t="s">
        <v>266</v>
      </c>
      <c r="C162" s="38" t="s">
        <v>164</v>
      </c>
      <c r="D162" s="27">
        <v>106</v>
      </c>
      <c r="E162" s="27">
        <v>4</v>
      </c>
      <c r="F162" s="27" t="str" cm="1">
        <f t="array" ref="F162">_xlfn.IFS(Bookings[[#This Row],[Total Guests]]=1,"Solo",Bookings[[#This Row],[Total Guests]]=2,"Couple",Bookings[[#This Row],[Total Guests]]&gt;=3,"Family")</f>
        <v>Family</v>
      </c>
      <c r="G162" s="38" t="str">
        <f>VLOOKUP(Bookings[[#This Row],[Guest ID]],Table1[],4,0)</f>
        <v>Greece</v>
      </c>
      <c r="H162" s="4">
        <v>45886</v>
      </c>
      <c r="I162" s="4">
        <v>45890</v>
      </c>
      <c r="J162" s="27">
        <f>Bookings[[#This Row],[Check-out]]-Bookings[[#This Row],[Check-in]]</f>
        <v>4</v>
      </c>
      <c r="K162" s="28">
        <v>50</v>
      </c>
      <c r="L162" s="28">
        <v>0</v>
      </c>
      <c r="M162" s="28">
        <f t="shared" si="5"/>
        <v>200</v>
      </c>
      <c r="N162" s="28">
        <f>Bookings[[#This Row],[Nights Stayed]]*Bookings[[#This Row],[Price per Night]]</f>
        <v>200</v>
      </c>
      <c r="O162" s="27" t="str">
        <f>TEXT(Bookings[[#This Row],[Check-in]],"mmm")</f>
        <v>Aug</v>
      </c>
      <c r="P162" s="38" t="s">
        <v>498</v>
      </c>
      <c r="Q162" s="38" t="s">
        <v>67</v>
      </c>
    </row>
    <row r="163" spans="1:17" x14ac:dyDescent="0.3">
      <c r="A163" s="38" t="s">
        <v>428</v>
      </c>
      <c r="B163" s="38" t="s">
        <v>266</v>
      </c>
      <c r="C163" s="38" t="s">
        <v>165</v>
      </c>
      <c r="D163" s="27">
        <v>102</v>
      </c>
      <c r="E163" s="27">
        <v>3</v>
      </c>
      <c r="F163" s="27" t="str" cm="1">
        <f t="array" ref="F163">_xlfn.IFS(Bookings[[#This Row],[Total Guests]]=1,"Solo",Bookings[[#This Row],[Total Guests]]=2,"Couple",Bookings[[#This Row],[Total Guests]]&gt;=3,"Family")</f>
        <v>Family</v>
      </c>
      <c r="G163" s="38" t="str">
        <f>VLOOKUP(Bookings[[#This Row],[Guest ID]],Table1[],4,0)</f>
        <v>Greece</v>
      </c>
      <c r="H163" s="4">
        <v>45887</v>
      </c>
      <c r="I163" s="4">
        <v>45891</v>
      </c>
      <c r="J163" s="27">
        <f>Bookings[[#This Row],[Check-out]]-Bookings[[#This Row],[Check-in]]</f>
        <v>4</v>
      </c>
      <c r="K163" s="28">
        <v>50</v>
      </c>
      <c r="L163" s="28">
        <v>0</v>
      </c>
      <c r="M163" s="28">
        <f t="shared" si="5"/>
        <v>200</v>
      </c>
      <c r="N163" s="28">
        <f>Bookings[[#This Row],[Nights Stayed]]*Bookings[[#This Row],[Price per Night]]</f>
        <v>200</v>
      </c>
      <c r="O163" s="27" t="str">
        <f>TEXT(Bookings[[#This Row],[Check-in]],"mmm")</f>
        <v>Aug</v>
      </c>
      <c r="P163" s="38" t="s">
        <v>498</v>
      </c>
      <c r="Q163" s="38" t="s">
        <v>66</v>
      </c>
    </row>
    <row r="164" spans="1:17" x14ac:dyDescent="0.3">
      <c r="A164" s="38" t="s">
        <v>429</v>
      </c>
      <c r="B164" s="38" t="s">
        <v>266</v>
      </c>
      <c r="C164" s="38" t="s">
        <v>168</v>
      </c>
      <c r="D164" s="27">
        <v>3</v>
      </c>
      <c r="E164" s="27">
        <v>2</v>
      </c>
      <c r="F164" s="27" t="str" cm="1">
        <f t="array" ref="F164">_xlfn.IFS(Bookings[[#This Row],[Total Guests]]=1,"Solo",Bookings[[#This Row],[Total Guests]]=2,"Couple",Bookings[[#This Row],[Total Guests]]&gt;=3,"Family")</f>
        <v>Couple</v>
      </c>
      <c r="G164" s="38" t="str">
        <f>VLOOKUP(Bookings[[#This Row],[Guest ID]],Table1[],4,0)</f>
        <v>Serbia</v>
      </c>
      <c r="H164" s="4">
        <v>45907</v>
      </c>
      <c r="I164" s="4">
        <v>45922</v>
      </c>
      <c r="J164" s="27">
        <f>Bookings[[#This Row],[Check-out]]-Bookings[[#This Row],[Check-in]]</f>
        <v>15</v>
      </c>
      <c r="K164" s="28">
        <v>30</v>
      </c>
      <c r="L164" s="28">
        <v>0</v>
      </c>
      <c r="M164" s="28">
        <f t="shared" ref="M164:M170" si="6">(J164*K164)-L164</f>
        <v>450</v>
      </c>
      <c r="N164" s="28">
        <f>Bookings[[#This Row],[Nights Stayed]]*Bookings[[#This Row],[Price per Night]]</f>
        <v>450</v>
      </c>
      <c r="O164" s="27" t="str">
        <f>TEXT(Bookings[[#This Row],[Check-in]],"mmm")</f>
        <v>Sep</v>
      </c>
      <c r="P164" s="38" t="s">
        <v>490</v>
      </c>
      <c r="Q164" s="38" t="s">
        <v>66</v>
      </c>
    </row>
    <row r="165" spans="1:17" x14ac:dyDescent="0.3">
      <c r="A165" s="38" t="s">
        <v>430</v>
      </c>
      <c r="B165" s="38" t="s">
        <v>266</v>
      </c>
      <c r="C165" s="38" t="s">
        <v>169</v>
      </c>
      <c r="D165" s="27">
        <v>106</v>
      </c>
      <c r="E165" s="27">
        <v>4</v>
      </c>
      <c r="F165" s="27" t="str" cm="1">
        <f t="array" ref="F165">_xlfn.IFS(Bookings[[#This Row],[Total Guests]]=1,"Solo",Bookings[[#This Row],[Total Guests]]=2,"Couple",Bookings[[#This Row],[Total Guests]]&gt;=3,"Family")</f>
        <v>Family</v>
      </c>
      <c r="G165" s="38" t="str">
        <f>VLOOKUP(Bookings[[#This Row],[Guest ID]],Table1[],4,0)</f>
        <v>Greece</v>
      </c>
      <c r="H165" s="4">
        <v>45880</v>
      </c>
      <c r="I165" s="4">
        <v>45881</v>
      </c>
      <c r="J165" s="27">
        <f>Bookings[[#This Row],[Check-out]]-Bookings[[#This Row],[Check-in]]</f>
        <v>1</v>
      </c>
      <c r="K165" s="28">
        <v>50</v>
      </c>
      <c r="L165" s="28">
        <v>0</v>
      </c>
      <c r="M165" s="28">
        <f t="shared" si="6"/>
        <v>50</v>
      </c>
      <c r="N165" s="28">
        <f>Bookings[[#This Row],[Nights Stayed]]*Bookings[[#This Row],[Price per Night]]</f>
        <v>50</v>
      </c>
      <c r="O165" s="27" t="str">
        <f>TEXT(Bookings[[#This Row],[Check-in]],"mmm")</f>
        <v>Aug</v>
      </c>
      <c r="P165" s="38" t="s">
        <v>498</v>
      </c>
      <c r="Q165" s="38" t="s">
        <v>66</v>
      </c>
    </row>
    <row r="166" spans="1:17" x14ac:dyDescent="0.3">
      <c r="A166" s="38" t="s">
        <v>431</v>
      </c>
      <c r="B166" s="38" t="s">
        <v>266</v>
      </c>
      <c r="C166" s="38" t="s">
        <v>170</v>
      </c>
      <c r="D166" s="27">
        <v>7</v>
      </c>
      <c r="E166" s="27">
        <v>2</v>
      </c>
      <c r="F166" s="27" t="str" cm="1">
        <f t="array" ref="F166">_xlfn.IFS(Bookings[[#This Row],[Total Guests]]=1,"Solo",Bookings[[#This Row],[Total Guests]]=2,"Couple",Bookings[[#This Row],[Total Guests]]&gt;=3,"Family")</f>
        <v>Couple</v>
      </c>
      <c r="G166" s="38" t="str">
        <f>VLOOKUP(Bookings[[#This Row],[Guest ID]],Table1[],4,0)</f>
        <v>Greece</v>
      </c>
      <c r="H166" s="4">
        <v>45901</v>
      </c>
      <c r="I166" s="4">
        <v>45907</v>
      </c>
      <c r="J166" s="27">
        <f>Bookings[[#This Row],[Check-out]]-Bookings[[#This Row],[Check-in]]</f>
        <v>6</v>
      </c>
      <c r="K166" s="28">
        <v>50</v>
      </c>
      <c r="L166" s="28">
        <v>0</v>
      </c>
      <c r="M166" s="28">
        <f t="shared" si="6"/>
        <v>300</v>
      </c>
      <c r="N166" s="28">
        <f>Bookings[[#This Row],[Nights Stayed]]*Bookings[[#This Row],[Price per Night]]</f>
        <v>300</v>
      </c>
      <c r="O166" s="27" t="str">
        <f>TEXT(Bookings[[#This Row],[Check-in]],"mmm")</f>
        <v>Sep</v>
      </c>
      <c r="P166" s="38" t="s">
        <v>498</v>
      </c>
      <c r="Q166" s="38" t="s">
        <v>67</v>
      </c>
    </row>
    <row r="167" spans="1:17" x14ac:dyDescent="0.3">
      <c r="A167" s="38" t="s">
        <v>432</v>
      </c>
      <c r="B167" s="38" t="s">
        <v>266</v>
      </c>
      <c r="C167" s="38" t="s">
        <v>171</v>
      </c>
      <c r="D167" s="27">
        <v>6</v>
      </c>
      <c r="E167" s="27">
        <v>3</v>
      </c>
      <c r="F167" s="27" t="str" cm="1">
        <f t="array" ref="F167">_xlfn.IFS(Bookings[[#This Row],[Total Guests]]=1,"Solo",Bookings[[#This Row],[Total Guests]]=2,"Couple",Bookings[[#This Row],[Total Guests]]&gt;=3,"Family")</f>
        <v>Family</v>
      </c>
      <c r="G167" s="38" t="str">
        <f>VLOOKUP(Bookings[[#This Row],[Guest ID]],Table1[],4,0)</f>
        <v>MKD</v>
      </c>
      <c r="H167" s="4">
        <v>45880</v>
      </c>
      <c r="I167" s="4">
        <v>45883</v>
      </c>
      <c r="J167" s="27">
        <f>Bookings[[#This Row],[Check-out]]-Bookings[[#This Row],[Check-in]]</f>
        <v>3</v>
      </c>
      <c r="K167" s="28">
        <v>45</v>
      </c>
      <c r="L167" s="28">
        <v>0</v>
      </c>
      <c r="M167" s="28">
        <f t="shared" si="6"/>
        <v>135</v>
      </c>
      <c r="N167" s="28">
        <f>Bookings[[#This Row],[Nights Stayed]]*Bookings[[#This Row],[Price per Night]]</f>
        <v>135</v>
      </c>
      <c r="O167" s="27" t="str">
        <f>TEXT(Bookings[[#This Row],[Check-in]],"mmm")</f>
        <v>Aug</v>
      </c>
      <c r="P167" s="38" t="s">
        <v>72</v>
      </c>
      <c r="Q167" s="38" t="s">
        <v>65</v>
      </c>
    </row>
    <row r="168" spans="1:17" x14ac:dyDescent="0.3">
      <c r="A168" s="38" t="s">
        <v>433</v>
      </c>
      <c r="B168" s="38" t="s">
        <v>266</v>
      </c>
      <c r="C168" s="38" t="s">
        <v>172</v>
      </c>
      <c r="D168" s="27">
        <v>7</v>
      </c>
      <c r="E168" s="27">
        <v>2</v>
      </c>
      <c r="F168" s="27" t="str" cm="1">
        <f t="array" ref="F168">_xlfn.IFS(Bookings[[#This Row],[Total Guests]]=1,"Solo",Bookings[[#This Row],[Total Guests]]=2,"Couple",Bookings[[#This Row],[Total Guests]]&gt;=3,"Family")</f>
        <v>Couple</v>
      </c>
      <c r="G168" s="38" t="str">
        <f>VLOOKUP(Bookings[[#This Row],[Guest ID]],Table1[],4,0)</f>
        <v>Greece</v>
      </c>
      <c r="H168" s="4">
        <v>45894</v>
      </c>
      <c r="I168" s="4">
        <v>45900</v>
      </c>
      <c r="J168" s="27">
        <f>Bookings[[#This Row],[Check-out]]-Bookings[[#This Row],[Check-in]]</f>
        <v>6</v>
      </c>
      <c r="K168" s="28">
        <v>50</v>
      </c>
      <c r="L168" s="28">
        <v>50</v>
      </c>
      <c r="M168" s="28">
        <f t="shared" si="6"/>
        <v>250</v>
      </c>
      <c r="N168" s="28">
        <f>Bookings[[#This Row],[Nights Stayed]]*Bookings[[#This Row],[Price per Night]]</f>
        <v>300</v>
      </c>
      <c r="O168" s="27" t="str">
        <f>TEXT(Bookings[[#This Row],[Check-in]],"mmm")</f>
        <v>Aug</v>
      </c>
      <c r="P168" s="38" t="s">
        <v>498</v>
      </c>
      <c r="Q168" s="38" t="s">
        <v>65</v>
      </c>
    </row>
    <row r="169" spans="1:17" x14ac:dyDescent="0.3">
      <c r="A169" s="38" t="s">
        <v>434</v>
      </c>
      <c r="B169" s="38" t="s">
        <v>266</v>
      </c>
      <c r="C169" s="38" t="s">
        <v>209</v>
      </c>
      <c r="D169" s="27">
        <v>104</v>
      </c>
      <c r="E169" s="27">
        <v>2</v>
      </c>
      <c r="F169" s="27" t="str" cm="1">
        <f t="array" ref="F169">_xlfn.IFS(Bookings[[#This Row],[Total Guests]]=1,"Solo",Bookings[[#This Row],[Total Guests]]=2,"Couple",Bookings[[#This Row],[Total Guests]]&gt;=3,"Family")</f>
        <v>Couple</v>
      </c>
      <c r="G169" s="38" t="str">
        <f>VLOOKUP(Bookings[[#This Row],[Guest ID]],Table1[],4,0)</f>
        <v>MKD</v>
      </c>
      <c r="H169" s="4">
        <v>45896</v>
      </c>
      <c r="I169" s="4">
        <v>45900</v>
      </c>
      <c r="J169" s="27">
        <f>Bookings[[#This Row],[Check-out]]-Bookings[[#This Row],[Check-in]]</f>
        <v>4</v>
      </c>
      <c r="K169" s="28">
        <v>40</v>
      </c>
      <c r="L169" s="28">
        <v>0</v>
      </c>
      <c r="M169" s="28">
        <f t="shared" si="6"/>
        <v>160</v>
      </c>
      <c r="N169" s="28">
        <f>Bookings[[#This Row],[Nights Stayed]]*Bookings[[#This Row],[Price per Night]]</f>
        <v>160</v>
      </c>
      <c r="O169" s="27" t="str">
        <f>TEXT(Bookings[[#This Row],[Check-in]],"mmm")</f>
        <v>Aug</v>
      </c>
      <c r="P169" s="38" t="s">
        <v>498</v>
      </c>
      <c r="Q169" s="38" t="s">
        <v>67</v>
      </c>
    </row>
    <row r="170" spans="1:17" x14ac:dyDescent="0.3">
      <c r="A170" s="38" t="s">
        <v>435</v>
      </c>
      <c r="B170" s="38" t="s">
        <v>266</v>
      </c>
      <c r="C170" s="38" t="s">
        <v>115</v>
      </c>
      <c r="D170" s="27">
        <v>106</v>
      </c>
      <c r="E170" s="27">
        <v>2</v>
      </c>
      <c r="F170" s="27" t="str" cm="1">
        <f t="array" ref="F170">_xlfn.IFS(Bookings[[#This Row],[Total Guests]]=1,"Solo",Bookings[[#This Row],[Total Guests]]=2,"Couple",Bookings[[#This Row],[Total Guests]]&gt;=3,"Family")</f>
        <v>Couple</v>
      </c>
      <c r="G170" s="38" t="str">
        <f>VLOOKUP(Bookings[[#This Row],[Guest ID]],Table1[],4,0)</f>
        <v>MKD</v>
      </c>
      <c r="H170" s="4">
        <v>45897</v>
      </c>
      <c r="I170" s="4">
        <v>45900</v>
      </c>
      <c r="J170" s="27">
        <f>Bookings[[#This Row],[Check-out]]-Bookings[[#This Row],[Check-in]]</f>
        <v>3</v>
      </c>
      <c r="K170" s="28">
        <v>42</v>
      </c>
      <c r="L170" s="28">
        <v>0</v>
      </c>
      <c r="M170" s="28">
        <f t="shared" si="6"/>
        <v>126</v>
      </c>
      <c r="N170" s="28">
        <f>Bookings[[#This Row],[Nights Stayed]]*Bookings[[#This Row],[Price per Night]]</f>
        <v>126</v>
      </c>
      <c r="O170" s="27" t="str">
        <f>TEXT(Bookings[[#This Row],[Check-in]],"mmm")</f>
        <v>Aug</v>
      </c>
      <c r="P170" s="38" t="s">
        <v>498</v>
      </c>
      <c r="Q170" s="38" t="s">
        <v>67</v>
      </c>
    </row>
    <row r="171" spans="1:17" x14ac:dyDescent="0.3">
      <c r="A171" s="38" t="s">
        <v>436</v>
      </c>
      <c r="B171" s="38" t="s">
        <v>266</v>
      </c>
      <c r="C171" s="38" t="s">
        <v>175</v>
      </c>
      <c r="D171" s="27">
        <v>101</v>
      </c>
      <c r="E171" s="27">
        <v>3</v>
      </c>
      <c r="F171" s="27" t="str" cm="1">
        <f t="array" ref="F171">_xlfn.IFS(Bookings[[#This Row],[Total Guests]]=1,"Solo",Bookings[[#This Row],[Total Guests]]=2,"Couple",Bookings[[#This Row],[Total Guests]]&gt;=3,"Family")</f>
        <v>Family</v>
      </c>
      <c r="G171" s="38" t="str">
        <f>VLOOKUP(Bookings[[#This Row],[Guest ID]],Table1[],4,0)</f>
        <v>Greece</v>
      </c>
      <c r="H171" s="4">
        <v>45888</v>
      </c>
      <c r="I171" s="4">
        <v>45891</v>
      </c>
      <c r="J171" s="27">
        <f>Bookings[[#This Row],[Check-out]]-Bookings[[#This Row],[Check-in]]</f>
        <v>3</v>
      </c>
      <c r="K171" s="28">
        <v>50</v>
      </c>
      <c r="L171" s="28">
        <v>0</v>
      </c>
      <c r="M171" s="28">
        <f t="shared" ref="M171:M189" si="7">(J171*K171)-L171</f>
        <v>150</v>
      </c>
      <c r="N171" s="28">
        <f>Bookings[[#This Row],[Nights Stayed]]*Bookings[[#This Row],[Price per Night]]</f>
        <v>150</v>
      </c>
      <c r="O171" s="27" t="str">
        <f>TEXT(Bookings[[#This Row],[Check-in]],"mmm")</f>
        <v>Aug</v>
      </c>
      <c r="P171" s="38" t="s">
        <v>498</v>
      </c>
      <c r="Q171" s="38" t="s">
        <v>67</v>
      </c>
    </row>
    <row r="172" spans="1:17" x14ac:dyDescent="0.3">
      <c r="A172" s="38" t="s">
        <v>437</v>
      </c>
      <c r="B172" s="38" t="s">
        <v>266</v>
      </c>
      <c r="C172" s="38" t="s">
        <v>176</v>
      </c>
      <c r="D172" s="27">
        <v>108</v>
      </c>
      <c r="E172" s="27">
        <v>2</v>
      </c>
      <c r="F172" s="27" t="str" cm="1">
        <f t="array" ref="F172">_xlfn.IFS(Bookings[[#This Row],[Total Guests]]=1,"Solo",Bookings[[#This Row],[Total Guests]]=2,"Couple",Bookings[[#This Row],[Total Guests]]&gt;=3,"Family")</f>
        <v>Couple</v>
      </c>
      <c r="G172" s="38" t="str">
        <f>VLOOKUP(Bookings[[#This Row],[Guest ID]],Table1[],4,0)</f>
        <v>Greece</v>
      </c>
      <c r="H172" s="4">
        <v>45891</v>
      </c>
      <c r="I172" s="4">
        <v>45894</v>
      </c>
      <c r="J172" s="27">
        <f>Bookings[[#This Row],[Check-out]]-Bookings[[#This Row],[Check-in]]</f>
        <v>3</v>
      </c>
      <c r="K172" s="28">
        <v>52</v>
      </c>
      <c r="L172" s="28">
        <v>0</v>
      </c>
      <c r="M172" s="28">
        <f t="shared" si="7"/>
        <v>156</v>
      </c>
      <c r="N172" s="28">
        <f>Bookings[[#This Row],[Nights Stayed]]*Bookings[[#This Row],[Price per Night]]</f>
        <v>156</v>
      </c>
      <c r="O172" s="27" t="str">
        <f>TEXT(Bookings[[#This Row],[Check-in]],"mmm")</f>
        <v>Aug</v>
      </c>
      <c r="P172" s="38" t="s">
        <v>498</v>
      </c>
      <c r="Q172" s="38" t="s">
        <v>67</v>
      </c>
    </row>
    <row r="173" spans="1:17" x14ac:dyDescent="0.3">
      <c r="A173" s="38" t="s">
        <v>438</v>
      </c>
      <c r="B173" s="38" t="s">
        <v>266</v>
      </c>
      <c r="C173" s="38" t="s">
        <v>222</v>
      </c>
      <c r="D173" s="27">
        <v>103</v>
      </c>
      <c r="E173" s="27">
        <v>2</v>
      </c>
      <c r="F173" s="27" t="str" cm="1">
        <f t="array" ref="F173">_xlfn.IFS(Bookings[[#This Row],[Total Guests]]=1,"Solo",Bookings[[#This Row],[Total Guests]]=2,"Couple",Bookings[[#This Row],[Total Guests]]&gt;=3,"Family")</f>
        <v>Couple</v>
      </c>
      <c r="G173" s="38" t="str">
        <f>VLOOKUP(Bookings[[#This Row],[Guest ID]],Table1[],4,0)</f>
        <v>Greece</v>
      </c>
      <c r="H173" s="4">
        <v>45907</v>
      </c>
      <c r="I173" s="4">
        <v>45910</v>
      </c>
      <c r="J173" s="27">
        <f>Bookings[[#This Row],[Check-out]]-Bookings[[#This Row],[Check-in]]</f>
        <v>3</v>
      </c>
      <c r="K173" s="28">
        <v>45</v>
      </c>
      <c r="L173" s="28">
        <v>50</v>
      </c>
      <c r="M173" s="28">
        <f t="shared" si="7"/>
        <v>85</v>
      </c>
      <c r="N173" s="28">
        <f>Bookings[[#This Row],[Nights Stayed]]*Bookings[[#This Row],[Price per Night]]</f>
        <v>135</v>
      </c>
      <c r="O173" s="27" t="str">
        <f>TEXT(Bookings[[#This Row],[Check-in]],"mmm")</f>
        <v>Sep</v>
      </c>
      <c r="P173" s="38" t="s">
        <v>498</v>
      </c>
      <c r="Q173" s="38" t="s">
        <v>67</v>
      </c>
    </row>
    <row r="174" spans="1:17" x14ac:dyDescent="0.3">
      <c r="A174" s="38" t="s">
        <v>439</v>
      </c>
      <c r="B174" s="38" t="s">
        <v>266</v>
      </c>
      <c r="C174" s="38" t="s">
        <v>177</v>
      </c>
      <c r="D174" s="27">
        <v>105</v>
      </c>
      <c r="E174" s="27">
        <v>2</v>
      </c>
      <c r="F174" s="27" t="str" cm="1">
        <f t="array" ref="F174">_xlfn.IFS(Bookings[[#This Row],[Total Guests]]=1,"Solo",Bookings[[#This Row],[Total Guests]]=2,"Couple",Bookings[[#This Row],[Total Guests]]&gt;=3,"Family")</f>
        <v>Couple</v>
      </c>
      <c r="G174" s="38" t="str">
        <f>VLOOKUP(Bookings[[#This Row],[Guest ID]],Table1[],4,0)</f>
        <v>Greece</v>
      </c>
      <c r="H174" s="4">
        <v>45907</v>
      </c>
      <c r="I174" s="4">
        <v>45910</v>
      </c>
      <c r="J174" s="27">
        <f>Bookings[[#This Row],[Check-out]]-Bookings[[#This Row],[Check-in]]</f>
        <v>3</v>
      </c>
      <c r="K174" s="28">
        <v>45</v>
      </c>
      <c r="L174" s="28">
        <v>0</v>
      </c>
      <c r="M174" s="28">
        <f t="shared" si="7"/>
        <v>135</v>
      </c>
      <c r="N174" s="28">
        <f>Bookings[[#This Row],[Nights Stayed]]*Bookings[[#This Row],[Price per Night]]</f>
        <v>135</v>
      </c>
      <c r="O174" s="27" t="str">
        <f>TEXT(Bookings[[#This Row],[Check-in]],"mmm")</f>
        <v>Sep</v>
      </c>
      <c r="P174" s="38" t="s">
        <v>498</v>
      </c>
      <c r="Q174" s="38" t="s">
        <v>67</v>
      </c>
    </row>
    <row r="175" spans="1:17" x14ac:dyDescent="0.3">
      <c r="A175" s="38" t="s">
        <v>440</v>
      </c>
      <c r="B175" s="38" t="s">
        <v>266</v>
      </c>
      <c r="C175" s="38" t="s">
        <v>187</v>
      </c>
      <c r="D175" s="27">
        <v>104</v>
      </c>
      <c r="E175" s="27">
        <v>2</v>
      </c>
      <c r="F175" s="27" t="str" cm="1">
        <f t="array" ref="F175">_xlfn.IFS(Bookings[[#This Row],[Total Guests]]=1,"Solo",Bookings[[#This Row],[Total Guests]]=2,"Couple",Bookings[[#This Row],[Total Guests]]&gt;=3,"Family")</f>
        <v>Couple</v>
      </c>
      <c r="G175" s="38" t="str">
        <f>VLOOKUP(Bookings[[#This Row],[Guest ID]],Table1[],4,0)</f>
        <v>Serbia</v>
      </c>
      <c r="H175" s="4">
        <v>45886</v>
      </c>
      <c r="I175" s="4">
        <v>45895</v>
      </c>
      <c r="J175" s="27">
        <f>Bookings[[#This Row],[Check-out]]-Bookings[[#This Row],[Check-in]]</f>
        <v>9</v>
      </c>
      <c r="K175" s="28">
        <v>47</v>
      </c>
      <c r="L175" s="28">
        <v>0</v>
      </c>
      <c r="M175" s="28">
        <f t="shared" si="7"/>
        <v>423</v>
      </c>
      <c r="N175" s="28">
        <f>Bookings[[#This Row],[Nights Stayed]]*Bookings[[#This Row],[Price per Night]]</f>
        <v>423</v>
      </c>
      <c r="O175" s="27" t="str">
        <f>TEXT(Bookings[[#This Row],[Check-in]],"mmm")</f>
        <v>Aug</v>
      </c>
      <c r="P175" s="38" t="s">
        <v>489</v>
      </c>
      <c r="Q175" s="38" t="s">
        <v>67</v>
      </c>
    </row>
    <row r="176" spans="1:17" x14ac:dyDescent="0.3">
      <c r="A176" s="38" t="s">
        <v>441</v>
      </c>
      <c r="B176" s="38" t="s">
        <v>266</v>
      </c>
      <c r="C176" s="38" t="s">
        <v>181</v>
      </c>
      <c r="D176" s="27">
        <v>1</v>
      </c>
      <c r="E176" s="27">
        <v>3</v>
      </c>
      <c r="F176" s="27" t="str" cm="1">
        <f t="array" ref="F176">_xlfn.IFS(Bookings[[#This Row],[Total Guests]]=1,"Solo",Bookings[[#This Row],[Total Guests]]=2,"Couple",Bookings[[#This Row],[Total Guests]]&gt;=3,"Family")</f>
        <v>Family</v>
      </c>
      <c r="G176" s="38" t="str">
        <f>VLOOKUP(Bookings[[#This Row],[Guest ID]],Table1[],4,0)</f>
        <v>Greece</v>
      </c>
      <c r="H176" s="4">
        <v>45886</v>
      </c>
      <c r="I176" s="4">
        <v>45887</v>
      </c>
      <c r="J176" s="27">
        <f>Bookings[[#This Row],[Check-out]]-Bookings[[#This Row],[Check-in]]</f>
        <v>1</v>
      </c>
      <c r="K176" s="28">
        <v>55</v>
      </c>
      <c r="L176" s="28">
        <v>0</v>
      </c>
      <c r="M176" s="28">
        <f t="shared" si="7"/>
        <v>55</v>
      </c>
      <c r="N176" s="28">
        <f>Bookings[[#This Row],[Nights Stayed]]*Bookings[[#This Row],[Price per Night]]</f>
        <v>55</v>
      </c>
      <c r="O176" s="27" t="str">
        <f>TEXT(Bookings[[#This Row],[Check-in]],"mmm")</f>
        <v>Aug</v>
      </c>
      <c r="P176" s="38" t="s">
        <v>498</v>
      </c>
      <c r="Q176" s="38" t="s">
        <v>67</v>
      </c>
    </row>
    <row r="177" spans="1:17" x14ac:dyDescent="0.3">
      <c r="A177" s="38" t="s">
        <v>442</v>
      </c>
      <c r="B177" s="38" t="s">
        <v>266</v>
      </c>
      <c r="C177" s="38" t="s">
        <v>203</v>
      </c>
      <c r="D177" s="27">
        <v>108</v>
      </c>
      <c r="E177" s="27">
        <v>2</v>
      </c>
      <c r="F177" s="27" t="str" cm="1">
        <f t="array" ref="F177">_xlfn.IFS(Bookings[[#This Row],[Total Guests]]=1,"Solo",Bookings[[#This Row],[Total Guests]]=2,"Couple",Bookings[[#This Row],[Total Guests]]&gt;=3,"Family")</f>
        <v>Couple</v>
      </c>
      <c r="G177" s="38" t="str">
        <f>VLOOKUP(Bookings[[#This Row],[Guest ID]],Table1[],4,0)</f>
        <v>MKD</v>
      </c>
      <c r="H177" s="4">
        <v>45895</v>
      </c>
      <c r="I177" s="4">
        <v>45899</v>
      </c>
      <c r="J177" s="27">
        <f>Bookings[[#This Row],[Check-out]]-Bookings[[#This Row],[Check-in]]</f>
        <v>4</v>
      </c>
      <c r="K177" s="28">
        <v>47</v>
      </c>
      <c r="L177" s="28">
        <v>0</v>
      </c>
      <c r="M177" s="28">
        <f t="shared" si="7"/>
        <v>188</v>
      </c>
      <c r="N177" s="28">
        <f>Bookings[[#This Row],[Nights Stayed]]*Bookings[[#This Row],[Price per Night]]</f>
        <v>188</v>
      </c>
      <c r="O177" s="27" t="str">
        <f>TEXT(Bookings[[#This Row],[Check-in]],"mmm")</f>
        <v>Aug</v>
      </c>
      <c r="P177" s="38" t="s">
        <v>489</v>
      </c>
      <c r="Q177" s="38" t="s">
        <v>67</v>
      </c>
    </row>
    <row r="178" spans="1:17" x14ac:dyDescent="0.3">
      <c r="A178" s="38" t="s">
        <v>443</v>
      </c>
      <c r="B178" s="38" t="s">
        <v>266</v>
      </c>
      <c r="C178" s="38" t="s">
        <v>182</v>
      </c>
      <c r="D178" s="27">
        <v>107</v>
      </c>
      <c r="E178" s="27">
        <v>1</v>
      </c>
      <c r="F178" s="27" t="str" cm="1">
        <f t="array" ref="F178">_xlfn.IFS(Bookings[[#This Row],[Total Guests]]=1,"Solo",Bookings[[#This Row],[Total Guests]]=2,"Couple",Bookings[[#This Row],[Total Guests]]&gt;=3,"Family")</f>
        <v>Solo</v>
      </c>
      <c r="G178" s="38" t="str">
        <f>VLOOKUP(Bookings[[#This Row],[Guest ID]],Table1[],4,0)</f>
        <v>Greece</v>
      </c>
      <c r="H178" s="4">
        <v>45889</v>
      </c>
      <c r="I178" s="4">
        <v>45893</v>
      </c>
      <c r="J178" s="27">
        <f>Bookings[[#This Row],[Check-out]]-Bookings[[#This Row],[Check-in]]</f>
        <v>4</v>
      </c>
      <c r="K178" s="28">
        <v>47</v>
      </c>
      <c r="L178" s="28">
        <v>0</v>
      </c>
      <c r="M178" s="28">
        <f t="shared" si="7"/>
        <v>188</v>
      </c>
      <c r="N178" s="28">
        <f>Bookings[[#This Row],[Nights Stayed]]*Bookings[[#This Row],[Price per Night]]</f>
        <v>188</v>
      </c>
      <c r="O178" s="27" t="str">
        <f>TEXT(Bookings[[#This Row],[Check-in]],"mmm")</f>
        <v>Aug</v>
      </c>
      <c r="P178" s="38" t="s">
        <v>72</v>
      </c>
      <c r="Q178" s="38" t="s">
        <v>67</v>
      </c>
    </row>
    <row r="179" spans="1:17" x14ac:dyDescent="0.3">
      <c r="A179" s="38" t="s">
        <v>444</v>
      </c>
      <c r="B179" s="38" t="s">
        <v>266</v>
      </c>
      <c r="C179" s="38" t="s">
        <v>183</v>
      </c>
      <c r="D179" s="27">
        <v>108</v>
      </c>
      <c r="E179" s="27">
        <v>2</v>
      </c>
      <c r="F179" s="27" t="str" cm="1">
        <f t="array" ref="F179">_xlfn.IFS(Bookings[[#This Row],[Total Guests]]=1,"Solo",Bookings[[#This Row],[Total Guests]]=2,"Couple",Bookings[[#This Row],[Total Guests]]&gt;=3,"Family")</f>
        <v>Couple</v>
      </c>
      <c r="G179" s="38" t="str">
        <f>VLOOKUP(Bookings[[#This Row],[Guest ID]],Table1[],4,0)</f>
        <v>Greece</v>
      </c>
      <c r="H179" s="4">
        <v>45899</v>
      </c>
      <c r="I179" s="4">
        <v>45904</v>
      </c>
      <c r="J179" s="27">
        <f>Bookings[[#This Row],[Check-out]]-Bookings[[#This Row],[Check-in]]</f>
        <v>5</v>
      </c>
      <c r="K179" s="28">
        <v>45</v>
      </c>
      <c r="L179" s="28">
        <v>0</v>
      </c>
      <c r="M179" s="28">
        <f t="shared" si="7"/>
        <v>225</v>
      </c>
      <c r="N179" s="28">
        <f>Bookings[[#This Row],[Nights Stayed]]*Bookings[[#This Row],[Price per Night]]</f>
        <v>225</v>
      </c>
      <c r="O179" s="27" t="str">
        <f>TEXT(Bookings[[#This Row],[Check-in]],"mmm")</f>
        <v>Aug</v>
      </c>
      <c r="P179" s="38" t="s">
        <v>498</v>
      </c>
      <c r="Q179" s="38" t="s">
        <v>67</v>
      </c>
    </row>
    <row r="180" spans="1:17" x14ac:dyDescent="0.3">
      <c r="A180" s="38" t="s">
        <v>445</v>
      </c>
      <c r="B180" s="38" t="s">
        <v>266</v>
      </c>
      <c r="C180" s="38" t="s">
        <v>186</v>
      </c>
      <c r="D180" s="27">
        <v>105</v>
      </c>
      <c r="E180" s="27">
        <v>3</v>
      </c>
      <c r="F180" s="27" t="str" cm="1">
        <f t="array" ref="F180">_xlfn.IFS(Bookings[[#This Row],[Total Guests]]=1,"Solo",Bookings[[#This Row],[Total Guests]]=2,"Couple",Bookings[[#This Row],[Total Guests]]&gt;=3,"Family")</f>
        <v>Family</v>
      </c>
      <c r="G180" s="38" t="str">
        <f>VLOOKUP(Bookings[[#This Row],[Guest ID]],Table1[],4,0)</f>
        <v>Greece</v>
      </c>
      <c r="H180" s="4">
        <v>45890</v>
      </c>
      <c r="I180" s="4">
        <v>45893</v>
      </c>
      <c r="J180" s="27">
        <f>Bookings[[#This Row],[Check-out]]-Bookings[[#This Row],[Check-in]]</f>
        <v>3</v>
      </c>
      <c r="K180" s="28">
        <v>50</v>
      </c>
      <c r="L180" s="28">
        <v>0</v>
      </c>
      <c r="M180" s="28">
        <f t="shared" si="7"/>
        <v>150</v>
      </c>
      <c r="N180" s="28">
        <f>Bookings[[#This Row],[Nights Stayed]]*Bookings[[#This Row],[Price per Night]]</f>
        <v>150</v>
      </c>
      <c r="O180" s="27" t="str">
        <f>TEXT(Bookings[[#This Row],[Check-in]],"mmm")</f>
        <v>Aug</v>
      </c>
      <c r="P180" s="38" t="s">
        <v>498</v>
      </c>
      <c r="Q180" s="38" t="s">
        <v>65</v>
      </c>
    </row>
    <row r="181" spans="1:17" x14ac:dyDescent="0.3">
      <c r="A181" s="38" t="s">
        <v>446</v>
      </c>
      <c r="B181" s="38" t="s">
        <v>266</v>
      </c>
      <c r="C181" s="38" t="s">
        <v>188</v>
      </c>
      <c r="D181" s="27">
        <v>101</v>
      </c>
      <c r="E181" s="27">
        <v>4</v>
      </c>
      <c r="F181" s="27" t="str" cm="1">
        <f t="array" ref="F181">_xlfn.IFS(Bookings[[#This Row],[Total Guests]]=1,"Solo",Bookings[[#This Row],[Total Guests]]=2,"Couple",Bookings[[#This Row],[Total Guests]]&gt;=3,"Family")</f>
        <v>Family</v>
      </c>
      <c r="G181" s="38" t="str">
        <f>VLOOKUP(Bookings[[#This Row],[Guest ID]],Table1[],4,0)</f>
        <v>Albania</v>
      </c>
      <c r="H181" s="4">
        <v>45891</v>
      </c>
      <c r="I181" s="4">
        <v>45896</v>
      </c>
      <c r="J181" s="27">
        <f>Bookings[[#This Row],[Check-out]]-Bookings[[#This Row],[Check-in]]</f>
        <v>5</v>
      </c>
      <c r="K181" s="28">
        <v>50</v>
      </c>
      <c r="L181" s="28">
        <v>0</v>
      </c>
      <c r="M181" s="28">
        <f t="shared" si="7"/>
        <v>250</v>
      </c>
      <c r="N181" s="28">
        <f>Bookings[[#This Row],[Nights Stayed]]*Bookings[[#This Row],[Price per Night]]</f>
        <v>250</v>
      </c>
      <c r="O181" s="27" t="str">
        <f>TEXT(Bookings[[#This Row],[Check-in]],"mmm")</f>
        <v>Aug</v>
      </c>
      <c r="P181" s="38" t="s">
        <v>498</v>
      </c>
      <c r="Q181" s="38" t="s">
        <v>65</v>
      </c>
    </row>
    <row r="182" spans="1:17" x14ac:dyDescent="0.3">
      <c r="A182" s="38" t="s">
        <v>447</v>
      </c>
      <c r="B182" s="38" t="s">
        <v>266</v>
      </c>
      <c r="C182" s="38" t="s">
        <v>189</v>
      </c>
      <c r="D182" s="27">
        <v>7</v>
      </c>
      <c r="E182" s="27">
        <v>2</v>
      </c>
      <c r="F182" s="27" t="str" cm="1">
        <f t="array" ref="F182">_xlfn.IFS(Bookings[[#This Row],[Total Guests]]=1,"Solo",Bookings[[#This Row],[Total Guests]]=2,"Couple",Bookings[[#This Row],[Total Guests]]&gt;=3,"Family")</f>
        <v>Couple</v>
      </c>
      <c r="G182" s="38" t="str">
        <f>VLOOKUP(Bookings[[#This Row],[Guest ID]],Table1[],4,0)</f>
        <v>Greece</v>
      </c>
      <c r="H182" s="4">
        <v>45890</v>
      </c>
      <c r="I182" s="4">
        <v>45894</v>
      </c>
      <c r="J182" s="27">
        <f>Bookings[[#This Row],[Check-out]]-Bookings[[#This Row],[Check-in]]</f>
        <v>4</v>
      </c>
      <c r="K182" s="28">
        <v>47</v>
      </c>
      <c r="L182" s="28">
        <v>0</v>
      </c>
      <c r="M182" s="28">
        <f t="shared" si="7"/>
        <v>188</v>
      </c>
      <c r="N182" s="28">
        <f>Bookings[[#This Row],[Nights Stayed]]*Bookings[[#This Row],[Price per Night]]</f>
        <v>188</v>
      </c>
      <c r="O182" s="27" t="str">
        <f>TEXT(Bookings[[#This Row],[Check-in]],"mmm")</f>
        <v>Aug</v>
      </c>
      <c r="P182" s="38" t="s">
        <v>498</v>
      </c>
      <c r="Q182" s="38" t="s">
        <v>65</v>
      </c>
    </row>
    <row r="183" spans="1:17" x14ac:dyDescent="0.3">
      <c r="A183" s="38" t="s">
        <v>448</v>
      </c>
      <c r="B183" s="38" t="s">
        <v>266</v>
      </c>
      <c r="C183" s="38" t="s">
        <v>144</v>
      </c>
      <c r="D183" s="27">
        <v>105</v>
      </c>
      <c r="E183" s="27">
        <v>1</v>
      </c>
      <c r="F183" s="27" t="str" cm="1">
        <f t="array" ref="F183">_xlfn.IFS(Bookings[[#This Row],[Total Guests]]=1,"Solo",Bookings[[#This Row],[Total Guests]]=2,"Couple",Bookings[[#This Row],[Total Guests]]&gt;=3,"Family")</f>
        <v>Solo</v>
      </c>
      <c r="G183" s="38" t="str">
        <f>VLOOKUP(Bookings[[#This Row],[Guest ID]],Table1[],4,0)</f>
        <v>Greece</v>
      </c>
      <c r="H183" s="4">
        <v>45896</v>
      </c>
      <c r="I183" s="4">
        <v>45897</v>
      </c>
      <c r="J183" s="27">
        <f>Bookings[[#This Row],[Check-out]]-Bookings[[#This Row],[Check-in]]</f>
        <v>1</v>
      </c>
      <c r="K183" s="28">
        <v>40</v>
      </c>
      <c r="L183" s="28">
        <v>0</v>
      </c>
      <c r="M183" s="28">
        <f t="shared" si="7"/>
        <v>40</v>
      </c>
      <c r="N183" s="28">
        <f>Bookings[[#This Row],[Nights Stayed]]*Bookings[[#This Row],[Price per Night]]</f>
        <v>40</v>
      </c>
      <c r="O183" s="27" t="str">
        <f>TEXT(Bookings[[#This Row],[Check-in]],"mmm")</f>
        <v>Aug</v>
      </c>
      <c r="P183" s="38" t="s">
        <v>498</v>
      </c>
      <c r="Q183" s="38" t="s">
        <v>65</v>
      </c>
    </row>
    <row r="184" spans="1:17" x14ac:dyDescent="0.3">
      <c r="A184" s="38" t="s">
        <v>449</v>
      </c>
      <c r="B184" s="38" t="s">
        <v>266</v>
      </c>
      <c r="C184" s="38" t="s">
        <v>206</v>
      </c>
      <c r="D184" s="27">
        <v>1</v>
      </c>
      <c r="E184" s="27">
        <v>4</v>
      </c>
      <c r="F184" s="27" t="str" cm="1">
        <f t="array" ref="F184">_xlfn.IFS(Bookings[[#This Row],[Total Guests]]=1,"Solo",Bookings[[#This Row],[Total Guests]]=2,"Couple",Bookings[[#This Row],[Total Guests]]&gt;=3,"Family")</f>
        <v>Family</v>
      </c>
      <c r="G184" s="38" t="str">
        <f>VLOOKUP(Bookings[[#This Row],[Guest ID]],Table1[],4,0)</f>
        <v>MKD</v>
      </c>
      <c r="H184" s="4">
        <v>45897</v>
      </c>
      <c r="I184" s="4">
        <v>45900</v>
      </c>
      <c r="J184" s="27">
        <f>Bookings[[#This Row],[Check-out]]-Bookings[[#This Row],[Check-in]]</f>
        <v>3</v>
      </c>
      <c r="K184" s="28">
        <v>50</v>
      </c>
      <c r="L184" s="28">
        <v>0</v>
      </c>
      <c r="M184" s="28">
        <f t="shared" si="7"/>
        <v>150</v>
      </c>
      <c r="N184" s="28">
        <f>Bookings[[#This Row],[Nights Stayed]]*Bookings[[#This Row],[Price per Night]]</f>
        <v>150</v>
      </c>
      <c r="O184" s="27" t="str">
        <f>TEXT(Bookings[[#This Row],[Check-in]],"mmm")</f>
        <v>Aug</v>
      </c>
      <c r="P184" s="38" t="s">
        <v>72</v>
      </c>
      <c r="Q184" s="38" t="s">
        <v>65</v>
      </c>
    </row>
    <row r="185" spans="1:17" x14ac:dyDescent="0.3">
      <c r="A185" s="38" t="s">
        <v>450</v>
      </c>
      <c r="B185" s="38" t="s">
        <v>266</v>
      </c>
      <c r="C185" s="38" t="s">
        <v>191</v>
      </c>
      <c r="D185" s="27">
        <v>106</v>
      </c>
      <c r="E185" s="27">
        <v>2</v>
      </c>
      <c r="F185" s="27" t="str" cm="1">
        <f t="array" ref="F185">_xlfn.IFS(Bookings[[#This Row],[Total Guests]]=1,"Solo",Bookings[[#This Row],[Total Guests]]=2,"Couple",Bookings[[#This Row],[Total Guests]]&gt;=3,"Family")</f>
        <v>Couple</v>
      </c>
      <c r="G185" s="38" t="str">
        <f>VLOOKUP(Bookings[[#This Row],[Guest ID]],Table1[],4,0)</f>
        <v>MKD</v>
      </c>
      <c r="H185" s="4">
        <v>45891</v>
      </c>
      <c r="I185" s="4">
        <v>45893</v>
      </c>
      <c r="J185" s="27">
        <f>Bookings[[#This Row],[Check-out]]-Bookings[[#This Row],[Check-in]]</f>
        <v>2</v>
      </c>
      <c r="K185" s="28">
        <v>50</v>
      </c>
      <c r="L185" s="28">
        <v>0</v>
      </c>
      <c r="M185" s="28">
        <f t="shared" si="7"/>
        <v>100</v>
      </c>
      <c r="N185" s="28">
        <f>Bookings[[#This Row],[Nights Stayed]]*Bookings[[#This Row],[Price per Night]]</f>
        <v>100</v>
      </c>
      <c r="O185" s="27" t="str">
        <f>TEXT(Bookings[[#This Row],[Check-in]],"mmm")</f>
        <v>Aug</v>
      </c>
      <c r="P185" s="38" t="s">
        <v>72</v>
      </c>
      <c r="Q185" s="38" t="s">
        <v>67</v>
      </c>
    </row>
    <row r="186" spans="1:17" x14ac:dyDescent="0.3">
      <c r="A186" s="38" t="s">
        <v>451</v>
      </c>
      <c r="B186" s="38" t="s">
        <v>266</v>
      </c>
      <c r="C186" s="38" t="s">
        <v>192</v>
      </c>
      <c r="D186" s="27">
        <v>102</v>
      </c>
      <c r="E186" s="27">
        <v>2</v>
      </c>
      <c r="F186" s="27" t="str" cm="1">
        <f t="array" ref="F186">_xlfn.IFS(Bookings[[#This Row],[Total Guests]]=1,"Solo",Bookings[[#This Row],[Total Guests]]=2,"Couple",Bookings[[#This Row],[Total Guests]]&gt;=3,"Family")</f>
        <v>Couple</v>
      </c>
      <c r="G186" s="38" t="str">
        <f>VLOOKUP(Bookings[[#This Row],[Guest ID]],Table1[],4,0)</f>
        <v>Greece</v>
      </c>
      <c r="H186" s="4">
        <v>45891</v>
      </c>
      <c r="I186" s="4">
        <v>45893</v>
      </c>
      <c r="J186" s="27">
        <f>Bookings[[#This Row],[Check-out]]-Bookings[[#This Row],[Check-in]]</f>
        <v>2</v>
      </c>
      <c r="K186" s="28">
        <v>50</v>
      </c>
      <c r="L186" s="28">
        <v>0</v>
      </c>
      <c r="M186" s="28">
        <f t="shared" si="7"/>
        <v>100</v>
      </c>
      <c r="N186" s="28">
        <f>Bookings[[#This Row],[Nights Stayed]]*Bookings[[#This Row],[Price per Night]]</f>
        <v>100</v>
      </c>
      <c r="O186" s="27" t="str">
        <f>TEXT(Bookings[[#This Row],[Check-in]],"mmm")</f>
        <v>Aug</v>
      </c>
      <c r="P186" s="38" t="s">
        <v>72</v>
      </c>
      <c r="Q186" s="38" t="s">
        <v>65</v>
      </c>
    </row>
    <row r="187" spans="1:17" x14ac:dyDescent="0.3">
      <c r="A187" s="38" t="s">
        <v>452</v>
      </c>
      <c r="B187" s="38" t="s">
        <v>89</v>
      </c>
      <c r="C187" s="38" t="s">
        <v>193</v>
      </c>
      <c r="D187" s="27">
        <v>106</v>
      </c>
      <c r="E187" s="27">
        <v>2</v>
      </c>
      <c r="F187" s="27" t="str" cm="1">
        <f t="array" ref="F187">_xlfn.IFS(Bookings[[#This Row],[Total Guests]]=1,"Solo",Bookings[[#This Row],[Total Guests]]=2,"Couple",Bookings[[#This Row],[Total Guests]]&gt;=3,"Family")</f>
        <v>Couple</v>
      </c>
      <c r="G187" s="38" t="str">
        <f>VLOOKUP(Bookings[[#This Row],[Guest ID]],Table1[],4,0)</f>
        <v>Greece</v>
      </c>
      <c r="H187" s="4">
        <v>45901</v>
      </c>
      <c r="I187" s="4">
        <v>45904</v>
      </c>
      <c r="J187" s="27">
        <f>Bookings[[#This Row],[Check-out]]-Bookings[[#This Row],[Check-in]]</f>
        <v>3</v>
      </c>
      <c r="K187" s="28">
        <v>47</v>
      </c>
      <c r="L187" s="28">
        <v>0</v>
      </c>
      <c r="M187" s="28">
        <f t="shared" si="7"/>
        <v>141</v>
      </c>
      <c r="N187" s="28">
        <f>Bookings[[#This Row],[Nights Stayed]]*Bookings[[#This Row],[Price per Night]]</f>
        <v>141</v>
      </c>
      <c r="O187" s="27" t="str">
        <f>TEXT(Bookings[[#This Row],[Check-in]],"mmm")</f>
        <v>Sep</v>
      </c>
      <c r="P187" s="38" t="s">
        <v>498</v>
      </c>
      <c r="Q187" s="38" t="s">
        <v>67</v>
      </c>
    </row>
    <row r="188" spans="1:17" x14ac:dyDescent="0.3">
      <c r="A188" s="38" t="s">
        <v>453</v>
      </c>
      <c r="B188" s="38" t="s">
        <v>266</v>
      </c>
      <c r="C188" s="38" t="s">
        <v>194</v>
      </c>
      <c r="D188" s="27">
        <v>105</v>
      </c>
      <c r="E188" s="27">
        <v>3</v>
      </c>
      <c r="F188" s="27" t="str" cm="1">
        <f t="array" ref="F188">_xlfn.IFS(Bookings[[#This Row],[Total Guests]]=1,"Solo",Bookings[[#This Row],[Total Guests]]=2,"Couple",Bookings[[#This Row],[Total Guests]]&gt;=3,"Family")</f>
        <v>Family</v>
      </c>
      <c r="G188" s="38" t="str">
        <f>VLOOKUP(Bookings[[#This Row],[Guest ID]],Table1[],4,0)</f>
        <v>Greece</v>
      </c>
      <c r="H188" s="4">
        <v>45897</v>
      </c>
      <c r="I188" s="4">
        <v>45900</v>
      </c>
      <c r="J188" s="27">
        <f>Bookings[[#This Row],[Check-out]]-Bookings[[#This Row],[Check-in]]</f>
        <v>3</v>
      </c>
      <c r="K188" s="28">
        <v>52</v>
      </c>
      <c r="L188" s="28">
        <v>0</v>
      </c>
      <c r="M188" s="28">
        <f t="shared" si="7"/>
        <v>156</v>
      </c>
      <c r="N188" s="28">
        <f>Bookings[[#This Row],[Nights Stayed]]*Bookings[[#This Row],[Price per Night]]</f>
        <v>156</v>
      </c>
      <c r="O188" s="27" t="str">
        <f>TEXT(Bookings[[#This Row],[Check-in]],"mmm")</f>
        <v>Aug</v>
      </c>
      <c r="P188" s="38" t="s">
        <v>498</v>
      </c>
      <c r="Q188" s="38" t="s">
        <v>67</v>
      </c>
    </row>
    <row r="189" spans="1:17" x14ac:dyDescent="0.3">
      <c r="A189" s="38" t="s">
        <v>454</v>
      </c>
      <c r="B189" s="38" t="s">
        <v>266</v>
      </c>
      <c r="C189" s="38" t="s">
        <v>204</v>
      </c>
      <c r="D189" s="27">
        <v>103</v>
      </c>
      <c r="E189" s="27">
        <v>4</v>
      </c>
      <c r="F189" s="27" t="str" cm="1">
        <f t="array" ref="F189">_xlfn.IFS(Bookings[[#This Row],[Total Guests]]=1,"Solo",Bookings[[#This Row],[Total Guests]]=2,"Couple",Bookings[[#This Row],[Total Guests]]&gt;=3,"Family")</f>
        <v>Family</v>
      </c>
      <c r="G189" s="38" t="str">
        <f>VLOOKUP(Bookings[[#This Row],[Guest ID]],Table1[],4,0)</f>
        <v>MKD</v>
      </c>
      <c r="H189" s="4">
        <v>45896</v>
      </c>
      <c r="I189" s="4">
        <v>45898</v>
      </c>
      <c r="J189" s="27">
        <f>Bookings[[#This Row],[Check-out]]-Bookings[[#This Row],[Check-in]]</f>
        <v>2</v>
      </c>
      <c r="K189" s="28">
        <v>55</v>
      </c>
      <c r="L189" s="28">
        <v>0</v>
      </c>
      <c r="M189" s="28">
        <f t="shared" si="7"/>
        <v>110</v>
      </c>
      <c r="N189" s="28">
        <f>Bookings[[#This Row],[Nights Stayed]]*Bookings[[#This Row],[Price per Night]]</f>
        <v>110</v>
      </c>
      <c r="O189" s="27" t="str">
        <f>TEXT(Bookings[[#This Row],[Check-in]],"mmm")</f>
        <v>Aug</v>
      </c>
      <c r="P189" s="38" t="s">
        <v>498</v>
      </c>
      <c r="Q189" s="38" t="s">
        <v>67</v>
      </c>
    </row>
    <row r="190" spans="1:17" x14ac:dyDescent="0.3">
      <c r="A190" s="38" t="s">
        <v>455</v>
      </c>
      <c r="B190" s="38" t="s">
        <v>266</v>
      </c>
      <c r="C190" s="38" t="s">
        <v>195</v>
      </c>
      <c r="D190" s="27">
        <v>8</v>
      </c>
      <c r="E190" s="27">
        <v>3</v>
      </c>
      <c r="F190" s="27" t="str" cm="1">
        <f t="array" ref="F190">_xlfn.IFS(Bookings[[#This Row],[Total Guests]]=1,"Solo",Bookings[[#This Row],[Total Guests]]=2,"Couple",Bookings[[#This Row],[Total Guests]]&gt;=3,"Family")</f>
        <v>Family</v>
      </c>
      <c r="G190" s="38" t="str">
        <f>VLOOKUP(Bookings[[#This Row],[Guest ID]],Table1[],4,0)</f>
        <v>Greece</v>
      </c>
      <c r="H190" s="4">
        <v>45893</v>
      </c>
      <c r="I190" s="4">
        <v>45899</v>
      </c>
      <c r="J190" s="27">
        <f>Bookings[[#This Row],[Check-out]]-Bookings[[#This Row],[Check-in]]</f>
        <v>6</v>
      </c>
      <c r="K190" s="28">
        <v>50</v>
      </c>
      <c r="L190" s="28">
        <v>0</v>
      </c>
      <c r="M190" s="28">
        <f>J190*K190</f>
        <v>300</v>
      </c>
      <c r="N190" s="28">
        <f>Bookings[[#This Row],[Nights Stayed]]*Bookings[[#This Row],[Price per Night]]</f>
        <v>300</v>
      </c>
      <c r="O190" s="27" t="str">
        <f>TEXT(Bookings[[#This Row],[Check-in]],"mmm")</f>
        <v>Aug</v>
      </c>
      <c r="P190" s="38" t="s">
        <v>498</v>
      </c>
      <c r="Q190" s="38" t="s">
        <v>67</v>
      </c>
    </row>
    <row r="191" spans="1:17" x14ac:dyDescent="0.3">
      <c r="A191" s="38" t="s">
        <v>456</v>
      </c>
      <c r="B191" s="38" t="s">
        <v>266</v>
      </c>
      <c r="C191" s="38" t="s">
        <v>96</v>
      </c>
      <c r="D191" s="27">
        <v>5</v>
      </c>
      <c r="E191" s="27">
        <v>4</v>
      </c>
      <c r="F191" s="27" t="str" cm="1">
        <f t="array" ref="F191">_xlfn.IFS(Bookings[[#This Row],[Total Guests]]=1,"Solo",Bookings[[#This Row],[Total Guests]]=2,"Couple",Bookings[[#This Row],[Total Guests]]&gt;=3,"Family")</f>
        <v>Family</v>
      </c>
      <c r="G191" s="38" t="str">
        <f>VLOOKUP(Bookings[[#This Row],[Guest ID]],Table1[],4,0)</f>
        <v>Serbia</v>
      </c>
      <c r="H191" s="4">
        <v>45910</v>
      </c>
      <c r="I191" s="4">
        <v>45917</v>
      </c>
      <c r="J191" s="27">
        <f>Bookings[[#This Row],[Check-out]]-Bookings[[#This Row],[Check-in]]</f>
        <v>7</v>
      </c>
      <c r="K191" s="28">
        <v>50</v>
      </c>
      <c r="L191" s="28">
        <v>0</v>
      </c>
      <c r="M191" s="28">
        <f>J191*K191</f>
        <v>350</v>
      </c>
      <c r="N191" s="28">
        <f>Bookings[[#This Row],[Nights Stayed]]*Bookings[[#This Row],[Price per Night]]</f>
        <v>350</v>
      </c>
      <c r="O191" s="27" t="str">
        <f>TEXT(Bookings[[#This Row],[Check-in]],"mmm")</f>
        <v>Sep</v>
      </c>
      <c r="P191" s="38" t="s">
        <v>489</v>
      </c>
      <c r="Q191" s="38" t="s">
        <v>66</v>
      </c>
    </row>
    <row r="192" spans="1:17" x14ac:dyDescent="0.3">
      <c r="A192" s="38" t="s">
        <v>457</v>
      </c>
      <c r="B192" s="38" t="s">
        <v>266</v>
      </c>
      <c r="C192" s="38" t="s">
        <v>190</v>
      </c>
      <c r="D192" s="27">
        <v>106</v>
      </c>
      <c r="E192" s="27">
        <v>3</v>
      </c>
      <c r="F192" s="27" t="str" cm="1">
        <f t="array" ref="F192">_xlfn.IFS(Bookings[[#This Row],[Total Guests]]=1,"Solo",Bookings[[#This Row],[Total Guests]]=2,"Couple",Bookings[[#This Row],[Total Guests]]&gt;=3,"Family")</f>
        <v>Family</v>
      </c>
      <c r="G192" s="38" t="str">
        <f>VLOOKUP(Bookings[[#This Row],[Guest ID]],Table1[],4,0)</f>
        <v>Serbia</v>
      </c>
      <c r="H192" s="4">
        <v>45894</v>
      </c>
      <c r="I192" s="4">
        <v>45897</v>
      </c>
      <c r="J192" s="27">
        <f>Bookings[[#This Row],[Check-out]]-Bookings[[#This Row],[Check-in]]</f>
        <v>3</v>
      </c>
      <c r="K192" s="28">
        <v>55</v>
      </c>
      <c r="L192" s="28">
        <v>0</v>
      </c>
      <c r="M192" s="28">
        <f t="shared" ref="M192:M203" si="8">(J192*K192)-L192</f>
        <v>165</v>
      </c>
      <c r="N192" s="28">
        <f>Bookings[[#This Row],[Nights Stayed]]*Bookings[[#This Row],[Price per Night]]</f>
        <v>165</v>
      </c>
      <c r="O192" s="27" t="str">
        <f>TEXT(Bookings[[#This Row],[Check-in]],"mmm")</f>
        <v>Aug</v>
      </c>
      <c r="P192" s="38" t="s">
        <v>70</v>
      </c>
      <c r="Q192" s="38" t="s">
        <v>67</v>
      </c>
    </row>
    <row r="193" spans="1:17" x14ac:dyDescent="0.3">
      <c r="A193" s="38" t="s">
        <v>458</v>
      </c>
      <c r="B193" s="38" t="s">
        <v>266</v>
      </c>
      <c r="C193" s="38" t="s">
        <v>144</v>
      </c>
      <c r="D193" s="27">
        <v>107</v>
      </c>
      <c r="E193" s="27">
        <v>4</v>
      </c>
      <c r="F193" s="27" t="str" cm="1">
        <f t="array" ref="F193">_xlfn.IFS(Bookings[[#This Row],[Total Guests]]=1,"Solo",Bookings[[#This Row],[Total Guests]]=2,"Couple",Bookings[[#This Row],[Total Guests]]&gt;=3,"Family")</f>
        <v>Family</v>
      </c>
      <c r="G193" s="38" t="str">
        <f>VLOOKUP(Bookings[[#This Row],[Guest ID]],Table1[],4,0)</f>
        <v>Greece</v>
      </c>
      <c r="H193" s="4">
        <v>45893</v>
      </c>
      <c r="I193" s="4">
        <v>45899</v>
      </c>
      <c r="J193" s="27">
        <f>Bookings[[#This Row],[Check-out]]-Bookings[[#This Row],[Check-in]]</f>
        <v>6</v>
      </c>
      <c r="K193" s="28">
        <v>57</v>
      </c>
      <c r="L193" s="28">
        <v>0</v>
      </c>
      <c r="M193" s="28">
        <f t="shared" si="8"/>
        <v>342</v>
      </c>
      <c r="N193" s="28">
        <f>Bookings[[#This Row],[Nights Stayed]]*Bookings[[#This Row],[Price per Night]]</f>
        <v>342</v>
      </c>
      <c r="O193" s="27" t="str">
        <f>TEXT(Bookings[[#This Row],[Check-in]],"mmm")</f>
        <v>Aug</v>
      </c>
      <c r="P193" s="38" t="s">
        <v>498</v>
      </c>
      <c r="Q193" s="38" t="s">
        <v>66</v>
      </c>
    </row>
    <row r="194" spans="1:17" x14ac:dyDescent="0.3">
      <c r="A194" s="38" t="s">
        <v>459</v>
      </c>
      <c r="B194" s="38" t="s">
        <v>266</v>
      </c>
      <c r="C194" s="38" t="s">
        <v>197</v>
      </c>
      <c r="D194" s="27">
        <v>103</v>
      </c>
      <c r="E194" s="27">
        <v>2</v>
      </c>
      <c r="F194" s="27" t="str" cm="1">
        <f t="array" ref="F194">_xlfn.IFS(Bookings[[#This Row],[Total Guests]]=1,"Solo",Bookings[[#This Row],[Total Guests]]=2,"Couple",Bookings[[#This Row],[Total Guests]]&gt;=3,"Family")</f>
        <v>Couple</v>
      </c>
      <c r="G194" s="38" t="str">
        <f>VLOOKUP(Bookings[[#This Row],[Guest ID]],Table1[],4,0)</f>
        <v>Greece</v>
      </c>
      <c r="H194" s="4">
        <v>45893</v>
      </c>
      <c r="I194" s="4">
        <v>45894</v>
      </c>
      <c r="J194" s="27">
        <f>Bookings[[#This Row],[Check-out]]-Bookings[[#This Row],[Check-in]]</f>
        <v>1</v>
      </c>
      <c r="K194" s="28">
        <v>50</v>
      </c>
      <c r="L194" s="28">
        <v>0</v>
      </c>
      <c r="M194" s="28">
        <f t="shared" si="8"/>
        <v>50</v>
      </c>
      <c r="N194" s="28">
        <f>Bookings[[#This Row],[Nights Stayed]]*Bookings[[#This Row],[Price per Night]]</f>
        <v>50</v>
      </c>
      <c r="O194" s="27" t="str">
        <f>TEXT(Bookings[[#This Row],[Check-in]],"mmm")</f>
        <v>Aug</v>
      </c>
      <c r="P194" s="38" t="s">
        <v>498</v>
      </c>
      <c r="Q194" s="38" t="s">
        <v>67</v>
      </c>
    </row>
    <row r="195" spans="1:17" x14ac:dyDescent="0.3">
      <c r="A195" s="38" t="s">
        <v>460</v>
      </c>
      <c r="B195" s="38" t="s">
        <v>266</v>
      </c>
      <c r="C195" s="38" t="s">
        <v>55</v>
      </c>
      <c r="D195" s="27">
        <v>8</v>
      </c>
      <c r="E195" s="27">
        <v>2</v>
      </c>
      <c r="F195" s="27" t="str" cm="1">
        <f t="array" ref="F195">_xlfn.IFS(Bookings[[#This Row],[Total Guests]]=1,"Solo",Bookings[[#This Row],[Total Guests]]=2,"Couple",Bookings[[#This Row],[Total Guests]]&gt;=3,"Family")</f>
        <v>Couple</v>
      </c>
      <c r="G195" s="38" t="str">
        <f>VLOOKUP(Bookings[[#This Row],[Guest ID]],Table1[],4,0)</f>
        <v>Greece</v>
      </c>
      <c r="H195" s="4">
        <v>45892</v>
      </c>
      <c r="I195" s="4">
        <v>45893</v>
      </c>
      <c r="J195" s="27">
        <f>Bookings[[#This Row],[Check-out]]-Bookings[[#This Row],[Check-in]]</f>
        <v>1</v>
      </c>
      <c r="K195" s="28">
        <v>50</v>
      </c>
      <c r="L195" s="28">
        <v>0</v>
      </c>
      <c r="M195" s="28">
        <f t="shared" si="8"/>
        <v>50</v>
      </c>
      <c r="N195" s="28">
        <f>Bookings[[#This Row],[Nights Stayed]]*Bookings[[#This Row],[Price per Night]]</f>
        <v>50</v>
      </c>
      <c r="O195" s="27" t="str">
        <f>TEXT(Bookings[[#This Row],[Check-in]],"mmm")</f>
        <v>Aug</v>
      </c>
      <c r="P195" s="38" t="s">
        <v>498</v>
      </c>
      <c r="Q195" s="38" t="s">
        <v>65</v>
      </c>
    </row>
    <row r="196" spans="1:17" x14ac:dyDescent="0.3">
      <c r="A196" s="38" t="s">
        <v>461</v>
      </c>
      <c r="B196" s="38" t="s">
        <v>266</v>
      </c>
      <c r="C196" s="38" t="s">
        <v>198</v>
      </c>
      <c r="D196" s="27">
        <v>105</v>
      </c>
      <c r="E196" s="27">
        <v>4</v>
      </c>
      <c r="F196" s="27" t="str" cm="1">
        <f t="array" ref="F196">_xlfn.IFS(Bookings[[#This Row],[Total Guests]]=1,"Solo",Bookings[[#This Row],[Total Guests]]=2,"Couple",Bookings[[#This Row],[Total Guests]]&gt;=3,"Family")</f>
        <v>Family</v>
      </c>
      <c r="G196" s="38" t="str">
        <f>VLOOKUP(Bookings[[#This Row],[Guest ID]],Table1[],4,0)</f>
        <v>Greece</v>
      </c>
      <c r="H196" s="4">
        <v>45893</v>
      </c>
      <c r="I196" s="4">
        <v>45895</v>
      </c>
      <c r="J196" s="27">
        <f>Bookings[[#This Row],[Check-out]]-Bookings[[#This Row],[Check-in]]</f>
        <v>2</v>
      </c>
      <c r="K196" s="28">
        <v>50</v>
      </c>
      <c r="L196" s="28">
        <v>0</v>
      </c>
      <c r="M196" s="28">
        <f t="shared" si="8"/>
        <v>100</v>
      </c>
      <c r="N196" s="28">
        <f>Bookings[[#This Row],[Nights Stayed]]*Bookings[[#This Row],[Price per Night]]</f>
        <v>100</v>
      </c>
      <c r="O196" s="27" t="str">
        <f>TEXT(Bookings[[#This Row],[Check-in]],"mmm")</f>
        <v>Aug</v>
      </c>
      <c r="P196" s="38" t="s">
        <v>498</v>
      </c>
      <c r="Q196" s="38" t="s">
        <v>67</v>
      </c>
    </row>
    <row r="197" spans="1:17" x14ac:dyDescent="0.3">
      <c r="A197" s="38" t="s">
        <v>462</v>
      </c>
      <c r="B197" s="38" t="s">
        <v>266</v>
      </c>
      <c r="C197" s="38" t="s">
        <v>202</v>
      </c>
      <c r="D197" s="27">
        <v>102</v>
      </c>
      <c r="E197" s="27">
        <v>3</v>
      </c>
      <c r="F197" s="27" t="str" cm="1">
        <f t="array" ref="F197">_xlfn.IFS(Bookings[[#This Row],[Total Guests]]=1,"Solo",Bookings[[#This Row],[Total Guests]]=2,"Couple",Bookings[[#This Row],[Total Guests]]&gt;=3,"Family")</f>
        <v>Family</v>
      </c>
      <c r="G197" s="38" t="str">
        <f>VLOOKUP(Bookings[[#This Row],[Guest ID]],Table1[],4,0)</f>
        <v>MKD</v>
      </c>
      <c r="H197" s="4">
        <v>45893</v>
      </c>
      <c r="I197" s="4">
        <v>45900</v>
      </c>
      <c r="J197" s="27">
        <f>Bookings[[#This Row],[Check-out]]-Bookings[[#This Row],[Check-in]]</f>
        <v>7</v>
      </c>
      <c r="K197" s="28">
        <v>50</v>
      </c>
      <c r="L197" s="28">
        <v>0</v>
      </c>
      <c r="M197" s="28">
        <f t="shared" si="8"/>
        <v>350</v>
      </c>
      <c r="N197" s="28">
        <f>Bookings[[#This Row],[Nights Stayed]]*Bookings[[#This Row],[Price per Night]]</f>
        <v>350</v>
      </c>
      <c r="O197" s="27" t="str">
        <f>TEXT(Bookings[[#This Row],[Check-in]],"mmm")</f>
        <v>Aug</v>
      </c>
      <c r="P197" s="38" t="s">
        <v>72</v>
      </c>
      <c r="Q197" s="38" t="s">
        <v>67</v>
      </c>
    </row>
    <row r="198" spans="1:17" x14ac:dyDescent="0.3">
      <c r="A198" s="38" t="s">
        <v>463</v>
      </c>
      <c r="B198" s="38" t="s">
        <v>89</v>
      </c>
      <c r="C198" s="38" t="s">
        <v>205</v>
      </c>
      <c r="D198" s="27">
        <v>2</v>
      </c>
      <c r="E198" s="27">
        <v>2</v>
      </c>
      <c r="F198" s="27" t="str" cm="1">
        <f t="array" ref="F198">_xlfn.IFS(Bookings[[#This Row],[Total Guests]]=1,"Solo",Bookings[[#This Row],[Total Guests]]=2,"Couple",Bookings[[#This Row],[Total Guests]]&gt;=3,"Family")</f>
        <v>Couple</v>
      </c>
      <c r="G198" s="38" t="str">
        <f>VLOOKUP(Bookings[[#This Row],[Guest ID]],Table1[],4,0)</f>
        <v>Serbia</v>
      </c>
      <c r="H198" s="4">
        <v>45906</v>
      </c>
      <c r="I198" s="4">
        <v>45908</v>
      </c>
      <c r="J198" s="27">
        <f>Bookings[[#This Row],[Check-out]]-Bookings[[#This Row],[Check-in]]</f>
        <v>2</v>
      </c>
      <c r="K198" s="28">
        <v>42</v>
      </c>
      <c r="L198" s="28">
        <v>0</v>
      </c>
      <c r="M198" s="28">
        <f t="shared" si="8"/>
        <v>84</v>
      </c>
      <c r="N198" s="28">
        <f>Bookings[[#This Row],[Nights Stayed]]*Bookings[[#This Row],[Price per Night]]</f>
        <v>84</v>
      </c>
      <c r="O198" s="27" t="str">
        <f>TEXT(Bookings[[#This Row],[Check-in]],"mmm")</f>
        <v>Sep</v>
      </c>
      <c r="P198" s="38" t="s">
        <v>489</v>
      </c>
      <c r="Q198" s="38" t="s">
        <v>66</v>
      </c>
    </row>
    <row r="199" spans="1:17" x14ac:dyDescent="0.3">
      <c r="A199" s="38" t="s">
        <v>464</v>
      </c>
      <c r="B199" s="38" t="s">
        <v>266</v>
      </c>
      <c r="C199" s="38" t="s">
        <v>207</v>
      </c>
      <c r="D199" s="27">
        <v>101</v>
      </c>
      <c r="E199" s="27">
        <v>2</v>
      </c>
      <c r="F199" s="27" t="str" cm="1">
        <f t="array" ref="F199">_xlfn.IFS(Bookings[[#This Row],[Total Guests]]=1,"Solo",Bookings[[#This Row],[Total Guests]]=2,"Couple",Bookings[[#This Row],[Total Guests]]&gt;=3,"Family")</f>
        <v>Couple</v>
      </c>
      <c r="G199" s="38" t="str">
        <f>VLOOKUP(Bookings[[#This Row],[Guest ID]],Table1[],4,0)</f>
        <v>Greece</v>
      </c>
      <c r="H199" s="4">
        <v>45897</v>
      </c>
      <c r="I199" s="4">
        <v>45899</v>
      </c>
      <c r="J199" s="27">
        <f>Bookings[[#This Row],[Check-out]]-Bookings[[#This Row],[Check-in]]</f>
        <v>2</v>
      </c>
      <c r="K199" s="28">
        <v>45</v>
      </c>
      <c r="L199" s="28">
        <v>0</v>
      </c>
      <c r="M199" s="28">
        <f t="shared" si="8"/>
        <v>90</v>
      </c>
      <c r="N199" s="28">
        <f>Bookings[[#This Row],[Nights Stayed]]*Bookings[[#This Row],[Price per Night]]</f>
        <v>90</v>
      </c>
      <c r="O199" s="27" t="str">
        <f>TEXT(Bookings[[#This Row],[Check-in]],"mmm")</f>
        <v>Aug</v>
      </c>
      <c r="P199" s="38" t="s">
        <v>498</v>
      </c>
      <c r="Q199" s="38" t="s">
        <v>67</v>
      </c>
    </row>
    <row r="200" spans="1:17" x14ac:dyDescent="0.3">
      <c r="A200" s="38" t="s">
        <v>465</v>
      </c>
      <c r="B200" s="38" t="s">
        <v>266</v>
      </c>
      <c r="C200" s="38" t="s">
        <v>208</v>
      </c>
      <c r="D200" s="27">
        <v>2</v>
      </c>
      <c r="E200" s="27">
        <v>3</v>
      </c>
      <c r="F200" s="27" t="str" cm="1">
        <f t="array" ref="F200">_xlfn.IFS(Bookings[[#This Row],[Total Guests]]=1,"Solo",Bookings[[#This Row],[Total Guests]]=2,"Couple",Bookings[[#This Row],[Total Guests]]&gt;=3,"Family")</f>
        <v>Family</v>
      </c>
      <c r="G200" s="38" t="str">
        <f>VLOOKUP(Bookings[[#This Row],[Guest ID]],Table1[],4,0)</f>
        <v>Greece</v>
      </c>
      <c r="H200" s="4">
        <v>45897</v>
      </c>
      <c r="I200" s="4">
        <v>45898</v>
      </c>
      <c r="J200" s="27">
        <f>Bookings[[#This Row],[Check-out]]-Bookings[[#This Row],[Check-in]]</f>
        <v>1</v>
      </c>
      <c r="K200" s="28">
        <v>47</v>
      </c>
      <c r="L200" s="28">
        <v>0</v>
      </c>
      <c r="M200" s="28">
        <f t="shared" si="8"/>
        <v>47</v>
      </c>
      <c r="N200" s="28">
        <f>Bookings[[#This Row],[Nights Stayed]]*Bookings[[#This Row],[Price per Night]]</f>
        <v>47</v>
      </c>
      <c r="O200" s="27" t="str">
        <f>TEXT(Bookings[[#This Row],[Check-in]],"mmm")</f>
        <v>Aug</v>
      </c>
      <c r="P200" s="38" t="s">
        <v>72</v>
      </c>
      <c r="Q200" s="38" t="s">
        <v>66</v>
      </c>
    </row>
    <row r="201" spans="1:17" x14ac:dyDescent="0.3">
      <c r="A201" s="38" t="s">
        <v>466</v>
      </c>
      <c r="B201" s="38" t="s">
        <v>266</v>
      </c>
      <c r="C201" s="38" t="s">
        <v>210</v>
      </c>
      <c r="D201" s="27">
        <v>103</v>
      </c>
      <c r="E201" s="27">
        <v>3</v>
      </c>
      <c r="F201" s="27" t="str" cm="1">
        <f t="array" ref="F201">_xlfn.IFS(Bookings[[#This Row],[Total Guests]]=1,"Solo",Bookings[[#This Row],[Total Guests]]=2,"Couple",Bookings[[#This Row],[Total Guests]]&gt;=3,"Family")</f>
        <v>Family</v>
      </c>
      <c r="G201" s="38" t="str">
        <f>VLOOKUP(Bookings[[#This Row],[Guest ID]],Table1[],4,0)</f>
        <v>MKD</v>
      </c>
      <c r="H201" s="4">
        <v>45898</v>
      </c>
      <c r="I201" s="4">
        <v>45900</v>
      </c>
      <c r="J201" s="27">
        <f>Bookings[[#This Row],[Check-out]]-Bookings[[#This Row],[Check-in]]</f>
        <v>2</v>
      </c>
      <c r="K201" s="28">
        <v>50</v>
      </c>
      <c r="L201" s="28">
        <v>0</v>
      </c>
      <c r="M201" s="28">
        <f t="shared" si="8"/>
        <v>100</v>
      </c>
      <c r="N201" s="28">
        <f>Bookings[[#This Row],[Nights Stayed]]*Bookings[[#This Row],[Price per Night]]</f>
        <v>100</v>
      </c>
      <c r="O201" s="27" t="str">
        <f>TEXT(Bookings[[#This Row],[Check-in]],"mmm")</f>
        <v>Aug</v>
      </c>
      <c r="P201" s="38" t="s">
        <v>72</v>
      </c>
      <c r="Q201" s="38" t="s">
        <v>67</v>
      </c>
    </row>
    <row r="202" spans="1:17" x14ac:dyDescent="0.3">
      <c r="A202" s="38" t="s">
        <v>467</v>
      </c>
      <c r="B202" s="38" t="s">
        <v>266</v>
      </c>
      <c r="C202" s="38" t="s">
        <v>211</v>
      </c>
      <c r="D202" s="27">
        <v>2</v>
      </c>
      <c r="E202" s="27">
        <v>2</v>
      </c>
      <c r="F202" s="27" t="str" cm="1">
        <f t="array" ref="F202">_xlfn.IFS(Bookings[[#This Row],[Total Guests]]=1,"Solo",Bookings[[#This Row],[Total Guests]]=2,"Couple",Bookings[[#This Row],[Total Guests]]&gt;=3,"Family")</f>
        <v>Couple</v>
      </c>
      <c r="G202" s="38" t="str">
        <f>VLOOKUP(Bookings[[#This Row],[Guest ID]],Table1[],4,0)</f>
        <v>Serbia</v>
      </c>
      <c r="H202" s="4">
        <v>45898</v>
      </c>
      <c r="I202" s="4">
        <v>45904</v>
      </c>
      <c r="J202" s="27">
        <f>Bookings[[#This Row],[Check-out]]-Bookings[[#This Row],[Check-in]]</f>
        <v>6</v>
      </c>
      <c r="K202" s="28">
        <v>40</v>
      </c>
      <c r="L202" s="28">
        <v>0</v>
      </c>
      <c r="M202" s="28">
        <f t="shared" si="8"/>
        <v>240</v>
      </c>
      <c r="N202" s="28">
        <f>Bookings[[#This Row],[Nights Stayed]]*Bookings[[#This Row],[Price per Night]]</f>
        <v>240</v>
      </c>
      <c r="O202" s="27" t="str">
        <f>TEXT(Bookings[[#This Row],[Check-in]],"mmm")</f>
        <v>Aug</v>
      </c>
      <c r="P202" s="38" t="s">
        <v>72</v>
      </c>
      <c r="Q202" s="38" t="s">
        <v>65</v>
      </c>
    </row>
    <row r="203" spans="1:17" x14ac:dyDescent="0.3">
      <c r="A203" s="38" t="s">
        <v>468</v>
      </c>
      <c r="B203" s="38" t="s">
        <v>266</v>
      </c>
      <c r="C203" s="38" t="s">
        <v>121</v>
      </c>
      <c r="D203" s="27">
        <v>102</v>
      </c>
      <c r="E203" s="27">
        <v>2</v>
      </c>
      <c r="F203" s="27" t="str" cm="1">
        <f t="array" ref="F203">_xlfn.IFS(Bookings[[#This Row],[Total Guests]]=1,"Solo",Bookings[[#This Row],[Total Guests]]=2,"Couple",Bookings[[#This Row],[Total Guests]]&gt;=3,"Family")</f>
        <v>Couple</v>
      </c>
      <c r="G203" s="38" t="str">
        <f>VLOOKUP(Bookings[[#This Row],[Guest ID]],Table1[],4,0)</f>
        <v>Belgium</v>
      </c>
      <c r="H203" s="4">
        <v>45906</v>
      </c>
      <c r="I203" s="4">
        <v>45915</v>
      </c>
      <c r="J203" s="27">
        <f>Bookings[[#This Row],[Check-out]]-Bookings[[#This Row],[Check-in]]</f>
        <v>9</v>
      </c>
      <c r="K203" s="28">
        <v>35</v>
      </c>
      <c r="L203" s="28">
        <v>0</v>
      </c>
      <c r="M203" s="28">
        <f t="shared" si="8"/>
        <v>315</v>
      </c>
      <c r="N203" s="28">
        <f>Bookings[[#This Row],[Nights Stayed]]*Bookings[[#This Row],[Price per Night]]</f>
        <v>315</v>
      </c>
      <c r="O203" s="27" t="str">
        <f>TEXT(Bookings[[#This Row],[Check-in]],"mmm")</f>
        <v>Sep</v>
      </c>
      <c r="P203" s="38" t="s">
        <v>498</v>
      </c>
      <c r="Q203" s="38" t="s">
        <v>67</v>
      </c>
    </row>
    <row r="204" spans="1:17" x14ac:dyDescent="0.3">
      <c r="A204" s="38" t="s">
        <v>469</v>
      </c>
      <c r="B204" s="38" t="s">
        <v>266</v>
      </c>
      <c r="C204" s="38" t="s">
        <v>121</v>
      </c>
      <c r="D204" s="27">
        <v>104</v>
      </c>
      <c r="E204" s="27">
        <v>2</v>
      </c>
      <c r="F204" s="27" t="str" cm="1">
        <f t="array" ref="F204">_xlfn.IFS(Bookings[[#This Row],[Total Guests]]=1,"Solo",Bookings[[#This Row],[Total Guests]]=2,"Couple",Bookings[[#This Row],[Total Guests]]&gt;=3,"Family")</f>
        <v>Couple</v>
      </c>
      <c r="G204" s="38" t="str">
        <f>VLOOKUP(Bookings[[#This Row],[Guest ID]],Table1[],4,0)</f>
        <v>Belgium</v>
      </c>
      <c r="H204" s="4">
        <v>45906</v>
      </c>
      <c r="I204" s="4">
        <v>45915</v>
      </c>
      <c r="J204" s="27">
        <f>Bookings[[#This Row],[Check-out]]-Bookings[[#This Row],[Check-in]]</f>
        <v>9</v>
      </c>
      <c r="K204" s="28">
        <v>35</v>
      </c>
      <c r="L204" s="28">
        <v>0</v>
      </c>
      <c r="M204" s="28">
        <f t="shared" ref="M204:M205" si="9">(J204*K204)-L204</f>
        <v>315</v>
      </c>
      <c r="N204" s="28">
        <f>Bookings[[#This Row],[Nights Stayed]]*Bookings[[#This Row],[Price per Night]]</f>
        <v>315</v>
      </c>
      <c r="O204" s="27" t="str">
        <f>TEXT(Bookings[[#This Row],[Check-in]],"mmm")</f>
        <v>Sep</v>
      </c>
      <c r="P204" s="38" t="s">
        <v>498</v>
      </c>
      <c r="Q204" s="38" t="s">
        <v>67</v>
      </c>
    </row>
    <row r="205" spans="1:17" x14ac:dyDescent="0.3">
      <c r="A205" s="38" t="s">
        <v>470</v>
      </c>
      <c r="B205" s="38" t="s">
        <v>266</v>
      </c>
      <c r="C205" s="38" t="s">
        <v>212</v>
      </c>
      <c r="D205" s="27">
        <v>107</v>
      </c>
      <c r="E205" s="27">
        <v>3</v>
      </c>
      <c r="F205" s="27" t="str" cm="1">
        <f t="array" ref="F205">_xlfn.IFS(Bookings[[#This Row],[Total Guests]]=1,"Solo",Bookings[[#This Row],[Total Guests]]=2,"Couple",Bookings[[#This Row],[Total Guests]]&gt;=3,"Family")</f>
        <v>Family</v>
      </c>
      <c r="G205" s="38" t="str">
        <f>VLOOKUP(Bookings[[#This Row],[Guest ID]],Table1[],4,0)</f>
        <v>MKD</v>
      </c>
      <c r="H205" s="4">
        <v>45906</v>
      </c>
      <c r="I205" s="4">
        <v>45908</v>
      </c>
      <c r="J205" s="27">
        <f>Bookings[[#This Row],[Check-out]]-Bookings[[#This Row],[Check-in]]</f>
        <v>2</v>
      </c>
      <c r="K205" s="28">
        <v>40</v>
      </c>
      <c r="L205" s="28">
        <v>0</v>
      </c>
      <c r="M205" s="28">
        <f t="shared" si="9"/>
        <v>80</v>
      </c>
      <c r="N205" s="28">
        <f>Bookings[[#This Row],[Nights Stayed]]*Bookings[[#This Row],[Price per Night]]</f>
        <v>80</v>
      </c>
      <c r="O205" s="27" t="str">
        <f>TEXT(Bookings[[#This Row],[Check-in]],"mmm")</f>
        <v>Sep</v>
      </c>
      <c r="P205" s="38" t="s">
        <v>489</v>
      </c>
      <c r="Q205" s="38" t="s">
        <v>67</v>
      </c>
    </row>
    <row r="206" spans="1:17" x14ac:dyDescent="0.3">
      <c r="A206" s="38" t="s">
        <v>471</v>
      </c>
      <c r="B206" s="38" t="s">
        <v>266</v>
      </c>
      <c r="C206" s="38" t="s">
        <v>212</v>
      </c>
      <c r="D206" s="27">
        <v>108</v>
      </c>
      <c r="E206" s="27">
        <v>2</v>
      </c>
      <c r="F206" s="27" t="str" cm="1">
        <f t="array" ref="F206">_xlfn.IFS(Bookings[[#This Row],[Total Guests]]=1,"Solo",Bookings[[#This Row],[Total Guests]]=2,"Couple",Bookings[[#This Row],[Total Guests]]&gt;=3,"Family")</f>
        <v>Couple</v>
      </c>
      <c r="G206" s="38" t="str">
        <f>VLOOKUP(Bookings[[#This Row],[Guest ID]],Table1[],4,0)</f>
        <v>MKD</v>
      </c>
      <c r="H206" s="4">
        <v>45906</v>
      </c>
      <c r="I206" s="4">
        <v>45908</v>
      </c>
      <c r="J206" s="27">
        <f>Bookings[[#This Row],[Check-out]]-Bookings[[#This Row],[Check-in]]</f>
        <v>2</v>
      </c>
      <c r="K206" s="28">
        <v>40</v>
      </c>
      <c r="L206" s="28">
        <v>0</v>
      </c>
      <c r="M206" s="28">
        <f t="shared" ref="M206:M221" si="10">(J206*K206)-L206</f>
        <v>80</v>
      </c>
      <c r="N206" s="28">
        <f>Bookings[[#This Row],[Nights Stayed]]*Bookings[[#This Row],[Price per Night]]</f>
        <v>80</v>
      </c>
      <c r="O206" s="27" t="str">
        <f>TEXT(Bookings[[#This Row],[Check-in]],"mmm")</f>
        <v>Sep</v>
      </c>
      <c r="P206" s="38" t="s">
        <v>489</v>
      </c>
      <c r="Q206" s="38" t="s">
        <v>67</v>
      </c>
    </row>
    <row r="207" spans="1:17" x14ac:dyDescent="0.3">
      <c r="A207" s="38" t="s">
        <v>472</v>
      </c>
      <c r="B207" s="38" t="s">
        <v>266</v>
      </c>
      <c r="C207" s="38" t="s">
        <v>213</v>
      </c>
      <c r="D207" s="27">
        <v>8</v>
      </c>
      <c r="E207" s="27">
        <v>2</v>
      </c>
      <c r="F207" s="27" t="str" cm="1">
        <f t="array" ref="F207">_xlfn.IFS(Bookings[[#This Row],[Total Guests]]=1,"Solo",Bookings[[#This Row],[Total Guests]]=2,"Couple",Bookings[[#This Row],[Total Guests]]&gt;=3,"Family")</f>
        <v>Couple</v>
      </c>
      <c r="G207" s="38" t="str">
        <f>VLOOKUP(Bookings[[#This Row],[Guest ID]],Table1[],4,0)</f>
        <v>Serbia</v>
      </c>
      <c r="H207" s="4">
        <v>45903</v>
      </c>
      <c r="I207" s="4">
        <v>45915</v>
      </c>
      <c r="J207" s="27">
        <f>Bookings[[#This Row],[Check-out]]-Bookings[[#This Row],[Check-in]]</f>
        <v>12</v>
      </c>
      <c r="K207" s="28">
        <v>40</v>
      </c>
      <c r="L207" s="28">
        <v>0</v>
      </c>
      <c r="M207" s="28">
        <f t="shared" si="10"/>
        <v>480</v>
      </c>
      <c r="N207" s="28">
        <f>Bookings[[#This Row],[Nights Stayed]]*Bookings[[#This Row],[Price per Night]]</f>
        <v>480</v>
      </c>
      <c r="O207" s="27" t="str">
        <f>TEXT(Bookings[[#This Row],[Check-in]],"mmm")</f>
        <v>Sep</v>
      </c>
      <c r="P207" s="38" t="s">
        <v>498</v>
      </c>
      <c r="Q207" s="38" t="s">
        <v>67</v>
      </c>
    </row>
    <row r="208" spans="1:17" x14ac:dyDescent="0.3">
      <c r="A208" s="38" t="s">
        <v>473</v>
      </c>
      <c r="B208" s="38" t="s">
        <v>266</v>
      </c>
      <c r="C208" s="38" t="s">
        <v>214</v>
      </c>
      <c r="D208" s="27">
        <v>106</v>
      </c>
      <c r="E208" s="27">
        <v>2</v>
      </c>
      <c r="F208" s="27" t="str" cm="1">
        <f t="array" ref="F208">_xlfn.IFS(Bookings[[#This Row],[Total Guests]]=1,"Solo",Bookings[[#This Row],[Total Guests]]=2,"Couple",Bookings[[#This Row],[Total Guests]]&gt;=3,"Family")</f>
        <v>Couple</v>
      </c>
      <c r="G208" s="38" t="str">
        <f>VLOOKUP(Bookings[[#This Row],[Guest ID]],Table1[],4,0)</f>
        <v>Greece</v>
      </c>
      <c r="H208" s="4">
        <v>45902</v>
      </c>
      <c r="I208" s="4">
        <v>45907</v>
      </c>
      <c r="J208" s="27">
        <f>Bookings[[#This Row],[Check-out]]-Bookings[[#This Row],[Check-in]]</f>
        <v>5</v>
      </c>
      <c r="K208" s="28">
        <v>40</v>
      </c>
      <c r="L208" s="28">
        <v>0</v>
      </c>
      <c r="M208" s="28">
        <f t="shared" si="10"/>
        <v>200</v>
      </c>
      <c r="N208" s="28">
        <f>Bookings[[#This Row],[Nights Stayed]]*Bookings[[#This Row],[Price per Night]]</f>
        <v>200</v>
      </c>
      <c r="O208" s="27" t="str">
        <f>TEXT(Bookings[[#This Row],[Check-in]],"mmm")</f>
        <v>Sep</v>
      </c>
      <c r="P208" s="38" t="s">
        <v>498</v>
      </c>
      <c r="Q208" s="38" t="s">
        <v>67</v>
      </c>
    </row>
    <row r="209" spans="1:17" x14ac:dyDescent="0.3">
      <c r="A209" s="38" t="s">
        <v>474</v>
      </c>
      <c r="B209" s="38" t="s">
        <v>266</v>
      </c>
      <c r="C209" s="38" t="s">
        <v>215</v>
      </c>
      <c r="D209" s="27">
        <v>105</v>
      </c>
      <c r="E209" s="27">
        <v>2</v>
      </c>
      <c r="F209" s="27" t="str" cm="1">
        <f t="array" ref="F209">_xlfn.IFS(Bookings[[#This Row],[Total Guests]]=1,"Solo",Bookings[[#This Row],[Total Guests]]=2,"Couple",Bookings[[#This Row],[Total Guests]]&gt;=3,"Family")</f>
        <v>Couple</v>
      </c>
      <c r="G209" s="38" t="str">
        <f>VLOOKUP(Bookings[[#This Row],[Guest ID]],Table1[],4,0)</f>
        <v>MKD</v>
      </c>
      <c r="H209" s="4">
        <v>45904</v>
      </c>
      <c r="I209" s="4">
        <v>45907</v>
      </c>
      <c r="J209" s="27">
        <f>Bookings[[#This Row],[Check-out]]-Bookings[[#This Row],[Check-in]]</f>
        <v>3</v>
      </c>
      <c r="K209" s="28">
        <v>40</v>
      </c>
      <c r="L209" s="28">
        <v>50</v>
      </c>
      <c r="M209" s="28">
        <f t="shared" si="10"/>
        <v>70</v>
      </c>
      <c r="N209" s="28">
        <f>Bookings[[#This Row],[Nights Stayed]]*Bookings[[#This Row],[Price per Night]]</f>
        <v>120</v>
      </c>
      <c r="O209" s="27" t="str">
        <f>TEXT(Bookings[[#This Row],[Check-in]],"mmm")</f>
        <v>Sep</v>
      </c>
      <c r="P209" s="38" t="s">
        <v>72</v>
      </c>
      <c r="Q209" s="38" t="s">
        <v>67</v>
      </c>
    </row>
    <row r="210" spans="1:17" x14ac:dyDescent="0.3">
      <c r="A210" s="38" t="s">
        <v>475</v>
      </c>
      <c r="B210" s="38" t="s">
        <v>266</v>
      </c>
      <c r="C210" s="38" t="s">
        <v>216</v>
      </c>
      <c r="D210" s="27">
        <v>103</v>
      </c>
      <c r="E210" s="27">
        <v>2</v>
      </c>
      <c r="F210" s="27" t="str" cm="1">
        <f t="array" ref="F210">_xlfn.IFS(Bookings[[#This Row],[Total Guests]]=1,"Solo",Bookings[[#This Row],[Total Guests]]=2,"Couple",Bookings[[#This Row],[Total Guests]]&gt;=3,"Family")</f>
        <v>Couple</v>
      </c>
      <c r="G210" s="38" t="str">
        <f>VLOOKUP(Bookings[[#This Row],[Guest ID]],Table1[],4,0)</f>
        <v>MKD</v>
      </c>
      <c r="H210" s="4">
        <v>45902</v>
      </c>
      <c r="I210" s="4">
        <v>45907</v>
      </c>
      <c r="J210" s="27">
        <f>Bookings[[#This Row],[Check-out]]-Bookings[[#This Row],[Check-in]]</f>
        <v>5</v>
      </c>
      <c r="K210" s="28">
        <v>42</v>
      </c>
      <c r="L210" s="28">
        <v>0</v>
      </c>
      <c r="M210" s="28">
        <f t="shared" si="10"/>
        <v>210</v>
      </c>
      <c r="N210" s="28">
        <f>Bookings[[#This Row],[Nights Stayed]]*Bookings[[#This Row],[Price per Night]]</f>
        <v>210</v>
      </c>
      <c r="O210" s="27" t="str">
        <f>TEXT(Bookings[[#This Row],[Check-in]],"mmm")</f>
        <v>Sep</v>
      </c>
      <c r="P210" s="38" t="s">
        <v>490</v>
      </c>
      <c r="Q210" s="38" t="s">
        <v>66</v>
      </c>
    </row>
    <row r="211" spans="1:17" x14ac:dyDescent="0.3">
      <c r="A211" s="38" t="s">
        <v>476</v>
      </c>
      <c r="B211" s="38" t="s">
        <v>266</v>
      </c>
      <c r="C211" s="38" t="s">
        <v>217</v>
      </c>
      <c r="D211" s="27">
        <v>108</v>
      </c>
      <c r="E211" s="27">
        <v>2</v>
      </c>
      <c r="F211" s="27" t="str" cm="1">
        <f t="array" ref="F211">_xlfn.IFS(Bookings[[#This Row],[Total Guests]]=1,"Solo",Bookings[[#This Row],[Total Guests]]=2,"Couple",Bookings[[#This Row],[Total Guests]]&gt;=3,"Family")</f>
        <v>Couple</v>
      </c>
      <c r="G211" s="38" t="str">
        <f>VLOOKUP(Bookings[[#This Row],[Guest ID]],Table1[],4,0)</f>
        <v>MKD</v>
      </c>
      <c r="H211" s="4">
        <v>45908</v>
      </c>
      <c r="I211" s="4">
        <v>45918</v>
      </c>
      <c r="J211" s="27">
        <f>Bookings[[#This Row],[Check-out]]-Bookings[[#This Row],[Check-in]]</f>
        <v>10</v>
      </c>
      <c r="K211" s="28">
        <v>35</v>
      </c>
      <c r="L211" s="28">
        <v>0</v>
      </c>
      <c r="M211" s="28">
        <f t="shared" si="10"/>
        <v>350</v>
      </c>
      <c r="N211" s="28">
        <f>Bookings[[#This Row],[Nights Stayed]]*Bookings[[#This Row],[Price per Night]]</f>
        <v>350</v>
      </c>
      <c r="O211" s="27" t="str">
        <f>TEXT(Bookings[[#This Row],[Check-in]],"mmm")</f>
        <v>Sep</v>
      </c>
      <c r="P211" s="38" t="s">
        <v>489</v>
      </c>
      <c r="Q211" s="38" t="s">
        <v>66</v>
      </c>
    </row>
    <row r="212" spans="1:17" x14ac:dyDescent="0.3">
      <c r="A212" s="38" t="s">
        <v>477</v>
      </c>
      <c r="B212" s="38" t="s">
        <v>266</v>
      </c>
      <c r="C212" s="38" t="s">
        <v>218</v>
      </c>
      <c r="D212" s="27">
        <v>101</v>
      </c>
      <c r="E212" s="27">
        <v>2</v>
      </c>
      <c r="F212" s="27" t="str" cm="1">
        <f t="array" ref="F212">_xlfn.IFS(Bookings[[#This Row],[Total Guests]]=1,"Solo",Bookings[[#This Row],[Total Guests]]=2,"Couple",Bookings[[#This Row],[Total Guests]]&gt;=3,"Family")</f>
        <v>Couple</v>
      </c>
      <c r="G212" s="38" t="str">
        <f>VLOOKUP(Bookings[[#This Row],[Guest ID]],Table1[],4,0)</f>
        <v>Serbia</v>
      </c>
      <c r="H212" s="4">
        <v>45904</v>
      </c>
      <c r="I212" s="4">
        <v>45914</v>
      </c>
      <c r="J212" s="27">
        <f>Bookings[[#This Row],[Check-out]]-Bookings[[#This Row],[Check-in]]</f>
        <v>10</v>
      </c>
      <c r="K212" s="28">
        <v>35</v>
      </c>
      <c r="L212" s="28">
        <v>0</v>
      </c>
      <c r="M212" s="28">
        <f t="shared" si="10"/>
        <v>350</v>
      </c>
      <c r="N212" s="28">
        <f>Bookings[[#This Row],[Nights Stayed]]*Bookings[[#This Row],[Price per Night]]</f>
        <v>350</v>
      </c>
      <c r="O212" s="27" t="str">
        <f>TEXT(Bookings[[#This Row],[Check-in]],"mmm")</f>
        <v>Sep</v>
      </c>
      <c r="P212" s="38" t="s">
        <v>72</v>
      </c>
      <c r="Q212" s="38" t="s">
        <v>65</v>
      </c>
    </row>
    <row r="213" spans="1:17" x14ac:dyDescent="0.3">
      <c r="A213" s="38" t="s">
        <v>478</v>
      </c>
      <c r="B213" s="38" t="s">
        <v>266</v>
      </c>
      <c r="C213" s="38" t="s">
        <v>219</v>
      </c>
      <c r="D213" s="27">
        <v>2</v>
      </c>
      <c r="E213" s="27">
        <v>2</v>
      </c>
      <c r="F213" s="27" t="str" cm="1">
        <f t="array" ref="F213">_xlfn.IFS(Bookings[[#This Row],[Total Guests]]=1,"Solo",Bookings[[#This Row],[Total Guests]]=2,"Couple",Bookings[[#This Row],[Total Guests]]&gt;=3,"Family")</f>
        <v>Couple</v>
      </c>
      <c r="G213" s="38" t="str">
        <f>VLOOKUP(Bookings[[#This Row],[Guest ID]],Table1[],4,0)</f>
        <v>MKD</v>
      </c>
      <c r="H213" s="4">
        <v>45906</v>
      </c>
      <c r="I213" s="4">
        <v>45908</v>
      </c>
      <c r="J213" s="27">
        <f>Bookings[[#This Row],[Check-out]]-Bookings[[#This Row],[Check-in]]</f>
        <v>2</v>
      </c>
      <c r="K213" s="28">
        <v>40</v>
      </c>
      <c r="L213" s="28">
        <v>0</v>
      </c>
      <c r="M213" s="28">
        <f t="shared" si="10"/>
        <v>80</v>
      </c>
      <c r="N213" s="28">
        <f>Bookings[[#This Row],[Nights Stayed]]*Bookings[[#This Row],[Price per Night]]</f>
        <v>80</v>
      </c>
      <c r="O213" s="27" t="str">
        <f>TEXT(Bookings[[#This Row],[Check-in]],"mmm")</f>
        <v>Sep</v>
      </c>
      <c r="P213" s="38" t="s">
        <v>72</v>
      </c>
      <c r="Q213" s="38" t="s">
        <v>67</v>
      </c>
    </row>
    <row r="214" spans="1:17" x14ac:dyDescent="0.3">
      <c r="A214" s="38" t="s">
        <v>479</v>
      </c>
      <c r="B214" s="38" t="s">
        <v>266</v>
      </c>
      <c r="C214" s="38" t="s">
        <v>220</v>
      </c>
      <c r="D214" s="27">
        <v>6</v>
      </c>
      <c r="E214" s="27">
        <v>2</v>
      </c>
      <c r="F214" s="27" t="str" cm="1">
        <f t="array" ref="F214">_xlfn.IFS(Bookings[[#This Row],[Total Guests]]=1,"Solo",Bookings[[#This Row],[Total Guests]]=2,"Couple",Bookings[[#This Row],[Total Guests]]&gt;=3,"Family")</f>
        <v>Couple</v>
      </c>
      <c r="G214" s="38" t="str">
        <f>VLOOKUP(Bookings[[#This Row],[Guest ID]],Table1[],4,0)</f>
        <v>Serbia</v>
      </c>
      <c r="H214" s="4">
        <v>45906</v>
      </c>
      <c r="I214" s="4">
        <v>45907</v>
      </c>
      <c r="J214" s="27">
        <f>Bookings[[#This Row],[Check-out]]-Bookings[[#This Row],[Check-in]]</f>
        <v>1</v>
      </c>
      <c r="K214" s="28">
        <v>35</v>
      </c>
      <c r="L214" s="28">
        <v>0</v>
      </c>
      <c r="M214" s="28">
        <f t="shared" si="10"/>
        <v>35</v>
      </c>
      <c r="N214" s="28">
        <f>Bookings[[#This Row],[Nights Stayed]]*Bookings[[#This Row],[Price per Night]]</f>
        <v>35</v>
      </c>
      <c r="O214" s="27" t="str">
        <f>TEXT(Bookings[[#This Row],[Check-in]],"mmm")</f>
        <v>Sep</v>
      </c>
      <c r="P214" s="38" t="s">
        <v>72</v>
      </c>
      <c r="Q214" s="38" t="s">
        <v>67</v>
      </c>
    </row>
    <row r="215" spans="1:17" x14ac:dyDescent="0.3">
      <c r="A215" s="38" t="s">
        <v>480</v>
      </c>
      <c r="B215" s="38" t="s">
        <v>266</v>
      </c>
      <c r="C215" s="38" t="s">
        <v>220</v>
      </c>
      <c r="D215" s="27">
        <v>106</v>
      </c>
      <c r="E215" s="27">
        <v>2</v>
      </c>
      <c r="F215" s="27" t="str" cm="1">
        <f t="array" ref="F215">_xlfn.IFS(Bookings[[#This Row],[Total Guests]]=1,"Solo",Bookings[[#This Row],[Total Guests]]=2,"Couple",Bookings[[#This Row],[Total Guests]]&gt;=3,"Family")</f>
        <v>Couple</v>
      </c>
      <c r="G215" s="38" t="str">
        <f>VLOOKUP(Bookings[[#This Row],[Guest ID]],Table1[],4,0)</f>
        <v>Serbia</v>
      </c>
      <c r="H215" s="4">
        <v>45907</v>
      </c>
      <c r="I215" s="4">
        <v>45914</v>
      </c>
      <c r="J215" s="27">
        <f>Bookings[[#This Row],[Check-out]]-Bookings[[#This Row],[Check-in]]</f>
        <v>7</v>
      </c>
      <c r="K215" s="28">
        <v>35</v>
      </c>
      <c r="L215" s="28">
        <v>0</v>
      </c>
      <c r="M215" s="28">
        <f t="shared" si="10"/>
        <v>245</v>
      </c>
      <c r="N215" s="28">
        <f>Bookings[[#This Row],[Nights Stayed]]*Bookings[[#This Row],[Price per Night]]</f>
        <v>245</v>
      </c>
      <c r="O215" s="27" t="str">
        <f>TEXT(Bookings[[#This Row],[Check-in]],"mmm")</f>
        <v>Sep</v>
      </c>
      <c r="P215" s="38" t="s">
        <v>72</v>
      </c>
      <c r="Q215" s="38" t="s">
        <v>67</v>
      </c>
    </row>
    <row r="216" spans="1:17" x14ac:dyDescent="0.3">
      <c r="A216" s="38" t="s">
        <v>481</v>
      </c>
      <c r="B216" s="38" t="s">
        <v>266</v>
      </c>
      <c r="C216" s="38" t="s">
        <v>221</v>
      </c>
      <c r="D216" s="27">
        <v>5</v>
      </c>
      <c r="E216" s="27">
        <v>2</v>
      </c>
      <c r="F216" s="27" t="str" cm="1">
        <f t="array" ref="F216">_xlfn.IFS(Bookings[[#This Row],[Total Guests]]=1,"Solo",Bookings[[#This Row],[Total Guests]]=2,"Couple",Bookings[[#This Row],[Total Guests]]&gt;=3,"Family")</f>
        <v>Couple</v>
      </c>
      <c r="G216" s="38" t="str">
        <f>VLOOKUP(Bookings[[#This Row],[Guest ID]],Table1[],4,0)</f>
        <v>MKD</v>
      </c>
      <c r="H216" s="4">
        <v>45907</v>
      </c>
      <c r="I216" s="4">
        <v>45909</v>
      </c>
      <c r="J216" s="27">
        <f>Bookings[[#This Row],[Check-out]]-Bookings[[#This Row],[Check-in]]</f>
        <v>2</v>
      </c>
      <c r="K216" s="28">
        <v>40</v>
      </c>
      <c r="L216" s="28">
        <v>0</v>
      </c>
      <c r="M216" s="28">
        <f t="shared" si="10"/>
        <v>80</v>
      </c>
      <c r="N216" s="28">
        <f>Bookings[[#This Row],[Nights Stayed]]*Bookings[[#This Row],[Price per Night]]</f>
        <v>80</v>
      </c>
      <c r="O216" s="27" t="str">
        <f>TEXT(Bookings[[#This Row],[Check-in]],"mmm")</f>
        <v>Sep</v>
      </c>
      <c r="P216" s="38" t="s">
        <v>72</v>
      </c>
      <c r="Q216" s="38" t="s">
        <v>67</v>
      </c>
    </row>
    <row r="217" spans="1:17" x14ac:dyDescent="0.3">
      <c r="A217" s="38" t="s">
        <v>482</v>
      </c>
      <c r="B217" s="38" t="s">
        <v>266</v>
      </c>
      <c r="C217" s="38" t="s">
        <v>223</v>
      </c>
      <c r="D217" s="27">
        <v>4</v>
      </c>
      <c r="E217" s="27">
        <v>2</v>
      </c>
      <c r="F217" s="27" t="str" cm="1">
        <f t="array" ref="F217">_xlfn.IFS(Bookings[[#This Row],[Total Guests]]=1,"Solo",Bookings[[#This Row],[Total Guests]]=2,"Couple",Bookings[[#This Row],[Total Guests]]&gt;=3,"Family")</f>
        <v>Couple</v>
      </c>
      <c r="G217" s="38" t="str">
        <f>VLOOKUP(Bookings[[#This Row],[Guest ID]],Table1[],4,0)</f>
        <v>Serbia</v>
      </c>
      <c r="H217" s="4">
        <v>45908</v>
      </c>
      <c r="I217" s="4">
        <v>45918</v>
      </c>
      <c r="J217" s="27">
        <f>Bookings[[#This Row],[Check-out]]-Bookings[[#This Row],[Check-in]]</f>
        <v>10</v>
      </c>
      <c r="K217" s="28">
        <v>35</v>
      </c>
      <c r="L217" s="28">
        <v>0</v>
      </c>
      <c r="M217" s="28">
        <f t="shared" si="10"/>
        <v>350</v>
      </c>
      <c r="N217" s="28">
        <f>Bookings[[#This Row],[Nights Stayed]]*Bookings[[#This Row],[Price per Night]]</f>
        <v>350</v>
      </c>
      <c r="O217" s="27" t="str">
        <f>TEXT(Bookings[[#This Row],[Check-in]],"mmm")</f>
        <v>Sep</v>
      </c>
      <c r="P217" s="38" t="s">
        <v>72</v>
      </c>
      <c r="Q217" s="38" t="s">
        <v>67</v>
      </c>
    </row>
    <row r="218" spans="1:17" x14ac:dyDescent="0.3">
      <c r="A218" s="38" t="s">
        <v>483</v>
      </c>
      <c r="B218" s="38" t="s">
        <v>266</v>
      </c>
      <c r="C218" s="38" t="s">
        <v>224</v>
      </c>
      <c r="D218" s="27">
        <v>2</v>
      </c>
      <c r="E218" s="27">
        <v>1</v>
      </c>
      <c r="F218" s="27" t="str" cm="1">
        <f t="array" ref="F218">_xlfn.IFS(Bookings[[#This Row],[Total Guests]]=1,"Solo",Bookings[[#This Row],[Total Guests]]=2,"Couple",Bookings[[#This Row],[Total Guests]]&gt;=3,"Family")</f>
        <v>Solo</v>
      </c>
      <c r="G218" s="38" t="str">
        <f>VLOOKUP(Bookings[[#This Row],[Guest ID]],Table1[],4,0)</f>
        <v>Greece</v>
      </c>
      <c r="H218" s="4">
        <v>45909</v>
      </c>
      <c r="I218" s="4">
        <v>45912</v>
      </c>
      <c r="J218" s="27">
        <f>Bookings[[#This Row],[Check-out]]-Bookings[[#This Row],[Check-in]]</f>
        <v>3</v>
      </c>
      <c r="K218" s="28">
        <v>35</v>
      </c>
      <c r="L218" s="28">
        <v>0</v>
      </c>
      <c r="M218" s="28">
        <f t="shared" si="10"/>
        <v>105</v>
      </c>
      <c r="N218" s="28">
        <f>Bookings[[#This Row],[Nights Stayed]]*Bookings[[#This Row],[Price per Night]]</f>
        <v>105</v>
      </c>
      <c r="O218" s="27" t="str">
        <f>TEXT(Bookings[[#This Row],[Check-in]],"mmm")</f>
        <v>Sep</v>
      </c>
      <c r="P218" s="38" t="s">
        <v>498</v>
      </c>
      <c r="Q218" s="38" t="s">
        <v>67</v>
      </c>
    </row>
    <row r="219" spans="1:17" x14ac:dyDescent="0.3">
      <c r="A219" s="38" t="s">
        <v>484</v>
      </c>
      <c r="B219" s="38" t="s">
        <v>266</v>
      </c>
      <c r="C219" s="38" t="s">
        <v>226</v>
      </c>
      <c r="D219" s="27">
        <v>1</v>
      </c>
      <c r="E219" s="27">
        <v>2</v>
      </c>
      <c r="F219" s="27" t="str" cm="1">
        <f t="array" ref="F219">_xlfn.IFS(Bookings[[#This Row],[Total Guests]]=1,"Solo",Bookings[[#This Row],[Total Guests]]=2,"Couple",Bookings[[#This Row],[Total Guests]]&gt;=3,"Family")</f>
        <v>Couple</v>
      </c>
      <c r="G219" s="38" t="str">
        <f>VLOOKUP(Bookings[[#This Row],[Guest ID]],Table1[],4,0)</f>
        <v>Serbia</v>
      </c>
      <c r="H219" s="4">
        <v>45911</v>
      </c>
      <c r="I219" s="4">
        <v>45921</v>
      </c>
      <c r="J219" s="27">
        <f>Bookings[[#This Row],[Check-out]]-Bookings[[#This Row],[Check-in]]</f>
        <v>10</v>
      </c>
      <c r="K219" s="28">
        <v>30</v>
      </c>
      <c r="L219" s="28">
        <v>0</v>
      </c>
      <c r="M219" s="28">
        <f t="shared" si="10"/>
        <v>300</v>
      </c>
      <c r="N219" s="28">
        <f>Bookings[[#This Row],[Nights Stayed]]*Bookings[[#This Row],[Price per Night]]</f>
        <v>300</v>
      </c>
      <c r="O219" s="27" t="str">
        <f>TEXT(Bookings[[#This Row],[Check-in]],"mmm")</f>
        <v>Sep</v>
      </c>
      <c r="P219" s="38" t="s">
        <v>72</v>
      </c>
      <c r="Q219" s="38" t="s">
        <v>67</v>
      </c>
    </row>
    <row r="220" spans="1:17" ht="18" customHeight="1" x14ac:dyDescent="0.3">
      <c r="A220" s="38" t="s">
        <v>485</v>
      </c>
      <c r="B220" s="38" t="s">
        <v>266</v>
      </c>
      <c r="C220" s="38" t="s">
        <v>227</v>
      </c>
      <c r="D220" s="27">
        <v>107</v>
      </c>
      <c r="E220" s="27">
        <v>2</v>
      </c>
      <c r="F220" s="27" t="str" cm="1">
        <f t="array" ref="F220">_xlfn.IFS(Bookings[[#This Row],[Total Guests]]=1,"Solo",Bookings[[#This Row],[Total Guests]]=2,"Couple",Bookings[[#This Row],[Total Guests]]&gt;=3,"Family")</f>
        <v>Couple</v>
      </c>
      <c r="G220" s="38" t="str">
        <f>VLOOKUP(Bookings[[#This Row],[Guest ID]],Table1[],4,0)</f>
        <v>Serbia</v>
      </c>
      <c r="H220" s="4">
        <v>45917</v>
      </c>
      <c r="I220" s="4">
        <v>45918</v>
      </c>
      <c r="J220" s="27">
        <f>Bookings[[#This Row],[Check-out]]-Bookings[[#This Row],[Check-in]]</f>
        <v>1</v>
      </c>
      <c r="K220" s="28">
        <v>30</v>
      </c>
      <c r="L220" s="28">
        <v>0</v>
      </c>
      <c r="M220" s="28">
        <f t="shared" si="10"/>
        <v>30</v>
      </c>
      <c r="N220" s="28">
        <f>Bookings[[#This Row],[Nights Stayed]]*Bookings[[#This Row],[Price per Night]]</f>
        <v>30</v>
      </c>
      <c r="O220" s="27" t="str">
        <f>TEXT(Bookings[[#This Row],[Check-in]],"mmm")</f>
        <v>Sep</v>
      </c>
      <c r="P220" s="38" t="s">
        <v>72</v>
      </c>
      <c r="Q220" s="38" t="s">
        <v>67</v>
      </c>
    </row>
    <row r="221" spans="1:17" ht="29.25" customHeight="1" x14ac:dyDescent="0.3">
      <c r="A221" s="38" t="s">
        <v>486</v>
      </c>
      <c r="B221" s="38" t="s">
        <v>266</v>
      </c>
      <c r="C221" s="38" t="s">
        <v>228</v>
      </c>
      <c r="D221" s="27">
        <v>7</v>
      </c>
      <c r="E221" s="27">
        <v>2</v>
      </c>
      <c r="F221" s="27" t="str" cm="1">
        <f t="array" ref="F221">_xlfn.IFS(Bookings[[#This Row],[Total Guests]]=1,"Solo",Bookings[[#This Row],[Total Guests]]=2,"Couple",Bookings[[#This Row],[Total Guests]]&gt;=3,"Family")</f>
        <v>Couple</v>
      </c>
      <c r="G221" s="38" t="str">
        <f>VLOOKUP(Bookings[[#This Row],[Guest ID]],Table1[],4,0)</f>
        <v>MKD</v>
      </c>
      <c r="H221" s="4">
        <v>45919</v>
      </c>
      <c r="I221" s="4">
        <v>45921</v>
      </c>
      <c r="J221" s="27">
        <f>Bookings[[#This Row],[Check-out]]-Bookings[[#This Row],[Check-in]]</f>
        <v>2</v>
      </c>
      <c r="K221" s="28">
        <v>35</v>
      </c>
      <c r="L221" s="28">
        <v>0</v>
      </c>
      <c r="M221" s="28">
        <f t="shared" si="10"/>
        <v>70</v>
      </c>
      <c r="N221" s="28">
        <f>Bookings[[#This Row],[Nights Stayed]]*Bookings[[#This Row],[Price per Night]]</f>
        <v>70</v>
      </c>
      <c r="O221" s="27" t="str">
        <f>TEXT(Bookings[[#This Row],[Check-in]],"mmm")</f>
        <v>Sep</v>
      </c>
      <c r="P221" s="38" t="s">
        <v>72</v>
      </c>
      <c r="Q221" s="38" t="s">
        <v>67</v>
      </c>
    </row>
    <row r="222" spans="1:17" x14ac:dyDescent="0.3">
      <c r="A222" s="38" t="s">
        <v>488</v>
      </c>
      <c r="B222" s="38" t="s">
        <v>266</v>
      </c>
      <c r="C222" s="38" t="s">
        <v>84</v>
      </c>
      <c r="D222" s="27">
        <v>3</v>
      </c>
      <c r="E222" s="27">
        <v>2</v>
      </c>
      <c r="F222" s="27" t="str" cm="1">
        <f t="array" ref="F222">_xlfn.IFS(Bookings[[#This Row],[Total Guests]]=1,"Solo",Bookings[[#This Row],[Total Guests]]=2,"Couple",Bookings[[#This Row],[Total Guests]]&gt;=3,"Family")</f>
        <v>Couple</v>
      </c>
      <c r="G222" s="38" t="str">
        <f>VLOOKUP(Bookings[[#This Row],[Guest ID]],Table1[],4,0)</f>
        <v>Serbia</v>
      </c>
      <c r="H222" s="4">
        <v>45843</v>
      </c>
      <c r="I222" s="4">
        <v>45847</v>
      </c>
      <c r="J222" s="27">
        <f>Bookings[[#This Row],[Check-out]]-Bookings[[#This Row],[Check-in]]</f>
        <v>4</v>
      </c>
      <c r="K222" s="28">
        <v>30</v>
      </c>
      <c r="L222" s="28">
        <v>0</v>
      </c>
      <c r="M222" s="28">
        <f>(J222*K222)-L222</f>
        <v>120</v>
      </c>
      <c r="N222" s="28">
        <f>Bookings[[#This Row],[Nights Stayed]]*Bookings[[#This Row],[Price per Night]]</f>
        <v>120</v>
      </c>
      <c r="O222" s="27" t="str">
        <f>TEXT(Bookings[[#This Row],[Check-in]],"mmm")</f>
        <v>Jul</v>
      </c>
      <c r="P222" s="38" t="s">
        <v>72</v>
      </c>
      <c r="Q222" s="38" t="s">
        <v>67</v>
      </c>
    </row>
    <row r="223" spans="1:17" x14ac:dyDescent="0.3">
      <c r="A223" s="3">
        <f>SUBTOTAL(103,Bookings[Booking ID])</f>
        <v>221</v>
      </c>
      <c r="B223" s="3"/>
      <c r="C223" s="3"/>
      <c r="D223" s="3"/>
      <c r="E223" s="3"/>
      <c r="F223" s="3"/>
      <c r="H223" s="3"/>
      <c r="I223" s="3"/>
      <c r="J223" s="3"/>
      <c r="K223" s="3"/>
      <c r="L223" s="3"/>
      <c r="M223" s="3"/>
      <c r="N223" s="28">
        <f>SUBTOTAL(109,Bookings[Total Revenue])</f>
        <v>58477.216</v>
      </c>
      <c r="O223" s="3"/>
      <c r="P223" s="3"/>
      <c r="Q223" s="3"/>
    </row>
    <row r="226" spans="2:16" x14ac:dyDescent="0.3">
      <c r="P226" s="44"/>
    </row>
    <row r="236" spans="2:16" x14ac:dyDescent="0.3">
      <c r="B236" s="40" t="s">
        <v>493</v>
      </c>
      <c r="C236" t="s">
        <v>510</v>
      </c>
      <c r="D236"/>
    </row>
    <row r="237" spans="2:16" x14ac:dyDescent="0.3">
      <c r="B237" s="41" t="s">
        <v>506</v>
      </c>
      <c r="C237" s="45">
        <v>9856</v>
      </c>
      <c r="D237"/>
    </row>
    <row r="238" spans="2:16" x14ac:dyDescent="0.3">
      <c r="B238" s="41" t="s">
        <v>507</v>
      </c>
      <c r="C238" s="45">
        <v>20944.995999999999</v>
      </c>
      <c r="D238"/>
    </row>
    <row r="239" spans="2:16" x14ac:dyDescent="0.3">
      <c r="B239" s="41" t="s">
        <v>508</v>
      </c>
      <c r="C239" s="45">
        <v>21793.22</v>
      </c>
      <c r="D239"/>
    </row>
    <row r="240" spans="2:16" x14ac:dyDescent="0.3">
      <c r="B240" s="41" t="s">
        <v>509</v>
      </c>
      <c r="C240" s="45">
        <v>5883</v>
      </c>
      <c r="D240"/>
    </row>
    <row r="241" spans="2:4" x14ac:dyDescent="0.3">
      <c r="B241" s="41" t="s">
        <v>494</v>
      </c>
      <c r="C241" s="45">
        <v>58477.216</v>
      </c>
      <c r="D241"/>
    </row>
    <row r="242" spans="2:4" x14ac:dyDescent="0.3">
      <c r="B242"/>
      <c r="C242"/>
      <c r="D242"/>
    </row>
    <row r="243" spans="2:4" x14ac:dyDescent="0.3">
      <c r="B243"/>
      <c r="C243"/>
      <c r="D243"/>
    </row>
    <row r="244" spans="2:4" x14ac:dyDescent="0.3">
      <c r="B244"/>
      <c r="C244"/>
      <c r="D244"/>
    </row>
    <row r="245" spans="2:4" x14ac:dyDescent="0.3">
      <c r="B245"/>
      <c r="C245"/>
      <c r="D245"/>
    </row>
    <row r="246" spans="2:4" x14ac:dyDescent="0.3">
      <c r="B246"/>
      <c r="C246"/>
      <c r="D246"/>
    </row>
    <row r="247" spans="2:4" x14ac:dyDescent="0.3">
      <c r="B247"/>
      <c r="C247"/>
      <c r="D247"/>
    </row>
    <row r="248" spans="2:4" x14ac:dyDescent="0.3">
      <c r="B248"/>
      <c r="C248"/>
      <c r="D248"/>
    </row>
    <row r="249" spans="2:4" x14ac:dyDescent="0.3">
      <c r="B249"/>
      <c r="C249"/>
      <c r="D249"/>
    </row>
    <row r="250" spans="2:4" x14ac:dyDescent="0.3">
      <c r="B250"/>
      <c r="C250"/>
      <c r="D250"/>
    </row>
    <row r="251" spans="2:4" x14ac:dyDescent="0.3">
      <c r="B251"/>
      <c r="C251"/>
      <c r="D251"/>
    </row>
    <row r="252" spans="2:4" x14ac:dyDescent="0.3">
      <c r="B252"/>
      <c r="C252"/>
      <c r="D252"/>
    </row>
    <row r="253" spans="2:4" x14ac:dyDescent="0.3">
      <c r="B253"/>
      <c r="C253"/>
      <c r="D253"/>
    </row>
  </sheetData>
  <phoneticPr fontId="3" type="noConversion"/>
  <dataValidations count="2">
    <dataValidation type="list" allowBlank="1" showInputMessage="1" showErrorMessage="1" sqref="Q2:Q222" xr:uid="{5BDD5FAF-E85F-4F75-9D55-2F37F9BD7459}">
      <formula1>"Maria,Katerina,Dimitra"</formula1>
    </dataValidation>
    <dataValidation type="list" allowBlank="1" showInputMessage="1" showErrorMessage="1" prompt="Choose a contact person" sqref="Q224:Q1048576 Q1" xr:uid="{32929814-FD17-4C85-BA30-484A39C9DB55}">
      <formula1>#REF!</formula1>
    </dataValidation>
  </dataValidation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3"/>
  <sheetViews>
    <sheetView zoomScale="90" zoomScaleNormal="90" workbookViewId="0">
      <pane ySplit="1" topLeftCell="A2" activePane="bottomLeft" state="frozen"/>
      <selection pane="bottomLeft" activeCell="K12" sqref="K12"/>
    </sheetView>
  </sheetViews>
  <sheetFormatPr defaultRowHeight="16.5" x14ac:dyDescent="0.3"/>
  <cols>
    <col min="1" max="1" width="10.625" style="57" bestFit="1" customWidth="1"/>
    <col min="2" max="2" width="12.375" style="57" bestFit="1" customWidth="1"/>
    <col min="3" max="3" width="26.375" style="39" bestFit="1" customWidth="1"/>
    <col min="4" max="4" width="23.875" style="39" bestFit="1" customWidth="1"/>
    <col min="5" max="5" width="14.25" style="30" bestFit="1" customWidth="1"/>
    <col min="8" max="8" width="13.125" style="2" bestFit="1" customWidth="1"/>
    <col min="9" max="9" width="14.75" style="2" bestFit="1" customWidth="1"/>
    <col min="10" max="10" width="16.5" style="2" bestFit="1" customWidth="1"/>
    <col min="11" max="11" width="15.875" style="2" customWidth="1"/>
    <col min="12" max="12" width="9" style="2"/>
  </cols>
  <sheetData>
    <row r="1" spans="1:10" ht="18" thickBot="1" x14ac:dyDescent="0.35">
      <c r="A1" s="56" t="s">
        <v>5</v>
      </c>
      <c r="B1" s="60" t="s">
        <v>497</v>
      </c>
      <c r="C1" s="59" t="s">
        <v>236</v>
      </c>
      <c r="D1" s="42" t="s">
        <v>6</v>
      </c>
      <c r="E1" s="43" t="s">
        <v>7</v>
      </c>
    </row>
    <row r="2" spans="1:10" ht="17.25" thickTop="1" x14ac:dyDescent="0.3">
      <c r="A2" s="94">
        <v>45836</v>
      </c>
      <c r="B2" s="95" t="str">
        <f>TEXT(A2,"mmm")</f>
        <v>Jun</v>
      </c>
      <c r="C2" s="96" t="s">
        <v>250</v>
      </c>
      <c r="D2" s="97" t="s">
        <v>502</v>
      </c>
      <c r="E2" s="98">
        <v>800</v>
      </c>
    </row>
    <row r="3" spans="1:10" x14ac:dyDescent="0.3">
      <c r="A3" s="99">
        <v>45854</v>
      </c>
      <c r="B3" s="95" t="str">
        <f t="shared" ref="B3:B10" si="0">TEXT(A3,"mmm")</f>
        <v>Jul</v>
      </c>
      <c r="C3" s="96" t="s">
        <v>250</v>
      </c>
      <c r="D3" s="97" t="s">
        <v>249</v>
      </c>
      <c r="E3" s="98">
        <v>5000</v>
      </c>
    </row>
    <row r="4" spans="1:10" x14ac:dyDescent="0.3">
      <c r="A4" s="99">
        <v>45867</v>
      </c>
      <c r="B4" s="95" t="str">
        <f t="shared" si="0"/>
        <v>Jul</v>
      </c>
      <c r="C4" s="96" t="s">
        <v>250</v>
      </c>
      <c r="D4" s="97" t="s">
        <v>502</v>
      </c>
      <c r="E4" s="98">
        <v>800</v>
      </c>
    </row>
    <row r="5" spans="1:10" x14ac:dyDescent="0.3">
      <c r="A5" s="99">
        <v>45899</v>
      </c>
      <c r="B5" s="95" t="str">
        <f t="shared" si="0"/>
        <v>Aug</v>
      </c>
      <c r="C5" s="96" t="s">
        <v>250</v>
      </c>
      <c r="D5" s="97" t="s">
        <v>502</v>
      </c>
      <c r="E5" s="98">
        <v>800</v>
      </c>
    </row>
    <row r="6" spans="1:10" x14ac:dyDescent="0.3">
      <c r="A6" s="99">
        <v>45899</v>
      </c>
      <c r="B6" s="95" t="str">
        <f t="shared" si="0"/>
        <v>Aug</v>
      </c>
      <c r="C6" s="96" t="s">
        <v>250</v>
      </c>
      <c r="D6" s="97" t="s">
        <v>503</v>
      </c>
      <c r="E6" s="98">
        <v>500</v>
      </c>
    </row>
    <row r="7" spans="1:10" x14ac:dyDescent="0.3">
      <c r="A7" s="99">
        <v>45901</v>
      </c>
      <c r="B7" s="95" t="str">
        <f t="shared" si="0"/>
        <v>Sep</v>
      </c>
      <c r="C7" s="96" t="s">
        <v>250</v>
      </c>
      <c r="D7" s="97" t="s">
        <v>504</v>
      </c>
      <c r="E7" s="98">
        <v>1000</v>
      </c>
      <c r="H7" s="47" t="s">
        <v>236</v>
      </c>
      <c r="I7" s="47" t="s">
        <v>512</v>
      </c>
      <c r="J7" s="47" t="s">
        <v>513</v>
      </c>
    </row>
    <row r="8" spans="1:10" x14ac:dyDescent="0.3">
      <c r="A8" s="99">
        <v>45807</v>
      </c>
      <c r="B8" s="95" t="str">
        <f t="shared" si="0"/>
        <v>May</v>
      </c>
      <c r="C8" s="96" t="s">
        <v>237</v>
      </c>
      <c r="D8" s="97" t="s">
        <v>264</v>
      </c>
      <c r="E8" s="98">
        <v>120</v>
      </c>
      <c r="H8" s="50" t="s">
        <v>250</v>
      </c>
      <c r="I8" s="48" t="s">
        <v>502</v>
      </c>
      <c r="J8" s="100">
        <f>SUMIFS(Amount,Description,I8,Main_Category,H8)</f>
        <v>2400</v>
      </c>
    </row>
    <row r="9" spans="1:10" x14ac:dyDescent="0.3">
      <c r="A9" s="99">
        <v>45810</v>
      </c>
      <c r="B9" s="95" t="str">
        <f t="shared" si="0"/>
        <v>Jun</v>
      </c>
      <c r="C9" s="96" t="s">
        <v>237</v>
      </c>
      <c r="D9" s="97" t="s">
        <v>235</v>
      </c>
      <c r="E9" s="98">
        <v>138</v>
      </c>
    </row>
    <row r="10" spans="1:10" x14ac:dyDescent="0.3">
      <c r="A10" s="99">
        <v>45825</v>
      </c>
      <c r="B10" s="95" t="str">
        <f t="shared" si="0"/>
        <v>Jun</v>
      </c>
      <c r="C10" s="96" t="s">
        <v>237</v>
      </c>
      <c r="D10" s="97" t="s">
        <v>94</v>
      </c>
      <c r="E10" s="98">
        <v>27.37</v>
      </c>
    </row>
    <row r="11" spans="1:10" x14ac:dyDescent="0.3">
      <c r="A11" s="99">
        <v>45827</v>
      </c>
      <c r="B11" s="95" t="str">
        <f t="shared" ref="B11:B42" si="1">TEXT(A11,"mmm")</f>
        <v>Jun</v>
      </c>
      <c r="C11" s="96" t="s">
        <v>237</v>
      </c>
      <c r="D11" s="97" t="s">
        <v>235</v>
      </c>
      <c r="E11" s="98">
        <v>136</v>
      </c>
    </row>
    <row r="12" spans="1:10" x14ac:dyDescent="0.3">
      <c r="A12" s="99">
        <v>45839</v>
      </c>
      <c r="B12" s="95" t="str">
        <f t="shared" si="1"/>
        <v>Jul</v>
      </c>
      <c r="C12" s="96" t="s">
        <v>237</v>
      </c>
      <c r="D12" s="97" t="s">
        <v>94</v>
      </c>
      <c r="E12" s="98">
        <v>82</v>
      </c>
    </row>
    <row r="13" spans="1:10" x14ac:dyDescent="0.3">
      <c r="A13" s="99">
        <v>45859</v>
      </c>
      <c r="B13" s="95" t="str">
        <f t="shared" si="1"/>
        <v>Jul</v>
      </c>
      <c r="C13" s="96" t="s">
        <v>237</v>
      </c>
      <c r="D13" s="97" t="s">
        <v>235</v>
      </c>
      <c r="E13" s="98">
        <v>338</v>
      </c>
      <c r="H13" s="40" t="s">
        <v>493</v>
      </c>
      <c r="I13" t="s">
        <v>505</v>
      </c>
    </row>
    <row r="14" spans="1:10" x14ac:dyDescent="0.3">
      <c r="A14" s="99">
        <v>45877</v>
      </c>
      <c r="B14" s="95" t="str">
        <f t="shared" si="1"/>
        <v>Aug</v>
      </c>
      <c r="C14" s="96" t="s">
        <v>237</v>
      </c>
      <c r="D14" s="97" t="s">
        <v>94</v>
      </c>
      <c r="E14" s="98">
        <v>2</v>
      </c>
      <c r="H14" s="41" t="s">
        <v>516</v>
      </c>
      <c r="I14" s="45">
        <v>272.32</v>
      </c>
    </row>
    <row r="15" spans="1:10" x14ac:dyDescent="0.3">
      <c r="A15" s="99">
        <v>45877</v>
      </c>
      <c r="B15" s="95" t="str">
        <f t="shared" si="1"/>
        <v>Aug</v>
      </c>
      <c r="C15" s="96" t="s">
        <v>237</v>
      </c>
      <c r="D15" s="97" t="s">
        <v>248</v>
      </c>
      <c r="E15" s="98">
        <v>136</v>
      </c>
      <c r="H15" s="41" t="s">
        <v>506</v>
      </c>
      <c r="I15" s="45">
        <v>3066.2999999999997</v>
      </c>
    </row>
    <row r="16" spans="1:10" x14ac:dyDescent="0.3">
      <c r="A16" s="99">
        <v>45886</v>
      </c>
      <c r="B16" s="95" t="str">
        <f t="shared" si="1"/>
        <v>Aug</v>
      </c>
      <c r="C16" s="96" t="s">
        <v>237</v>
      </c>
      <c r="D16" s="97" t="s">
        <v>235</v>
      </c>
      <c r="E16" s="98">
        <v>663</v>
      </c>
      <c r="H16" s="41" t="s">
        <v>507</v>
      </c>
      <c r="I16" s="45">
        <v>7651</v>
      </c>
    </row>
    <row r="17" spans="1:9" x14ac:dyDescent="0.3">
      <c r="A17" s="99">
        <v>45901</v>
      </c>
      <c r="B17" s="95" t="str">
        <f t="shared" si="1"/>
        <v>Sep</v>
      </c>
      <c r="C17" s="96" t="s">
        <v>237</v>
      </c>
      <c r="D17" s="97" t="s">
        <v>94</v>
      </c>
      <c r="E17" s="98">
        <v>32.5</v>
      </c>
      <c r="H17" s="41" t="s">
        <v>508</v>
      </c>
      <c r="I17" s="45">
        <v>4634.8</v>
      </c>
    </row>
    <row r="18" spans="1:9" x14ac:dyDescent="0.3">
      <c r="A18" s="99">
        <v>45925</v>
      </c>
      <c r="B18" s="95" t="str">
        <f t="shared" si="1"/>
        <v>Sep</v>
      </c>
      <c r="C18" s="96" t="s">
        <v>237</v>
      </c>
      <c r="D18" s="97" t="s">
        <v>235</v>
      </c>
      <c r="E18" s="98">
        <v>675</v>
      </c>
      <c r="H18" s="41" t="s">
        <v>509</v>
      </c>
      <c r="I18" s="45">
        <v>2499.5</v>
      </c>
    </row>
    <row r="19" spans="1:9" x14ac:dyDescent="0.3">
      <c r="A19" s="99">
        <v>45821</v>
      </c>
      <c r="B19" s="95" t="str">
        <f t="shared" si="1"/>
        <v>Jun</v>
      </c>
      <c r="C19" s="96" t="s">
        <v>238</v>
      </c>
      <c r="D19" s="97" t="s">
        <v>245</v>
      </c>
      <c r="E19" s="98">
        <v>20</v>
      </c>
      <c r="H19" s="41" t="s">
        <v>494</v>
      </c>
      <c r="I19" s="45">
        <v>18123.919999999998</v>
      </c>
    </row>
    <row r="20" spans="1:9" x14ac:dyDescent="0.3">
      <c r="A20" s="99">
        <v>45832</v>
      </c>
      <c r="B20" s="95" t="str">
        <f t="shared" si="1"/>
        <v>Jun</v>
      </c>
      <c r="C20" s="96" t="s">
        <v>238</v>
      </c>
      <c r="D20" s="97" t="s">
        <v>246</v>
      </c>
      <c r="E20" s="98">
        <v>60</v>
      </c>
    </row>
    <row r="21" spans="1:9" x14ac:dyDescent="0.3">
      <c r="A21" s="99">
        <v>45833</v>
      </c>
      <c r="B21" s="95" t="str">
        <f t="shared" si="1"/>
        <v>Jun</v>
      </c>
      <c r="C21" s="96" t="s">
        <v>238</v>
      </c>
      <c r="D21" s="97" t="s">
        <v>244</v>
      </c>
      <c r="E21" s="98">
        <v>104.23</v>
      </c>
    </row>
    <row r="22" spans="1:9" x14ac:dyDescent="0.3">
      <c r="A22" s="99">
        <v>45836</v>
      </c>
      <c r="B22" s="95" t="str">
        <f t="shared" si="1"/>
        <v>Jun</v>
      </c>
      <c r="C22" s="96" t="s">
        <v>238</v>
      </c>
      <c r="D22" s="97" t="s">
        <v>246</v>
      </c>
      <c r="E22" s="98">
        <v>30</v>
      </c>
    </row>
    <row r="23" spans="1:9" x14ac:dyDescent="0.3">
      <c r="A23" s="99">
        <v>45836</v>
      </c>
      <c r="B23" s="95" t="str">
        <f t="shared" si="1"/>
        <v>Jun</v>
      </c>
      <c r="C23" s="96" t="s">
        <v>238</v>
      </c>
      <c r="D23" s="97" t="s">
        <v>245</v>
      </c>
      <c r="E23" s="98">
        <v>45</v>
      </c>
    </row>
    <row r="24" spans="1:9" x14ac:dyDescent="0.3">
      <c r="A24" s="99">
        <v>45838</v>
      </c>
      <c r="B24" s="95" t="str">
        <f t="shared" si="1"/>
        <v>Jun</v>
      </c>
      <c r="C24" s="96" t="s">
        <v>238</v>
      </c>
      <c r="D24" s="97" t="s">
        <v>246</v>
      </c>
      <c r="E24" s="98">
        <v>60</v>
      </c>
    </row>
    <row r="25" spans="1:9" x14ac:dyDescent="0.3">
      <c r="A25" s="99">
        <v>45839</v>
      </c>
      <c r="B25" s="95" t="str">
        <f t="shared" si="1"/>
        <v>Jul</v>
      </c>
      <c r="C25" s="96" t="s">
        <v>238</v>
      </c>
      <c r="D25" s="97" t="s">
        <v>246</v>
      </c>
      <c r="E25" s="98">
        <v>30</v>
      </c>
    </row>
    <row r="26" spans="1:9" x14ac:dyDescent="0.3">
      <c r="A26" s="99">
        <v>45843</v>
      </c>
      <c r="B26" s="95" t="str">
        <f t="shared" si="1"/>
        <v>Jul</v>
      </c>
      <c r="C26" s="96" t="s">
        <v>238</v>
      </c>
      <c r="D26" s="97" t="s">
        <v>245</v>
      </c>
      <c r="E26" s="98">
        <v>47</v>
      </c>
    </row>
    <row r="27" spans="1:9" x14ac:dyDescent="0.3">
      <c r="A27" s="99">
        <v>45843</v>
      </c>
      <c r="B27" s="95" t="str">
        <f t="shared" si="1"/>
        <v>Jul</v>
      </c>
      <c r="C27" s="96" t="s">
        <v>238</v>
      </c>
      <c r="D27" s="97" t="s">
        <v>244</v>
      </c>
      <c r="E27" s="98">
        <v>13</v>
      </c>
    </row>
    <row r="28" spans="1:9" x14ac:dyDescent="0.3">
      <c r="A28" s="99">
        <v>45847</v>
      </c>
      <c r="B28" s="95" t="str">
        <f t="shared" si="1"/>
        <v>Jul</v>
      </c>
      <c r="C28" s="96" t="s">
        <v>238</v>
      </c>
      <c r="D28" s="97" t="s">
        <v>246</v>
      </c>
      <c r="E28" s="98">
        <v>60</v>
      </c>
    </row>
    <row r="29" spans="1:9" x14ac:dyDescent="0.3">
      <c r="A29" s="99">
        <v>45847</v>
      </c>
      <c r="B29" s="95" t="str">
        <f t="shared" si="1"/>
        <v>Jul</v>
      </c>
      <c r="C29" s="96" t="s">
        <v>238</v>
      </c>
      <c r="D29" s="97" t="s">
        <v>244</v>
      </c>
      <c r="E29" s="98">
        <v>50</v>
      </c>
    </row>
    <row r="30" spans="1:9" x14ac:dyDescent="0.3">
      <c r="A30" s="99">
        <v>45849</v>
      </c>
      <c r="B30" s="95" t="str">
        <f t="shared" si="1"/>
        <v>Jul</v>
      </c>
      <c r="C30" s="96" t="s">
        <v>238</v>
      </c>
      <c r="D30" s="97" t="s">
        <v>246</v>
      </c>
      <c r="E30" s="98">
        <v>30</v>
      </c>
    </row>
    <row r="31" spans="1:9" x14ac:dyDescent="0.3">
      <c r="A31" s="99">
        <v>45849</v>
      </c>
      <c r="B31" s="95" t="str">
        <f t="shared" si="1"/>
        <v>Jul</v>
      </c>
      <c r="C31" s="96" t="s">
        <v>238</v>
      </c>
      <c r="D31" s="97" t="s">
        <v>245</v>
      </c>
      <c r="E31" s="98">
        <v>60</v>
      </c>
    </row>
    <row r="32" spans="1:9" x14ac:dyDescent="0.3">
      <c r="A32" s="99">
        <v>45851</v>
      </c>
      <c r="B32" s="95" t="str">
        <f t="shared" si="1"/>
        <v>Jul</v>
      </c>
      <c r="C32" s="96" t="s">
        <v>238</v>
      </c>
      <c r="D32" s="97" t="s">
        <v>246</v>
      </c>
      <c r="E32" s="98">
        <v>30</v>
      </c>
    </row>
    <row r="33" spans="1:5" x14ac:dyDescent="0.3">
      <c r="A33" s="99">
        <v>45853</v>
      </c>
      <c r="B33" s="95" t="str">
        <f t="shared" si="1"/>
        <v>Jul</v>
      </c>
      <c r="C33" s="96" t="s">
        <v>238</v>
      </c>
      <c r="D33" s="97" t="s">
        <v>244</v>
      </c>
      <c r="E33" s="98">
        <v>10</v>
      </c>
    </row>
    <row r="34" spans="1:5" x14ac:dyDescent="0.3">
      <c r="A34" s="99">
        <v>45855</v>
      </c>
      <c r="B34" s="95" t="str">
        <f t="shared" si="1"/>
        <v>Jul</v>
      </c>
      <c r="C34" s="96" t="s">
        <v>238</v>
      </c>
      <c r="D34" s="97" t="s">
        <v>246</v>
      </c>
      <c r="E34" s="98">
        <v>30</v>
      </c>
    </row>
    <row r="35" spans="1:5" x14ac:dyDescent="0.3">
      <c r="A35" s="99">
        <v>45856</v>
      </c>
      <c r="B35" s="95" t="str">
        <f t="shared" si="1"/>
        <v>Jul</v>
      </c>
      <c r="C35" s="96" t="s">
        <v>238</v>
      </c>
      <c r="D35" s="97" t="s">
        <v>245</v>
      </c>
      <c r="E35" s="98">
        <v>35</v>
      </c>
    </row>
    <row r="36" spans="1:5" x14ac:dyDescent="0.3">
      <c r="A36" s="99">
        <v>45858</v>
      </c>
      <c r="B36" s="95" t="str">
        <f t="shared" si="1"/>
        <v>Jul</v>
      </c>
      <c r="C36" s="96" t="s">
        <v>238</v>
      </c>
      <c r="D36" s="97" t="s">
        <v>246</v>
      </c>
      <c r="E36" s="98">
        <v>60</v>
      </c>
    </row>
    <row r="37" spans="1:5" x14ac:dyDescent="0.3">
      <c r="A37" s="99">
        <v>45861</v>
      </c>
      <c r="B37" s="95" t="str">
        <f t="shared" si="1"/>
        <v>Jul</v>
      </c>
      <c r="C37" s="96" t="s">
        <v>238</v>
      </c>
      <c r="D37" s="97" t="s">
        <v>246</v>
      </c>
      <c r="E37" s="98">
        <v>30</v>
      </c>
    </row>
    <row r="38" spans="1:5" x14ac:dyDescent="0.3">
      <c r="A38" s="99">
        <v>45864</v>
      </c>
      <c r="B38" s="95" t="str">
        <f t="shared" si="1"/>
        <v>Jul</v>
      </c>
      <c r="C38" s="96" t="s">
        <v>238</v>
      </c>
      <c r="D38" s="97" t="s">
        <v>246</v>
      </c>
      <c r="E38" s="98">
        <v>30</v>
      </c>
    </row>
    <row r="39" spans="1:5" x14ac:dyDescent="0.3">
      <c r="A39" s="99">
        <v>45866</v>
      </c>
      <c r="B39" s="95" t="str">
        <f t="shared" si="1"/>
        <v>Jul</v>
      </c>
      <c r="C39" s="96" t="s">
        <v>238</v>
      </c>
      <c r="D39" s="97" t="s">
        <v>246</v>
      </c>
      <c r="E39" s="98">
        <v>80</v>
      </c>
    </row>
    <row r="40" spans="1:5" x14ac:dyDescent="0.3">
      <c r="A40" s="99">
        <v>45867</v>
      </c>
      <c r="B40" s="95" t="str">
        <f t="shared" si="1"/>
        <v>Jul</v>
      </c>
      <c r="C40" s="96" t="s">
        <v>238</v>
      </c>
      <c r="D40" s="97" t="s">
        <v>246</v>
      </c>
      <c r="E40" s="98">
        <v>30</v>
      </c>
    </row>
    <row r="41" spans="1:5" x14ac:dyDescent="0.3">
      <c r="A41" s="99">
        <v>45869</v>
      </c>
      <c r="B41" s="95" t="str">
        <f t="shared" si="1"/>
        <v>Jul</v>
      </c>
      <c r="C41" s="96" t="s">
        <v>238</v>
      </c>
      <c r="D41" s="97" t="s">
        <v>244</v>
      </c>
      <c r="E41" s="98">
        <v>10</v>
      </c>
    </row>
    <row r="42" spans="1:5" x14ac:dyDescent="0.3">
      <c r="A42" s="99">
        <v>45870</v>
      </c>
      <c r="B42" s="95" t="str">
        <f t="shared" si="1"/>
        <v>Aug</v>
      </c>
      <c r="C42" s="96" t="s">
        <v>238</v>
      </c>
      <c r="D42" s="97" t="s">
        <v>246</v>
      </c>
      <c r="E42" s="98">
        <v>30</v>
      </c>
    </row>
    <row r="43" spans="1:5" x14ac:dyDescent="0.3">
      <c r="A43" s="99">
        <v>45875</v>
      </c>
      <c r="B43" s="95" t="str">
        <f t="shared" ref="B43:B74" si="2">TEXT(A43,"mmm")</f>
        <v>Aug</v>
      </c>
      <c r="C43" s="96" t="s">
        <v>238</v>
      </c>
      <c r="D43" s="97" t="s">
        <v>245</v>
      </c>
      <c r="E43" s="98">
        <v>98</v>
      </c>
    </row>
    <row r="44" spans="1:5" x14ac:dyDescent="0.3">
      <c r="A44" s="99">
        <v>45876</v>
      </c>
      <c r="B44" s="95" t="str">
        <f t="shared" si="2"/>
        <v>Aug</v>
      </c>
      <c r="C44" s="96" t="s">
        <v>238</v>
      </c>
      <c r="D44" s="97" t="s">
        <v>246</v>
      </c>
      <c r="E44" s="98">
        <v>80</v>
      </c>
    </row>
    <row r="45" spans="1:5" x14ac:dyDescent="0.3">
      <c r="A45" s="99">
        <v>45876</v>
      </c>
      <c r="B45" s="95" t="str">
        <f t="shared" si="2"/>
        <v>Aug</v>
      </c>
      <c r="C45" s="96" t="s">
        <v>238</v>
      </c>
      <c r="D45" s="97" t="s">
        <v>244</v>
      </c>
      <c r="E45" s="98">
        <v>10</v>
      </c>
    </row>
    <row r="46" spans="1:5" x14ac:dyDescent="0.3">
      <c r="A46" s="99">
        <v>45877</v>
      </c>
      <c r="B46" s="95" t="str">
        <f t="shared" si="2"/>
        <v>Aug</v>
      </c>
      <c r="C46" s="96" t="s">
        <v>238</v>
      </c>
      <c r="D46" s="97" t="s">
        <v>246</v>
      </c>
      <c r="E46" s="98">
        <v>30</v>
      </c>
    </row>
    <row r="47" spans="1:5" x14ac:dyDescent="0.3">
      <c r="A47" s="99">
        <v>45881</v>
      </c>
      <c r="B47" s="95" t="str">
        <f t="shared" si="2"/>
        <v>Aug</v>
      </c>
      <c r="C47" s="96" t="s">
        <v>238</v>
      </c>
      <c r="D47" s="97" t="s">
        <v>245</v>
      </c>
      <c r="E47" s="98">
        <v>49</v>
      </c>
    </row>
    <row r="48" spans="1:5" x14ac:dyDescent="0.3">
      <c r="A48" s="99">
        <v>45883</v>
      </c>
      <c r="B48" s="95" t="str">
        <f t="shared" si="2"/>
        <v>Aug</v>
      </c>
      <c r="C48" s="96" t="s">
        <v>238</v>
      </c>
      <c r="D48" s="97" t="s">
        <v>246</v>
      </c>
      <c r="E48" s="98">
        <v>40</v>
      </c>
    </row>
    <row r="49" spans="1:5" x14ac:dyDescent="0.3">
      <c r="A49" s="99">
        <v>45886</v>
      </c>
      <c r="B49" s="95" t="str">
        <f t="shared" si="2"/>
        <v>Aug</v>
      </c>
      <c r="C49" s="96" t="s">
        <v>238</v>
      </c>
      <c r="D49" s="97" t="s">
        <v>246</v>
      </c>
      <c r="E49" s="98">
        <v>40</v>
      </c>
    </row>
    <row r="50" spans="1:5" x14ac:dyDescent="0.3">
      <c r="A50" s="99">
        <v>45888</v>
      </c>
      <c r="B50" s="95" t="str">
        <f t="shared" si="2"/>
        <v>Aug</v>
      </c>
      <c r="C50" s="96" t="s">
        <v>238</v>
      </c>
      <c r="D50" s="97" t="s">
        <v>245</v>
      </c>
      <c r="E50" s="98">
        <v>55</v>
      </c>
    </row>
    <row r="51" spans="1:5" x14ac:dyDescent="0.3">
      <c r="A51" s="99">
        <v>45889</v>
      </c>
      <c r="B51" s="95" t="str">
        <f t="shared" si="2"/>
        <v>Aug</v>
      </c>
      <c r="C51" s="96" t="s">
        <v>238</v>
      </c>
      <c r="D51" s="97" t="s">
        <v>244</v>
      </c>
      <c r="E51" s="98">
        <v>25</v>
      </c>
    </row>
    <row r="52" spans="1:5" x14ac:dyDescent="0.3">
      <c r="A52" s="99">
        <v>45890</v>
      </c>
      <c r="B52" s="95" t="str">
        <f t="shared" si="2"/>
        <v>Aug</v>
      </c>
      <c r="C52" s="96" t="s">
        <v>238</v>
      </c>
      <c r="D52" s="97" t="s">
        <v>246</v>
      </c>
      <c r="E52" s="98">
        <v>30</v>
      </c>
    </row>
    <row r="53" spans="1:5" x14ac:dyDescent="0.3">
      <c r="A53" s="99">
        <v>45891</v>
      </c>
      <c r="B53" s="95" t="str">
        <f t="shared" si="2"/>
        <v>Aug</v>
      </c>
      <c r="C53" s="96" t="s">
        <v>238</v>
      </c>
      <c r="D53" s="97" t="s">
        <v>246</v>
      </c>
      <c r="E53" s="98">
        <v>30</v>
      </c>
    </row>
    <row r="54" spans="1:5" x14ac:dyDescent="0.3">
      <c r="A54" s="99">
        <v>45891</v>
      </c>
      <c r="B54" s="95" t="str">
        <f t="shared" si="2"/>
        <v>Aug</v>
      </c>
      <c r="C54" s="96" t="s">
        <v>238</v>
      </c>
      <c r="D54" s="97" t="s">
        <v>244</v>
      </c>
      <c r="E54" s="98">
        <v>157</v>
      </c>
    </row>
    <row r="55" spans="1:5" x14ac:dyDescent="0.3">
      <c r="A55" s="99">
        <v>45895</v>
      </c>
      <c r="B55" s="95" t="str">
        <f t="shared" si="2"/>
        <v>Aug</v>
      </c>
      <c r="C55" s="96" t="s">
        <v>238</v>
      </c>
      <c r="D55" s="97" t="s">
        <v>246</v>
      </c>
      <c r="E55" s="98">
        <v>30</v>
      </c>
    </row>
    <row r="56" spans="1:5" x14ac:dyDescent="0.3">
      <c r="A56" s="99">
        <v>45895</v>
      </c>
      <c r="B56" s="95" t="str">
        <f t="shared" si="2"/>
        <v>Aug</v>
      </c>
      <c r="C56" s="96" t="s">
        <v>238</v>
      </c>
      <c r="D56" s="97" t="s">
        <v>245</v>
      </c>
      <c r="E56" s="98">
        <v>60</v>
      </c>
    </row>
    <row r="57" spans="1:5" x14ac:dyDescent="0.3">
      <c r="A57" s="99">
        <v>45897</v>
      </c>
      <c r="B57" s="95" t="str">
        <f t="shared" si="2"/>
        <v>Aug</v>
      </c>
      <c r="C57" s="96" t="s">
        <v>238</v>
      </c>
      <c r="D57" s="97" t="s">
        <v>246</v>
      </c>
      <c r="E57" s="98">
        <v>30</v>
      </c>
    </row>
    <row r="58" spans="1:5" x14ac:dyDescent="0.3">
      <c r="A58" s="99">
        <v>45898</v>
      </c>
      <c r="B58" s="95" t="str">
        <f t="shared" si="2"/>
        <v>Aug</v>
      </c>
      <c r="C58" s="96" t="s">
        <v>238</v>
      </c>
      <c r="D58" s="97" t="s">
        <v>244</v>
      </c>
      <c r="E58" s="98">
        <v>22</v>
      </c>
    </row>
    <row r="59" spans="1:5" x14ac:dyDescent="0.3">
      <c r="A59" s="99">
        <v>45899</v>
      </c>
      <c r="B59" s="95" t="str">
        <f t="shared" si="2"/>
        <v>Aug</v>
      </c>
      <c r="C59" s="96" t="s">
        <v>238</v>
      </c>
      <c r="D59" s="97" t="s">
        <v>246</v>
      </c>
      <c r="E59" s="98">
        <v>30</v>
      </c>
    </row>
    <row r="60" spans="1:5" x14ac:dyDescent="0.3">
      <c r="A60" s="99">
        <v>45900</v>
      </c>
      <c r="B60" s="95" t="str">
        <f t="shared" si="2"/>
        <v>Aug</v>
      </c>
      <c r="C60" s="96" t="s">
        <v>238</v>
      </c>
      <c r="D60" s="97" t="s">
        <v>246</v>
      </c>
      <c r="E60" s="98">
        <v>40</v>
      </c>
    </row>
    <row r="61" spans="1:5" x14ac:dyDescent="0.3">
      <c r="A61" s="99">
        <v>45902</v>
      </c>
      <c r="B61" s="95" t="str">
        <f t="shared" si="2"/>
        <v>Sep</v>
      </c>
      <c r="C61" s="96" t="s">
        <v>238</v>
      </c>
      <c r="D61" s="97" t="s">
        <v>244</v>
      </c>
      <c r="E61" s="98">
        <v>7</v>
      </c>
    </row>
    <row r="62" spans="1:5" x14ac:dyDescent="0.3">
      <c r="A62" s="99">
        <v>45905</v>
      </c>
      <c r="B62" s="95" t="str">
        <f t="shared" si="2"/>
        <v>Sep</v>
      </c>
      <c r="C62" s="96" t="s">
        <v>238</v>
      </c>
      <c r="D62" s="97" t="s">
        <v>245</v>
      </c>
      <c r="E62" s="98">
        <v>60</v>
      </c>
    </row>
    <row r="63" spans="1:5" x14ac:dyDescent="0.3">
      <c r="A63" s="99">
        <v>45908</v>
      </c>
      <c r="B63" s="95" t="str">
        <f t="shared" si="2"/>
        <v>Sep</v>
      </c>
      <c r="C63" s="96" t="s">
        <v>238</v>
      </c>
      <c r="D63" s="97" t="s">
        <v>246</v>
      </c>
      <c r="E63" s="98">
        <v>70</v>
      </c>
    </row>
    <row r="64" spans="1:5" x14ac:dyDescent="0.3">
      <c r="A64" s="99">
        <v>45915</v>
      </c>
      <c r="B64" s="95" t="str">
        <f t="shared" si="2"/>
        <v>Sep</v>
      </c>
      <c r="C64" s="96" t="s">
        <v>238</v>
      </c>
      <c r="D64" s="97" t="s">
        <v>244</v>
      </c>
      <c r="E64" s="98">
        <v>5</v>
      </c>
    </row>
    <row r="65" spans="1:5" x14ac:dyDescent="0.3">
      <c r="A65" s="99">
        <v>45924</v>
      </c>
      <c r="B65" s="95" t="str">
        <f t="shared" si="2"/>
        <v>Sep</v>
      </c>
      <c r="C65" s="96" t="s">
        <v>238</v>
      </c>
      <c r="D65" s="97" t="s">
        <v>246</v>
      </c>
      <c r="E65" s="98">
        <v>120</v>
      </c>
    </row>
    <row r="66" spans="1:5" x14ac:dyDescent="0.3">
      <c r="A66" s="99">
        <v>45927</v>
      </c>
      <c r="B66" s="95" t="str">
        <f t="shared" si="2"/>
        <v>Sep</v>
      </c>
      <c r="C66" s="96" t="s">
        <v>238</v>
      </c>
      <c r="D66" s="97" t="s">
        <v>245</v>
      </c>
      <c r="E66" s="98">
        <v>35</v>
      </c>
    </row>
    <row r="67" spans="1:5" x14ac:dyDescent="0.3">
      <c r="A67" s="99">
        <v>45820</v>
      </c>
      <c r="B67" s="95" t="str">
        <f t="shared" si="2"/>
        <v>Jun</v>
      </c>
      <c r="C67" s="96" t="s">
        <v>239</v>
      </c>
      <c r="D67" s="97" t="s">
        <v>265</v>
      </c>
      <c r="E67" s="98">
        <v>200</v>
      </c>
    </row>
    <row r="68" spans="1:5" x14ac:dyDescent="0.3">
      <c r="A68" s="99">
        <v>45832</v>
      </c>
      <c r="B68" s="95" t="str">
        <f t="shared" si="2"/>
        <v>Jun</v>
      </c>
      <c r="C68" s="96" t="s">
        <v>239</v>
      </c>
      <c r="D68" s="97" t="s">
        <v>259</v>
      </c>
      <c r="E68" s="98">
        <v>140</v>
      </c>
    </row>
    <row r="69" spans="1:5" x14ac:dyDescent="0.3">
      <c r="A69" s="99">
        <v>45846</v>
      </c>
      <c r="B69" s="95" t="str">
        <f t="shared" si="2"/>
        <v>Jul</v>
      </c>
      <c r="C69" s="96" t="s">
        <v>239</v>
      </c>
      <c r="D69" s="97" t="s">
        <v>255</v>
      </c>
      <c r="E69" s="98">
        <v>300</v>
      </c>
    </row>
    <row r="70" spans="1:5" x14ac:dyDescent="0.3">
      <c r="A70" s="99">
        <v>45849</v>
      </c>
      <c r="B70" s="95" t="str">
        <f t="shared" si="2"/>
        <v>Jul</v>
      </c>
      <c r="C70" s="96" t="s">
        <v>239</v>
      </c>
      <c r="D70" s="97" t="s">
        <v>256</v>
      </c>
      <c r="E70" s="98">
        <v>16</v>
      </c>
    </row>
    <row r="71" spans="1:5" x14ac:dyDescent="0.3">
      <c r="A71" s="99">
        <v>45872</v>
      </c>
      <c r="B71" s="95" t="str">
        <f t="shared" si="2"/>
        <v>Aug</v>
      </c>
      <c r="C71" s="96" t="s">
        <v>239</v>
      </c>
      <c r="D71" s="97" t="s">
        <v>255</v>
      </c>
      <c r="E71" s="98">
        <v>300</v>
      </c>
    </row>
    <row r="72" spans="1:5" x14ac:dyDescent="0.3">
      <c r="A72" s="99">
        <v>45880</v>
      </c>
      <c r="B72" s="95" t="str">
        <f t="shared" si="2"/>
        <v>Aug</v>
      </c>
      <c r="C72" s="96" t="s">
        <v>239</v>
      </c>
      <c r="D72" s="97" t="s">
        <v>257</v>
      </c>
      <c r="E72" s="98">
        <v>150</v>
      </c>
    </row>
    <row r="73" spans="1:5" x14ac:dyDescent="0.3">
      <c r="A73" s="99">
        <v>45892</v>
      </c>
      <c r="B73" s="95" t="str">
        <f t="shared" si="2"/>
        <v>Aug</v>
      </c>
      <c r="C73" s="96" t="s">
        <v>239</v>
      </c>
      <c r="D73" s="97" t="s">
        <v>258</v>
      </c>
      <c r="E73" s="98">
        <v>35</v>
      </c>
    </row>
    <row r="74" spans="1:5" x14ac:dyDescent="0.3">
      <c r="A74" s="99">
        <v>45902</v>
      </c>
      <c r="B74" s="95" t="str">
        <f t="shared" si="2"/>
        <v>Sep</v>
      </c>
      <c r="C74" s="96" t="s">
        <v>239</v>
      </c>
      <c r="D74" s="97" t="s">
        <v>255</v>
      </c>
      <c r="E74" s="98">
        <v>345</v>
      </c>
    </row>
    <row r="75" spans="1:5" x14ac:dyDescent="0.3">
      <c r="A75" s="99">
        <v>45824</v>
      </c>
      <c r="B75" s="95" t="str">
        <f t="shared" ref="B75:B101" si="3">TEXT(A75,"mmm")</f>
        <v>Jun</v>
      </c>
      <c r="C75" s="96" t="s">
        <v>239</v>
      </c>
      <c r="D75" s="97" t="s">
        <v>252</v>
      </c>
      <c r="E75" s="98">
        <v>500</v>
      </c>
    </row>
    <row r="76" spans="1:5" x14ac:dyDescent="0.3">
      <c r="A76" s="99">
        <v>45875</v>
      </c>
      <c r="B76" s="95" t="str">
        <f t="shared" si="3"/>
        <v>Aug</v>
      </c>
      <c r="C76" s="96" t="s">
        <v>239</v>
      </c>
      <c r="D76" s="97" t="s">
        <v>252</v>
      </c>
      <c r="E76" s="98">
        <v>610</v>
      </c>
    </row>
    <row r="77" spans="1:5" x14ac:dyDescent="0.3">
      <c r="A77" s="99">
        <v>45818</v>
      </c>
      <c r="B77" s="95" t="str">
        <f t="shared" si="3"/>
        <v>Jun</v>
      </c>
      <c r="C77" s="96" t="s">
        <v>251</v>
      </c>
      <c r="D77" s="97" t="s">
        <v>500</v>
      </c>
      <c r="E77" s="98">
        <v>35</v>
      </c>
    </row>
    <row r="78" spans="1:5" x14ac:dyDescent="0.3">
      <c r="A78" s="99">
        <v>45823</v>
      </c>
      <c r="B78" s="95" t="str">
        <f t="shared" si="3"/>
        <v>Jun</v>
      </c>
      <c r="C78" s="96" t="s">
        <v>251</v>
      </c>
      <c r="D78" s="97" t="s">
        <v>93</v>
      </c>
      <c r="E78" s="98">
        <v>20.7</v>
      </c>
    </row>
    <row r="79" spans="1:5" x14ac:dyDescent="0.3">
      <c r="A79" s="99">
        <v>45826</v>
      </c>
      <c r="B79" s="95" t="str">
        <f t="shared" si="3"/>
        <v>Jun</v>
      </c>
      <c r="C79" s="96" t="s">
        <v>251</v>
      </c>
      <c r="D79" s="97" t="s">
        <v>93</v>
      </c>
      <c r="E79" s="98">
        <v>35</v>
      </c>
    </row>
    <row r="80" spans="1:5" x14ac:dyDescent="0.3">
      <c r="A80" s="99">
        <v>45829</v>
      </c>
      <c r="B80" s="95" t="str">
        <f t="shared" si="3"/>
        <v>Jun</v>
      </c>
      <c r="C80" s="96" t="s">
        <v>251</v>
      </c>
      <c r="D80" s="97" t="s">
        <v>501</v>
      </c>
      <c r="E80" s="98">
        <v>45</v>
      </c>
    </row>
    <row r="81" spans="1:5" x14ac:dyDescent="0.3">
      <c r="A81" s="99">
        <v>45830</v>
      </c>
      <c r="B81" s="95" t="str">
        <f t="shared" si="3"/>
        <v>Jun</v>
      </c>
      <c r="C81" s="96" t="s">
        <v>251</v>
      </c>
      <c r="D81" s="97" t="s">
        <v>260</v>
      </c>
      <c r="E81" s="98">
        <v>20</v>
      </c>
    </row>
    <row r="82" spans="1:5" x14ac:dyDescent="0.3">
      <c r="A82" s="99">
        <v>45831</v>
      </c>
      <c r="B82" s="95" t="str">
        <f t="shared" si="3"/>
        <v>Jun</v>
      </c>
      <c r="C82" s="96" t="s">
        <v>251</v>
      </c>
      <c r="D82" s="97" t="s">
        <v>93</v>
      </c>
      <c r="E82" s="98">
        <v>40</v>
      </c>
    </row>
    <row r="83" spans="1:5" x14ac:dyDescent="0.3">
      <c r="A83" s="99">
        <v>45834</v>
      </c>
      <c r="B83" s="95" t="str">
        <f t="shared" si="3"/>
        <v>Jun</v>
      </c>
      <c r="C83" s="96" t="s">
        <v>251</v>
      </c>
      <c r="D83" s="97" t="s">
        <v>260</v>
      </c>
      <c r="E83" s="98">
        <v>20</v>
      </c>
    </row>
    <row r="84" spans="1:5" x14ac:dyDescent="0.3">
      <c r="A84" s="99">
        <v>45840</v>
      </c>
      <c r="B84" s="95" t="str">
        <f t="shared" si="3"/>
        <v>Jul</v>
      </c>
      <c r="C84" s="96" t="s">
        <v>251</v>
      </c>
      <c r="D84" s="97" t="s">
        <v>261</v>
      </c>
      <c r="E84" s="98">
        <v>50</v>
      </c>
    </row>
    <row r="85" spans="1:5" x14ac:dyDescent="0.3">
      <c r="A85" s="99">
        <v>45847</v>
      </c>
      <c r="B85" s="95" t="str">
        <f t="shared" si="3"/>
        <v>Jul</v>
      </c>
      <c r="C85" s="96" t="s">
        <v>251</v>
      </c>
      <c r="D85" s="97" t="s">
        <v>263</v>
      </c>
      <c r="E85" s="98">
        <v>100</v>
      </c>
    </row>
    <row r="86" spans="1:5" x14ac:dyDescent="0.3">
      <c r="A86" s="99">
        <v>45848</v>
      </c>
      <c r="B86" s="95" t="str">
        <f t="shared" si="3"/>
        <v>Jul</v>
      </c>
      <c r="C86" s="96" t="s">
        <v>251</v>
      </c>
      <c r="D86" s="97" t="s">
        <v>260</v>
      </c>
      <c r="E86" s="98">
        <v>30</v>
      </c>
    </row>
    <row r="87" spans="1:5" x14ac:dyDescent="0.3">
      <c r="A87" s="99">
        <v>45852</v>
      </c>
      <c r="B87" s="95" t="str">
        <f t="shared" si="3"/>
        <v>Jul</v>
      </c>
      <c r="C87" s="96" t="s">
        <v>251</v>
      </c>
      <c r="D87" s="97" t="s">
        <v>93</v>
      </c>
      <c r="E87" s="98">
        <v>20</v>
      </c>
    </row>
    <row r="88" spans="1:5" x14ac:dyDescent="0.3">
      <c r="A88" s="99">
        <v>45854</v>
      </c>
      <c r="B88" s="95" t="str">
        <f t="shared" si="3"/>
        <v>Jul</v>
      </c>
      <c r="C88" s="96" t="s">
        <v>251</v>
      </c>
      <c r="D88" s="97" t="s">
        <v>254</v>
      </c>
      <c r="E88" s="98">
        <v>130</v>
      </c>
    </row>
    <row r="89" spans="1:5" x14ac:dyDescent="0.3">
      <c r="A89" s="99">
        <v>45856</v>
      </c>
      <c r="B89" s="95" t="str">
        <f t="shared" si="3"/>
        <v>Jul</v>
      </c>
      <c r="C89" s="96" t="s">
        <v>251</v>
      </c>
      <c r="D89" s="97" t="s">
        <v>93</v>
      </c>
      <c r="E89" s="98">
        <v>45</v>
      </c>
    </row>
    <row r="90" spans="1:5" x14ac:dyDescent="0.3">
      <c r="A90" s="99">
        <v>45871</v>
      </c>
      <c r="B90" s="95" t="str">
        <f t="shared" si="3"/>
        <v>Aug</v>
      </c>
      <c r="C90" s="96" t="s">
        <v>251</v>
      </c>
      <c r="D90" s="97" t="s">
        <v>93</v>
      </c>
      <c r="E90" s="98">
        <v>20</v>
      </c>
    </row>
    <row r="91" spans="1:5" x14ac:dyDescent="0.3">
      <c r="A91" s="99">
        <v>45872</v>
      </c>
      <c r="B91" s="95" t="str">
        <f t="shared" si="3"/>
        <v>Aug</v>
      </c>
      <c r="C91" s="96" t="s">
        <v>251</v>
      </c>
      <c r="D91" s="97" t="s">
        <v>263</v>
      </c>
      <c r="E91" s="98">
        <v>27</v>
      </c>
    </row>
    <row r="92" spans="1:5" x14ac:dyDescent="0.3">
      <c r="A92" s="99">
        <v>45873</v>
      </c>
      <c r="B92" s="95" t="str">
        <f t="shared" si="3"/>
        <v>Aug</v>
      </c>
      <c r="C92" s="96" t="s">
        <v>251</v>
      </c>
      <c r="D92" s="97" t="s">
        <v>260</v>
      </c>
      <c r="E92" s="98">
        <v>40</v>
      </c>
    </row>
    <row r="93" spans="1:5" x14ac:dyDescent="0.3">
      <c r="A93" s="99">
        <v>45880</v>
      </c>
      <c r="B93" s="95" t="str">
        <f t="shared" si="3"/>
        <v>Aug</v>
      </c>
      <c r="C93" s="96" t="s">
        <v>251</v>
      </c>
      <c r="D93" s="97" t="s">
        <v>93</v>
      </c>
      <c r="E93" s="98">
        <v>16</v>
      </c>
    </row>
    <row r="94" spans="1:5" x14ac:dyDescent="0.3">
      <c r="A94" s="99">
        <v>45882</v>
      </c>
      <c r="B94" s="95" t="str">
        <f t="shared" si="3"/>
        <v>Aug</v>
      </c>
      <c r="C94" s="96" t="s">
        <v>251</v>
      </c>
      <c r="D94" s="97" t="s">
        <v>260</v>
      </c>
      <c r="E94" s="98">
        <v>21</v>
      </c>
    </row>
    <row r="95" spans="1:5" x14ac:dyDescent="0.3">
      <c r="A95" s="99">
        <v>45883</v>
      </c>
      <c r="B95" s="95" t="str">
        <f t="shared" si="3"/>
        <v>Aug</v>
      </c>
      <c r="C95" s="96" t="s">
        <v>251</v>
      </c>
      <c r="D95" s="97" t="s">
        <v>93</v>
      </c>
      <c r="E95" s="98">
        <v>20</v>
      </c>
    </row>
    <row r="96" spans="1:5" x14ac:dyDescent="0.3">
      <c r="A96" s="99">
        <v>45884</v>
      </c>
      <c r="B96" s="95" t="str">
        <f t="shared" si="3"/>
        <v>Aug</v>
      </c>
      <c r="C96" s="96" t="s">
        <v>251</v>
      </c>
      <c r="D96" s="97" t="s">
        <v>262</v>
      </c>
      <c r="E96" s="98">
        <v>210</v>
      </c>
    </row>
    <row r="97" spans="1:5" x14ac:dyDescent="0.3">
      <c r="A97" s="99">
        <v>45886</v>
      </c>
      <c r="B97" s="95" t="str">
        <f t="shared" si="3"/>
        <v>Aug</v>
      </c>
      <c r="C97" s="96" t="s">
        <v>251</v>
      </c>
      <c r="D97" s="97" t="s">
        <v>263</v>
      </c>
      <c r="E97" s="98">
        <v>20</v>
      </c>
    </row>
    <row r="98" spans="1:5" x14ac:dyDescent="0.3">
      <c r="A98" s="99">
        <v>45892</v>
      </c>
      <c r="B98" s="95" t="str">
        <f t="shared" si="3"/>
        <v>Aug</v>
      </c>
      <c r="C98" s="96" t="s">
        <v>251</v>
      </c>
      <c r="D98" s="97" t="s">
        <v>93</v>
      </c>
      <c r="E98" s="98">
        <v>43.8</v>
      </c>
    </row>
    <row r="99" spans="1:5" x14ac:dyDescent="0.3">
      <c r="A99" s="99">
        <v>45893</v>
      </c>
      <c r="B99" s="95" t="str">
        <f t="shared" si="3"/>
        <v>Aug</v>
      </c>
      <c r="C99" s="96" t="s">
        <v>251</v>
      </c>
      <c r="D99" s="97" t="s">
        <v>260</v>
      </c>
      <c r="E99" s="98">
        <v>10</v>
      </c>
    </row>
    <row r="100" spans="1:5" x14ac:dyDescent="0.3">
      <c r="A100" s="99">
        <v>45894</v>
      </c>
      <c r="B100" s="95" t="str">
        <f t="shared" si="3"/>
        <v>Aug</v>
      </c>
      <c r="C100" s="96" t="s">
        <v>251</v>
      </c>
      <c r="D100" s="97" t="s">
        <v>260</v>
      </c>
      <c r="E100" s="98">
        <v>50</v>
      </c>
    </row>
    <row r="101" spans="1:5" x14ac:dyDescent="0.3">
      <c r="A101" s="99">
        <v>45924</v>
      </c>
      <c r="B101" s="95" t="str">
        <f t="shared" si="3"/>
        <v>Sep</v>
      </c>
      <c r="C101" s="96" t="s">
        <v>251</v>
      </c>
      <c r="D101" s="97" t="s">
        <v>260</v>
      </c>
      <c r="E101" s="98">
        <v>20</v>
      </c>
    </row>
    <row r="102" spans="1:5" x14ac:dyDescent="0.3">
      <c r="A102" s="99">
        <v>45800</v>
      </c>
      <c r="B102" s="95" t="str">
        <f t="shared" ref="B102:B114" si="4">TEXT(A102,"mmm")</f>
        <v>May</v>
      </c>
      <c r="C102" s="96" t="s">
        <v>239</v>
      </c>
      <c r="D102" s="97" t="s">
        <v>242</v>
      </c>
      <c r="E102" s="98">
        <v>53.32</v>
      </c>
    </row>
    <row r="103" spans="1:5" x14ac:dyDescent="0.3">
      <c r="A103" s="99">
        <v>45803</v>
      </c>
      <c r="B103" s="95" t="str">
        <f t="shared" si="4"/>
        <v>May</v>
      </c>
      <c r="C103" s="96" t="s">
        <v>239</v>
      </c>
      <c r="D103" s="97" t="s">
        <v>240</v>
      </c>
      <c r="E103" s="98">
        <v>99</v>
      </c>
    </row>
    <row r="104" spans="1:5" x14ac:dyDescent="0.3">
      <c r="A104" s="99">
        <v>45829</v>
      </c>
      <c r="B104" s="95" t="str">
        <f t="shared" si="4"/>
        <v>Jun</v>
      </c>
      <c r="C104" s="96" t="s">
        <v>239</v>
      </c>
      <c r="D104" s="97" t="s">
        <v>247</v>
      </c>
      <c r="E104" s="98">
        <v>530</v>
      </c>
    </row>
    <row r="105" spans="1:5" x14ac:dyDescent="0.3">
      <c r="A105" s="99">
        <v>45869</v>
      </c>
      <c r="B105" s="95" t="str">
        <f t="shared" si="4"/>
        <v>Jul</v>
      </c>
      <c r="C105" s="96" t="s">
        <v>239</v>
      </c>
      <c r="D105" s="97" t="s">
        <v>247</v>
      </c>
      <c r="E105" s="98">
        <v>75</v>
      </c>
    </row>
    <row r="106" spans="1:5" x14ac:dyDescent="0.3">
      <c r="A106" s="99">
        <v>45894</v>
      </c>
      <c r="B106" s="95" t="str">
        <f t="shared" si="4"/>
        <v>Aug</v>
      </c>
      <c r="C106" s="96" t="s">
        <v>239</v>
      </c>
      <c r="D106" s="97" t="s">
        <v>247</v>
      </c>
      <c r="E106" s="98">
        <v>50</v>
      </c>
    </row>
    <row r="107" spans="1:5" x14ac:dyDescent="0.3">
      <c r="A107" s="99">
        <v>45911</v>
      </c>
      <c r="B107" s="95" t="str">
        <f t="shared" si="4"/>
        <v>Sep</v>
      </c>
      <c r="C107" s="96" t="s">
        <v>239</v>
      </c>
      <c r="D107" s="97" t="s">
        <v>243</v>
      </c>
      <c r="E107" s="98">
        <v>20</v>
      </c>
    </row>
    <row r="108" spans="1:5" x14ac:dyDescent="0.3">
      <c r="A108" s="99">
        <v>45927</v>
      </c>
      <c r="B108" s="95" t="str">
        <f t="shared" si="4"/>
        <v>Sep</v>
      </c>
      <c r="C108" s="96" t="s">
        <v>239</v>
      </c>
      <c r="D108" s="97" t="s">
        <v>241</v>
      </c>
      <c r="E108" s="98">
        <v>80</v>
      </c>
    </row>
    <row r="109" spans="1:5" x14ac:dyDescent="0.3">
      <c r="A109" s="99">
        <v>45820</v>
      </c>
      <c r="B109" s="95" t="str">
        <f t="shared" si="4"/>
        <v>Jun</v>
      </c>
      <c r="C109" s="96" t="s">
        <v>251</v>
      </c>
      <c r="D109" s="97" t="s">
        <v>253</v>
      </c>
      <c r="E109" s="98">
        <v>30</v>
      </c>
    </row>
    <row r="110" spans="1:5" x14ac:dyDescent="0.3">
      <c r="A110" s="99">
        <v>45831</v>
      </c>
      <c r="B110" s="95" t="str">
        <f t="shared" si="4"/>
        <v>Jun</v>
      </c>
      <c r="C110" s="96" t="s">
        <v>251</v>
      </c>
      <c r="D110" s="97" t="s">
        <v>253</v>
      </c>
      <c r="E110" s="98">
        <v>30</v>
      </c>
    </row>
    <row r="111" spans="1:5" x14ac:dyDescent="0.3">
      <c r="A111" s="99">
        <v>45839</v>
      </c>
      <c r="B111" s="95" t="str">
        <f t="shared" si="4"/>
        <v>Jul</v>
      </c>
      <c r="C111" s="96" t="s">
        <v>251</v>
      </c>
      <c r="D111" s="97" t="s">
        <v>253</v>
      </c>
      <c r="E111" s="98">
        <v>10</v>
      </c>
    </row>
    <row r="112" spans="1:5" x14ac:dyDescent="0.3">
      <c r="A112" s="99">
        <v>45864</v>
      </c>
      <c r="B112" s="95" t="str">
        <f t="shared" si="4"/>
        <v>Jul</v>
      </c>
      <c r="C112" s="96" t="s">
        <v>251</v>
      </c>
      <c r="D112" s="97" t="s">
        <v>253</v>
      </c>
      <c r="E112" s="98">
        <v>20</v>
      </c>
    </row>
    <row r="113" spans="1:5" x14ac:dyDescent="0.3">
      <c r="A113" s="99">
        <v>45876</v>
      </c>
      <c r="B113" s="95" t="str">
        <f t="shared" si="4"/>
        <v>Aug</v>
      </c>
      <c r="C113" s="96" t="s">
        <v>251</v>
      </c>
      <c r="D113" s="97" t="s">
        <v>253</v>
      </c>
      <c r="E113" s="98">
        <v>25</v>
      </c>
    </row>
    <row r="114" spans="1:5" x14ac:dyDescent="0.3">
      <c r="A114" s="99">
        <v>45902</v>
      </c>
      <c r="B114" s="95" t="str">
        <f t="shared" si="4"/>
        <v>Sep</v>
      </c>
      <c r="C114" s="96" t="s">
        <v>251</v>
      </c>
      <c r="D114" s="97" t="s">
        <v>253</v>
      </c>
      <c r="E114" s="98">
        <v>30</v>
      </c>
    </row>
    <row r="118" spans="1:5" x14ac:dyDescent="0.3">
      <c r="E118"/>
    </row>
    <row r="119" spans="1:5" x14ac:dyDescent="0.3">
      <c r="E119"/>
    </row>
    <row r="120" spans="1:5" x14ac:dyDescent="0.3">
      <c r="E120"/>
    </row>
    <row r="121" spans="1:5" x14ac:dyDescent="0.3">
      <c r="E121"/>
    </row>
    <row r="122" spans="1:5" x14ac:dyDescent="0.3">
      <c r="E122"/>
    </row>
    <row r="123" spans="1:5" x14ac:dyDescent="0.3">
      <c r="E123"/>
    </row>
    <row r="124" spans="1:5" x14ac:dyDescent="0.3">
      <c r="E124"/>
    </row>
    <row r="125" spans="1:5" x14ac:dyDescent="0.3">
      <c r="C125"/>
      <c r="D125"/>
      <c r="E125"/>
    </row>
    <row r="126" spans="1:5" x14ac:dyDescent="0.3">
      <c r="C126"/>
      <c r="D126"/>
      <c r="E126"/>
    </row>
    <row r="127" spans="1:5" x14ac:dyDescent="0.3">
      <c r="C127"/>
      <c r="D127"/>
      <c r="E127"/>
    </row>
    <row r="128" spans="1:5" x14ac:dyDescent="0.3">
      <c r="C128"/>
      <c r="D128"/>
      <c r="E128"/>
    </row>
    <row r="129" spans="3:5" x14ac:dyDescent="0.3">
      <c r="C129"/>
      <c r="D129"/>
      <c r="E129"/>
    </row>
    <row r="130" spans="3:5" x14ac:dyDescent="0.3">
      <c r="C130"/>
      <c r="D130"/>
      <c r="E130"/>
    </row>
    <row r="131" spans="3:5" x14ac:dyDescent="0.3">
      <c r="C131"/>
      <c r="D131"/>
      <c r="E131"/>
    </row>
    <row r="132" spans="3:5" x14ac:dyDescent="0.3">
      <c r="C132"/>
      <c r="D132"/>
      <c r="E132"/>
    </row>
    <row r="133" spans="3:5" x14ac:dyDescent="0.3">
      <c r="C133"/>
      <c r="D133"/>
      <c r="E133"/>
    </row>
    <row r="134" spans="3:5" x14ac:dyDescent="0.3">
      <c r="C134"/>
      <c r="D134"/>
      <c r="E134"/>
    </row>
    <row r="135" spans="3:5" x14ac:dyDescent="0.3">
      <c r="C135"/>
      <c r="D135"/>
      <c r="E135"/>
    </row>
    <row r="136" spans="3:5" x14ac:dyDescent="0.3">
      <c r="C136"/>
      <c r="D136"/>
    </row>
    <row r="137" spans="3:5" x14ac:dyDescent="0.3">
      <c r="C137"/>
      <c r="D137"/>
    </row>
    <row r="138" spans="3:5" x14ac:dyDescent="0.3">
      <c r="C138"/>
      <c r="D138"/>
    </row>
    <row r="139" spans="3:5" x14ac:dyDescent="0.3">
      <c r="C139"/>
      <c r="D139"/>
    </row>
    <row r="140" spans="3:5" x14ac:dyDescent="0.3">
      <c r="C140"/>
      <c r="D140"/>
    </row>
    <row r="141" spans="3:5" x14ac:dyDescent="0.3">
      <c r="C141"/>
      <c r="D141"/>
    </row>
    <row r="142" spans="3:5" x14ac:dyDescent="0.3">
      <c r="C142"/>
      <c r="D142"/>
    </row>
    <row r="143" spans="3:5" x14ac:dyDescent="0.3">
      <c r="C143"/>
      <c r="D143"/>
    </row>
    <row r="144" spans="3:5" x14ac:dyDescent="0.3">
      <c r="C144"/>
      <c r="D144"/>
    </row>
    <row r="145" spans="3:4" x14ac:dyDescent="0.3">
      <c r="C145"/>
      <c r="D145"/>
    </row>
    <row r="146" spans="3:4" x14ac:dyDescent="0.3">
      <c r="C146"/>
      <c r="D146"/>
    </row>
    <row r="147" spans="3:4" x14ac:dyDescent="0.3">
      <c r="C147"/>
      <c r="D147"/>
    </row>
    <row r="148" spans="3:4" x14ac:dyDescent="0.3">
      <c r="C148"/>
      <c r="D148"/>
    </row>
    <row r="149" spans="3:4" x14ac:dyDescent="0.3">
      <c r="C149"/>
      <c r="D149"/>
    </row>
    <row r="150" spans="3:4" x14ac:dyDescent="0.3">
      <c r="C150"/>
      <c r="D150"/>
    </row>
    <row r="151" spans="3:4" x14ac:dyDescent="0.3">
      <c r="C151"/>
      <c r="D151"/>
    </row>
    <row r="152" spans="3:4" x14ac:dyDescent="0.3">
      <c r="C152"/>
      <c r="D152"/>
    </row>
    <row r="153" spans="3:4" x14ac:dyDescent="0.3">
      <c r="C153"/>
      <c r="D153"/>
    </row>
    <row r="154" spans="3:4" x14ac:dyDescent="0.3">
      <c r="C154"/>
      <c r="D154"/>
    </row>
    <row r="155" spans="3:4" x14ac:dyDescent="0.3">
      <c r="C155"/>
      <c r="D155"/>
    </row>
    <row r="156" spans="3:4" x14ac:dyDescent="0.3">
      <c r="C156"/>
      <c r="D156"/>
    </row>
    <row r="157" spans="3:4" x14ac:dyDescent="0.3">
      <c r="C157"/>
      <c r="D157"/>
    </row>
    <row r="158" spans="3:4" x14ac:dyDescent="0.3">
      <c r="C158"/>
      <c r="D158"/>
    </row>
    <row r="159" spans="3:4" x14ac:dyDescent="0.3">
      <c r="C159"/>
      <c r="D159"/>
    </row>
    <row r="160" spans="3:4" x14ac:dyDescent="0.3">
      <c r="C160"/>
      <c r="D160"/>
    </row>
    <row r="161" spans="3:4" x14ac:dyDescent="0.3">
      <c r="C161"/>
      <c r="D161"/>
    </row>
    <row r="162" spans="3:4" x14ac:dyDescent="0.3">
      <c r="C162"/>
      <c r="D162"/>
    </row>
    <row r="163" spans="3:4" x14ac:dyDescent="0.3">
      <c r="C163"/>
      <c r="D163"/>
    </row>
    <row r="164" spans="3:4" x14ac:dyDescent="0.3">
      <c r="C164"/>
      <c r="D164"/>
    </row>
    <row r="165" spans="3:4" x14ac:dyDescent="0.3">
      <c r="C165"/>
      <c r="D165"/>
    </row>
    <row r="166" spans="3:4" x14ac:dyDescent="0.3">
      <c r="C166"/>
      <c r="D166"/>
    </row>
    <row r="167" spans="3:4" x14ac:dyDescent="0.3">
      <c r="C167"/>
      <c r="D167"/>
    </row>
    <row r="168" spans="3:4" x14ac:dyDescent="0.3">
      <c r="C168"/>
      <c r="D168"/>
    </row>
    <row r="169" spans="3:4" x14ac:dyDescent="0.3">
      <c r="C169"/>
      <c r="D169"/>
    </row>
    <row r="170" spans="3:4" x14ac:dyDescent="0.3">
      <c r="C170"/>
      <c r="D170"/>
    </row>
    <row r="171" spans="3:4" x14ac:dyDescent="0.3">
      <c r="C171"/>
      <c r="D171"/>
    </row>
    <row r="172" spans="3:4" x14ac:dyDescent="0.3">
      <c r="C172"/>
      <c r="D172"/>
    </row>
    <row r="173" spans="3:4" x14ac:dyDescent="0.3">
      <c r="C173"/>
      <c r="D173"/>
    </row>
    <row r="174" spans="3:4" x14ac:dyDescent="0.3">
      <c r="C174"/>
      <c r="D174"/>
    </row>
    <row r="175" spans="3:4" x14ac:dyDescent="0.3">
      <c r="C175"/>
      <c r="D175"/>
    </row>
    <row r="176" spans="3:4" x14ac:dyDescent="0.3">
      <c r="C176"/>
      <c r="D176"/>
    </row>
    <row r="177" spans="3:4" x14ac:dyDescent="0.3">
      <c r="C177"/>
      <c r="D177"/>
    </row>
    <row r="178" spans="3:4" x14ac:dyDescent="0.3">
      <c r="C178"/>
      <c r="D178"/>
    </row>
    <row r="179" spans="3:4" x14ac:dyDescent="0.3">
      <c r="C179"/>
      <c r="D179"/>
    </row>
    <row r="180" spans="3:4" x14ac:dyDescent="0.3">
      <c r="C180"/>
      <c r="D180"/>
    </row>
    <row r="181" spans="3:4" x14ac:dyDescent="0.3">
      <c r="C181"/>
      <c r="D181"/>
    </row>
    <row r="182" spans="3:4" x14ac:dyDescent="0.3">
      <c r="C182"/>
      <c r="D182"/>
    </row>
    <row r="183" spans="3:4" x14ac:dyDescent="0.3">
      <c r="C183"/>
      <c r="D183"/>
    </row>
    <row r="184" spans="3:4" x14ac:dyDescent="0.3">
      <c r="C184"/>
      <c r="D184"/>
    </row>
    <row r="185" spans="3:4" x14ac:dyDescent="0.3">
      <c r="C185"/>
      <c r="D185"/>
    </row>
    <row r="186" spans="3:4" x14ac:dyDescent="0.3">
      <c r="C186"/>
      <c r="D186"/>
    </row>
    <row r="187" spans="3:4" x14ac:dyDescent="0.3">
      <c r="C187"/>
      <c r="D187"/>
    </row>
    <row r="188" spans="3:4" x14ac:dyDescent="0.3">
      <c r="C188"/>
      <c r="D188"/>
    </row>
    <row r="189" spans="3:4" x14ac:dyDescent="0.3">
      <c r="C189"/>
      <c r="D189"/>
    </row>
    <row r="190" spans="3:4" x14ac:dyDescent="0.3">
      <c r="C190"/>
      <c r="D190"/>
    </row>
    <row r="191" spans="3:4" x14ac:dyDescent="0.3">
      <c r="C191"/>
      <c r="D191"/>
    </row>
    <row r="192" spans="3:4" x14ac:dyDescent="0.3">
      <c r="C192"/>
      <c r="D192"/>
    </row>
    <row r="193" spans="3:4" x14ac:dyDescent="0.3">
      <c r="C193"/>
      <c r="D193"/>
    </row>
  </sheetData>
  <sortState xmlns:xlrd2="http://schemas.microsoft.com/office/spreadsheetml/2017/richdata2" ref="A2:E114">
    <sortCondition descending="1" ref="E1:E115"/>
  </sortState>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1704-3EC9-4A7C-8544-F0A169CCDCFF}">
  <dimension ref="A1:D6"/>
  <sheetViews>
    <sheetView workbookViewId="0">
      <selection activeCell="J17" sqref="J17"/>
    </sheetView>
  </sheetViews>
  <sheetFormatPr defaultRowHeight="16.5" x14ac:dyDescent="0.3"/>
  <cols>
    <col min="1" max="1" width="10.75" style="39" customWidth="1"/>
    <col min="2" max="2" width="15.75" style="58" customWidth="1"/>
    <col min="3" max="3" width="16.25" style="58" customWidth="1"/>
    <col min="4" max="4" width="16.75" style="58" customWidth="1"/>
    <col min="5" max="16384" width="9" style="2"/>
  </cols>
  <sheetData>
    <row r="1" spans="1:4" x14ac:dyDescent="0.3">
      <c r="A1" s="39" t="s">
        <v>497</v>
      </c>
      <c r="B1" s="58" t="s">
        <v>492</v>
      </c>
      <c r="C1" s="58" t="s">
        <v>513</v>
      </c>
      <c r="D1" s="58" t="s">
        <v>517</v>
      </c>
    </row>
    <row r="2" spans="1:4" x14ac:dyDescent="0.3">
      <c r="A2" s="39" t="s">
        <v>516</v>
      </c>
      <c r="B2" s="58">
        <f>SUMIF(Bookings!O:O,Table4[[#This Row],[Month]],Bookings!N:N)</f>
        <v>0</v>
      </c>
      <c r="C2" s="58">
        <f>SUMIF(Expenses!B:B,Table4[[#This Row],[Month]],Expenses!E:E)</f>
        <v>272.32</v>
      </c>
      <c r="D2" s="58">
        <f>Table4[[#This Row],[Total Revenue]]-Table4[[#This Row],[Total Expenses]]</f>
        <v>-272.32</v>
      </c>
    </row>
    <row r="3" spans="1:4" x14ac:dyDescent="0.3">
      <c r="A3" s="39" t="s">
        <v>506</v>
      </c>
      <c r="B3" s="58">
        <f>SUMIF(Bookings!O:O,Table4[[#This Row],[Month]],Bookings!N:N)</f>
        <v>9856</v>
      </c>
      <c r="C3" s="58">
        <f>SUMIF(Expenses!B:B,Table4[[#This Row],[Month]],Expenses!E:E)</f>
        <v>3066.2999999999997</v>
      </c>
      <c r="D3" s="58">
        <f>Table4[[#This Row],[Total Revenue]]-Table4[[#This Row],[Total Expenses]]</f>
        <v>6789.7000000000007</v>
      </c>
    </row>
    <row r="4" spans="1:4" x14ac:dyDescent="0.3">
      <c r="A4" s="39" t="s">
        <v>507</v>
      </c>
      <c r="B4" s="58">
        <f>SUMIF(Bookings!O:O,Table4[[#This Row],[Month]],Bookings!N:N)</f>
        <v>20944.995999999999</v>
      </c>
      <c r="C4" s="58">
        <f>SUMIF(Expenses!B:B,Table4[[#This Row],[Month]],Expenses!E:E)</f>
        <v>7651</v>
      </c>
      <c r="D4" s="58">
        <f>Table4[[#This Row],[Total Revenue]]-Table4[[#This Row],[Total Expenses]]</f>
        <v>13293.995999999999</v>
      </c>
    </row>
    <row r="5" spans="1:4" x14ac:dyDescent="0.3">
      <c r="A5" s="39" t="s">
        <v>508</v>
      </c>
      <c r="B5" s="58">
        <f>SUMIF(Bookings!O:O,Table4[[#This Row],[Month]],Bookings!N:N)</f>
        <v>21793.22</v>
      </c>
      <c r="C5" s="58">
        <f>SUMIF(Expenses!B:B,Table4[[#This Row],[Month]],Expenses!E:E)</f>
        <v>4634.8</v>
      </c>
      <c r="D5" s="58">
        <f>Table4[[#This Row],[Total Revenue]]-Table4[[#This Row],[Total Expenses]]</f>
        <v>17158.420000000002</v>
      </c>
    </row>
    <row r="6" spans="1:4" x14ac:dyDescent="0.3">
      <c r="A6" s="39" t="s">
        <v>509</v>
      </c>
      <c r="B6" s="58">
        <f>SUMIF(Bookings!O:O,Table4[[#This Row],[Month]],Bookings!N:N)</f>
        <v>5883</v>
      </c>
      <c r="C6" s="58">
        <f>SUMIF(Expenses!B:B,Table4[[#This Row],[Month]],Expenses!E:E)</f>
        <v>2499.5</v>
      </c>
      <c r="D6" s="58">
        <f>Table4[[#This Row],[Total Revenue]]-Table4[[#This Row],[Total Expenses]]</f>
        <v>3383.5</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86FF-D532-4C20-8376-7F6157591DFB}">
  <dimension ref="A1:J43"/>
  <sheetViews>
    <sheetView zoomScale="90" zoomScaleNormal="90" workbookViewId="0">
      <selection activeCell="F20" sqref="F20"/>
    </sheetView>
  </sheetViews>
  <sheetFormatPr defaultRowHeight="16.5" x14ac:dyDescent="0.3"/>
  <cols>
    <col min="1" max="1" width="16.875" bestFit="1" customWidth="1"/>
    <col min="2" max="2" width="26.875" bestFit="1" customWidth="1"/>
    <col min="3" max="3" width="17.875" customWidth="1"/>
    <col min="4" max="4" width="23.375" customWidth="1"/>
    <col min="5" max="5" width="11.625" bestFit="1" customWidth="1"/>
    <col min="6" max="6" width="21.75" customWidth="1"/>
    <col min="7" max="7" width="16.875" bestFit="1" customWidth="1"/>
    <col min="8" max="8" width="19.375" bestFit="1" customWidth="1"/>
    <col min="9" max="9" width="11.375" customWidth="1"/>
    <col min="10" max="10" width="19.375" bestFit="1" customWidth="1"/>
    <col min="11" max="11" width="14.75" bestFit="1" customWidth="1"/>
    <col min="12" max="12" width="19.375" bestFit="1" customWidth="1"/>
  </cols>
  <sheetData>
    <row r="1" spans="1:10" ht="20.25" thickBot="1" x14ac:dyDescent="0.35">
      <c r="B1" s="61" t="s">
        <v>518</v>
      </c>
    </row>
    <row r="2" spans="1:10" ht="17.25" thickTop="1" x14ac:dyDescent="0.3"/>
    <row r="3" spans="1:10" x14ac:dyDescent="0.3">
      <c r="A3" s="40" t="s">
        <v>495</v>
      </c>
      <c r="B3" s="40" t="s">
        <v>496</v>
      </c>
      <c r="F3" s="40" t="s">
        <v>493</v>
      </c>
      <c r="G3" t="s">
        <v>495</v>
      </c>
      <c r="I3" s="40" t="s">
        <v>493</v>
      </c>
      <c r="J3" t="s">
        <v>523</v>
      </c>
    </row>
    <row r="4" spans="1:10" x14ac:dyDescent="0.3">
      <c r="A4" s="40" t="s">
        <v>493</v>
      </c>
      <c r="B4" t="s">
        <v>43</v>
      </c>
      <c r="C4" t="s">
        <v>41</v>
      </c>
      <c r="D4" t="s">
        <v>494</v>
      </c>
      <c r="F4" s="41" t="s">
        <v>44</v>
      </c>
      <c r="G4" s="46">
        <v>0.36170212765957449</v>
      </c>
      <c r="I4" s="41" t="s">
        <v>520</v>
      </c>
      <c r="J4">
        <v>118</v>
      </c>
    </row>
    <row r="5" spans="1:10" x14ac:dyDescent="0.3">
      <c r="A5" s="41" t="s">
        <v>234</v>
      </c>
      <c r="B5">
        <v>13</v>
      </c>
      <c r="C5">
        <v>5</v>
      </c>
      <c r="D5">
        <v>18</v>
      </c>
      <c r="F5" s="41" t="s">
        <v>71</v>
      </c>
      <c r="G5" s="46">
        <v>0.23404255319148937</v>
      </c>
      <c r="I5" s="41" t="s">
        <v>521</v>
      </c>
      <c r="J5">
        <v>89</v>
      </c>
    </row>
    <row r="6" spans="1:10" x14ac:dyDescent="0.3">
      <c r="A6" s="41" t="s">
        <v>233</v>
      </c>
      <c r="B6">
        <v>47</v>
      </c>
      <c r="C6">
        <v>27</v>
      </c>
      <c r="D6">
        <v>74</v>
      </c>
      <c r="F6" s="41" t="s">
        <v>519</v>
      </c>
      <c r="G6" s="46">
        <v>5.3191489361702128E-2</v>
      </c>
      <c r="I6" s="41" t="s">
        <v>522</v>
      </c>
      <c r="J6">
        <v>14</v>
      </c>
    </row>
    <row r="7" spans="1:10" x14ac:dyDescent="0.3">
      <c r="A7" s="41" t="s">
        <v>232</v>
      </c>
      <c r="B7">
        <v>39</v>
      </c>
      <c r="C7">
        <v>52</v>
      </c>
      <c r="D7">
        <v>91</v>
      </c>
      <c r="F7" s="41" t="s">
        <v>42</v>
      </c>
      <c r="G7" s="46">
        <v>0.35106382978723405</v>
      </c>
      <c r="I7" s="41" t="s">
        <v>494</v>
      </c>
      <c r="J7">
        <v>221</v>
      </c>
    </row>
    <row r="8" spans="1:10" x14ac:dyDescent="0.3">
      <c r="A8" s="41" t="s">
        <v>494</v>
      </c>
      <c r="B8">
        <v>99</v>
      </c>
      <c r="C8">
        <v>84</v>
      </c>
      <c r="D8">
        <v>183</v>
      </c>
      <c r="F8" s="41" t="s">
        <v>494</v>
      </c>
      <c r="G8" s="46">
        <v>1</v>
      </c>
    </row>
    <row r="9" spans="1:10" x14ac:dyDescent="0.3">
      <c r="A9" s="41"/>
      <c r="F9" s="41"/>
      <c r="G9" s="46"/>
    </row>
    <row r="10" spans="1:10" x14ac:dyDescent="0.3">
      <c r="A10" s="41"/>
      <c r="F10" s="41"/>
      <c r="G10" s="46"/>
    </row>
    <row r="11" spans="1:10" x14ac:dyDescent="0.3">
      <c r="A11" s="41"/>
      <c r="C11" s="40" t="s">
        <v>493</v>
      </c>
      <c r="D11" t="s">
        <v>535</v>
      </c>
      <c r="F11" s="41"/>
    </row>
    <row r="12" spans="1:10" x14ac:dyDescent="0.3">
      <c r="A12" s="41"/>
      <c r="C12" s="41" t="s">
        <v>40</v>
      </c>
      <c r="D12" s="36">
        <v>21</v>
      </c>
      <c r="F12" s="41"/>
      <c r="G12" s="40" t="s">
        <v>493</v>
      </c>
      <c r="H12" t="s">
        <v>523</v>
      </c>
    </row>
    <row r="13" spans="1:10" x14ac:dyDescent="0.3">
      <c r="A13" s="41"/>
      <c r="C13" s="41" t="s">
        <v>200</v>
      </c>
      <c r="D13" s="36">
        <v>14</v>
      </c>
      <c r="F13" s="41"/>
      <c r="G13" s="41" t="s">
        <v>70</v>
      </c>
      <c r="H13">
        <v>8</v>
      </c>
    </row>
    <row r="14" spans="1:10" x14ac:dyDescent="0.3">
      <c r="A14" s="41"/>
      <c r="C14" s="41" t="s">
        <v>185</v>
      </c>
      <c r="D14" s="36">
        <v>10</v>
      </c>
      <c r="F14" s="41"/>
      <c r="G14" s="41" t="s">
        <v>489</v>
      </c>
      <c r="H14">
        <v>64</v>
      </c>
    </row>
    <row r="15" spans="1:10" x14ac:dyDescent="0.3">
      <c r="A15" s="41"/>
      <c r="C15" s="41" t="s">
        <v>494</v>
      </c>
      <c r="D15">
        <v>17.428571428571427</v>
      </c>
      <c r="F15" s="41"/>
      <c r="G15" s="41" t="s">
        <v>498</v>
      </c>
      <c r="H15">
        <v>89</v>
      </c>
    </row>
    <row r="16" spans="1:10" x14ac:dyDescent="0.3">
      <c r="A16" s="41"/>
      <c r="F16" s="41"/>
      <c r="G16" s="41" t="s">
        <v>491</v>
      </c>
      <c r="H16">
        <v>4</v>
      </c>
    </row>
    <row r="17" spans="1:8" x14ac:dyDescent="0.3">
      <c r="A17" s="41"/>
      <c r="F17" s="41"/>
      <c r="G17" s="41" t="s">
        <v>490</v>
      </c>
      <c r="H17">
        <v>22</v>
      </c>
    </row>
    <row r="18" spans="1:8" x14ac:dyDescent="0.3">
      <c r="A18" s="41"/>
      <c r="F18" s="41"/>
      <c r="G18" s="41" t="s">
        <v>72</v>
      </c>
      <c r="H18">
        <v>34</v>
      </c>
    </row>
    <row r="19" spans="1:8" x14ac:dyDescent="0.3">
      <c r="A19" s="41"/>
      <c r="F19" s="41"/>
      <c r="G19" s="41" t="s">
        <v>494</v>
      </c>
      <c r="H19">
        <v>221</v>
      </c>
    </row>
    <row r="20" spans="1:8" x14ac:dyDescent="0.3">
      <c r="A20" s="41"/>
      <c r="F20" s="41"/>
      <c r="G20" s="46"/>
    </row>
    <row r="21" spans="1:8" ht="18.75" customHeight="1" x14ac:dyDescent="0.3"/>
    <row r="22" spans="1:8" ht="20.25" thickBot="1" x14ac:dyDescent="0.35">
      <c r="B22" s="61" t="s">
        <v>524</v>
      </c>
    </row>
    <row r="23" spans="1:8" ht="17.25" thickTop="1" x14ac:dyDescent="0.3"/>
    <row r="24" spans="1:8" x14ac:dyDescent="0.3">
      <c r="A24" s="40" t="s">
        <v>493</v>
      </c>
      <c r="B24" s="63" t="s">
        <v>510</v>
      </c>
      <c r="E24" s="40" t="s">
        <v>493</v>
      </c>
      <c r="F24" s="63" t="s">
        <v>510</v>
      </c>
    </row>
    <row r="25" spans="1:8" x14ac:dyDescent="0.3">
      <c r="A25" s="41" t="s">
        <v>506</v>
      </c>
      <c r="B25" s="63">
        <v>9856</v>
      </c>
      <c r="E25" s="41" t="s">
        <v>42</v>
      </c>
      <c r="F25" s="63">
        <v>26874.995999999999</v>
      </c>
    </row>
    <row r="26" spans="1:8" x14ac:dyDescent="0.3">
      <c r="A26" s="41" t="s">
        <v>507</v>
      </c>
      <c r="B26" s="63">
        <v>20944.995999999999</v>
      </c>
      <c r="E26" s="41" t="s">
        <v>44</v>
      </c>
      <c r="F26" s="63">
        <v>12434</v>
      </c>
    </row>
    <row r="27" spans="1:8" x14ac:dyDescent="0.3">
      <c r="A27" s="41" t="s">
        <v>508</v>
      </c>
      <c r="B27" s="63">
        <v>21793.22</v>
      </c>
      <c r="E27" s="41" t="s">
        <v>71</v>
      </c>
      <c r="F27" s="63">
        <v>11628</v>
      </c>
    </row>
    <row r="28" spans="1:8" x14ac:dyDescent="0.3">
      <c r="A28" s="41" t="s">
        <v>509</v>
      </c>
      <c r="B28" s="63">
        <v>5883</v>
      </c>
      <c r="E28" s="41" t="s">
        <v>519</v>
      </c>
      <c r="F28" s="63">
        <v>7540.22</v>
      </c>
    </row>
    <row r="29" spans="1:8" x14ac:dyDescent="0.3">
      <c r="A29" s="41" t="s">
        <v>494</v>
      </c>
      <c r="B29" s="63">
        <v>58477.216</v>
      </c>
      <c r="E29" s="41" t="s">
        <v>494</v>
      </c>
      <c r="F29" s="63">
        <v>58477.216</v>
      </c>
    </row>
    <row r="33" spans="2:7" ht="20.25" thickBot="1" x14ac:dyDescent="0.35">
      <c r="B33" s="61" t="s">
        <v>526</v>
      </c>
    </row>
    <row r="34" spans="2:7" ht="17.25" thickTop="1" x14ac:dyDescent="0.3"/>
    <row r="35" spans="2:7" x14ac:dyDescent="0.3">
      <c r="C35" s="40" t="s">
        <v>493</v>
      </c>
      <c r="D35" s="63" t="s">
        <v>505</v>
      </c>
      <c r="F35" s="40" t="s">
        <v>493</v>
      </c>
      <c r="G35" t="s">
        <v>505</v>
      </c>
    </row>
    <row r="36" spans="2:7" x14ac:dyDescent="0.3">
      <c r="C36" s="41" t="s">
        <v>238</v>
      </c>
      <c r="D36" s="63">
        <v>2137.23</v>
      </c>
      <c r="F36" s="41" t="s">
        <v>516</v>
      </c>
      <c r="G36">
        <v>272.32</v>
      </c>
    </row>
    <row r="37" spans="2:7" x14ac:dyDescent="0.3">
      <c r="C37" s="41" t="s">
        <v>251</v>
      </c>
      <c r="D37" s="63">
        <v>1233.5</v>
      </c>
      <c r="F37" s="41" t="s">
        <v>506</v>
      </c>
      <c r="G37">
        <v>3066.3</v>
      </c>
    </row>
    <row r="38" spans="2:7" x14ac:dyDescent="0.3">
      <c r="C38" s="41" t="s">
        <v>239</v>
      </c>
      <c r="D38" s="63">
        <v>3503.32</v>
      </c>
      <c r="F38" s="41" t="s">
        <v>507</v>
      </c>
      <c r="G38">
        <v>7651</v>
      </c>
    </row>
    <row r="39" spans="2:7" x14ac:dyDescent="0.3">
      <c r="C39" s="41" t="s">
        <v>250</v>
      </c>
      <c r="D39" s="63">
        <v>8900</v>
      </c>
      <c r="F39" s="41" t="s">
        <v>508</v>
      </c>
      <c r="G39">
        <v>4634.8</v>
      </c>
    </row>
    <row r="40" spans="2:7" x14ac:dyDescent="0.3">
      <c r="C40" s="41" t="s">
        <v>237</v>
      </c>
      <c r="D40" s="63">
        <v>2349.87</v>
      </c>
      <c r="F40" s="41" t="s">
        <v>509</v>
      </c>
      <c r="G40">
        <v>2499.5</v>
      </c>
    </row>
    <row r="41" spans="2:7" x14ac:dyDescent="0.3">
      <c r="C41" s="41" t="s">
        <v>494</v>
      </c>
      <c r="D41" s="63">
        <v>18123.919999999998</v>
      </c>
      <c r="F41" s="41" t="s">
        <v>494</v>
      </c>
      <c r="G41">
        <v>18123.919999999998</v>
      </c>
    </row>
    <row r="43" spans="2:7" x14ac:dyDescent="0.3">
      <c r="C43" s="4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56"/>
  <sheetViews>
    <sheetView topLeftCell="A20" zoomScale="80" zoomScaleNormal="80" workbookViewId="0">
      <selection activeCell="T6" sqref="T6"/>
    </sheetView>
  </sheetViews>
  <sheetFormatPr defaultRowHeight="16.5" x14ac:dyDescent="0.3"/>
  <cols>
    <col min="2" max="2" width="27.25" customWidth="1"/>
    <col min="3" max="3" width="13.75" customWidth="1"/>
    <col min="4" max="4" width="16.875" customWidth="1"/>
    <col min="13" max="13" width="18.25" customWidth="1"/>
  </cols>
  <sheetData>
    <row r="1" spans="1:18" ht="43.5" customHeight="1" x14ac:dyDescent="0.3">
      <c r="A1" s="223" t="s">
        <v>536</v>
      </c>
      <c r="B1" s="223"/>
      <c r="C1" s="223"/>
      <c r="D1" s="223"/>
      <c r="E1" s="223"/>
      <c r="F1" s="223"/>
      <c r="G1" s="223"/>
      <c r="H1" s="223"/>
      <c r="I1" s="223"/>
      <c r="J1" s="223"/>
      <c r="K1" s="223"/>
      <c r="L1" s="223"/>
      <c r="M1" s="223"/>
      <c r="N1" s="223"/>
      <c r="O1" s="223"/>
      <c r="P1" s="223"/>
      <c r="Q1" s="223"/>
      <c r="R1" s="223"/>
    </row>
    <row r="2" spans="1:18" ht="11.25" customHeight="1" x14ac:dyDescent="0.3">
      <c r="A2" s="75"/>
      <c r="B2" s="75"/>
      <c r="C2" s="75"/>
      <c r="D2" s="75"/>
      <c r="E2" s="75"/>
      <c r="F2" s="75"/>
      <c r="G2" s="75"/>
      <c r="H2" s="75"/>
      <c r="I2" s="75"/>
      <c r="J2" s="75"/>
      <c r="K2" s="75"/>
      <c r="L2" s="75"/>
      <c r="M2" s="75"/>
      <c r="N2" s="75"/>
      <c r="O2" s="75"/>
      <c r="P2" s="75"/>
      <c r="Q2" s="75"/>
      <c r="R2" s="75"/>
    </row>
    <row r="3" spans="1:18" ht="20.25" thickBot="1" x14ac:dyDescent="0.35">
      <c r="B3" s="74" t="s">
        <v>518</v>
      </c>
    </row>
    <row r="4" spans="1:18" ht="17.25" thickTop="1" x14ac:dyDescent="0.3"/>
    <row r="36" spans="2:13" ht="20.25" thickBot="1" x14ac:dyDescent="0.35">
      <c r="B36" s="74" t="s">
        <v>524</v>
      </c>
    </row>
    <row r="37" spans="2:13" ht="17.25" thickTop="1" x14ac:dyDescent="0.3"/>
    <row r="42" spans="2:13" ht="20.25" x14ac:dyDescent="0.3">
      <c r="M42" s="64"/>
    </row>
    <row r="43" spans="2:13" x14ac:dyDescent="0.3">
      <c r="M43" s="65"/>
    </row>
    <row r="55" spans="2:2" ht="20.25" thickBot="1" x14ac:dyDescent="0.35">
      <c r="B55" s="74" t="s">
        <v>526</v>
      </c>
    </row>
    <row r="56" spans="2:2" ht="17.25" thickTop="1" x14ac:dyDescent="0.3"/>
  </sheetData>
  <mergeCells count="1">
    <mergeCell ref="A1:R1"/>
  </mergeCells>
  <pageMargins left="0.25" right="0.25" top="0.75" bottom="0.75" header="0.3" footer="0.3"/>
  <pageSetup scale="46" fitToHeight="0"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87EE5C2-4D06-4ECB-9193-39866D48C300}">
  <ds:schemaRefs/>
</ds:datastoreItem>
</file>

<file path=customXml/itemProps2.xml><?xml version="1.0" encoding="utf-8"?>
<ds:datastoreItem xmlns:ds="http://schemas.openxmlformats.org/officeDocument/2006/customXml" ds:itemID="{18611654-EC20-4C23-8E9D-5C4DB6692D7C}">
  <ds:schemaRefs/>
</ds:datastoreItem>
</file>

<file path=customXml/itemProps3.xml><?xml version="1.0" encoding="utf-8"?>
<ds:datastoreItem xmlns:ds="http://schemas.openxmlformats.org/officeDocument/2006/customXml" ds:itemID="{6C7D1877-7FA6-4B92-A4C0-E8BC3F410CA1}">
  <ds:schemaRefs/>
</ds:datastoreItem>
</file>

<file path=customXml/itemProps4.xml><?xml version="1.0" encoding="utf-8"?>
<ds:datastoreItem xmlns:ds="http://schemas.openxmlformats.org/officeDocument/2006/customXml" ds:itemID="{0DDCCC86-9FF3-4806-A81A-F83FF9B798E3}">
  <ds:schemaRefs/>
</ds:datastoreItem>
</file>

<file path=customXml/itemProps5.xml><?xml version="1.0" encoding="utf-8"?>
<ds:datastoreItem xmlns:ds="http://schemas.openxmlformats.org/officeDocument/2006/customXml" ds:itemID="{B4B9A257-DCEB-4521-8808-55344A62B185}">
  <ds:schemaRefs/>
</ds:datastoreItem>
</file>

<file path=customXml/itemProps6.xml><?xml version="1.0" encoding="utf-8"?>
<ds:datastoreItem xmlns:ds="http://schemas.openxmlformats.org/officeDocument/2006/customXml" ds:itemID="{87E7D768-3DB3-4237-A123-9741C04E1CFD}">
  <ds:schemaRefs>
    <ds:schemaRef ds:uri="http://schemas.microsoft.com/DataMashup"/>
  </ds:schemaRefs>
</ds:datastoreItem>
</file>

<file path=customXml/itemProps7.xml><?xml version="1.0" encoding="utf-8"?>
<ds:datastoreItem xmlns:ds="http://schemas.openxmlformats.org/officeDocument/2006/customXml" ds:itemID="{248C52A4-BCD1-4BD8-A2E9-1A150201B617}">
  <ds:schemaRefs/>
</ds:datastoreItem>
</file>

<file path=customXml/itemProps8.xml><?xml version="1.0" encoding="utf-8"?>
<ds:datastoreItem xmlns:ds="http://schemas.openxmlformats.org/officeDocument/2006/customXml" ds:itemID="{560000D5-8765-425E-8D71-BCF02A83C113}">
  <ds:schemaRefs/>
</ds:datastoreItem>
</file>

<file path=customXml/itemProps9.xml><?xml version="1.0" encoding="utf-8"?>
<ds:datastoreItem xmlns:ds="http://schemas.openxmlformats.org/officeDocument/2006/customXml" ds:itemID="{CFA7D925-FF88-4B8D-9564-FF0253809407}">
  <ds:schemaRefs/>
</ds:datastoreItem>
</file>

<file path=customXml/itemProps10.xml><?xml version="1.0" encoding="utf-8"?>
<ds:datastoreItem xmlns:ds="http://schemas.openxmlformats.org/officeDocument/2006/customXml" ds:itemID="{0B271BBB-4755-4EB1-9343-A83A606ED922}">
  <ds:schemaRefs/>
</ds:datastoreItem>
</file>

<file path=customXml/itemProps11.xml><?xml version="1.0" encoding="utf-8"?>
<ds:datastoreItem xmlns:ds="http://schemas.openxmlformats.org/officeDocument/2006/customXml" ds:itemID="{C8DECCE0-4EC4-4063-B4E1-6F2A7D958EBC}">
  <ds:schemaRefs/>
</ds:datastoreItem>
</file>

<file path=customXml/itemProps12.xml><?xml version="1.0" encoding="utf-8"?>
<ds:datastoreItem xmlns:ds="http://schemas.openxmlformats.org/officeDocument/2006/customXml" ds:itemID="{E50D9C32-0D41-4AF0-99EC-334AB546D499}">
  <ds:schemaRefs/>
</ds:datastoreItem>
</file>

<file path=customXml/itemProps13.xml><?xml version="1.0" encoding="utf-8"?>
<ds:datastoreItem xmlns:ds="http://schemas.openxmlformats.org/officeDocument/2006/customXml" ds:itemID="{6B272921-60A7-4BE0-B3BB-C08F4BDB838D}">
  <ds:schemaRefs/>
</ds:datastoreItem>
</file>

<file path=customXml/itemProps14.xml><?xml version="1.0" encoding="utf-8"?>
<ds:datastoreItem xmlns:ds="http://schemas.openxmlformats.org/officeDocument/2006/customXml" ds:itemID="{EE4534C3-1B08-4E61-8D44-4FE866B3C420}">
  <ds:schemaRefs/>
</ds:datastoreItem>
</file>

<file path=customXml/itemProps15.xml><?xml version="1.0" encoding="utf-8"?>
<ds:datastoreItem xmlns:ds="http://schemas.openxmlformats.org/officeDocument/2006/customXml" ds:itemID="{01FDE162-DCC3-4DF5-BBA4-216981E3A237}">
  <ds:schemaRefs/>
</ds:datastoreItem>
</file>

<file path=customXml/itemProps16.xml><?xml version="1.0" encoding="utf-8"?>
<ds:datastoreItem xmlns:ds="http://schemas.openxmlformats.org/officeDocument/2006/customXml" ds:itemID="{F888715A-00D9-4440-B249-9A7BDF945B9E}">
  <ds:schemaRefs/>
</ds:datastoreItem>
</file>

<file path=customXml/itemProps17.xml><?xml version="1.0" encoding="utf-8"?>
<ds:datastoreItem xmlns:ds="http://schemas.openxmlformats.org/officeDocument/2006/customXml" ds:itemID="{29BE7069-7AA4-4CB8-A174-A72A03881059}">
  <ds:schemaRefs/>
</ds:datastoreItem>
</file>

<file path=customXml/itemProps18.xml><?xml version="1.0" encoding="utf-8"?>
<ds:datastoreItem xmlns:ds="http://schemas.openxmlformats.org/officeDocument/2006/customXml" ds:itemID="{15D7A731-9E52-43EC-979E-81904625D945}">
  <ds:schemaRefs/>
</ds:datastoreItem>
</file>

<file path=customXml/itemProps19.xml><?xml version="1.0" encoding="utf-8"?>
<ds:datastoreItem xmlns:ds="http://schemas.openxmlformats.org/officeDocument/2006/customXml" ds:itemID="{CE0023B8-DA9B-4FF4-8B00-BC9BBFBF9311}">
  <ds:schemaRefs/>
</ds:datastoreItem>
</file>

<file path=customXml/itemProps20.xml><?xml version="1.0" encoding="utf-8"?>
<ds:datastoreItem xmlns:ds="http://schemas.openxmlformats.org/officeDocument/2006/customXml" ds:itemID="{4B44B99A-486A-4E1F-82C5-E8B70E2487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Reservations Plan</vt:lpstr>
      <vt:lpstr>Room Occupancy</vt:lpstr>
      <vt:lpstr>Guests </vt:lpstr>
      <vt:lpstr>Bookings</vt:lpstr>
      <vt:lpstr>Expenses</vt:lpstr>
      <vt:lpstr>Monthly Summary</vt:lpstr>
      <vt:lpstr>Pivots_Backend</vt:lpstr>
      <vt:lpstr>Dashboard</vt:lpstr>
      <vt:lpstr>Amount</vt:lpstr>
      <vt:lpstr>Category</vt:lpstr>
      <vt:lpstr>Date</vt:lpstr>
      <vt:lpstr>Description</vt:lpstr>
      <vt:lpstr>Division</vt:lpstr>
      <vt:lpstr>Main_Category</vt:lpstr>
      <vt:lpstr>Total_Expenses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Maria</cp:lastModifiedBy>
  <cp:lastPrinted>2025-11-24T12:29:53Z</cp:lastPrinted>
  <dcterms:created xsi:type="dcterms:W3CDTF">2025-05-23T09:12:24Z</dcterms:created>
  <dcterms:modified xsi:type="dcterms:W3CDTF">2025-11-26T15:25:27Z</dcterms:modified>
</cp:coreProperties>
</file>