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mariana_gomezurbano_comunidad_unam_mx/Documents/Desktop/Documents/"/>
    </mc:Choice>
  </mc:AlternateContent>
  <xr:revisionPtr revIDLastSave="812" documentId="8_{924B0040-F746-4090-876C-9649065A38EA}" xr6:coauthVersionLast="45" xr6:coauthVersionMax="45" xr10:uidLastSave="{6066C8CA-4C2D-4BB8-B908-1BB7549D2373}"/>
  <bookViews>
    <workbookView xWindow="11970" yWindow="0" windowWidth="16830" windowHeight="15675" activeTab="6" xr2:uid="{E2A6F96E-D059-4EEE-A597-1C380B3EB3DA}"/>
  </bookViews>
  <sheets>
    <sheet name="0" sheetId="1" r:id="rId1"/>
    <sheet name="1" sheetId="3" r:id="rId2"/>
    <sheet name="2" sheetId="5" r:id="rId3"/>
    <sheet name="3" sheetId="2" r:id="rId4"/>
    <sheet name="4" sheetId="6" r:id="rId5"/>
    <sheet name="5" sheetId="4" r:id="rId6"/>
    <sheet name="6" sheetId="7" r:id="rId7"/>
    <sheet name="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7" l="1"/>
  <c r="L16" i="7"/>
  <c r="L17" i="7"/>
  <c r="L14" i="7"/>
  <c r="G17" i="7"/>
  <c r="G15" i="7"/>
  <c r="C55" i="7"/>
  <c r="D55" i="7" s="1"/>
  <c r="B55" i="7"/>
  <c r="B54" i="7"/>
  <c r="C54" i="7" s="1"/>
  <c r="D54" i="7" s="1"/>
  <c r="B53" i="7"/>
  <c r="C53" i="7" s="1"/>
  <c r="D53" i="7" s="1"/>
  <c r="D52" i="7"/>
  <c r="C52" i="7"/>
  <c r="B52" i="7"/>
  <c r="C51" i="7"/>
  <c r="D51" i="7" s="1"/>
  <c r="B51" i="7"/>
  <c r="B50" i="7"/>
  <c r="C50" i="7" s="1"/>
  <c r="D50" i="7" s="1"/>
  <c r="B49" i="7"/>
  <c r="C49" i="7" s="1"/>
  <c r="D49" i="7" s="1"/>
  <c r="D48" i="7"/>
  <c r="C48" i="7"/>
  <c r="B48" i="7"/>
  <c r="C47" i="7"/>
  <c r="D47" i="7" s="1"/>
  <c r="B47" i="7"/>
  <c r="B46" i="7"/>
  <c r="C46" i="7" s="1"/>
  <c r="D46" i="7" s="1"/>
  <c r="B45" i="7"/>
  <c r="C45" i="7" s="1"/>
  <c r="D45" i="7" s="1"/>
  <c r="D44" i="7"/>
  <c r="C44" i="7"/>
  <c r="B44" i="7"/>
  <c r="C43" i="7"/>
  <c r="D43" i="7" s="1"/>
  <c r="B43" i="7"/>
  <c r="B42" i="7"/>
  <c r="C42" i="7" s="1"/>
  <c r="D42" i="7" s="1"/>
  <c r="B41" i="7"/>
  <c r="C41" i="7" s="1"/>
  <c r="D41" i="7" s="1"/>
  <c r="D40" i="7"/>
  <c r="C40" i="7"/>
  <c r="B40" i="7"/>
  <c r="C39" i="7"/>
  <c r="D39" i="7" s="1"/>
  <c r="B39" i="7"/>
  <c r="B38" i="7"/>
  <c r="C38" i="7" s="1"/>
  <c r="D38" i="7" s="1"/>
  <c r="B37" i="7"/>
  <c r="C37" i="7" s="1"/>
  <c r="D37" i="7" s="1"/>
  <c r="D36" i="7"/>
  <c r="C36" i="7"/>
  <c r="B36" i="7"/>
  <c r="C35" i="7"/>
  <c r="D35" i="7" s="1"/>
  <c r="B35" i="7"/>
  <c r="B34" i="7"/>
  <c r="C34" i="7" s="1"/>
  <c r="D34" i="7" s="1"/>
  <c r="B33" i="7"/>
  <c r="C33" i="7" s="1"/>
  <c r="D33" i="7" s="1"/>
  <c r="D32" i="7"/>
  <c r="C32" i="7"/>
  <c r="B32" i="7"/>
  <c r="C31" i="7"/>
  <c r="D31" i="7" s="1"/>
  <c r="B31" i="7"/>
  <c r="B30" i="7"/>
  <c r="C30" i="7" s="1"/>
  <c r="D30" i="7" s="1"/>
  <c r="B29" i="7"/>
  <c r="C29" i="7" s="1"/>
  <c r="D29" i="7" s="1"/>
  <c r="D28" i="7"/>
  <c r="C28" i="7"/>
  <c r="B28" i="7"/>
  <c r="C27" i="7"/>
  <c r="D27" i="7" s="1"/>
  <c r="B27" i="7"/>
  <c r="B26" i="7"/>
  <c r="C26" i="7" s="1"/>
  <c r="D26" i="7" s="1"/>
  <c r="B25" i="7"/>
  <c r="C25" i="7" s="1"/>
  <c r="D25" i="7" s="1"/>
  <c r="D24" i="7"/>
  <c r="C24" i="7"/>
  <c r="B24" i="7"/>
  <c r="C23" i="7"/>
  <c r="D23" i="7" s="1"/>
  <c r="B23" i="7"/>
  <c r="B22" i="7"/>
  <c r="C22" i="7" s="1"/>
  <c r="D22" i="7" s="1"/>
  <c r="B21" i="7"/>
  <c r="C21" i="7" s="1"/>
  <c r="D21" i="7" s="1"/>
  <c r="D20" i="7"/>
  <c r="C20" i="7"/>
  <c r="B20" i="7"/>
  <c r="C19" i="7"/>
  <c r="D19" i="7" s="1"/>
  <c r="B19" i="7"/>
  <c r="B18" i="7"/>
  <c r="C18" i="7" s="1"/>
  <c r="D18" i="7" s="1"/>
  <c r="B17" i="7"/>
  <c r="C17" i="7" s="1"/>
  <c r="D17" i="7" s="1"/>
  <c r="D16" i="7"/>
  <c r="C16" i="7"/>
  <c r="B16" i="7"/>
  <c r="C15" i="7"/>
  <c r="D15" i="7" s="1"/>
  <c r="B15" i="7"/>
  <c r="B14" i="7"/>
  <c r="C14" i="7" s="1"/>
  <c r="D14" i="7" s="1"/>
  <c r="F3" i="4"/>
  <c r="F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17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G11" i="5"/>
  <c r="G12" i="5"/>
  <c r="H15" i="3"/>
  <c r="H16" i="3"/>
  <c r="H13" i="3"/>
  <c r="H17" i="3"/>
  <c r="B50" i="5" l="1"/>
  <c r="C50" i="5" s="1"/>
  <c r="D50" i="5" s="1"/>
  <c r="B49" i="5"/>
  <c r="C49" i="5" s="1"/>
  <c r="D49" i="5" s="1"/>
  <c r="B48" i="5"/>
  <c r="C48" i="5" s="1"/>
  <c r="D48" i="5" s="1"/>
  <c r="B47" i="5"/>
  <c r="C47" i="5" s="1"/>
  <c r="D47" i="5" s="1"/>
  <c r="B46" i="5"/>
  <c r="C46" i="5" s="1"/>
  <c r="D46" i="5" s="1"/>
  <c r="B45" i="5"/>
  <c r="C45" i="5" s="1"/>
  <c r="D45" i="5" s="1"/>
  <c r="B44" i="5"/>
  <c r="C44" i="5" s="1"/>
  <c r="D44" i="5" s="1"/>
  <c r="B43" i="5"/>
  <c r="C43" i="5" s="1"/>
  <c r="D43" i="5" s="1"/>
  <c r="B42" i="5"/>
  <c r="C42" i="5" s="1"/>
  <c r="D42" i="5" s="1"/>
  <c r="B12" i="5"/>
  <c r="C12" i="5" s="1"/>
  <c r="D12" i="5" s="1"/>
  <c r="F12" i="5" s="1"/>
  <c r="B41" i="5"/>
  <c r="C41" i="5" s="1"/>
  <c r="D41" i="5" s="1"/>
  <c r="B40" i="5"/>
  <c r="C40" i="5" s="1"/>
  <c r="D40" i="5" s="1"/>
  <c r="B39" i="5"/>
  <c r="C39" i="5" s="1"/>
  <c r="D39" i="5" s="1"/>
  <c r="B38" i="5"/>
  <c r="C38" i="5" s="1"/>
  <c r="D38" i="5" s="1"/>
  <c r="B37" i="5"/>
  <c r="C37" i="5" s="1"/>
  <c r="D37" i="5" s="1"/>
  <c r="B36" i="5"/>
  <c r="C36" i="5" s="1"/>
  <c r="D36" i="5" s="1"/>
  <c r="B35" i="5"/>
  <c r="C35" i="5" s="1"/>
  <c r="D35" i="5" s="1"/>
  <c r="B34" i="5"/>
  <c r="C34" i="5" s="1"/>
  <c r="D34" i="5" s="1"/>
  <c r="B33" i="5"/>
  <c r="C33" i="5" s="1"/>
  <c r="D33" i="5" s="1"/>
  <c r="B11" i="5"/>
  <c r="C11" i="5" s="1"/>
  <c r="D11" i="5" s="1"/>
  <c r="F11" i="5" s="1"/>
  <c r="B32" i="5"/>
  <c r="C32" i="5" s="1"/>
  <c r="D32" i="5" s="1"/>
  <c r="B10" i="5"/>
  <c r="C10" i="5" s="1"/>
  <c r="D10" i="5" s="1"/>
  <c r="B31" i="5"/>
  <c r="C31" i="5" s="1"/>
  <c r="D31" i="5" s="1"/>
  <c r="B9" i="5"/>
  <c r="C9" i="5" s="1"/>
  <c r="D9" i="5" s="1"/>
  <c r="F9" i="5" s="1"/>
  <c r="B30" i="5"/>
  <c r="C30" i="5" s="1"/>
  <c r="D30" i="5" s="1"/>
  <c r="B29" i="5"/>
  <c r="C29" i="5" s="1"/>
  <c r="D29" i="5" s="1"/>
  <c r="B28" i="5"/>
  <c r="C28" i="5" s="1"/>
  <c r="D28" i="5" s="1"/>
  <c r="B27" i="5"/>
  <c r="C27" i="5" s="1"/>
  <c r="D27" i="5" s="1"/>
  <c r="B26" i="5"/>
  <c r="C26" i="5" s="1"/>
  <c r="D26" i="5" s="1"/>
  <c r="B25" i="5"/>
  <c r="C25" i="5" s="1"/>
  <c r="D25" i="5" s="1"/>
  <c r="B24" i="5"/>
  <c r="C24" i="5" s="1"/>
  <c r="D24" i="5" s="1"/>
  <c r="B23" i="5"/>
  <c r="C23" i="5" s="1"/>
  <c r="D23" i="5" s="1"/>
  <c r="B22" i="5"/>
  <c r="C22" i="5" s="1"/>
  <c r="D22" i="5" s="1"/>
  <c r="B21" i="5"/>
  <c r="C21" i="5" s="1"/>
  <c r="D21" i="5" s="1"/>
  <c r="B20" i="5"/>
  <c r="C20" i="5" s="1"/>
  <c r="D20" i="5" s="1"/>
  <c r="B19" i="5"/>
  <c r="C19" i="5" s="1"/>
  <c r="D19" i="5" s="1"/>
  <c r="B18" i="5"/>
  <c r="C18" i="5" s="1"/>
  <c r="D18" i="5" s="1"/>
  <c r="B17" i="5"/>
  <c r="C17" i="5" s="1"/>
  <c r="D17" i="5" s="1"/>
  <c r="B16" i="5"/>
  <c r="C16" i="5" s="1"/>
  <c r="D16" i="5" s="1"/>
  <c r="B15" i="5"/>
  <c r="C15" i="5" s="1"/>
  <c r="D15" i="5" s="1"/>
  <c r="B14" i="5"/>
  <c r="C14" i="5" s="1"/>
  <c r="D14" i="5" s="1"/>
  <c r="B13" i="5"/>
  <c r="C13" i="5" s="1"/>
  <c r="D13" i="5" s="1"/>
  <c r="F2" i="4"/>
  <c r="B37" i="2"/>
  <c r="C37" i="2" s="1"/>
  <c r="D37" i="2" s="1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C22" i="1"/>
  <c r="D22" i="1" s="1"/>
  <c r="E22" i="1" s="1"/>
  <c r="B57" i="2"/>
  <c r="C57" i="2" s="1"/>
  <c r="D57" i="2" s="1"/>
  <c r="B56" i="2"/>
  <c r="C56" i="2" s="1"/>
  <c r="D56" i="2" s="1"/>
  <c r="B55" i="2"/>
  <c r="C55" i="2" s="1"/>
  <c r="D55" i="2" s="1"/>
  <c r="B54" i="2"/>
  <c r="C54" i="2" s="1"/>
  <c r="D54" i="2" s="1"/>
  <c r="B53" i="2"/>
  <c r="C53" i="2" s="1"/>
  <c r="D53" i="2" s="1"/>
  <c r="B52" i="2"/>
  <c r="C52" i="2" s="1"/>
  <c r="D52" i="2" s="1"/>
  <c r="B51" i="2"/>
  <c r="C51" i="2" s="1"/>
  <c r="D51" i="2" s="1"/>
  <c r="B50" i="2"/>
  <c r="C50" i="2" s="1"/>
  <c r="D50" i="2" s="1"/>
  <c r="B49" i="2"/>
  <c r="C49" i="2" s="1"/>
  <c r="D49" i="2" s="1"/>
  <c r="B48" i="2"/>
  <c r="C48" i="2" s="1"/>
  <c r="D48" i="2" s="1"/>
  <c r="B20" i="2"/>
  <c r="C20" i="2" s="1"/>
  <c r="D20" i="2" s="1"/>
  <c r="F20" i="2" s="1"/>
  <c r="B47" i="2"/>
  <c r="C47" i="2" s="1"/>
  <c r="D47" i="2" s="1"/>
  <c r="B46" i="2"/>
  <c r="C46" i="2" s="1"/>
  <c r="D46" i="2" s="1"/>
  <c r="B45" i="2"/>
  <c r="C45" i="2" s="1"/>
  <c r="D45" i="2" s="1"/>
  <c r="B44" i="2"/>
  <c r="C44" i="2" s="1"/>
  <c r="D44" i="2" s="1"/>
  <c r="B43" i="2"/>
  <c r="C43" i="2" s="1"/>
  <c r="D43" i="2" s="1"/>
  <c r="B42" i="2"/>
  <c r="C42" i="2" s="1"/>
  <c r="D42" i="2" s="1"/>
  <c r="B41" i="2"/>
  <c r="C41" i="2" s="1"/>
  <c r="D41" i="2" s="1"/>
  <c r="B40" i="2"/>
  <c r="C40" i="2" s="1"/>
  <c r="D40" i="2" s="1"/>
  <c r="B39" i="2"/>
  <c r="C39" i="2" s="1"/>
  <c r="D39" i="2" s="1"/>
  <c r="B38" i="2"/>
  <c r="C38" i="2" s="1"/>
  <c r="D38" i="2" s="1"/>
  <c r="B19" i="2"/>
  <c r="C19" i="2" s="1"/>
  <c r="D19" i="2" s="1"/>
  <c r="F19" i="2" s="1"/>
  <c r="B36" i="2"/>
  <c r="C36" i="2" s="1"/>
  <c r="D36" i="2" s="1"/>
  <c r="B35" i="2"/>
  <c r="C35" i="2" s="1"/>
  <c r="D35" i="2" s="1"/>
  <c r="B34" i="2"/>
  <c r="C34" i="2" s="1"/>
  <c r="D34" i="2" s="1"/>
  <c r="B33" i="2"/>
  <c r="C33" i="2" s="1"/>
  <c r="D33" i="2" s="1"/>
  <c r="B32" i="2"/>
  <c r="C32" i="2" s="1"/>
  <c r="D32" i="2" s="1"/>
  <c r="B31" i="2"/>
  <c r="C31" i="2" s="1"/>
  <c r="D31" i="2" s="1"/>
  <c r="B30" i="2"/>
  <c r="C30" i="2" s="1"/>
  <c r="D30" i="2" s="1"/>
  <c r="B29" i="2"/>
  <c r="C29" i="2" s="1"/>
  <c r="D29" i="2" s="1"/>
  <c r="B28" i="2"/>
  <c r="C28" i="2" s="1"/>
  <c r="D28" i="2" s="1"/>
  <c r="B27" i="2"/>
  <c r="C27" i="2" s="1"/>
  <c r="D27" i="2" s="1"/>
  <c r="B18" i="2"/>
  <c r="C18" i="2" s="1"/>
  <c r="D18" i="2" s="1"/>
  <c r="F18" i="2" s="1"/>
  <c r="B26" i="2"/>
  <c r="C26" i="2" s="1"/>
  <c r="D26" i="2" s="1"/>
  <c r="B25" i="2"/>
  <c r="C25" i="2" s="1"/>
  <c r="D25" i="2" s="1"/>
  <c r="B24" i="2"/>
  <c r="C24" i="2" s="1"/>
  <c r="D24" i="2" s="1"/>
  <c r="B23" i="2"/>
  <c r="C23" i="2" s="1"/>
  <c r="D23" i="2" s="1"/>
  <c r="B22" i="2"/>
  <c r="C22" i="2" s="1"/>
  <c r="D22" i="2" s="1"/>
  <c r="B21" i="2"/>
  <c r="C21" i="2" s="1"/>
  <c r="D21" i="2" s="1"/>
  <c r="B17" i="2"/>
  <c r="C17" i="2" s="1"/>
  <c r="F17" i="2" s="1"/>
  <c r="C4" i="1"/>
  <c r="D4" i="1" s="1"/>
  <c r="E4" i="1" s="1"/>
  <c r="F10" i="5" l="1"/>
  <c r="D4" i="3"/>
  <c r="D22" i="3"/>
  <c r="C4" i="3"/>
  <c r="C22" i="3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44" i="1" l="1"/>
  <c r="C44" i="3"/>
  <c r="D36" i="1"/>
  <c r="C36" i="3"/>
  <c r="D24" i="1"/>
  <c r="C24" i="3"/>
  <c r="D16" i="1"/>
  <c r="C16" i="3"/>
  <c r="D43" i="1"/>
  <c r="C43" i="3"/>
  <c r="D39" i="1"/>
  <c r="C39" i="3"/>
  <c r="D35" i="1"/>
  <c r="C35" i="3"/>
  <c r="D31" i="1"/>
  <c r="C31" i="3"/>
  <c r="D27" i="1"/>
  <c r="C27" i="3"/>
  <c r="D23" i="1"/>
  <c r="C23" i="3"/>
  <c r="D19" i="1"/>
  <c r="C19" i="3"/>
  <c r="D15" i="1"/>
  <c r="C15" i="3"/>
  <c r="D11" i="1"/>
  <c r="C11" i="3"/>
  <c r="D7" i="1"/>
  <c r="C7" i="3"/>
  <c r="D40" i="1"/>
  <c r="C40" i="3"/>
  <c r="D32" i="1"/>
  <c r="C32" i="3"/>
  <c r="D20" i="1"/>
  <c r="C20" i="3"/>
  <c r="D12" i="1"/>
  <c r="C12" i="3"/>
  <c r="D8" i="1"/>
  <c r="C8" i="3"/>
  <c r="D42" i="1"/>
  <c r="C42" i="3"/>
  <c r="D38" i="1"/>
  <c r="C38" i="3"/>
  <c r="D34" i="1"/>
  <c r="C34" i="3"/>
  <c r="D30" i="1"/>
  <c r="C30" i="3"/>
  <c r="D26" i="1"/>
  <c r="C26" i="3"/>
  <c r="D3" i="1"/>
  <c r="C3" i="3"/>
  <c r="D18" i="1"/>
  <c r="C18" i="3"/>
  <c r="D14" i="1"/>
  <c r="C14" i="3"/>
  <c r="D10" i="1"/>
  <c r="C10" i="3"/>
  <c r="D6" i="1"/>
  <c r="C6" i="3"/>
  <c r="D28" i="1"/>
  <c r="C28" i="3"/>
  <c r="D41" i="1"/>
  <c r="C41" i="3"/>
  <c r="D37" i="1"/>
  <c r="C37" i="3"/>
  <c r="D33" i="1"/>
  <c r="C33" i="3"/>
  <c r="D29" i="1"/>
  <c r="C29" i="3"/>
  <c r="D25" i="1"/>
  <c r="C25" i="3"/>
  <c r="D21" i="1"/>
  <c r="C21" i="3"/>
  <c r="D17" i="1"/>
  <c r="C17" i="3"/>
  <c r="D13" i="1"/>
  <c r="C13" i="3"/>
  <c r="D9" i="1"/>
  <c r="C9" i="3"/>
  <c r="D5" i="1"/>
  <c r="C5" i="3"/>
  <c r="E9" i="1" l="1"/>
  <c r="D9" i="3"/>
  <c r="E17" i="1"/>
  <c r="D17" i="3"/>
  <c r="E25" i="1"/>
  <c r="D25" i="3"/>
  <c r="E33" i="1"/>
  <c r="D33" i="3"/>
  <c r="E41" i="1"/>
  <c r="D41" i="3"/>
  <c r="E6" i="1"/>
  <c r="D6" i="3"/>
  <c r="E14" i="1"/>
  <c r="D14" i="3"/>
  <c r="E3" i="1"/>
  <c r="D3" i="3"/>
  <c r="E30" i="1"/>
  <c r="D30" i="3"/>
  <c r="E38" i="1"/>
  <c r="D38" i="3"/>
  <c r="E8" i="1"/>
  <c r="D8" i="3"/>
  <c r="E20" i="1"/>
  <c r="D20" i="3"/>
  <c r="E5" i="1"/>
  <c r="D5" i="3"/>
  <c r="E13" i="1"/>
  <c r="D13" i="3"/>
  <c r="E21" i="1"/>
  <c r="D21" i="3"/>
  <c r="E29" i="1"/>
  <c r="D29" i="3"/>
  <c r="E37" i="1"/>
  <c r="D37" i="3"/>
  <c r="E28" i="1"/>
  <c r="D28" i="3"/>
  <c r="E10" i="1"/>
  <c r="D10" i="3"/>
  <c r="E18" i="1"/>
  <c r="D18" i="3"/>
  <c r="E26" i="1"/>
  <c r="D26" i="3"/>
  <c r="E34" i="1"/>
  <c r="D34" i="3"/>
  <c r="E42" i="1"/>
  <c r="D42" i="3"/>
  <c r="E12" i="1"/>
  <c r="D12" i="3"/>
  <c r="E32" i="1"/>
  <c r="D32" i="3"/>
  <c r="E7" i="1"/>
  <c r="D7" i="3"/>
  <c r="E15" i="1"/>
  <c r="D15" i="3"/>
  <c r="E23" i="1"/>
  <c r="D23" i="3"/>
  <c r="E31" i="1"/>
  <c r="D31" i="3"/>
  <c r="E39" i="1"/>
  <c r="D39" i="3"/>
  <c r="E16" i="1"/>
  <c r="D16" i="3"/>
  <c r="E36" i="1"/>
  <c r="D36" i="3"/>
  <c r="E40" i="1"/>
  <c r="D40" i="3"/>
  <c r="E11" i="1"/>
  <c r="D11" i="3"/>
  <c r="E19" i="1"/>
  <c r="D19" i="3"/>
  <c r="E27" i="1"/>
  <c r="D27" i="3"/>
  <c r="E35" i="1"/>
  <c r="D35" i="3"/>
  <c r="E43" i="1"/>
  <c r="D43" i="3"/>
  <c r="E24" i="1"/>
  <c r="D24" i="3"/>
  <c r="E44" i="1"/>
  <c r="D44" i="3"/>
</calcChain>
</file>

<file path=xl/sharedStrings.xml><?xml version="1.0" encoding="utf-8"?>
<sst xmlns="http://schemas.openxmlformats.org/spreadsheetml/2006/main" count="158" uniqueCount="82">
  <si>
    <t>Δx</t>
  </si>
  <si>
    <t>%Cl</t>
  </si>
  <si>
    <t>NaCl</t>
  </si>
  <si>
    <r>
      <t>Δx</t>
    </r>
    <r>
      <rPr>
        <vertAlign val="superscript"/>
        <sz val="11"/>
        <color theme="1"/>
        <rFont val="Calibri"/>
        <family val="2"/>
        <scheme val="minor"/>
      </rPr>
      <t>2</t>
    </r>
  </si>
  <si>
    <t>LiF</t>
  </si>
  <si>
    <t>compuesto</t>
  </si>
  <si>
    <t>*-.25</t>
  </si>
  <si>
    <t>HCl</t>
  </si>
  <si>
    <r>
      <t>RaBr</t>
    </r>
    <r>
      <rPr>
        <vertAlign val="subscript"/>
        <sz val="11"/>
        <color theme="1"/>
        <rFont val="Calibri"/>
        <family val="2"/>
        <scheme val="minor"/>
      </rPr>
      <t>2</t>
    </r>
  </si>
  <si>
    <r>
      <t>BaI</t>
    </r>
    <r>
      <rPr>
        <vertAlign val="subscript"/>
        <sz val="11"/>
        <color theme="1"/>
        <rFont val="Calibri"/>
        <family val="2"/>
        <scheme val="minor"/>
      </rPr>
      <t>2</t>
    </r>
  </si>
  <si>
    <t xml:space="preserve">  </t>
  </si>
  <si>
    <t xml:space="preserve">Li―O, </t>
  </si>
  <si>
    <t>Cl―Te</t>
  </si>
  <si>
    <t xml:space="preserve"> Sb―N </t>
  </si>
  <si>
    <t xml:space="preserve"> As―Cs  </t>
  </si>
  <si>
    <t xml:space="preserve">C―P </t>
  </si>
  <si>
    <t>Si-B</t>
  </si>
  <si>
    <t>K-S</t>
  </si>
  <si>
    <t>NaBr</t>
  </si>
  <si>
    <t>Columna1</t>
  </si>
  <si>
    <t>NaI</t>
  </si>
  <si>
    <t>NaF</t>
  </si>
  <si>
    <t>Columna2</t>
  </si>
  <si>
    <t>EJERCICIO 1</t>
  </si>
  <si>
    <t>HBr</t>
  </si>
  <si>
    <t>Fórmula química</t>
  </si>
  <si>
    <t xml:space="preserve">Punto de fusión [K] </t>
  </si>
  <si>
    <t>Punto de ebullición [K]</t>
  </si>
  <si>
    <t xml:space="preserve"> Densidad [kg/m3] </t>
  </si>
  <si>
    <t xml:space="preserve"> Apariencia en la naturaleza  </t>
  </si>
  <si>
    <t xml:space="preserve">Conductividad eléctrica (sólido) </t>
  </si>
  <si>
    <t>Tipo de enlace</t>
  </si>
  <si>
    <t>CO</t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</si>
  <si>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</si>
  <si>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, I</t>
    </r>
    <r>
      <rPr>
        <vertAlign val="subscript"/>
        <sz val="11"/>
        <color theme="1"/>
        <rFont val="Calibri"/>
        <family val="2"/>
        <scheme val="minor"/>
      </rPr>
      <t>2</t>
    </r>
  </si>
  <si>
    <t>Columna3</t>
  </si>
  <si>
    <t>SI</t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</si>
  <si>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</si>
  <si>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NO</t>
  </si>
  <si>
    <t>MIENTRAS MAS IONICO  MAS SOLUBLE</t>
  </si>
  <si>
    <r>
      <t>Δ</t>
    </r>
    <r>
      <rPr>
        <sz val="11"/>
        <color theme="1"/>
        <rFont val="Abadi Extra Light"/>
        <family val="2"/>
      </rPr>
      <t>X</t>
    </r>
  </si>
  <si>
    <t>%CI</t>
  </si>
  <si>
    <r>
      <t>Δx</t>
    </r>
    <r>
      <rPr>
        <sz val="2"/>
        <color theme="1"/>
        <rFont val="Calibri"/>
        <family val="2"/>
        <scheme val="minor"/>
      </rPr>
      <t>3</t>
    </r>
  </si>
  <si>
    <r>
      <t>%CL</t>
    </r>
    <r>
      <rPr>
        <vertAlign val="subscript"/>
        <sz val="8"/>
        <color theme="1"/>
        <rFont val="Calibri"/>
        <family val="2"/>
        <scheme val="minor"/>
      </rPr>
      <t>2</t>
    </r>
  </si>
  <si>
    <t>KI</t>
  </si>
  <si>
    <t>EJERCICIO 3</t>
  </si>
  <si>
    <t>EJERCICIO 2</t>
  </si>
  <si>
    <r>
      <t>F</t>
    </r>
    <r>
      <rPr>
        <vertAlign val="subscript"/>
        <sz val="16"/>
        <color theme="1"/>
        <rFont val="Calibri"/>
        <family val="2"/>
        <scheme val="minor"/>
      </rPr>
      <t>2</t>
    </r>
  </si>
  <si>
    <t>Sustancia</t>
  </si>
  <si>
    <t>Enlace Iónico</t>
  </si>
  <si>
    <t xml:space="preserve"> mayor a 1.6 se deduce que se trata de un enlace Iónico.</t>
  </si>
  <si>
    <t>Por su diferencia de electronetividad como es</t>
  </si>
  <si>
    <t xml:space="preserve">Como  Δx --&gt; (0, 1.6) se habla de un </t>
  </si>
  <si>
    <t>enlace covalente polar</t>
  </si>
  <si>
    <t xml:space="preserve">Tipo de enlace </t>
  </si>
  <si>
    <t xml:space="preserve">Enlace covalente polar </t>
  </si>
  <si>
    <t xml:space="preserve">Covalente Puro </t>
  </si>
  <si>
    <t xml:space="preserve">CuS </t>
  </si>
  <si>
    <t xml:space="preserve">Sólido cristalino </t>
  </si>
  <si>
    <t>--</t>
  </si>
  <si>
    <t xml:space="preserve"> No</t>
  </si>
  <si>
    <t>HF</t>
  </si>
  <si>
    <t>Fe</t>
  </si>
  <si>
    <t>Gas incoloro</t>
  </si>
  <si>
    <t>Sí</t>
  </si>
  <si>
    <t>Covalente Polar</t>
  </si>
  <si>
    <t>Ionico, yo consideroque tendria que</t>
  </si>
  <si>
    <t xml:space="preserve"> estar representado como Δx &gt; = 1.6</t>
  </si>
  <si>
    <t>Metalico</t>
  </si>
  <si>
    <t>Ionico</t>
  </si>
  <si>
    <t>Solubilidad de agua</t>
  </si>
  <si>
    <r>
      <t>Solubilidad en CCl</t>
    </r>
    <r>
      <rPr>
        <vertAlign val="subscript"/>
        <sz val="11"/>
        <color theme="1"/>
        <rFont val="Calibri"/>
        <family val="2"/>
        <scheme val="minor"/>
      </rPr>
      <t>4</t>
    </r>
  </si>
  <si>
    <t>Covalente polar</t>
  </si>
  <si>
    <t>Iónico</t>
  </si>
  <si>
    <t>Covalente puro</t>
  </si>
  <si>
    <t>LiI</t>
  </si>
  <si>
    <t>KBr</t>
  </si>
  <si>
    <t>HI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</si>
  <si>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</si>
  <si>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t>Tipo de fuerza intermolecular</t>
  </si>
  <si>
    <t>polar</t>
  </si>
  <si>
    <t>ionico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</si>
</sst>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badi Extra Light"/>
      <family val="2"/>
    </font>
    <font>
      <sz val="2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5FF"/>
        <bgColor indexed="64"/>
      </patternFill>
    </fill>
    <fill>
      <patternFill patternType="solid">
        <fgColor rgb="FFFFAF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BDFF"/>
        <bgColor indexed="64"/>
      </patternFill>
    </fill>
    <fill>
      <patternFill patternType="solid">
        <fgColor rgb="FFFFABFF"/>
        <bgColor indexed="64"/>
      </patternFill>
    </fill>
    <fill>
      <patternFill patternType="solid">
        <fgColor rgb="FFFFABFF"/>
        <bgColor theme="9"/>
      </patternFill>
    </fill>
  </fills>
  <borders count="2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NumberFormat="1" applyFont="1" applyBorder="1"/>
    <xf numFmtId="0" fontId="0" fillId="3" borderId="2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3" xfId="0" applyNumberFormat="1" applyBorder="1"/>
    <xf numFmtId="0" fontId="0" fillId="0" borderId="3" xfId="0" applyBorder="1"/>
    <xf numFmtId="0" fontId="0" fillId="0" borderId="5" xfId="0" applyNumberFormat="1" applyBorder="1"/>
    <xf numFmtId="0" fontId="0" fillId="3" borderId="4" xfId="0" applyNumberFormat="1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3" borderId="8" xfId="0" applyFont="1" applyFill="1" applyBorder="1"/>
    <xf numFmtId="0" fontId="0" fillId="4" borderId="9" xfId="0" applyFont="1" applyFill="1" applyBorder="1"/>
    <xf numFmtId="0" fontId="0" fillId="4" borderId="0" xfId="0" applyFill="1"/>
    <xf numFmtId="0" fontId="0" fillId="5" borderId="9" xfId="0" applyFont="1" applyFill="1" applyBorder="1"/>
    <xf numFmtId="0" fontId="0" fillId="5" borderId="0" xfId="0" applyFill="1"/>
    <xf numFmtId="0" fontId="5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NumberFormat="1" applyBorder="1"/>
    <xf numFmtId="0" fontId="10" fillId="0" borderId="0" xfId="0" applyFont="1" applyAlignment="1">
      <alignment horizontal="center" vertical="center"/>
    </xf>
    <xf numFmtId="0" fontId="0" fillId="0" borderId="0" xfId="0" applyNumberFormat="1" applyBorder="1"/>
    <xf numFmtId="0" fontId="0" fillId="0" borderId="0" xfId="0" applyBorder="1"/>
    <xf numFmtId="0" fontId="0" fillId="0" borderId="10" xfId="0" applyBorder="1" applyAlignment="1">
      <alignment horizontal="center"/>
    </xf>
    <xf numFmtId="0" fontId="10" fillId="0" borderId="10" xfId="0" applyNumberFormat="1" applyFont="1" applyBorder="1"/>
    <xf numFmtId="0" fontId="0" fillId="0" borderId="10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0" fillId="0" borderId="17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0" fillId="0" borderId="18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7" borderId="0" xfId="0" applyFill="1"/>
    <xf numFmtId="0" fontId="0" fillId="7" borderId="15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10" xfId="0" quotePrefix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0" xfId="0" applyFill="1" applyBorder="1"/>
    <xf numFmtId="0" fontId="14" fillId="10" borderId="10" xfId="0" applyFont="1" applyFill="1" applyBorder="1"/>
    <xf numFmtId="0" fontId="15" fillId="11" borderId="10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0" xfId="0" applyFill="1" applyBorder="1"/>
    <xf numFmtId="0" fontId="0" fillId="10" borderId="10" xfId="0" applyFill="1" applyBorder="1" applyAlignment="1">
      <alignment horizontal="center" vertical="center"/>
    </xf>
  </cellXfs>
  <cellStyles count="1">
    <cellStyle name="Normal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AFD7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color rgb="FFFFE5FF"/>
      </font>
    </dxf>
    <dxf>
      <border outline="0">
        <left style="thin">
          <color theme="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e tabla 1" pivot="0" count="1" xr9:uid="{E9412FF2-C55C-4776-BA14-8C85CB9365A6}">
      <tableStyleElement type="wholeTable" dxfId="23"/>
    </tableStyle>
  </tableStyles>
  <colors>
    <mruColors>
      <color rgb="FFFFE5FF"/>
      <color rgb="FFFFABFF"/>
      <color rgb="FFFFBDFF"/>
      <color rgb="FFFF99CC"/>
      <color rgb="FFFFCCFF"/>
      <color rgb="FFFFAFD7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26</xdr:row>
      <xdr:rowOff>9525</xdr:rowOff>
    </xdr:from>
    <xdr:to>
      <xdr:col>15</xdr:col>
      <xdr:colOff>76200</xdr:colOff>
      <xdr:row>38</xdr:row>
      <xdr:rowOff>171450</xdr:rowOff>
    </xdr:to>
    <xdr:pic>
      <xdr:nvPicPr>
        <xdr:cNvPr id="2" name="Imagen 1" descr="Tabla de electronegatividad - Electronegatividad">
          <a:extLst>
            <a:ext uri="{FF2B5EF4-FFF2-40B4-BE49-F238E27FC236}">
              <a16:creationId xmlns:a16="http://schemas.microsoft.com/office/drawing/2014/main" id="{1E279470-AAAD-4033-BEA0-10AF177F5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5172075"/>
          <a:ext cx="7324725" cy="244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12</xdr:row>
      <xdr:rowOff>76201</xdr:rowOff>
    </xdr:from>
    <xdr:to>
      <xdr:col>10</xdr:col>
      <xdr:colOff>744184</xdr:colOff>
      <xdr:row>24</xdr:row>
      <xdr:rowOff>171451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D2C91D-494A-42A7-8C81-65E92744E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2950" y="2571751"/>
          <a:ext cx="3916009" cy="238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330120</xdr:colOff>
      <xdr:row>18</xdr:row>
      <xdr:rowOff>152169</xdr:rowOff>
    </xdr:from>
    <xdr:to>
      <xdr:col>13</xdr:col>
      <xdr:colOff>731796</xdr:colOff>
      <xdr:row>31</xdr:row>
      <xdr:rowOff>123593</xdr:rowOff>
    </xdr:to>
    <xdr:pic>
      <xdr:nvPicPr>
        <xdr:cNvPr id="2" name="Imagen 1" descr="Tabla de electronegatividad - Electronegatividad">
          <a:extLst>
            <a:ext uri="{FF2B5EF4-FFF2-40B4-BE49-F238E27FC236}">
              <a16:creationId xmlns:a16="http://schemas.microsoft.com/office/drawing/2014/main" id="{F622025C-80B0-45AA-B230-632FD1BBA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3748" y="3532382"/>
          <a:ext cx="7371188" cy="2387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267163</xdr:colOff>
      <xdr:row>2</xdr:row>
      <xdr:rowOff>117552</xdr:rowOff>
    </xdr:from>
    <xdr:to>
      <xdr:col>12</xdr:col>
      <xdr:colOff>685335</xdr:colOff>
      <xdr:row>6</xdr:row>
      <xdr:rowOff>92927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434845-E29E-46CD-BD2F-AA822CD5DB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84878"/>
        <a:stretch/>
      </xdr:blipFill>
      <xdr:spPr>
        <a:xfrm>
          <a:off x="5157437" y="524107"/>
          <a:ext cx="5854392" cy="718790"/>
        </a:xfrm>
        <a:prstGeom prst="rect">
          <a:avLst/>
        </a:prstGeom>
      </xdr:spPr>
    </xdr:pic>
    <xdr:clientData/>
  </xdr:twoCellAnchor>
  <xdr:twoCellAnchor>
    <xdr:from>
      <xdr:col>9</xdr:col>
      <xdr:colOff>580793</xdr:colOff>
      <xdr:row>11</xdr:row>
      <xdr:rowOff>11615</xdr:rowOff>
    </xdr:from>
    <xdr:to>
      <xdr:col>12</xdr:col>
      <xdr:colOff>185854</xdr:colOff>
      <xdr:row>14</xdr:row>
      <xdr:rowOff>34847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DF8DA60-A9AC-4447-B26F-E424033E36A2}"/>
            </a:ext>
          </a:extLst>
        </xdr:cNvPr>
        <xdr:cNvSpPr txBox="1"/>
      </xdr:nvSpPr>
      <xdr:spPr>
        <a:xfrm>
          <a:off x="8607348" y="2090853"/>
          <a:ext cx="1905000" cy="580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Si-B</a:t>
          </a:r>
          <a:r>
            <a:rPr lang="es-MX"/>
            <a:t> &lt;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C―P </a:t>
          </a:r>
          <a:r>
            <a:rPr lang="es-MX"/>
            <a:t> &lt;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Cl―Te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Sb―N </a:t>
          </a:r>
          <a:r>
            <a:rPr lang="es-MX"/>
            <a:t> &lt;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As―Cs &lt; 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K-S &lt;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Li―O </a:t>
          </a:r>
          <a:r>
            <a:rPr lang="es-MX"/>
            <a:t> </a:t>
          </a:r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6</xdr:col>
      <xdr:colOff>363540</xdr:colOff>
      <xdr:row>5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421C2D-15B6-4010-8ABB-70296277A7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6354" b="59623"/>
        <a:stretch/>
      </xdr:blipFill>
      <xdr:spPr>
        <a:xfrm>
          <a:off x="0" y="390525"/>
          <a:ext cx="4935540" cy="561976"/>
        </a:xfrm>
        <a:prstGeom prst="rect">
          <a:avLst/>
        </a:prstGeom>
      </xdr:spPr>
    </xdr:pic>
    <xdr:clientData/>
  </xdr:twoCellAnchor>
  <xdr:twoCellAnchor editAs="oneCell">
    <xdr:from>
      <xdr:col>7</xdr:col>
      <xdr:colOff>95249</xdr:colOff>
      <xdr:row>2</xdr:row>
      <xdr:rowOff>123825</xdr:rowOff>
    </xdr:from>
    <xdr:to>
      <xdr:col>13</xdr:col>
      <xdr:colOff>323850</xdr:colOff>
      <xdr:row>15</xdr:row>
      <xdr:rowOff>6272</xdr:rowOff>
    </xdr:to>
    <xdr:pic>
      <xdr:nvPicPr>
        <xdr:cNvPr id="3" name="Imagen 2" descr="Tabla de electronegatividad - Electronegatividad">
          <a:extLst>
            <a:ext uri="{FF2B5EF4-FFF2-40B4-BE49-F238E27FC236}">
              <a16:creationId xmlns:a16="http://schemas.microsoft.com/office/drawing/2014/main" id="{A3940D0F-960E-4E55-8E74-2FB0FEC4F2A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29" r="14844"/>
        <a:stretch/>
      </xdr:blipFill>
      <xdr:spPr bwMode="auto">
        <a:xfrm>
          <a:off x="5429249" y="504825"/>
          <a:ext cx="4800601" cy="2387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14007</xdr:colOff>
      <xdr:row>2</xdr:row>
      <xdr:rowOff>42022</xdr:rowOff>
    </xdr:from>
    <xdr:to>
      <xdr:col>3</xdr:col>
      <xdr:colOff>1134596</xdr:colOff>
      <xdr:row>5</xdr:row>
      <xdr:rowOff>218965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56269B-8533-4135-BBD5-18FD132BE5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0882" b="29278"/>
        <a:stretch/>
      </xdr:blipFill>
      <xdr:spPr>
        <a:xfrm>
          <a:off x="14007" y="458056"/>
          <a:ext cx="5368520" cy="855737"/>
        </a:xfrm>
        <a:prstGeom prst="rect">
          <a:avLst/>
        </a:prstGeom>
      </xdr:spPr>
    </xdr:pic>
    <xdr:clientData/>
  </xdr:twoCellAnchor>
  <xdr:twoCellAnchor editAs="oneCell">
    <xdr:from>
      <xdr:col>3</xdr:col>
      <xdr:colOff>1179586</xdr:colOff>
      <xdr:row>2</xdr:row>
      <xdr:rowOff>47459</xdr:rowOff>
    </xdr:from>
    <xdr:to>
      <xdr:col>7</xdr:col>
      <xdr:colOff>143710</xdr:colOff>
      <xdr:row>9</xdr:row>
      <xdr:rowOff>90903</xdr:rowOff>
    </xdr:to>
    <xdr:pic>
      <xdr:nvPicPr>
        <xdr:cNvPr id="4" name="Imagen 3" descr="Tabla de electronegatividad - Electronegatividad">
          <a:extLst>
            <a:ext uri="{FF2B5EF4-FFF2-40B4-BE49-F238E27FC236}">
              <a16:creationId xmlns:a16="http://schemas.microsoft.com/office/drawing/2014/main" id="{B64227D1-31E4-46D7-A844-DBC09A3525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29" r="14844"/>
        <a:stretch/>
      </xdr:blipFill>
      <xdr:spPr bwMode="auto">
        <a:xfrm>
          <a:off x="5424060" y="465222"/>
          <a:ext cx="4134361" cy="1931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401053</xdr:colOff>
      <xdr:row>24</xdr:row>
      <xdr:rowOff>60157</xdr:rowOff>
    </xdr:from>
    <xdr:to>
      <xdr:col>12</xdr:col>
      <xdr:colOff>507062</xdr:colOff>
      <xdr:row>36</xdr:row>
      <xdr:rowOff>155407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3C04FBD-D3E7-4C18-B1AD-CE3BCBFC1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64579" y="4551946"/>
          <a:ext cx="3916009" cy="2381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21404</xdr:rowOff>
    </xdr:from>
    <xdr:to>
      <xdr:col>2</xdr:col>
      <xdr:colOff>566697</xdr:colOff>
      <xdr:row>28</xdr:row>
      <xdr:rowOff>38417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D5A26F-25D1-494D-9D7C-0BB1975C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67865"/>
          <a:ext cx="3937905" cy="2328698"/>
        </a:xfrm>
        <a:prstGeom prst="rect">
          <a:avLst/>
        </a:prstGeom>
      </xdr:spPr>
    </xdr:pic>
    <xdr:clientData/>
  </xdr:twoCellAnchor>
  <xdr:twoCellAnchor editAs="oneCell">
    <xdr:from>
      <xdr:col>2</xdr:col>
      <xdr:colOff>984606</xdr:colOff>
      <xdr:row>15</xdr:row>
      <xdr:rowOff>107023</xdr:rowOff>
    </xdr:from>
    <xdr:to>
      <xdr:col>4</xdr:col>
      <xdr:colOff>423381</xdr:colOff>
      <xdr:row>27</xdr:row>
      <xdr:rowOff>182859</xdr:rowOff>
    </xdr:to>
    <xdr:pic>
      <xdr:nvPicPr>
        <xdr:cNvPr id="3" name="Imagen 2" descr="Tabla de electronegatividad - Electronegatividad">
          <a:extLst>
            <a:ext uri="{FF2B5EF4-FFF2-40B4-BE49-F238E27FC236}">
              <a16:creationId xmlns:a16="http://schemas.microsoft.com/office/drawing/2014/main" id="{1D76FC40-A90B-4E25-88CB-9776239259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29" r="14844"/>
        <a:stretch/>
      </xdr:blipFill>
      <xdr:spPr bwMode="auto">
        <a:xfrm>
          <a:off x="4355814" y="3060843"/>
          <a:ext cx="4800601" cy="2387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13</xdr:row>
      <xdr:rowOff>38100</xdr:rowOff>
    </xdr:from>
    <xdr:to>
      <xdr:col>8</xdr:col>
      <xdr:colOff>439178</xdr:colOff>
      <xdr:row>22</xdr:row>
      <xdr:rowOff>19050</xdr:rowOff>
    </xdr:to>
    <xdr:pic>
      <xdr:nvPicPr>
        <xdr:cNvPr id="2" name="Imagen 1" descr="Tabla de electronegatividad - Electronegatividad">
          <a:extLst>
            <a:ext uri="{FF2B5EF4-FFF2-40B4-BE49-F238E27FC236}">
              <a16:creationId xmlns:a16="http://schemas.microsoft.com/office/drawing/2014/main" id="{D0298350-1DCD-486E-A1B1-1C0ECB5D5A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55" r="13035"/>
        <a:stretch/>
      </xdr:blipFill>
      <xdr:spPr bwMode="auto">
        <a:xfrm>
          <a:off x="3067050" y="2695575"/>
          <a:ext cx="3544328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1162050</xdr:colOff>
      <xdr:row>13</xdr:row>
      <xdr:rowOff>142875</xdr:rowOff>
    </xdr:from>
    <xdr:to>
      <xdr:col>10</xdr:col>
      <xdr:colOff>689095</xdr:colOff>
      <xdr:row>21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4B15A8-27FC-4F88-8FED-2FC3BE2E7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0" y="2800350"/>
          <a:ext cx="2432170" cy="14382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3</xdr:row>
      <xdr:rowOff>66675</xdr:rowOff>
    </xdr:from>
    <xdr:to>
      <xdr:col>6</xdr:col>
      <xdr:colOff>476251</xdr:colOff>
      <xdr:row>10</xdr:row>
      <xdr:rowOff>45842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D3194A-5D6B-465C-83DC-A9AF69C3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638175"/>
          <a:ext cx="4991100" cy="1312667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3</xdr:row>
      <xdr:rowOff>123825</xdr:rowOff>
    </xdr:from>
    <xdr:to>
      <xdr:col>10</xdr:col>
      <xdr:colOff>682649</xdr:colOff>
      <xdr:row>10</xdr:row>
      <xdr:rowOff>123825</xdr:rowOff>
    </xdr:to>
    <xdr:pic>
      <xdr:nvPicPr>
        <xdr:cNvPr id="3" name="Imagen 2" descr="Tabla de electronegatividad - Electronegatividad">
          <a:extLst>
            <a:ext uri="{FF2B5EF4-FFF2-40B4-BE49-F238E27FC236}">
              <a16:creationId xmlns:a16="http://schemas.microsoft.com/office/drawing/2014/main" id="{A242CAF2-3258-44C6-829D-B69B4F22B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55" r="13035"/>
        <a:stretch/>
      </xdr:blipFill>
      <xdr:spPr bwMode="auto">
        <a:xfrm>
          <a:off x="5514975" y="695325"/>
          <a:ext cx="2787674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41</xdr:row>
      <xdr:rowOff>133350</xdr:rowOff>
    </xdr:from>
    <xdr:to>
      <xdr:col>7</xdr:col>
      <xdr:colOff>590304</xdr:colOff>
      <xdr:row>58</xdr:row>
      <xdr:rowOff>132945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4C8E1D-C116-40E9-8190-F584D58E5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2875" y="8010525"/>
          <a:ext cx="1971429" cy="32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180975</xdr:rowOff>
    </xdr:from>
    <xdr:to>
      <xdr:col>12</xdr:col>
      <xdr:colOff>657225</xdr:colOff>
      <xdr:row>59</xdr:row>
      <xdr:rowOff>91479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BE2DFA2-64B9-4270-A9BF-813BFF83FE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677"/>
        <a:stretch/>
      </xdr:blipFill>
      <xdr:spPr>
        <a:xfrm>
          <a:off x="6096000" y="8058150"/>
          <a:ext cx="3705225" cy="3339504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19</xdr:row>
      <xdr:rowOff>114300</xdr:rowOff>
    </xdr:from>
    <xdr:to>
      <xdr:col>8</xdr:col>
      <xdr:colOff>574795</xdr:colOff>
      <xdr:row>27</xdr:row>
      <xdr:rowOff>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6B0F9CA-C47A-468B-845C-0CB0AC760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38625" y="3800475"/>
          <a:ext cx="2432170" cy="14382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171450</xdr:rowOff>
    </xdr:from>
    <xdr:to>
      <xdr:col>8</xdr:col>
      <xdr:colOff>294476</xdr:colOff>
      <xdr:row>19</xdr:row>
      <xdr:rowOff>37926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A53D0E-C1E0-4230-89C5-6192CDFFF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66950"/>
          <a:ext cx="6390476" cy="13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45D79-96AE-4AA3-BFFD-DD8A46974AD6}" name="Tabla1" displayName="Tabla1" ref="B2:E44" totalsRowShown="0" headerRowDxfId="48">
  <autoFilter ref="B2:E44" xr:uid="{1DB989A1-A203-4553-8C13-1F4565A2DFB0}"/>
  <sortState xmlns:xlrd2="http://schemas.microsoft.com/office/spreadsheetml/2017/richdata2" ref="B3:E43">
    <sortCondition ref="B2:B43"/>
  </sortState>
  <tableColumns count="4">
    <tableColumn id="1" xr3:uid="{84231DC7-8597-4DBC-A0B5-D8950FB068FC}" name="Δx"/>
    <tableColumn id="2" xr3:uid="{F37121BD-62E8-4168-9156-3B0A9FBBC410}" name="Δx2" dataDxfId="47">
      <calculatedColumnFormula>Tabla1[[#This Row],[Δx]]^2</calculatedColumnFormula>
    </tableColumn>
    <tableColumn id="3" xr3:uid="{613519A9-B8E6-4779-AAD9-FDCB5202B671}" name="*-.25" dataDxfId="46">
      <calculatedColumnFormula>Tabla1[[#This Row],[Δx2]]*-0.25</calculatedColumnFormula>
    </tableColumn>
    <tableColumn id="4" xr3:uid="{B862DDA5-0BF5-4F2D-BBA1-9E76C284E7FA}" name="%Cl" dataDxfId="45">
      <calculatedColumnFormula>100*(1-(EXP(Tabla1[[#This Row],[*-.25]])))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C6F140A-5FAA-4B71-99EE-926807B91274}" name="Tabla112" displayName="Tabla112" ref="A13:D55" totalsRowShown="0" headerRowDxfId="3">
  <autoFilter ref="A13:D55" xr:uid="{DF7094F3-420F-441C-BA18-DD98849ED012}"/>
  <sortState xmlns:xlrd2="http://schemas.microsoft.com/office/spreadsheetml/2017/richdata2" ref="A14:D54">
    <sortCondition ref="A2:A43"/>
  </sortState>
  <tableColumns count="4">
    <tableColumn id="1" xr3:uid="{EFA0FAA8-D943-42F6-A017-2CC969080ECB}" name="Δx"/>
    <tableColumn id="2" xr3:uid="{13B016AE-E55F-4D7D-BF26-696BBF405E27}" name="Δx2" dataDxfId="2">
      <calculatedColumnFormula>Tabla112[[#This Row],[Δx]]^2</calculatedColumnFormula>
    </tableColumn>
    <tableColumn id="3" xr3:uid="{F8EEE8D5-3D61-49C7-9B1C-AFE06088D049}" name="*-.25" dataDxfId="1">
      <calculatedColumnFormula>Tabla112[[#This Row],[Δx2]]*-0.25</calculatedColumnFormula>
    </tableColumn>
    <tableColumn id="4" xr3:uid="{ABCCFE1E-6BC1-48A5-83BC-F9885C955ACA}" name="%Cl" dataDxfId="0">
      <calculatedColumnFormula>100*(1-(EXP(Tabla112[[#This Row],[*-.25]])))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924955-E79F-4077-A4E8-3A780F4E5C18}" name="Tabla2" displayName="Tabla2" ref="G2:I8" totalsRowShown="0" headerRowDxfId="44">
  <autoFilter ref="G2:I8" xr:uid="{60C60E84-1878-4B1B-A79D-0F855F464E7B}"/>
  <tableColumns count="3">
    <tableColumn id="1" xr3:uid="{EAB1B7DD-CE7C-44A2-893C-A1C3D7B3FA45}" name="compuesto"/>
    <tableColumn id="2" xr3:uid="{8F8150BB-1C26-40BF-ADE0-5032D795BF37}" name="Δx"/>
    <tableColumn id="3" xr3:uid="{70982986-44FF-4329-9AA9-1A25DAB407B8}" name="%Cl" dataDxfId="43">
      <calculatedColumnFormula>E23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287269-EC74-48BD-BF56-3EC8F29C44C1}" name="Tabla9" displayName="Tabla9" ref="G10:I17" totalsRowShown="0">
  <autoFilter ref="G10:I17" xr:uid="{73913046-B3B1-4050-91B6-512428E7DAA0}"/>
  <sortState xmlns:xlrd2="http://schemas.microsoft.com/office/spreadsheetml/2017/richdata2" ref="G11:I17">
    <sortCondition ref="I10:I17"/>
  </sortState>
  <tableColumns count="3">
    <tableColumn id="1" xr3:uid="{4EACB8EF-5AC0-4578-BDA6-2FF8D3B00C7A}" name="Columna1" dataDxfId="22"/>
    <tableColumn id="2" xr3:uid="{E31D66AE-C284-41B4-BED7-4712376F828E}" name="ΔX"/>
    <tableColumn id="4" xr3:uid="{29DBCBD2-2FD4-4713-8A08-1BEBAAE0A462}" name="%CI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E8D9D2-DBD4-4437-A050-38E1FBDF9868}" name="Tabla159" displayName="Tabla159" ref="A8:G50" totalsRowShown="0" headerRowDxfId="42">
  <autoFilter ref="A8:G50" xr:uid="{9358AF7D-FF7F-47D9-9215-B5DAEEF29C85}"/>
  <sortState xmlns:xlrd2="http://schemas.microsoft.com/office/spreadsheetml/2017/richdata2" ref="A9:G50">
    <sortCondition ref="F8:F50"/>
  </sortState>
  <tableColumns count="7">
    <tableColumn id="1" xr3:uid="{7FD7064A-E4D4-4C55-B210-7F2A366274D1}" name="Δx"/>
    <tableColumn id="2" xr3:uid="{79200709-5E20-4025-940A-9DA7FAFDEA8F}" name="Δx2" dataDxfId="41">
      <calculatedColumnFormula>Tabla159[[#This Row],[Δx]]^2</calculatedColumnFormula>
    </tableColumn>
    <tableColumn id="3" xr3:uid="{6ECAB116-0DB6-4BAA-9E75-B68CECA3ABE5}" name="*-.25" dataDxfId="40">
      <calculatedColumnFormula>Tabla159[[#This Row],[Δx2]]*-0.25</calculatedColumnFormula>
    </tableColumn>
    <tableColumn id="4" xr3:uid="{2BFDFD5B-E9BE-481C-B595-8FAEDE18A8A6}" name="%Cl" dataDxfId="39">
      <calculatedColumnFormula>100*(1-(EXP(Tabla159[[#This Row],[*-.25]])))</calculatedColumnFormula>
    </tableColumn>
    <tableColumn id="5" xr3:uid="{D80DD49C-D5B8-4B23-9D54-E190CCD4D1C6}" name="Columna1" dataDxfId="38"/>
    <tableColumn id="6" xr3:uid="{88A6CF49-3AA3-4ADA-95AB-2F8304FCDCBF}" name="%CL2" dataDxfId="37">
      <calculatedColumnFormula>Tabla159[[#This Row],[%Cl]]</calculatedColumnFormula>
    </tableColumn>
    <tableColumn id="7" xr3:uid="{913CAA2A-7094-47A0-91E8-A584B67E3900}" name="Δx3" dataDxf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08ED0A-A683-4B49-88CD-E4A5C719DA87}" name="Tabla14" displayName="Tabla14" ref="A16:G57" totalsRowShown="0" headerRowDxfId="36">
  <autoFilter ref="A16:G57" xr:uid="{6D80ADC6-CB39-4031-A5F6-53D0F0E417EC}"/>
  <sortState xmlns:xlrd2="http://schemas.microsoft.com/office/spreadsheetml/2017/richdata2" ref="A17:G57">
    <sortCondition ref="F16:F57"/>
  </sortState>
  <tableColumns count="7">
    <tableColumn id="1" xr3:uid="{4541AE07-9ED2-40A9-BD93-466C70CC74E0}" name="Δx"/>
    <tableColumn id="2" xr3:uid="{229BD6A3-549F-42B6-844D-A47689C69ACC}" name="Δx2" dataDxfId="35">
      <calculatedColumnFormula>Tabla14[[#This Row],[Δx]]^2</calculatedColumnFormula>
    </tableColumn>
    <tableColumn id="3" xr3:uid="{67B3FC04-9445-4085-B8B1-59753B2C6022}" name="*-.25" dataDxfId="34">
      <calculatedColumnFormula>Tabla14[[#This Row],[Δx2]]*-0.25</calculatedColumnFormula>
    </tableColumn>
    <tableColumn id="4" xr3:uid="{6FF3B66D-EAAE-4D41-AE14-57095BDA0795}" name="%Cl" dataDxfId="33">
      <calculatedColumnFormula>100*(1-(EXP(Tabla14[[#This Row],[*-.25]])))</calculatedColumnFormula>
    </tableColumn>
    <tableColumn id="5" xr3:uid="{A8539FAE-A498-448C-A99F-B691035ABFBB}" name="Columna1" dataDxfId="32"/>
    <tableColumn id="6" xr3:uid="{48FA67CD-0D11-462D-8581-843691446B40}" name="Columna2" dataDxfId="31">
      <calculatedColumnFormula>Tabla14[[#This Row],[%Cl]]</calculatedColumnFormula>
    </tableColumn>
    <tableColumn id="7" xr3:uid="{A33777C4-08C5-40F3-89C4-A53904629A60}" name="Columna3" dataDxf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C84CF5D-9BF9-4BFE-9B4F-FD71DCD6FD6A}" name="Tabla10" displayName="Tabla10" ref="A2:G7" totalsRowShown="0" headerRowDxfId="8" dataDxfId="9" headerRowBorderDxfId="18" tableBorderDxfId="19" totalsRowBorderDxfId="17">
  <autoFilter ref="A2:G7" xr:uid="{55858575-2497-42A6-95CB-FC5B780D9BF6}"/>
  <tableColumns count="7">
    <tableColumn id="1" xr3:uid="{DE211836-C164-415C-B125-750902A9ADF4}" name="Fórmula química" dataDxfId="16"/>
    <tableColumn id="2" xr3:uid="{F7154917-02CA-42A5-A06D-E24EC8C0B18F}" name=" Apariencia en la naturaleza  " dataDxfId="15"/>
    <tableColumn id="3" xr3:uid="{70576824-6054-4890-995D-308619091484}" name="Punto de fusión [K] " dataDxfId="14"/>
    <tableColumn id="4" xr3:uid="{C0A7C354-A98F-45DC-898C-4BA758CE0CBE}" name="Punto de ebullición [K]" dataDxfId="13"/>
    <tableColumn id="5" xr3:uid="{3007E9D0-0220-4145-B515-196CF1675763}" name=" Densidad [kg/m3] " dataDxfId="12"/>
    <tableColumn id="6" xr3:uid="{48BF0A2F-0647-4A99-963D-E3F44AA5E225}" name="Conductividad eléctrica (sólido) " dataDxfId="11"/>
    <tableColumn id="7" xr3:uid="{BAB5BF9C-C933-4737-A5E9-EC6CE09BB88B}" name="Columna1" dataDxfId="10"/>
  </tableColumns>
  <tableStyleInfo name="TableStyleLight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56CE79-288A-4581-89E4-A35F1D1BC806}" name="Tabla5" displayName="Tabla5" ref="A1:D42" totalsRowShown="0" headerRowDxfId="30" headerRowBorderDxfId="29" tableBorderDxfId="28" totalsRowBorderDxfId="27">
  <autoFilter ref="A1:D42" xr:uid="{4ACD5FA5-78FE-4258-BDA4-311D099F79C0}"/>
  <sortState xmlns:xlrd2="http://schemas.microsoft.com/office/spreadsheetml/2017/richdata2" ref="A2:D42">
    <sortCondition ref="A1:A42"/>
  </sortState>
  <tableColumns count="4">
    <tableColumn id="1" xr3:uid="{FB9716F1-B7CA-437C-A83E-4701FB93436A}" name="Δx" dataDxfId="26"/>
    <tableColumn id="2" xr3:uid="{96A8678D-7AFA-4770-B5D6-5C5D91E92882}" name="Δx2" dataDxfId="7">
      <calculatedColumnFormula>Tabla5[[#This Row],[Δx]]^2</calculatedColumnFormula>
    </tableColumn>
    <tableColumn id="3" xr3:uid="{821C2EEE-7D3E-40E6-BD83-40310EB967D6}" name="*-.25" dataDxfId="6">
      <calculatedColumnFormula>Tabla5[[#This Row],[Δx2]]*-0.25</calculatedColumnFormula>
    </tableColumn>
    <tableColumn id="4" xr3:uid="{66F8F229-7F8A-45ED-8079-A651CEA262CE}" name="%Cl" dataDxfId="5">
      <calculatedColumnFormula>100*(1-(EXP(Tabla5[[#This Row],[*-.25]])))</calculatedColumnFormula>
    </tableColumn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9752D3-2646-4323-AEF5-4CE8152991E7}" name="Tabla6" displayName="Tabla6" ref="E1:F12" totalsRowShown="0">
  <autoFilter ref="E1:F12" xr:uid="{7D911BE4-F7AB-454A-83E5-29C32C3B4C02}"/>
  <sortState xmlns:xlrd2="http://schemas.microsoft.com/office/spreadsheetml/2017/richdata2" ref="E2:F12">
    <sortCondition ref="F1:F12"/>
  </sortState>
  <tableColumns count="2">
    <tableColumn id="1" xr3:uid="{B6AE407A-5F0A-4566-85AC-F69D13292333}" name="Columna1"/>
    <tableColumn id="2" xr3:uid="{1910D24F-60DE-4201-9CA1-E94D91BAFDD8}" name="Columna2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ABF8F5-47B0-4F58-9E20-3512CC6FA127}" name="Tabla7" displayName="Tabla7" ref="H6:K11" totalsRowShown="0" headerRowDxfId="4">
  <autoFilter ref="H6:K11" xr:uid="{26A04E08-8647-407B-A10C-F1ACE2365142}"/>
  <tableColumns count="4">
    <tableColumn id="1" xr3:uid="{85197F4C-0E73-4A58-A74C-D8B07065BC85}" name="Sustancia" dataDxfId="25"/>
    <tableColumn id="2" xr3:uid="{18FF8D76-F132-48D9-84D3-768098AF7349}" name="Tipo de enlace" dataDxfId="24"/>
    <tableColumn id="3" xr3:uid="{34204DEC-6B11-4361-A943-CC4A8665F408}" name="Solubilidad de agua"/>
    <tableColumn id="4" xr3:uid="{D6F5ADA4-93BB-4BF6-A367-919E42C666CA}" name="Solubilidad en CCl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3461-8197-4463-A141-C1602EABBD7B}">
  <dimension ref="B2:K44"/>
  <sheetViews>
    <sheetView workbookViewId="0">
      <selection activeCell="A5" sqref="A5"/>
    </sheetView>
  </sheetViews>
  <sheetFormatPr baseColWidth="10" defaultRowHeight="15" x14ac:dyDescent="0.25"/>
  <cols>
    <col min="7" max="7" width="13" customWidth="1"/>
  </cols>
  <sheetData>
    <row r="2" spans="2:11" ht="17.25" x14ac:dyDescent="0.25">
      <c r="B2" s="1" t="s">
        <v>0</v>
      </c>
      <c r="C2" s="1" t="s">
        <v>3</v>
      </c>
      <c r="D2" s="1" t="s">
        <v>6</v>
      </c>
      <c r="E2" s="1" t="s">
        <v>1</v>
      </c>
      <c r="G2" s="2" t="s">
        <v>5</v>
      </c>
      <c r="H2" s="2" t="s">
        <v>0</v>
      </c>
      <c r="I2" s="2" t="s">
        <v>1</v>
      </c>
    </row>
    <row r="3" spans="2:11" x14ac:dyDescent="0.25">
      <c r="B3">
        <v>0</v>
      </c>
      <c r="C3">
        <f>Tabla1[[#This Row],[Δx]]^2</f>
        <v>0</v>
      </c>
      <c r="D3">
        <f>Tabla1[[#This Row],[Δx2]]*-0.25</f>
        <v>0</v>
      </c>
      <c r="E3">
        <f>100*(1-(EXP(Tabla1[[#This Row],[*-.25]])))</f>
        <v>0</v>
      </c>
      <c r="G3" t="s">
        <v>2</v>
      </c>
      <c r="H3">
        <v>2.1</v>
      </c>
      <c r="I3">
        <v>66.790000000000006</v>
      </c>
    </row>
    <row r="4" spans="2:11" x14ac:dyDescent="0.25">
      <c r="B4">
        <v>0</v>
      </c>
      <c r="C4" s="3">
        <f>Tabla1[[#This Row],[Δx]]^2</f>
        <v>0</v>
      </c>
      <c r="D4" s="3">
        <f>Tabla1[[#This Row],[Δx2]]*-0.25</f>
        <v>0</v>
      </c>
      <c r="E4" s="3">
        <f>100*(1-(EXP(Tabla1[[#This Row],[*-.25]])))</f>
        <v>0</v>
      </c>
      <c r="G4" t="s">
        <v>4</v>
      </c>
      <c r="H4">
        <v>3</v>
      </c>
      <c r="I4">
        <v>89.46</v>
      </c>
    </row>
    <row r="5" spans="2:11" ht="18" x14ac:dyDescent="0.35">
      <c r="B5">
        <v>0.1</v>
      </c>
      <c r="C5">
        <f>Tabla1[[#This Row],[Δx]]^2</f>
        <v>1.0000000000000002E-2</v>
      </c>
      <c r="D5">
        <f>Tabla1[[#This Row],[Δx2]]*-0.25</f>
        <v>-2.5000000000000005E-3</v>
      </c>
      <c r="E5">
        <f>100*(1-(EXP(Tabla1[[#This Row],[*-.25]])))</f>
        <v>0.24968776025399153</v>
      </c>
      <c r="G5" t="s">
        <v>8</v>
      </c>
      <c r="H5">
        <v>1.9</v>
      </c>
      <c r="I5">
        <v>59.444000000000003</v>
      </c>
    </row>
    <row r="6" spans="2:11" ht="18" x14ac:dyDescent="0.35">
      <c r="B6">
        <v>0.2</v>
      </c>
      <c r="C6">
        <f>Tabla1[[#This Row],[Δx]]^2</f>
        <v>4.0000000000000008E-2</v>
      </c>
      <c r="D6">
        <f>Tabla1[[#This Row],[Δx2]]*-0.25</f>
        <v>-1.0000000000000002E-2</v>
      </c>
      <c r="E6">
        <f>100*(1-(EXP(Tabla1[[#This Row],[*-.25]])))</f>
        <v>0.99501662508318933</v>
      </c>
      <c r="G6" t="s">
        <v>9</v>
      </c>
      <c r="H6">
        <v>1.6</v>
      </c>
      <c r="I6">
        <v>47.270699999999998</v>
      </c>
    </row>
    <row r="7" spans="2:11" x14ac:dyDescent="0.25">
      <c r="B7">
        <v>0.3</v>
      </c>
      <c r="C7">
        <f>Tabla1[[#This Row],[Δx]]^2</f>
        <v>0.09</v>
      </c>
      <c r="D7">
        <f>Tabla1[[#This Row],[Δx2]]*-0.25</f>
        <v>-2.2499999999999999E-2</v>
      </c>
      <c r="E7">
        <f>100*(1-(EXP(Tabla1[[#This Row],[*-.25]])))</f>
        <v>2.2248762806663658</v>
      </c>
      <c r="G7" t="s">
        <v>7</v>
      </c>
      <c r="H7">
        <v>0.9</v>
      </c>
      <c r="I7">
        <v>18.331299999999999</v>
      </c>
    </row>
    <row r="8" spans="2:11" x14ac:dyDescent="0.25">
      <c r="B8">
        <v>0.4</v>
      </c>
      <c r="C8">
        <f>Tabla1[[#This Row],[Δx]]^2</f>
        <v>0.16000000000000003</v>
      </c>
      <c r="D8">
        <f>Tabla1[[#This Row],[Δx2]]*-0.25</f>
        <v>-4.0000000000000008E-2</v>
      </c>
      <c r="E8">
        <f>100*(1-(EXP(Tabla1[[#This Row],[*-.25]])))</f>
        <v>3.9210560847676823</v>
      </c>
      <c r="I8" s="3"/>
    </row>
    <row r="9" spans="2:11" x14ac:dyDescent="0.25">
      <c r="B9">
        <v>0.5</v>
      </c>
      <c r="C9">
        <f>Tabla1[[#This Row],[Δx]]^2</f>
        <v>0.25</v>
      </c>
      <c r="D9">
        <f>Tabla1[[#This Row],[Δx2]]*-0.25</f>
        <v>-6.25E-2</v>
      </c>
      <c r="E9">
        <f>100*(1-(EXP(Tabla1[[#This Row],[*-.25]])))</f>
        <v>6.0586937186524192</v>
      </c>
    </row>
    <row r="10" spans="2:11" x14ac:dyDescent="0.25">
      <c r="B10">
        <v>0.6</v>
      </c>
      <c r="C10">
        <f>Tabla1[[#This Row],[Δx]]^2</f>
        <v>0.36</v>
      </c>
      <c r="D10">
        <f>Tabla1[[#This Row],[Δx2]]*-0.25</f>
        <v>-0.09</v>
      </c>
      <c r="E10">
        <f>100*(1-(EXP(Tabla1[[#This Row],[*-.25]])))</f>
        <v>8.6068814728771805</v>
      </c>
    </row>
    <row r="11" spans="2:11" x14ac:dyDescent="0.25">
      <c r="B11">
        <v>0.7</v>
      </c>
      <c r="C11">
        <f>Tabla1[[#This Row],[Δx]]^2</f>
        <v>0.48999999999999994</v>
      </c>
      <c r="D11">
        <f>Tabla1[[#This Row],[Δx2]]*-0.25</f>
        <v>-0.12249999999999998</v>
      </c>
      <c r="E11">
        <f>100*(1-(EXP(Tabla1[[#This Row],[*-.25]])))</f>
        <v>11.529409505651644</v>
      </c>
    </row>
    <row r="12" spans="2:11" ht="23.25" x14ac:dyDescent="0.35">
      <c r="B12">
        <v>0.8</v>
      </c>
      <c r="C12">
        <f>Tabla1[[#This Row],[Δx]]^2</f>
        <v>0.64000000000000012</v>
      </c>
      <c r="D12">
        <f>Tabla1[[#This Row],[Δx2]]*-0.25</f>
        <v>-0.16000000000000003</v>
      </c>
      <c r="E12">
        <f>100*(1-(EXP(Tabla1[[#This Row],[*-.25]])))</f>
        <v>14.785621103378865</v>
      </c>
      <c r="G12" s="30" t="s">
        <v>39</v>
      </c>
      <c r="H12" s="30"/>
      <c r="I12" s="30"/>
      <c r="J12" s="30"/>
      <c r="K12" s="30"/>
    </row>
    <row r="13" spans="2:11" x14ac:dyDescent="0.25">
      <c r="B13">
        <v>0.9</v>
      </c>
      <c r="C13">
        <f>Tabla1[[#This Row],[Δx]]^2</f>
        <v>0.81</v>
      </c>
      <c r="D13">
        <f>Tabla1[[#This Row],[Δx2]]*-0.25</f>
        <v>-0.20250000000000001</v>
      </c>
      <c r="E13">
        <f>100*(1-(EXP(Tabla1[[#This Row],[*-.25]])))</f>
        <v>18.331351740188918</v>
      </c>
    </row>
    <row r="14" spans="2:11" x14ac:dyDescent="0.25">
      <c r="B14">
        <v>1</v>
      </c>
      <c r="C14">
        <f>Tabla1[[#This Row],[Δx]]^2</f>
        <v>1</v>
      </c>
      <c r="D14">
        <f>Tabla1[[#This Row],[Δx2]]*-0.25</f>
        <v>-0.25</v>
      </c>
      <c r="E14">
        <f>100*(1-(EXP(Tabla1[[#This Row],[*-.25]])))</f>
        <v>22.119921692859513</v>
      </c>
    </row>
    <row r="15" spans="2:11" x14ac:dyDescent="0.25">
      <c r="B15">
        <v>1.1000000000000001</v>
      </c>
      <c r="C15">
        <f>Tabla1[[#This Row],[Δx]]^2</f>
        <v>1.2100000000000002</v>
      </c>
      <c r="D15">
        <f>Tabla1[[#This Row],[Δx2]]*-0.25</f>
        <v>-0.30250000000000005</v>
      </c>
      <c r="E15">
        <f>100*(1-(EXP(Tabla1[[#This Row],[*-.25]])))</f>
        <v>26.103151174105577</v>
      </c>
    </row>
    <row r="16" spans="2:11" x14ac:dyDescent="0.25">
      <c r="B16">
        <v>1.2</v>
      </c>
      <c r="C16">
        <f>Tabla1[[#This Row],[Δx]]^2</f>
        <v>1.44</v>
      </c>
      <c r="D16">
        <f>Tabla1[[#This Row],[Δx2]]*-0.25</f>
        <v>-0.36</v>
      </c>
      <c r="E16">
        <f>100*(1-(EXP(Tabla1[[#This Row],[*-.25]])))</f>
        <v>30.232367392896897</v>
      </c>
      <c r="I16" t="s">
        <v>10</v>
      </c>
    </row>
    <row r="17" spans="2:5" x14ac:dyDescent="0.25">
      <c r="B17">
        <v>1.3</v>
      </c>
      <c r="C17">
        <f>Tabla1[[#This Row],[Δx]]^2</f>
        <v>1.6900000000000002</v>
      </c>
      <c r="D17">
        <f>Tabla1[[#This Row],[Δx2]]*-0.25</f>
        <v>-0.42250000000000004</v>
      </c>
      <c r="E17">
        <f>100*(1-(EXP(Tabla1[[#This Row],[*-.25]])))</f>
        <v>34.459374567315948</v>
      </c>
    </row>
    <row r="18" spans="2:5" x14ac:dyDescent="0.25">
      <c r="B18">
        <v>1.4</v>
      </c>
      <c r="C18">
        <f>Tabla1[[#This Row],[Δx]]^2</f>
        <v>1.9599999999999997</v>
      </c>
      <c r="D18">
        <f>Tabla1[[#This Row],[Δx2]]*-0.25</f>
        <v>-0.48999999999999994</v>
      </c>
      <c r="E18">
        <f>100*(1-(EXP(Tabla1[[#This Row],[*-.25]])))</f>
        <v>38.737360581558391</v>
      </c>
    </row>
    <row r="19" spans="2:5" x14ac:dyDescent="0.25">
      <c r="B19">
        <v>1.5</v>
      </c>
      <c r="C19">
        <f>Tabla1[[#This Row],[Δx]]^2</f>
        <v>2.25</v>
      </c>
      <c r="D19">
        <f>Tabla1[[#This Row],[Δx2]]*-0.25</f>
        <v>-0.5625</v>
      </c>
      <c r="E19">
        <f>100*(1-(EXP(Tabla1[[#This Row],[*-.25]])))</f>
        <v>43.0217175269077</v>
      </c>
    </row>
    <row r="20" spans="2:5" x14ac:dyDescent="0.25">
      <c r="B20">
        <v>1.6</v>
      </c>
      <c r="C20">
        <f>Tabla1[[#This Row],[Δx]]^2</f>
        <v>2.5600000000000005</v>
      </c>
      <c r="D20">
        <f>Tabla1[[#This Row],[Δx2]]*-0.25</f>
        <v>-0.64000000000000012</v>
      </c>
      <c r="E20">
        <f>100*(1-(EXP(Tabla1[[#This Row],[*-.25]])))</f>
        <v>47.270757595695144</v>
      </c>
    </row>
    <row r="21" spans="2:5" x14ac:dyDescent="0.25">
      <c r="B21">
        <v>1.7</v>
      </c>
      <c r="C21">
        <f>Tabla1[[#This Row],[Δx]]^2</f>
        <v>2.8899999999999997</v>
      </c>
      <c r="D21">
        <f>Tabla1[[#This Row],[Δx2]]*-0.25</f>
        <v>-0.72249999999999992</v>
      </c>
      <c r="E21">
        <f>100*(1-(EXP(Tabla1[[#This Row],[*-.25]])))</f>
        <v>51.446310484592047</v>
      </c>
    </row>
    <row r="22" spans="2:5" x14ac:dyDescent="0.25">
      <c r="B22">
        <v>1.8</v>
      </c>
      <c r="C22">
        <f>Tabla1[[#This Row],[Δx]]^2</f>
        <v>3.24</v>
      </c>
      <c r="D22">
        <f>Tabla1[[#This Row],[Δx2]]*-0.25</f>
        <v>-0.81</v>
      </c>
      <c r="E22">
        <f>100*(1-(EXP(Tabla1[[#This Row],[*-.25]])))</f>
        <v>55.514193377705887</v>
      </c>
    </row>
    <row r="23" spans="2:5" x14ac:dyDescent="0.25">
      <c r="B23">
        <v>1.9</v>
      </c>
      <c r="C23" s="3">
        <f>Tabla1[[#This Row],[Δx]]^2</f>
        <v>3.61</v>
      </c>
      <c r="D23" s="3">
        <f>Tabla1[[#This Row],[Δx2]]*-0.25</f>
        <v>-0.90249999999999997</v>
      </c>
      <c r="E23" s="3">
        <f>100*(1-(EXP(Tabla1[[#This Row],[*-.25]])))</f>
        <v>59.444549493667942</v>
      </c>
    </row>
    <row r="24" spans="2:5" x14ac:dyDescent="0.25">
      <c r="B24">
        <v>2</v>
      </c>
      <c r="C24" s="3">
        <f>Tabla1[[#This Row],[Δx]]^2</f>
        <v>4</v>
      </c>
      <c r="D24" s="3">
        <f>Tabla1[[#This Row],[Δx2]]*-0.25</f>
        <v>-1</v>
      </c>
      <c r="E24" s="3">
        <f>100*(1-(EXP(Tabla1[[#This Row],[*-.25]])))</f>
        <v>63.212055882855765</v>
      </c>
    </row>
    <row r="25" spans="2:5" x14ac:dyDescent="0.25">
      <c r="B25">
        <v>2.1</v>
      </c>
      <c r="C25" s="3">
        <f>Tabla1[[#This Row],[Δx]]^2</f>
        <v>4.41</v>
      </c>
      <c r="D25" s="3">
        <f>Tabla1[[#This Row],[Δx2]]*-0.25</f>
        <v>-1.1025</v>
      </c>
      <c r="E25" s="3">
        <f>100*(1-(EXP(Tabla1[[#This Row],[*-.25]])))</f>
        <v>66.796005465533938</v>
      </c>
    </row>
    <row r="26" spans="2:5" x14ac:dyDescent="0.25">
      <c r="B26">
        <v>2.2000000000000002</v>
      </c>
      <c r="C26" s="3">
        <f>Tabla1[[#This Row],[Δx]]^2</f>
        <v>4.8400000000000007</v>
      </c>
      <c r="D26" s="3">
        <f>Tabla1[[#This Row],[Δx2]]*-0.25</f>
        <v>-1.2100000000000002</v>
      </c>
      <c r="E26" s="3">
        <f>100*(1-(EXP(Tabla1[[#This Row],[*-.25]])))</f>
        <v>70.18027205701128</v>
      </c>
    </row>
    <row r="27" spans="2:5" x14ac:dyDescent="0.25">
      <c r="B27">
        <v>2.2999999999999998</v>
      </c>
      <c r="C27" s="3">
        <f>Tabla1[[#This Row],[Δx]]^2</f>
        <v>5.2899999999999991</v>
      </c>
      <c r="D27" s="3">
        <f>Tabla1[[#This Row],[Δx2]]*-0.25</f>
        <v>-1.3224999999999998</v>
      </c>
      <c r="E27" s="3">
        <f>100*(1-(EXP(Tabla1[[#This Row],[*-.25]])))</f>
        <v>73.353170218647577</v>
      </c>
    </row>
    <row r="28" spans="2:5" x14ac:dyDescent="0.25">
      <c r="B28">
        <v>2.4</v>
      </c>
      <c r="C28" s="3">
        <f>Tabla1[[#This Row],[Δx]]^2</f>
        <v>5.76</v>
      </c>
      <c r="D28" s="3">
        <f>Tabla1[[#This Row],[Δx2]]*-0.25</f>
        <v>-1.44</v>
      </c>
      <c r="E28" s="3">
        <f>100*(1-(EXP(Tabla1[[#This Row],[*-.25]])))</f>
        <v>76.307224131787819</v>
      </c>
    </row>
    <row r="29" spans="2:5" x14ac:dyDescent="0.25">
      <c r="B29">
        <v>2.5</v>
      </c>
      <c r="C29" s="3">
        <f>Tabla1[[#This Row],[Δx]]^2</f>
        <v>6.25</v>
      </c>
      <c r="D29" s="3">
        <f>Tabla1[[#This Row],[Δx2]]*-0.25</f>
        <v>-1.5625</v>
      </c>
      <c r="E29" s="3">
        <f>100*(1-(EXP(Tabla1[[#This Row],[*-.25]])))</f>
        <v>79.038861284890217</v>
      </c>
    </row>
    <row r="30" spans="2:5" x14ac:dyDescent="0.25">
      <c r="B30">
        <v>2.6</v>
      </c>
      <c r="C30" s="3">
        <f>Tabla1[[#This Row],[Δx]]^2</f>
        <v>6.7600000000000007</v>
      </c>
      <c r="D30" s="3">
        <f>Tabla1[[#This Row],[Δx2]]*-0.25</f>
        <v>-1.6900000000000002</v>
      </c>
      <c r="E30" s="3">
        <f>100*(1-(EXP(Tabla1[[#This Row],[*-.25]])))</f>
        <v>81.548047600701082</v>
      </c>
    </row>
    <row r="31" spans="2:5" x14ac:dyDescent="0.25">
      <c r="B31">
        <v>2.7</v>
      </c>
      <c r="C31" s="3">
        <f>Tabla1[[#This Row],[Δx]]^2</f>
        <v>7.2900000000000009</v>
      </c>
      <c r="D31" s="3">
        <f>Tabla1[[#This Row],[Δx2]]*-0.25</f>
        <v>-1.8225000000000002</v>
      </c>
      <c r="E31" s="3">
        <f>100*(1-(EXP(Tabla1[[#This Row],[*-.25]])))</f>
        <v>83.837880753466081</v>
      </c>
    </row>
    <row r="32" spans="2:5" x14ac:dyDescent="0.25">
      <c r="B32">
        <v>2.8</v>
      </c>
      <c r="C32" s="3">
        <f>Tabla1[[#This Row],[Δx]]^2</f>
        <v>7.839999999999999</v>
      </c>
      <c r="D32" s="3">
        <f>Tabla1[[#This Row],[Δx2]]*-0.25</f>
        <v>-1.9599999999999997</v>
      </c>
      <c r="E32" s="3">
        <f>100*(1-(EXP(Tabla1[[#This Row],[*-.25]])))</f>
        <v>85.9141579078955</v>
      </c>
    </row>
    <row r="33" spans="2:5" x14ac:dyDescent="0.25">
      <c r="B33">
        <v>2.9</v>
      </c>
      <c r="C33" s="3">
        <f>Tabla1[[#This Row],[Δx]]^2</f>
        <v>8.41</v>
      </c>
      <c r="D33" s="3">
        <f>Tabla1[[#This Row],[Δx2]]*-0.25</f>
        <v>-2.1025</v>
      </c>
      <c r="E33" s="3">
        <f>100*(1-(EXP(Tabla1[[#This Row],[*-.25]])))</f>
        <v>87.784933046001001</v>
      </c>
    </row>
    <row r="34" spans="2:5" x14ac:dyDescent="0.25">
      <c r="B34">
        <v>3</v>
      </c>
      <c r="C34" s="3">
        <f>Tabla1[[#This Row],[Δx]]^2</f>
        <v>9</v>
      </c>
      <c r="D34" s="3">
        <f>Tabla1[[#This Row],[Δx2]]*-0.25</f>
        <v>-2.25</v>
      </c>
      <c r="E34" s="3">
        <f>100*(1-(EXP(Tabla1[[#This Row],[*-.25]])))</f>
        <v>89.460077543813568</v>
      </c>
    </row>
    <row r="35" spans="2:5" x14ac:dyDescent="0.25">
      <c r="B35">
        <v>3.1</v>
      </c>
      <c r="C35" s="3">
        <f>Tabla1[[#This Row],[Δx]]^2</f>
        <v>9.6100000000000012</v>
      </c>
      <c r="D35" s="3">
        <f>Tabla1[[#This Row],[Δx2]]*-0.25</f>
        <v>-2.4025000000000003</v>
      </c>
      <c r="E35" s="3">
        <f>100*(1-(EXP(Tabla1[[#This Row],[*-.25]])))</f>
        <v>90.950855833630413</v>
      </c>
    </row>
    <row r="36" spans="2:5" x14ac:dyDescent="0.25">
      <c r="B36">
        <v>3.2</v>
      </c>
      <c r="C36" s="3">
        <f>Tabla1[[#This Row],[Δx]]^2</f>
        <v>10.240000000000002</v>
      </c>
      <c r="D36" s="3">
        <f>Tabla1[[#This Row],[Δx2]]*-0.25</f>
        <v>-2.5600000000000005</v>
      </c>
      <c r="E36" s="3">
        <f>100*(1-(EXP(Tabla1[[#This Row],[*-.25]])))</f>
        <v>92.269525955670034</v>
      </c>
    </row>
    <row r="37" spans="2:5" x14ac:dyDescent="0.25">
      <c r="B37">
        <v>3.3</v>
      </c>
      <c r="C37" s="3">
        <f>Tabla1[[#This Row],[Δx]]^2</f>
        <v>10.889999999999999</v>
      </c>
      <c r="D37" s="3">
        <f>Tabla1[[#This Row],[Δx2]]*-0.25</f>
        <v>-2.7224999999999997</v>
      </c>
      <c r="E37" s="3">
        <f>100*(1-(EXP(Tabla1[[#This Row],[*-.25]])))</f>
        <v>93.428972677249718</v>
      </c>
    </row>
    <row r="38" spans="2:5" x14ac:dyDescent="0.25">
      <c r="B38">
        <v>3.4</v>
      </c>
      <c r="C38" s="3">
        <f>Tabla1[[#This Row],[Δx]]^2</f>
        <v>11.559999999999999</v>
      </c>
      <c r="D38" s="3">
        <f>Tabla1[[#This Row],[Δx2]]*-0.25</f>
        <v>-2.8899999999999997</v>
      </c>
      <c r="E38" s="3">
        <f>100*(1-(EXP(Tabla1[[#This Row],[*-.25]])))</f>
        <v>94.442378738851701</v>
      </c>
    </row>
    <row r="39" spans="2:5" x14ac:dyDescent="0.25">
      <c r="B39">
        <v>3.5</v>
      </c>
      <c r="C39" s="3">
        <f>Tabla1[[#This Row],[Δx]]^2</f>
        <v>12.25</v>
      </c>
      <c r="D39" s="3">
        <f>Tabla1[[#This Row],[Δx2]]*-0.25</f>
        <v>-3.0625</v>
      </c>
      <c r="E39" s="3">
        <f>100*(1-(EXP(Tabla1[[#This Row],[*-.25]])))</f>
        <v>95.322937761604095</v>
      </c>
    </row>
    <row r="40" spans="2:5" x14ac:dyDescent="0.25">
      <c r="B40">
        <v>3.6</v>
      </c>
      <c r="C40" s="3">
        <f>Tabla1[[#This Row],[Δx]]^2</f>
        <v>12.96</v>
      </c>
      <c r="D40" s="3">
        <f>Tabla1[[#This Row],[Δx2]]*-0.25</f>
        <v>-3.24</v>
      </c>
      <c r="E40" s="3">
        <f>100*(1-(EXP(Tabla1[[#This Row],[*-.25]])))</f>
        <v>96.083610490101293</v>
      </c>
    </row>
    <row r="41" spans="2:5" x14ac:dyDescent="0.25">
      <c r="B41">
        <v>3.7</v>
      </c>
      <c r="C41" s="3">
        <f>Tabla1[[#This Row],[Δx]]^2</f>
        <v>13.690000000000001</v>
      </c>
      <c r="D41" s="3">
        <f>Tabla1[[#This Row],[Δx2]]*-0.25</f>
        <v>-3.4225000000000003</v>
      </c>
      <c r="E41" s="3">
        <f>100*(1-(EXP(Tabla1[[#This Row],[*-.25]])))</f>
        <v>96.736924400710393</v>
      </c>
    </row>
    <row r="42" spans="2:5" x14ac:dyDescent="0.25">
      <c r="B42">
        <v>3.8</v>
      </c>
      <c r="C42" s="3">
        <f>Tabla1[[#This Row],[Δx]]^2</f>
        <v>14.44</v>
      </c>
      <c r="D42" s="3">
        <f>Tabla1[[#This Row],[Δx2]]*-0.25</f>
        <v>-3.61</v>
      </c>
      <c r="E42" s="3">
        <f>100*(1-(EXP(Tabla1[[#This Row],[*-.25]])))</f>
        <v>97.294815313364964</v>
      </c>
    </row>
    <row r="43" spans="2:5" x14ac:dyDescent="0.25">
      <c r="B43">
        <v>3.9</v>
      </c>
      <c r="C43" s="3">
        <f>Tabla1[[#This Row],[Δx]]^2</f>
        <v>15.209999999999999</v>
      </c>
      <c r="D43" s="3">
        <f>Tabla1[[#This Row],[Δx2]]*-0.25</f>
        <v>-3.8024999999999998</v>
      </c>
      <c r="E43" s="3">
        <f>100*(1-(EXP(Tabla1[[#This Row],[*-.25]])))</f>
        <v>97.76850852230335</v>
      </c>
    </row>
    <row r="44" spans="2:5" x14ac:dyDescent="0.25">
      <c r="B44">
        <v>4</v>
      </c>
      <c r="C44">
        <f>Tabla1[[#This Row],[Δx]]^2</f>
        <v>16</v>
      </c>
      <c r="D44">
        <f>Tabla1[[#This Row],[Δx2]]*-0.25</f>
        <v>-4</v>
      </c>
      <c r="E44">
        <f>100*(1-(EXP(Tabla1[[#This Row],[*-.25]])))</f>
        <v>98.168436111126582</v>
      </c>
    </row>
  </sheetData>
  <mergeCells count="1">
    <mergeCell ref="G12:K12"/>
  </mergeCells>
  <phoneticPr fontId="4" type="noConversion"/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0C02-E149-4D18-887A-A58C82FBFBBC}">
  <dimension ref="A2:M108"/>
  <sheetViews>
    <sheetView zoomScale="82" zoomScaleNormal="82" workbookViewId="0">
      <selection activeCell="F2" sqref="F2:M2"/>
    </sheetView>
  </sheetViews>
  <sheetFormatPr baseColWidth="10" defaultRowHeight="15" x14ac:dyDescent="0.25"/>
  <cols>
    <col min="2" max="2" width="14.140625" customWidth="1"/>
    <col min="3" max="3" width="17" customWidth="1"/>
    <col min="4" max="4" width="19.140625" customWidth="1"/>
    <col min="7" max="7" width="12.5703125" customWidth="1"/>
  </cols>
  <sheetData>
    <row r="2" spans="1:13" ht="17.25" x14ac:dyDescent="0.25">
      <c r="A2" s="8" t="s">
        <v>0</v>
      </c>
      <c r="B2" s="9" t="s">
        <v>3</v>
      </c>
      <c r="C2" s="9" t="s">
        <v>6</v>
      </c>
      <c r="D2" s="9" t="s">
        <v>1</v>
      </c>
      <c r="F2" s="31" t="s">
        <v>23</v>
      </c>
      <c r="G2" s="31"/>
      <c r="H2" s="31"/>
      <c r="I2" s="31"/>
      <c r="J2" s="31"/>
      <c r="K2" s="31"/>
      <c r="L2" s="31"/>
      <c r="M2" s="31"/>
    </row>
    <row r="3" spans="1:13" x14ac:dyDescent="0.25">
      <c r="A3" s="4">
        <v>0</v>
      </c>
      <c r="B3" s="5">
        <f>Tabla1[[#This Row],[Δx]]^2</f>
        <v>0</v>
      </c>
      <c r="C3" s="5">
        <f>Tabla1[[#This Row],[Δx2]]*-0.25</f>
        <v>0</v>
      </c>
      <c r="D3" s="5">
        <f>100*(1-(EXP(Tabla1[[#This Row],[*-.25]])))</f>
        <v>0</v>
      </c>
    </row>
    <row r="4" spans="1:13" x14ac:dyDescent="0.25">
      <c r="A4" s="6">
        <v>0</v>
      </c>
      <c r="B4" s="10">
        <f>Tabla1[[#This Row],[Δx]]^2</f>
        <v>0</v>
      </c>
      <c r="C4" s="10">
        <f>Tabla1[[#This Row],[Δx2]]*-0.25</f>
        <v>0</v>
      </c>
      <c r="D4" s="10">
        <f>100*(1-(EXP(Tabla1[[#This Row],[*-.25]])))</f>
        <v>0</v>
      </c>
    </row>
    <row r="5" spans="1:13" x14ac:dyDescent="0.25">
      <c r="A5" s="4">
        <v>0.1</v>
      </c>
      <c r="B5" s="5">
        <f>Tabla1[[#This Row],[Δx]]^2</f>
        <v>1.0000000000000002E-2</v>
      </c>
      <c r="C5" s="5">
        <f>Tabla1[[#This Row],[Δx2]]*-0.25</f>
        <v>-2.5000000000000005E-3</v>
      </c>
      <c r="D5" s="5">
        <f>100*(1-(EXP(Tabla1[[#This Row],[*-.25]])))</f>
        <v>0.24968776025399153</v>
      </c>
    </row>
    <row r="6" spans="1:13" x14ac:dyDescent="0.25">
      <c r="A6" s="6">
        <v>0.2</v>
      </c>
      <c r="B6" s="7">
        <f>Tabla1[[#This Row],[Δx]]^2</f>
        <v>4.0000000000000008E-2</v>
      </c>
      <c r="C6" s="7">
        <f>Tabla1[[#This Row],[Δx2]]*-0.25</f>
        <v>-1.0000000000000002E-2</v>
      </c>
      <c r="D6" s="7">
        <f>100*(1-(EXP(Tabla1[[#This Row],[*-.25]])))</f>
        <v>0.99501662508318933</v>
      </c>
    </row>
    <row r="7" spans="1:13" x14ac:dyDescent="0.25">
      <c r="A7" s="4">
        <v>0.3</v>
      </c>
      <c r="B7" s="5">
        <f>Tabla1[[#This Row],[Δx]]^2</f>
        <v>0.09</v>
      </c>
      <c r="C7" s="5">
        <f>Tabla1[[#This Row],[Δx2]]*-0.25</f>
        <v>-2.2499999999999999E-2</v>
      </c>
      <c r="D7" s="5">
        <f>100*(1-(EXP(Tabla1[[#This Row],[*-.25]])))</f>
        <v>2.2248762806663658</v>
      </c>
    </row>
    <row r="8" spans="1:13" x14ac:dyDescent="0.25">
      <c r="A8" s="6">
        <v>0.4</v>
      </c>
      <c r="B8" s="7">
        <f>Tabla1[[#This Row],[Δx]]^2</f>
        <v>0.16000000000000003</v>
      </c>
      <c r="C8" s="7">
        <f>Tabla1[[#This Row],[Δx2]]*-0.25</f>
        <v>-4.0000000000000008E-2</v>
      </c>
      <c r="D8" s="7">
        <f>100*(1-(EXP(Tabla1[[#This Row],[*-.25]])))</f>
        <v>3.9210560847676823</v>
      </c>
    </row>
    <row r="9" spans="1:13" x14ac:dyDescent="0.25">
      <c r="A9" s="4">
        <v>0.5</v>
      </c>
      <c r="B9" s="5">
        <f>Tabla1[[#This Row],[Δx]]^2</f>
        <v>0.25</v>
      </c>
      <c r="C9" s="5">
        <f>Tabla1[[#This Row],[Δx2]]*-0.25</f>
        <v>-6.25E-2</v>
      </c>
      <c r="D9" s="5">
        <f>100*(1-(EXP(Tabla1[[#This Row],[*-.25]])))</f>
        <v>6.0586937186524192</v>
      </c>
    </row>
    <row r="10" spans="1:13" x14ac:dyDescent="0.25">
      <c r="A10" s="6">
        <v>0.6</v>
      </c>
      <c r="B10" s="7">
        <f>Tabla1[[#This Row],[Δx]]^2</f>
        <v>0.36</v>
      </c>
      <c r="C10" s="7">
        <f>Tabla1[[#This Row],[Δx2]]*-0.25</f>
        <v>-0.09</v>
      </c>
      <c r="D10" s="7">
        <f>100*(1-(EXP(Tabla1[[#This Row],[*-.25]])))</f>
        <v>8.6068814728771805</v>
      </c>
      <c r="G10" t="s">
        <v>19</v>
      </c>
      <c r="H10" t="s">
        <v>40</v>
      </c>
      <c r="I10" t="s">
        <v>41</v>
      </c>
    </row>
    <row r="11" spans="1:13" x14ac:dyDescent="0.25">
      <c r="A11" s="4">
        <v>0.7</v>
      </c>
      <c r="B11" s="5">
        <f>Tabla1[[#This Row],[Δx]]^2</f>
        <v>0.48999999999999994</v>
      </c>
      <c r="C11" s="5">
        <f>Tabla1[[#This Row],[Δx2]]*-0.25</f>
        <v>-0.12249999999999998</v>
      </c>
      <c r="D11" s="5">
        <f>100*(1-(EXP(Tabla1[[#This Row],[*-.25]])))</f>
        <v>11.529409505651644</v>
      </c>
      <c r="G11" s="13" t="s">
        <v>16</v>
      </c>
      <c r="H11">
        <v>0.2</v>
      </c>
      <c r="I11">
        <v>0.995</v>
      </c>
    </row>
    <row r="12" spans="1:13" x14ac:dyDescent="0.25">
      <c r="A12" s="6">
        <v>0.8</v>
      </c>
      <c r="B12" s="7">
        <f>Tabla1[[#This Row],[Δx]]^2</f>
        <v>0.64000000000000012</v>
      </c>
      <c r="C12" s="7">
        <f>Tabla1[[#This Row],[Δx2]]*-0.25</f>
        <v>-0.16000000000000003</v>
      </c>
      <c r="D12" s="7">
        <f>100*(1-(EXP(Tabla1[[#This Row],[*-.25]])))</f>
        <v>14.785621103378865</v>
      </c>
      <c r="G12" s="13" t="s">
        <v>15</v>
      </c>
      <c r="H12">
        <v>0.4</v>
      </c>
      <c r="I12">
        <v>3.9210500000000001</v>
      </c>
    </row>
    <row r="13" spans="1:13" x14ac:dyDescent="0.25">
      <c r="A13" s="4">
        <v>0.9</v>
      </c>
      <c r="B13" s="5">
        <f>Tabla1[[#This Row],[Δx]]^2</f>
        <v>0.81</v>
      </c>
      <c r="C13" s="5">
        <f>Tabla1[[#This Row],[Δx2]]*-0.25</f>
        <v>-0.20250000000000001</v>
      </c>
      <c r="D13" s="5">
        <f>100*(1-(EXP(Tabla1[[#This Row],[*-.25]])))</f>
        <v>18.331351740188918</v>
      </c>
      <c r="G13" s="13" t="s">
        <v>12</v>
      </c>
      <c r="H13">
        <f>3-2.1</f>
        <v>0.89999999999999991</v>
      </c>
      <c r="I13">
        <v>18.331299999999999</v>
      </c>
    </row>
    <row r="14" spans="1:13" x14ac:dyDescent="0.25">
      <c r="A14" s="6">
        <v>1</v>
      </c>
      <c r="B14" s="7">
        <f>Tabla1[[#This Row],[Δx]]^2</f>
        <v>1</v>
      </c>
      <c r="C14" s="7">
        <f>Tabla1[[#This Row],[Δx2]]*-0.25</f>
        <v>-0.25</v>
      </c>
      <c r="D14" s="7">
        <f>100*(1-(EXP(Tabla1[[#This Row],[*-.25]])))</f>
        <v>22.119921692859513</v>
      </c>
      <c r="G14" s="13" t="s">
        <v>13</v>
      </c>
      <c r="H14">
        <v>1.1000000000000001</v>
      </c>
      <c r="I14">
        <v>26.103100000000001</v>
      </c>
    </row>
    <row r="15" spans="1:13" x14ac:dyDescent="0.25">
      <c r="A15" s="4">
        <v>1.1000000000000001</v>
      </c>
      <c r="B15" s="5">
        <f>Tabla1[[#This Row],[Δx]]^2</f>
        <v>1.2100000000000002</v>
      </c>
      <c r="C15" s="5">
        <f>Tabla1[[#This Row],[Δx2]]*-0.25</f>
        <v>-0.30250000000000005</v>
      </c>
      <c r="D15" s="5">
        <f>100*(1-(EXP(Tabla1[[#This Row],[*-.25]])))</f>
        <v>26.103151174105577</v>
      </c>
      <c r="G15" s="13" t="s">
        <v>14</v>
      </c>
      <c r="H15">
        <f>2-0.8</f>
        <v>1.2</v>
      </c>
      <c r="I15">
        <v>30.232299999999999</v>
      </c>
    </row>
    <row r="16" spans="1:13" x14ac:dyDescent="0.25">
      <c r="A16" s="6">
        <v>1.2</v>
      </c>
      <c r="B16" s="7">
        <f>Tabla1[[#This Row],[Δx]]^2</f>
        <v>1.44</v>
      </c>
      <c r="C16" s="7">
        <f>Tabla1[[#This Row],[Δx2]]*-0.25</f>
        <v>-0.36</v>
      </c>
      <c r="D16" s="7">
        <f>100*(1-(EXP(Tabla1[[#This Row],[*-.25]])))</f>
        <v>30.232367392896897</v>
      </c>
      <c r="G16" s="13" t="s">
        <v>17</v>
      </c>
      <c r="H16">
        <f>2.5-0.8</f>
        <v>1.7</v>
      </c>
      <c r="I16">
        <v>51.446300000000001</v>
      </c>
    </row>
    <row r="17" spans="1:9" x14ac:dyDescent="0.25">
      <c r="A17" s="4">
        <v>1.3</v>
      </c>
      <c r="B17" s="5">
        <f>Tabla1[[#This Row],[Δx]]^2</f>
        <v>1.6900000000000002</v>
      </c>
      <c r="C17" s="5">
        <f>Tabla1[[#This Row],[Δx2]]*-0.25</f>
        <v>-0.42250000000000004</v>
      </c>
      <c r="D17" s="5">
        <f>100*(1-(EXP(Tabla1[[#This Row],[*-.25]])))</f>
        <v>34.459374567315948</v>
      </c>
      <c r="G17" s="13" t="s">
        <v>11</v>
      </c>
      <c r="H17">
        <f>3.5-1</f>
        <v>2.5</v>
      </c>
      <c r="I17">
        <v>79.038799999999995</v>
      </c>
    </row>
    <row r="18" spans="1:9" x14ac:dyDescent="0.25">
      <c r="A18" s="6">
        <v>1.4</v>
      </c>
      <c r="B18" s="7">
        <f>Tabla1[[#This Row],[Δx]]^2</f>
        <v>1.9599999999999997</v>
      </c>
      <c r="C18" s="7">
        <f>Tabla1[[#This Row],[Δx2]]*-0.25</f>
        <v>-0.48999999999999994</v>
      </c>
      <c r="D18" s="7">
        <f>100*(1-(EXP(Tabla1[[#This Row],[*-.25]])))</f>
        <v>38.737360581558391</v>
      </c>
    </row>
    <row r="19" spans="1:9" x14ac:dyDescent="0.25">
      <c r="A19" s="4">
        <v>1.5</v>
      </c>
      <c r="B19" s="5">
        <f>Tabla1[[#This Row],[Δx]]^2</f>
        <v>2.25</v>
      </c>
      <c r="C19" s="5">
        <f>Tabla1[[#This Row],[Δx2]]*-0.25</f>
        <v>-0.5625</v>
      </c>
      <c r="D19" s="5">
        <f>100*(1-(EXP(Tabla1[[#This Row],[*-.25]])))</f>
        <v>43.0217175269077</v>
      </c>
    </row>
    <row r="20" spans="1:9" x14ac:dyDescent="0.25">
      <c r="A20" s="6">
        <v>1.6</v>
      </c>
      <c r="B20" s="7">
        <f>Tabla1[[#This Row],[Δx]]^2</f>
        <v>2.5600000000000005</v>
      </c>
      <c r="C20" s="7">
        <f>Tabla1[[#This Row],[Δx2]]*-0.25</f>
        <v>-0.64000000000000012</v>
      </c>
      <c r="D20" s="7">
        <f>100*(1-(EXP(Tabla1[[#This Row],[*-.25]])))</f>
        <v>47.270757595695144</v>
      </c>
    </row>
    <row r="21" spans="1:9" x14ac:dyDescent="0.25">
      <c r="A21" s="4">
        <v>1.7</v>
      </c>
      <c r="B21" s="5">
        <f>Tabla1[[#This Row],[Δx]]^2</f>
        <v>2.8899999999999997</v>
      </c>
      <c r="C21" s="5">
        <f>Tabla1[[#This Row],[Δx2]]*-0.25</f>
        <v>-0.72249999999999992</v>
      </c>
      <c r="D21" s="5">
        <f>100*(1-(EXP(Tabla1[[#This Row],[*-.25]])))</f>
        <v>51.446310484592047</v>
      </c>
    </row>
    <row r="22" spans="1:9" x14ac:dyDescent="0.25">
      <c r="A22" s="6">
        <v>1.8</v>
      </c>
      <c r="B22" s="7">
        <f>Tabla1[[#This Row],[Δx]]^2</f>
        <v>3.24</v>
      </c>
      <c r="C22" s="7">
        <f>Tabla1[[#This Row],[Δx2]]*-0.25</f>
        <v>-0.81</v>
      </c>
      <c r="D22" s="7">
        <f>100*(1-(EXP(Tabla1[[#This Row],[*-.25]])))</f>
        <v>55.514193377705887</v>
      </c>
    </row>
    <row r="23" spans="1:9" x14ac:dyDescent="0.25">
      <c r="A23" s="4">
        <v>1.9</v>
      </c>
      <c r="B23" s="11">
        <f>Tabla1[[#This Row],[Δx]]^2</f>
        <v>3.61</v>
      </c>
      <c r="C23" s="11">
        <f>Tabla1[[#This Row],[Δx2]]*-0.25</f>
        <v>-0.90249999999999997</v>
      </c>
      <c r="D23" s="11">
        <f>100*(1-(EXP(Tabla1[[#This Row],[*-.25]])))</f>
        <v>59.444549493667942</v>
      </c>
    </row>
    <row r="24" spans="1:9" x14ac:dyDescent="0.25">
      <c r="A24" s="6">
        <v>2</v>
      </c>
      <c r="B24" s="10">
        <f>Tabla1[[#This Row],[Δx]]^2</f>
        <v>4</v>
      </c>
      <c r="C24" s="10">
        <f>Tabla1[[#This Row],[Δx2]]*-0.25</f>
        <v>-1</v>
      </c>
      <c r="D24" s="10">
        <f>100*(1-(EXP(Tabla1[[#This Row],[*-.25]])))</f>
        <v>63.212055882855765</v>
      </c>
    </row>
    <row r="25" spans="1:9" x14ac:dyDescent="0.25">
      <c r="A25" s="4">
        <v>2.1</v>
      </c>
      <c r="B25" s="11">
        <f>Tabla1[[#This Row],[Δx]]^2</f>
        <v>4.41</v>
      </c>
      <c r="C25" s="11">
        <f>Tabla1[[#This Row],[Δx2]]*-0.25</f>
        <v>-1.1025</v>
      </c>
      <c r="D25" s="11">
        <f>100*(1-(EXP(Tabla1[[#This Row],[*-.25]])))</f>
        <v>66.796005465533938</v>
      </c>
    </row>
    <row r="26" spans="1:9" x14ac:dyDescent="0.25">
      <c r="A26" s="6">
        <v>2.2000000000000002</v>
      </c>
      <c r="B26" s="10">
        <f>Tabla1[[#This Row],[Δx]]^2</f>
        <v>4.8400000000000007</v>
      </c>
      <c r="C26" s="10">
        <f>Tabla1[[#This Row],[Δx2]]*-0.25</f>
        <v>-1.2100000000000002</v>
      </c>
      <c r="D26" s="10">
        <f>100*(1-(EXP(Tabla1[[#This Row],[*-.25]])))</f>
        <v>70.18027205701128</v>
      </c>
    </row>
    <row r="27" spans="1:9" x14ac:dyDescent="0.25">
      <c r="A27" s="4">
        <v>2.2999999999999998</v>
      </c>
      <c r="B27" s="11">
        <f>Tabla1[[#This Row],[Δx]]^2</f>
        <v>5.2899999999999991</v>
      </c>
      <c r="C27" s="11">
        <f>Tabla1[[#This Row],[Δx2]]*-0.25</f>
        <v>-1.3224999999999998</v>
      </c>
      <c r="D27" s="11">
        <f>100*(1-(EXP(Tabla1[[#This Row],[*-.25]])))</f>
        <v>73.353170218647577</v>
      </c>
    </row>
    <row r="28" spans="1:9" x14ac:dyDescent="0.25">
      <c r="A28" s="6">
        <v>2.4</v>
      </c>
      <c r="B28" s="10">
        <f>Tabla1[[#This Row],[Δx]]^2</f>
        <v>5.76</v>
      </c>
      <c r="C28" s="10">
        <f>Tabla1[[#This Row],[Δx2]]*-0.25</f>
        <v>-1.44</v>
      </c>
      <c r="D28" s="10">
        <f>100*(1-(EXP(Tabla1[[#This Row],[*-.25]])))</f>
        <v>76.307224131787819</v>
      </c>
    </row>
    <row r="29" spans="1:9" x14ac:dyDescent="0.25">
      <c r="A29" s="4">
        <v>2.5</v>
      </c>
      <c r="B29" s="11">
        <f>Tabla1[[#This Row],[Δx]]^2</f>
        <v>6.25</v>
      </c>
      <c r="C29" s="11">
        <f>Tabla1[[#This Row],[Δx2]]*-0.25</f>
        <v>-1.5625</v>
      </c>
      <c r="D29" s="11">
        <f>100*(1-(EXP(Tabla1[[#This Row],[*-.25]])))</f>
        <v>79.038861284890217</v>
      </c>
    </row>
    <row r="30" spans="1:9" x14ac:dyDescent="0.25">
      <c r="A30" s="6">
        <v>2.6</v>
      </c>
      <c r="B30" s="10">
        <f>Tabla1[[#This Row],[Δx]]^2</f>
        <v>6.7600000000000007</v>
      </c>
      <c r="C30" s="10">
        <f>Tabla1[[#This Row],[Δx2]]*-0.25</f>
        <v>-1.6900000000000002</v>
      </c>
      <c r="D30" s="10">
        <f>100*(1-(EXP(Tabla1[[#This Row],[*-.25]])))</f>
        <v>81.548047600701082</v>
      </c>
    </row>
    <row r="31" spans="1:9" x14ac:dyDescent="0.25">
      <c r="A31" s="4">
        <v>2.7</v>
      </c>
      <c r="B31" s="11">
        <f>Tabla1[[#This Row],[Δx]]^2</f>
        <v>7.2900000000000009</v>
      </c>
      <c r="C31" s="11">
        <f>Tabla1[[#This Row],[Δx2]]*-0.25</f>
        <v>-1.8225000000000002</v>
      </c>
      <c r="D31" s="11">
        <f>100*(1-(EXP(Tabla1[[#This Row],[*-.25]])))</f>
        <v>83.837880753466081</v>
      </c>
    </row>
    <row r="32" spans="1:9" x14ac:dyDescent="0.25">
      <c r="A32" s="6">
        <v>2.8</v>
      </c>
      <c r="B32" s="10">
        <f>Tabla1[[#This Row],[Δx]]^2</f>
        <v>7.839999999999999</v>
      </c>
      <c r="C32" s="10">
        <f>Tabla1[[#This Row],[Δx2]]*-0.25</f>
        <v>-1.9599999999999997</v>
      </c>
      <c r="D32" s="10">
        <f>100*(1-(EXP(Tabla1[[#This Row],[*-.25]])))</f>
        <v>85.9141579078955</v>
      </c>
    </row>
    <row r="33" spans="1:6" x14ac:dyDescent="0.25">
      <c r="A33" s="4">
        <v>2.9</v>
      </c>
      <c r="B33" s="11">
        <f>Tabla1[[#This Row],[Δx]]^2</f>
        <v>8.41</v>
      </c>
      <c r="C33" s="11">
        <f>Tabla1[[#This Row],[Δx2]]*-0.25</f>
        <v>-2.1025</v>
      </c>
      <c r="D33" s="11">
        <f>100*(1-(EXP(Tabla1[[#This Row],[*-.25]])))</f>
        <v>87.784933046001001</v>
      </c>
    </row>
    <row r="34" spans="1:6" x14ac:dyDescent="0.25">
      <c r="A34" s="6">
        <v>3</v>
      </c>
      <c r="B34" s="10">
        <f>Tabla1[[#This Row],[Δx]]^2</f>
        <v>9</v>
      </c>
      <c r="C34" s="10">
        <f>Tabla1[[#This Row],[Δx2]]*-0.25</f>
        <v>-2.25</v>
      </c>
      <c r="D34" s="10">
        <f>100*(1-(EXP(Tabla1[[#This Row],[*-.25]])))</f>
        <v>89.460077543813568</v>
      </c>
    </row>
    <row r="35" spans="1:6" x14ac:dyDescent="0.25">
      <c r="A35" s="4">
        <v>3.1</v>
      </c>
      <c r="B35" s="11">
        <f>Tabla1[[#This Row],[Δx]]^2</f>
        <v>9.6100000000000012</v>
      </c>
      <c r="C35" s="11">
        <f>Tabla1[[#This Row],[Δx2]]*-0.25</f>
        <v>-2.4025000000000003</v>
      </c>
      <c r="D35" s="11">
        <f>100*(1-(EXP(Tabla1[[#This Row],[*-.25]])))</f>
        <v>90.950855833630413</v>
      </c>
    </row>
    <row r="36" spans="1:6" x14ac:dyDescent="0.25">
      <c r="A36" s="6">
        <v>3.2</v>
      </c>
      <c r="B36" s="10">
        <f>Tabla1[[#This Row],[Δx]]^2</f>
        <v>10.240000000000002</v>
      </c>
      <c r="C36" s="10">
        <f>Tabla1[[#This Row],[Δx2]]*-0.25</f>
        <v>-2.5600000000000005</v>
      </c>
      <c r="D36" s="10">
        <f>100*(1-(EXP(Tabla1[[#This Row],[*-.25]])))</f>
        <v>92.269525955670034</v>
      </c>
    </row>
    <row r="37" spans="1:6" x14ac:dyDescent="0.25">
      <c r="A37" s="4">
        <v>3.3</v>
      </c>
      <c r="B37" s="11">
        <f>Tabla1[[#This Row],[Δx]]^2</f>
        <v>10.889999999999999</v>
      </c>
      <c r="C37" s="11">
        <f>Tabla1[[#This Row],[Δx2]]*-0.25</f>
        <v>-2.7224999999999997</v>
      </c>
      <c r="D37" s="11">
        <f>100*(1-(EXP(Tabla1[[#This Row],[*-.25]])))</f>
        <v>93.428972677249718</v>
      </c>
    </row>
    <row r="38" spans="1:6" x14ac:dyDescent="0.25">
      <c r="A38" s="6">
        <v>3.4</v>
      </c>
      <c r="B38" s="10">
        <f>Tabla1[[#This Row],[Δx]]^2</f>
        <v>11.559999999999999</v>
      </c>
      <c r="C38" s="10">
        <f>Tabla1[[#This Row],[Δx2]]*-0.25</f>
        <v>-2.8899999999999997</v>
      </c>
      <c r="D38" s="10">
        <f>100*(1-(EXP(Tabla1[[#This Row],[*-.25]])))</f>
        <v>94.442378738851701</v>
      </c>
    </row>
    <row r="39" spans="1:6" x14ac:dyDescent="0.25">
      <c r="A39" s="4">
        <v>3.5</v>
      </c>
      <c r="B39" s="11">
        <f>Tabla1[[#This Row],[Δx]]^2</f>
        <v>12.25</v>
      </c>
      <c r="C39" s="11">
        <f>Tabla1[[#This Row],[Δx2]]*-0.25</f>
        <v>-3.0625</v>
      </c>
      <c r="D39" s="11">
        <f>100*(1-(EXP(Tabla1[[#This Row],[*-.25]])))</f>
        <v>95.322937761604095</v>
      </c>
    </row>
    <row r="40" spans="1:6" x14ac:dyDescent="0.25">
      <c r="A40" s="6">
        <v>3.6</v>
      </c>
      <c r="B40" s="10">
        <f>Tabla1[[#This Row],[Δx]]^2</f>
        <v>12.96</v>
      </c>
      <c r="C40" s="10">
        <f>Tabla1[[#This Row],[Δx2]]*-0.25</f>
        <v>-3.24</v>
      </c>
      <c r="D40" s="10">
        <f>100*(1-(EXP(Tabla1[[#This Row],[*-.25]])))</f>
        <v>96.083610490101293</v>
      </c>
    </row>
    <row r="41" spans="1:6" x14ac:dyDescent="0.25">
      <c r="A41" s="4">
        <v>3.7</v>
      </c>
      <c r="B41" s="11">
        <f>Tabla1[[#This Row],[Δx]]^2</f>
        <v>13.690000000000001</v>
      </c>
      <c r="C41" s="11">
        <f>Tabla1[[#This Row],[Δx2]]*-0.25</f>
        <v>-3.4225000000000003</v>
      </c>
      <c r="D41" s="11">
        <f>100*(1-(EXP(Tabla1[[#This Row],[*-.25]])))</f>
        <v>96.736924400710393</v>
      </c>
    </row>
    <row r="42" spans="1:6" x14ac:dyDescent="0.25">
      <c r="A42" s="6">
        <v>3.8</v>
      </c>
      <c r="B42" s="10">
        <f>Tabla1[[#This Row],[Δx]]^2</f>
        <v>14.44</v>
      </c>
      <c r="C42" s="10">
        <f>Tabla1[[#This Row],[Δx2]]*-0.25</f>
        <v>-3.61</v>
      </c>
      <c r="D42" s="10">
        <f>100*(1-(EXP(Tabla1[[#This Row],[*-.25]])))</f>
        <v>97.294815313364964</v>
      </c>
    </row>
    <row r="43" spans="1:6" x14ac:dyDescent="0.25">
      <c r="A43" s="4">
        <v>3.9</v>
      </c>
      <c r="B43" s="11">
        <f>Tabla1[[#This Row],[Δx]]^2</f>
        <v>15.209999999999999</v>
      </c>
      <c r="C43" s="11">
        <f>Tabla1[[#This Row],[Δx2]]*-0.25</f>
        <v>-3.8024999999999998</v>
      </c>
      <c r="D43" s="11">
        <f>100*(1-(EXP(Tabla1[[#This Row],[*-.25]])))</f>
        <v>97.76850852230335</v>
      </c>
    </row>
    <row r="44" spans="1:6" x14ac:dyDescent="0.25">
      <c r="A44" s="6">
        <v>4</v>
      </c>
      <c r="B44" s="7">
        <f>Tabla1[[#This Row],[Δx]]^2</f>
        <v>16</v>
      </c>
      <c r="C44" s="7">
        <f>Tabla1[[#This Row],[Δx2]]*-0.25</f>
        <v>-4</v>
      </c>
      <c r="D44" s="7">
        <f>100*(1-(EXP(Tabla1[[#This Row],[*-.25]])))</f>
        <v>98.168436111126582</v>
      </c>
    </row>
    <row r="46" spans="1:6" x14ac:dyDescent="0.25">
      <c r="A46" s="15"/>
      <c r="B46" s="15"/>
      <c r="C46" s="15"/>
      <c r="D46" s="15"/>
      <c r="E46" s="15"/>
      <c r="F46" s="15"/>
    </row>
    <row r="57" spans="1:6" x14ac:dyDescent="0.25">
      <c r="A57" s="14"/>
      <c r="B57" s="14"/>
      <c r="C57" s="14"/>
      <c r="D57" s="14"/>
      <c r="E57" s="14"/>
      <c r="F57" s="14"/>
    </row>
    <row r="58" spans="1:6" x14ac:dyDescent="0.25">
      <c r="A58" s="2"/>
      <c r="B58" s="2"/>
      <c r="C58" s="2"/>
      <c r="D58" s="2"/>
      <c r="E58" s="2"/>
      <c r="F58" s="2"/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2"/>
      <c r="B60" s="2"/>
      <c r="C60" s="2"/>
      <c r="D60" s="2"/>
      <c r="E60" s="2"/>
      <c r="F60" s="2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E63" s="3"/>
      <c r="F63" s="3"/>
    </row>
    <row r="64" spans="1:6" x14ac:dyDescent="0.25">
      <c r="B64" s="3"/>
      <c r="C64" s="3"/>
      <c r="D64" s="3"/>
      <c r="E64" s="3"/>
      <c r="F64" s="3"/>
    </row>
    <row r="65" spans="5:6" x14ac:dyDescent="0.25">
      <c r="E65" s="3"/>
      <c r="F65" s="3"/>
    </row>
    <row r="66" spans="5:6" x14ac:dyDescent="0.25">
      <c r="E66" s="3"/>
      <c r="F66" s="3"/>
    </row>
    <row r="67" spans="5:6" x14ac:dyDescent="0.25">
      <c r="E67" s="3"/>
      <c r="F67" s="3"/>
    </row>
    <row r="68" spans="5:6" x14ac:dyDescent="0.25">
      <c r="E68" s="3"/>
      <c r="F68" s="3"/>
    </row>
    <row r="69" spans="5:6" x14ac:dyDescent="0.25">
      <c r="E69" s="3"/>
      <c r="F69" s="3"/>
    </row>
    <row r="70" spans="5:6" x14ac:dyDescent="0.25">
      <c r="E70" s="3"/>
      <c r="F70" s="3"/>
    </row>
    <row r="71" spans="5:6" x14ac:dyDescent="0.25">
      <c r="E71" s="3"/>
      <c r="F71" s="3"/>
    </row>
    <row r="72" spans="5:6" x14ac:dyDescent="0.25">
      <c r="E72" s="3"/>
      <c r="F72" s="3"/>
    </row>
    <row r="73" spans="5:6" x14ac:dyDescent="0.25">
      <c r="E73" s="3"/>
      <c r="F73" s="3"/>
    </row>
    <row r="74" spans="5:6" x14ac:dyDescent="0.25">
      <c r="E74" s="3"/>
      <c r="F74" s="3"/>
    </row>
    <row r="75" spans="5:6" x14ac:dyDescent="0.25">
      <c r="E75" s="3"/>
      <c r="F75" s="3"/>
    </row>
    <row r="76" spans="5:6" x14ac:dyDescent="0.25">
      <c r="E76" s="3"/>
      <c r="F76" s="3"/>
    </row>
    <row r="77" spans="5:6" x14ac:dyDescent="0.25">
      <c r="E77" s="3"/>
      <c r="F77" s="3"/>
    </row>
    <row r="78" spans="5:6" x14ac:dyDescent="0.25">
      <c r="E78" s="3"/>
      <c r="F78" s="3"/>
    </row>
    <row r="79" spans="5:6" x14ac:dyDescent="0.25">
      <c r="E79" s="3"/>
      <c r="F79" s="3"/>
    </row>
    <row r="80" spans="5:6" x14ac:dyDescent="0.25">
      <c r="E80" s="3"/>
      <c r="F80" s="3"/>
    </row>
    <row r="81" spans="2:6" x14ac:dyDescent="0.25">
      <c r="E81" s="3"/>
      <c r="F81" s="3"/>
    </row>
    <row r="82" spans="2:6" x14ac:dyDescent="0.25">
      <c r="E82" s="3"/>
      <c r="F82" s="3"/>
    </row>
    <row r="83" spans="2:6" x14ac:dyDescent="0.25">
      <c r="B83" s="3"/>
      <c r="C83" s="3"/>
      <c r="D83" s="3"/>
      <c r="E83" s="3"/>
      <c r="F83" s="3"/>
    </row>
    <row r="84" spans="2:6" x14ac:dyDescent="0.25">
      <c r="B84" s="3"/>
      <c r="C84" s="3"/>
      <c r="D84" s="3"/>
      <c r="E84" s="3"/>
      <c r="F84" s="3"/>
    </row>
    <row r="85" spans="2:6" x14ac:dyDescent="0.25">
      <c r="B85" s="3"/>
      <c r="C85" s="3"/>
      <c r="D85" s="3"/>
      <c r="E85" s="3"/>
      <c r="F85" s="3"/>
    </row>
    <row r="86" spans="2:6" x14ac:dyDescent="0.25">
      <c r="B86" s="3"/>
      <c r="C86" s="3"/>
      <c r="D86" s="3"/>
      <c r="E86" s="3"/>
      <c r="F86" s="3"/>
    </row>
    <row r="87" spans="2:6" x14ac:dyDescent="0.25">
      <c r="B87" s="3"/>
      <c r="C87" s="3"/>
      <c r="D87" s="3"/>
      <c r="E87" s="3"/>
      <c r="F87" s="3"/>
    </row>
    <row r="88" spans="2:6" x14ac:dyDescent="0.25">
      <c r="B88" s="3"/>
      <c r="C88" s="3"/>
      <c r="D88" s="3"/>
      <c r="E88" s="3"/>
      <c r="F88" s="3"/>
    </row>
    <row r="89" spans="2:6" x14ac:dyDescent="0.25">
      <c r="B89" s="3"/>
      <c r="C89" s="3"/>
      <c r="D89" s="3"/>
      <c r="E89" s="3"/>
      <c r="F89" s="3"/>
    </row>
    <row r="90" spans="2:6" x14ac:dyDescent="0.25">
      <c r="B90" s="3"/>
      <c r="C90" s="3"/>
      <c r="D90" s="3"/>
      <c r="E90" s="3"/>
      <c r="F90" s="3"/>
    </row>
    <row r="91" spans="2:6" x14ac:dyDescent="0.25">
      <c r="B91" s="3"/>
      <c r="C91" s="3"/>
      <c r="D91" s="3"/>
      <c r="E91" s="3"/>
      <c r="F91" s="3"/>
    </row>
    <row r="92" spans="2:6" x14ac:dyDescent="0.25">
      <c r="B92" s="3"/>
      <c r="C92" s="3"/>
      <c r="D92" s="3"/>
      <c r="E92" s="3"/>
      <c r="F92" s="3"/>
    </row>
    <row r="93" spans="2:6" x14ac:dyDescent="0.25">
      <c r="B93" s="3"/>
      <c r="C93" s="3"/>
      <c r="D93" s="3"/>
      <c r="E93" s="3"/>
      <c r="F93" s="3"/>
    </row>
    <row r="94" spans="2:6" x14ac:dyDescent="0.25">
      <c r="B94" s="3"/>
      <c r="C94" s="3"/>
      <c r="D94" s="3"/>
      <c r="E94" s="3"/>
      <c r="F94" s="3"/>
    </row>
    <row r="95" spans="2:6" x14ac:dyDescent="0.25">
      <c r="B95" s="3"/>
      <c r="C95" s="3"/>
      <c r="D95" s="3"/>
      <c r="E95" s="3"/>
      <c r="F95" s="3"/>
    </row>
    <row r="96" spans="2:6" x14ac:dyDescent="0.25">
      <c r="B96" s="3"/>
      <c r="C96" s="3"/>
      <c r="D96" s="3"/>
      <c r="E96" s="3"/>
      <c r="F96" s="3"/>
    </row>
    <row r="97" spans="1:6" x14ac:dyDescent="0.25">
      <c r="B97" s="3"/>
      <c r="C97" s="3"/>
      <c r="D97" s="3"/>
      <c r="E97" s="3"/>
      <c r="F97" s="3"/>
    </row>
    <row r="98" spans="1:6" x14ac:dyDescent="0.25">
      <c r="B98" s="3"/>
      <c r="C98" s="3"/>
      <c r="D98" s="3"/>
      <c r="E98" s="3"/>
      <c r="F98" s="3"/>
    </row>
    <row r="99" spans="1:6" x14ac:dyDescent="0.25">
      <c r="B99" s="3"/>
      <c r="C99" s="3"/>
      <c r="D99" s="3"/>
      <c r="E99" s="3"/>
      <c r="F99" s="3"/>
    </row>
    <row r="100" spans="1:6" x14ac:dyDescent="0.25">
      <c r="B100" s="3"/>
      <c r="C100" s="3"/>
      <c r="D100" s="3"/>
      <c r="E100" s="3"/>
      <c r="F100" s="3"/>
    </row>
    <row r="101" spans="1:6" x14ac:dyDescent="0.25">
      <c r="B101" s="3"/>
      <c r="C101" s="3"/>
      <c r="D101" s="3"/>
      <c r="E101" s="3"/>
      <c r="F101" s="3"/>
    </row>
    <row r="102" spans="1:6" x14ac:dyDescent="0.25">
      <c r="B102" s="3"/>
      <c r="C102" s="3"/>
      <c r="D102" s="3"/>
      <c r="E102" s="3"/>
      <c r="F102" s="3"/>
    </row>
    <row r="103" spans="1:6" x14ac:dyDescent="0.25">
      <c r="B103" s="3"/>
      <c r="C103" s="3"/>
      <c r="D103" s="3"/>
      <c r="E103" s="3"/>
      <c r="F103" s="3"/>
    </row>
    <row r="104" spans="1:6" x14ac:dyDescent="0.25">
      <c r="E104" s="3"/>
      <c r="F104" s="3"/>
    </row>
    <row r="108" spans="1:6" x14ac:dyDescent="0.25">
      <c r="A108" s="31"/>
      <c r="B108" s="31"/>
      <c r="C108" s="31"/>
      <c r="D108" s="31"/>
      <c r="E108" s="31"/>
      <c r="F108" s="31"/>
    </row>
  </sheetData>
  <mergeCells count="2">
    <mergeCell ref="A108:F108"/>
    <mergeCell ref="F2:M2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DA9B-179D-40B6-B388-EBD9568BCA84}">
  <dimension ref="A2:M50"/>
  <sheetViews>
    <sheetView workbookViewId="0">
      <selection activeCell="J28" sqref="J28"/>
    </sheetView>
  </sheetViews>
  <sheetFormatPr baseColWidth="10" defaultRowHeight="15" x14ac:dyDescent="0.25"/>
  <sheetData>
    <row r="2" spans="1:13" x14ac:dyDescent="0.25">
      <c r="A2" s="32" t="s">
        <v>46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8" spans="1:13" ht="17.25" x14ac:dyDescent="0.25">
      <c r="A8" s="1" t="s">
        <v>0</v>
      </c>
      <c r="B8" s="1" t="s">
        <v>3</v>
      </c>
      <c r="C8" s="1" t="s">
        <v>6</v>
      </c>
      <c r="D8" s="1" t="s">
        <v>1</v>
      </c>
      <c r="E8" s="1" t="s">
        <v>19</v>
      </c>
      <c r="F8" s="1" t="s">
        <v>43</v>
      </c>
      <c r="G8" s="12" t="s">
        <v>42</v>
      </c>
    </row>
    <row r="9" spans="1:13" x14ac:dyDescent="0.25">
      <c r="A9">
        <v>1.7</v>
      </c>
      <c r="B9">
        <f>Tabla159[[#This Row],[Δx]]^2</f>
        <v>2.8899999999999997</v>
      </c>
      <c r="C9">
        <f>Tabla159[[#This Row],[Δx2]]*-0.25</f>
        <v>-0.72249999999999992</v>
      </c>
      <c r="D9">
        <f>100*(1-(EXP(Tabla159[[#This Row],[*-.25]])))</f>
        <v>51.446310484592047</v>
      </c>
      <c r="E9" s="33" t="s">
        <v>44</v>
      </c>
      <c r="F9" s="3">
        <f>Tabla159[[#This Row],[%Cl]]</f>
        <v>51.446310484592047</v>
      </c>
      <c r="G9" s="3">
        <v>1.7</v>
      </c>
    </row>
    <row r="10" spans="1:13" x14ac:dyDescent="0.25">
      <c r="A10">
        <v>1.9</v>
      </c>
      <c r="B10" s="3">
        <f>Tabla159[[#This Row],[Δx]]^2</f>
        <v>3.61</v>
      </c>
      <c r="C10" s="3">
        <f>Tabla159[[#This Row],[Δx2]]*-0.25</f>
        <v>-0.90249999999999997</v>
      </c>
      <c r="D10" s="3">
        <f>100*(1-(EXP(Tabla159[[#This Row],[*-.25]])))</f>
        <v>59.444549493667942</v>
      </c>
      <c r="E10" s="33" t="s">
        <v>18</v>
      </c>
      <c r="F10" s="3">
        <f>Tabla159[[#This Row],[%Cl]]</f>
        <v>59.444549493667942</v>
      </c>
      <c r="G10" s="3">
        <v>1.9</v>
      </c>
    </row>
    <row r="11" spans="1:13" x14ac:dyDescent="0.25">
      <c r="A11">
        <v>2.1</v>
      </c>
      <c r="B11" s="3">
        <f>Tabla159[[#This Row],[Δx]]^2</f>
        <v>4.41</v>
      </c>
      <c r="C11" s="3">
        <f>Tabla159[[#This Row],[Δx2]]*-0.25</f>
        <v>-1.1025</v>
      </c>
      <c r="D11" s="3">
        <f>100*(1-(EXP(Tabla159[[#This Row],[*-.25]])))</f>
        <v>66.796005465533938</v>
      </c>
      <c r="E11" s="33" t="s">
        <v>2</v>
      </c>
      <c r="F11" s="3">
        <f>Tabla159[[#This Row],[%Cl]]</f>
        <v>66.796005465533938</v>
      </c>
      <c r="G11" s="3">
        <f>3-0.9</f>
        <v>2.1</v>
      </c>
    </row>
    <row r="12" spans="1:13" x14ac:dyDescent="0.25">
      <c r="A12">
        <v>3.1</v>
      </c>
      <c r="B12" s="3">
        <f>Tabla159[[#This Row],[Δx]]^2</f>
        <v>9.6100000000000012</v>
      </c>
      <c r="C12" s="3">
        <f>Tabla159[[#This Row],[Δx2]]*-0.25</f>
        <v>-2.4025000000000003</v>
      </c>
      <c r="D12" s="3">
        <f>100*(1-(EXP(Tabla159[[#This Row],[*-.25]])))</f>
        <v>90.950855833630413</v>
      </c>
      <c r="E12" s="33" t="s">
        <v>21</v>
      </c>
      <c r="F12" s="3">
        <f>Tabla159[[#This Row],[%Cl]]</f>
        <v>90.950855833630413</v>
      </c>
      <c r="G12" s="3">
        <f>4-0.9</f>
        <v>3.1</v>
      </c>
    </row>
    <row r="13" spans="1:13" x14ac:dyDescent="0.25">
      <c r="A13">
        <v>0</v>
      </c>
      <c r="B13">
        <f>Tabla159[[#This Row],[Δx]]^2</f>
        <v>0</v>
      </c>
      <c r="C13">
        <f>Tabla159[[#This Row],[Δx2]]*-0.25</f>
        <v>0</v>
      </c>
      <c r="D13">
        <f>100*(1-(EXP(Tabla159[[#This Row],[*-.25]])))</f>
        <v>0</v>
      </c>
      <c r="E13" s="3"/>
      <c r="F13" s="3"/>
      <c r="G13" s="3"/>
    </row>
    <row r="14" spans="1:13" x14ac:dyDescent="0.25">
      <c r="A14">
        <v>0</v>
      </c>
      <c r="B14" s="3">
        <f>Tabla159[[#This Row],[Δx]]^2</f>
        <v>0</v>
      </c>
      <c r="C14" s="3">
        <f>Tabla159[[#This Row],[Δx2]]*-0.25</f>
        <v>0</v>
      </c>
      <c r="D14" s="3">
        <f>100*(1-(EXP(Tabla159[[#This Row],[*-.25]])))</f>
        <v>0</v>
      </c>
      <c r="E14" s="3"/>
      <c r="F14" s="3"/>
      <c r="G14" s="3"/>
    </row>
    <row r="15" spans="1:13" x14ac:dyDescent="0.25">
      <c r="A15">
        <v>0.1</v>
      </c>
      <c r="B15">
        <f>Tabla159[[#This Row],[Δx]]^2</f>
        <v>1.0000000000000002E-2</v>
      </c>
      <c r="C15">
        <f>Tabla159[[#This Row],[Δx2]]*-0.25</f>
        <v>-2.5000000000000005E-3</v>
      </c>
      <c r="D15">
        <f>100*(1-(EXP(Tabla159[[#This Row],[*-.25]])))</f>
        <v>0.24968776025399153</v>
      </c>
      <c r="E15" s="3"/>
      <c r="F15" s="3"/>
      <c r="G15" s="3"/>
    </row>
    <row r="16" spans="1:13" x14ac:dyDescent="0.25">
      <c r="A16">
        <v>0.2</v>
      </c>
      <c r="B16">
        <f>Tabla159[[#This Row],[Δx]]^2</f>
        <v>4.0000000000000008E-2</v>
      </c>
      <c r="C16">
        <f>Tabla159[[#This Row],[Δx2]]*-0.25</f>
        <v>-1.0000000000000002E-2</v>
      </c>
      <c r="D16">
        <f>100*(1-(EXP(Tabla159[[#This Row],[*-.25]])))</f>
        <v>0.99501662508318933</v>
      </c>
      <c r="E16" s="3"/>
      <c r="F16" s="3"/>
      <c r="G16" s="3"/>
    </row>
    <row r="17" spans="1:7" x14ac:dyDescent="0.25">
      <c r="A17">
        <v>0.3</v>
      </c>
      <c r="B17">
        <f>Tabla159[[#This Row],[Δx]]^2</f>
        <v>0.09</v>
      </c>
      <c r="C17">
        <f>Tabla159[[#This Row],[Δx2]]*-0.25</f>
        <v>-2.2499999999999999E-2</v>
      </c>
      <c r="D17">
        <f>100*(1-(EXP(Tabla159[[#This Row],[*-.25]])))</f>
        <v>2.2248762806663658</v>
      </c>
      <c r="E17" s="3"/>
      <c r="F17" s="3"/>
      <c r="G17" s="3"/>
    </row>
    <row r="18" spans="1:7" x14ac:dyDescent="0.25">
      <c r="A18">
        <v>0.4</v>
      </c>
      <c r="B18">
        <f>Tabla159[[#This Row],[Δx]]^2</f>
        <v>0.16000000000000003</v>
      </c>
      <c r="C18">
        <f>Tabla159[[#This Row],[Δx2]]*-0.25</f>
        <v>-4.0000000000000008E-2</v>
      </c>
      <c r="D18">
        <f>100*(1-(EXP(Tabla159[[#This Row],[*-.25]])))</f>
        <v>3.9210560847676823</v>
      </c>
      <c r="E18" s="3"/>
      <c r="F18" s="3"/>
      <c r="G18" s="3"/>
    </row>
    <row r="19" spans="1:7" x14ac:dyDescent="0.25">
      <c r="A19">
        <v>0.5</v>
      </c>
      <c r="B19">
        <f>Tabla159[[#This Row],[Δx]]^2</f>
        <v>0.25</v>
      </c>
      <c r="C19">
        <f>Tabla159[[#This Row],[Δx2]]*-0.25</f>
        <v>-6.25E-2</v>
      </c>
      <c r="D19">
        <f>100*(1-(EXP(Tabla159[[#This Row],[*-.25]])))</f>
        <v>6.0586937186524192</v>
      </c>
      <c r="E19" s="3"/>
      <c r="F19" s="3"/>
      <c r="G19" s="3"/>
    </row>
    <row r="20" spans="1:7" x14ac:dyDescent="0.25">
      <c r="A20">
        <v>0.6</v>
      </c>
      <c r="B20">
        <f>Tabla159[[#This Row],[Δx]]^2</f>
        <v>0.36</v>
      </c>
      <c r="C20">
        <f>Tabla159[[#This Row],[Δx2]]*-0.25</f>
        <v>-0.09</v>
      </c>
      <c r="D20">
        <f>100*(1-(EXP(Tabla159[[#This Row],[*-.25]])))</f>
        <v>8.6068814728771805</v>
      </c>
      <c r="E20" s="3"/>
      <c r="F20" s="3"/>
      <c r="G20" s="3"/>
    </row>
    <row r="21" spans="1:7" x14ac:dyDescent="0.25">
      <c r="A21">
        <v>0.7</v>
      </c>
      <c r="B21">
        <f>Tabla159[[#This Row],[Δx]]^2</f>
        <v>0.48999999999999994</v>
      </c>
      <c r="C21">
        <f>Tabla159[[#This Row],[Δx2]]*-0.25</f>
        <v>-0.12249999999999998</v>
      </c>
      <c r="D21">
        <f>100*(1-(EXP(Tabla159[[#This Row],[*-.25]])))</f>
        <v>11.529409505651644</v>
      </c>
      <c r="E21" s="3"/>
      <c r="F21" s="3"/>
      <c r="G21" s="3"/>
    </row>
    <row r="22" spans="1:7" x14ac:dyDescent="0.25">
      <c r="A22">
        <v>0.8</v>
      </c>
      <c r="B22">
        <f>Tabla159[[#This Row],[Δx]]^2</f>
        <v>0.64000000000000012</v>
      </c>
      <c r="C22">
        <f>Tabla159[[#This Row],[Δx2]]*-0.25</f>
        <v>-0.16000000000000003</v>
      </c>
      <c r="D22">
        <f>100*(1-(EXP(Tabla159[[#This Row],[*-.25]])))</f>
        <v>14.785621103378865</v>
      </c>
      <c r="E22" s="3"/>
      <c r="F22" s="3"/>
      <c r="G22" s="3"/>
    </row>
    <row r="23" spans="1:7" x14ac:dyDescent="0.25">
      <c r="A23">
        <v>0.9</v>
      </c>
      <c r="B23">
        <f>Tabla159[[#This Row],[Δx]]^2</f>
        <v>0.81</v>
      </c>
      <c r="C23">
        <f>Tabla159[[#This Row],[Δx2]]*-0.25</f>
        <v>-0.20250000000000001</v>
      </c>
      <c r="D23">
        <f>100*(1-(EXP(Tabla159[[#This Row],[*-.25]])))</f>
        <v>18.331351740188918</v>
      </c>
      <c r="E23" s="3"/>
      <c r="F23" s="3"/>
      <c r="G23" s="3"/>
    </row>
    <row r="24" spans="1:7" x14ac:dyDescent="0.25">
      <c r="A24">
        <v>1</v>
      </c>
      <c r="B24">
        <f>Tabla159[[#This Row],[Δx]]^2</f>
        <v>1</v>
      </c>
      <c r="C24">
        <f>Tabla159[[#This Row],[Δx2]]*-0.25</f>
        <v>-0.25</v>
      </c>
      <c r="D24">
        <f>100*(1-(EXP(Tabla159[[#This Row],[*-.25]])))</f>
        <v>22.119921692859513</v>
      </c>
      <c r="E24" s="3"/>
      <c r="F24" s="3"/>
      <c r="G24" s="3"/>
    </row>
    <row r="25" spans="1:7" x14ac:dyDescent="0.25">
      <c r="A25">
        <v>1.1000000000000001</v>
      </c>
      <c r="B25">
        <f>Tabla159[[#This Row],[Δx]]^2</f>
        <v>1.2100000000000002</v>
      </c>
      <c r="C25">
        <f>Tabla159[[#This Row],[Δx2]]*-0.25</f>
        <v>-0.30250000000000005</v>
      </c>
      <c r="D25">
        <f>100*(1-(EXP(Tabla159[[#This Row],[*-.25]])))</f>
        <v>26.103151174105577</v>
      </c>
      <c r="E25" s="3"/>
      <c r="F25" s="3"/>
      <c r="G25" s="3"/>
    </row>
    <row r="26" spans="1:7" x14ac:dyDescent="0.25">
      <c r="A26">
        <v>1.2</v>
      </c>
      <c r="B26">
        <f>Tabla159[[#This Row],[Δx]]^2</f>
        <v>1.44</v>
      </c>
      <c r="C26">
        <f>Tabla159[[#This Row],[Δx2]]*-0.25</f>
        <v>-0.36</v>
      </c>
      <c r="D26">
        <f>100*(1-(EXP(Tabla159[[#This Row],[*-.25]])))</f>
        <v>30.232367392896897</v>
      </c>
      <c r="E26" s="3"/>
      <c r="F26" s="3"/>
      <c r="G26" s="3"/>
    </row>
    <row r="27" spans="1:7" x14ac:dyDescent="0.25">
      <c r="A27">
        <v>1.3</v>
      </c>
      <c r="B27">
        <f>Tabla159[[#This Row],[Δx]]^2</f>
        <v>1.6900000000000002</v>
      </c>
      <c r="C27">
        <f>Tabla159[[#This Row],[Δx2]]*-0.25</f>
        <v>-0.42250000000000004</v>
      </c>
      <c r="D27">
        <f>100*(1-(EXP(Tabla159[[#This Row],[*-.25]])))</f>
        <v>34.459374567315948</v>
      </c>
      <c r="E27" s="3"/>
      <c r="F27" s="3"/>
      <c r="G27" s="3"/>
    </row>
    <row r="28" spans="1:7" x14ac:dyDescent="0.25">
      <c r="A28">
        <v>1.4</v>
      </c>
      <c r="B28">
        <f>Tabla159[[#This Row],[Δx]]^2</f>
        <v>1.9599999999999997</v>
      </c>
      <c r="C28">
        <f>Tabla159[[#This Row],[Δx2]]*-0.25</f>
        <v>-0.48999999999999994</v>
      </c>
      <c r="D28">
        <f>100*(1-(EXP(Tabla159[[#This Row],[*-.25]])))</f>
        <v>38.737360581558391</v>
      </c>
      <c r="E28" s="3"/>
      <c r="F28" s="3"/>
      <c r="G28" s="3"/>
    </row>
    <row r="29" spans="1:7" x14ac:dyDescent="0.25">
      <c r="A29">
        <v>1.5</v>
      </c>
      <c r="B29">
        <f>Tabla159[[#This Row],[Δx]]^2</f>
        <v>2.25</v>
      </c>
      <c r="C29">
        <f>Tabla159[[#This Row],[Δx2]]*-0.25</f>
        <v>-0.5625</v>
      </c>
      <c r="D29">
        <f>100*(1-(EXP(Tabla159[[#This Row],[*-.25]])))</f>
        <v>43.0217175269077</v>
      </c>
      <c r="E29" s="3"/>
      <c r="F29" s="3"/>
      <c r="G29" s="3"/>
    </row>
    <row r="30" spans="1:7" x14ac:dyDescent="0.25">
      <c r="A30">
        <v>1.6</v>
      </c>
      <c r="B30">
        <f>Tabla159[[#This Row],[Δx]]^2</f>
        <v>2.5600000000000005</v>
      </c>
      <c r="C30">
        <f>Tabla159[[#This Row],[Δx2]]*-0.25</f>
        <v>-0.64000000000000012</v>
      </c>
      <c r="D30">
        <f>100*(1-(EXP(Tabla159[[#This Row],[*-.25]])))</f>
        <v>47.270757595695144</v>
      </c>
      <c r="E30" s="3"/>
      <c r="F30" s="3"/>
      <c r="G30" s="3"/>
    </row>
    <row r="31" spans="1:7" x14ac:dyDescent="0.25">
      <c r="A31">
        <v>1.8</v>
      </c>
      <c r="B31">
        <f>Tabla159[[#This Row],[Δx]]^2</f>
        <v>3.24</v>
      </c>
      <c r="C31">
        <f>Tabla159[[#This Row],[Δx2]]*-0.25</f>
        <v>-0.81</v>
      </c>
      <c r="D31">
        <f>100*(1-(EXP(Tabla159[[#This Row],[*-.25]])))</f>
        <v>55.514193377705887</v>
      </c>
      <c r="E31" s="3"/>
      <c r="F31" s="3"/>
      <c r="G31" s="3"/>
    </row>
    <row r="32" spans="1:7" x14ac:dyDescent="0.25">
      <c r="A32">
        <v>2</v>
      </c>
      <c r="B32" s="3">
        <f>Tabla159[[#This Row],[Δx]]^2</f>
        <v>4</v>
      </c>
      <c r="C32" s="3">
        <f>Tabla159[[#This Row],[Δx2]]*-0.25</f>
        <v>-1</v>
      </c>
      <c r="D32" s="3">
        <f>100*(1-(EXP(Tabla159[[#This Row],[*-.25]])))</f>
        <v>63.212055882855765</v>
      </c>
      <c r="E32" s="3"/>
      <c r="F32" s="3"/>
      <c r="G32" s="3"/>
    </row>
    <row r="33" spans="1:7" x14ac:dyDescent="0.25">
      <c r="A33">
        <v>2.2000000000000002</v>
      </c>
      <c r="B33" s="3">
        <f>Tabla159[[#This Row],[Δx]]^2</f>
        <v>4.8400000000000007</v>
      </c>
      <c r="C33" s="3">
        <f>Tabla159[[#This Row],[Δx2]]*-0.25</f>
        <v>-1.2100000000000002</v>
      </c>
      <c r="D33" s="3">
        <f>100*(1-(EXP(Tabla159[[#This Row],[*-.25]])))</f>
        <v>70.18027205701128</v>
      </c>
      <c r="E33" s="3"/>
      <c r="F33" s="3"/>
      <c r="G33" s="3"/>
    </row>
    <row r="34" spans="1:7" x14ac:dyDescent="0.25">
      <c r="A34">
        <v>2.2999999999999998</v>
      </c>
      <c r="B34" s="3">
        <f>Tabla159[[#This Row],[Δx]]^2</f>
        <v>5.2899999999999991</v>
      </c>
      <c r="C34" s="3">
        <f>Tabla159[[#This Row],[Δx2]]*-0.25</f>
        <v>-1.3224999999999998</v>
      </c>
      <c r="D34" s="3">
        <f>100*(1-(EXP(Tabla159[[#This Row],[*-.25]])))</f>
        <v>73.353170218647577</v>
      </c>
      <c r="E34" s="3"/>
      <c r="F34" s="3"/>
      <c r="G34" s="3"/>
    </row>
    <row r="35" spans="1:7" x14ac:dyDescent="0.25">
      <c r="A35">
        <v>2.4</v>
      </c>
      <c r="B35" s="3">
        <f>Tabla159[[#This Row],[Δx]]^2</f>
        <v>5.76</v>
      </c>
      <c r="C35" s="3">
        <f>Tabla159[[#This Row],[Δx2]]*-0.25</f>
        <v>-1.44</v>
      </c>
      <c r="D35" s="3">
        <f>100*(1-(EXP(Tabla159[[#This Row],[*-.25]])))</f>
        <v>76.307224131787819</v>
      </c>
      <c r="E35" s="3"/>
      <c r="F35" s="3"/>
      <c r="G35" s="3"/>
    </row>
    <row r="36" spans="1:7" x14ac:dyDescent="0.25">
      <c r="A36">
        <v>2.5</v>
      </c>
      <c r="B36" s="3">
        <f>Tabla159[[#This Row],[Δx]]^2</f>
        <v>6.25</v>
      </c>
      <c r="C36" s="3">
        <f>Tabla159[[#This Row],[Δx2]]*-0.25</f>
        <v>-1.5625</v>
      </c>
      <c r="D36" s="3">
        <f>100*(1-(EXP(Tabla159[[#This Row],[*-.25]])))</f>
        <v>79.038861284890217</v>
      </c>
      <c r="E36" s="3"/>
      <c r="F36" s="3"/>
      <c r="G36" s="3"/>
    </row>
    <row r="37" spans="1:7" x14ac:dyDescent="0.25">
      <c r="A37">
        <v>2.6</v>
      </c>
      <c r="B37" s="3">
        <f>Tabla159[[#This Row],[Δx]]^2</f>
        <v>6.7600000000000007</v>
      </c>
      <c r="C37" s="3">
        <f>Tabla159[[#This Row],[Δx2]]*-0.25</f>
        <v>-1.6900000000000002</v>
      </c>
      <c r="D37" s="3">
        <f>100*(1-(EXP(Tabla159[[#This Row],[*-.25]])))</f>
        <v>81.548047600701082</v>
      </c>
      <c r="E37" s="3"/>
      <c r="F37" s="3"/>
      <c r="G37" s="3"/>
    </row>
    <row r="38" spans="1:7" x14ac:dyDescent="0.25">
      <c r="A38">
        <v>2.7</v>
      </c>
      <c r="B38" s="3">
        <f>Tabla159[[#This Row],[Δx]]^2</f>
        <v>7.2900000000000009</v>
      </c>
      <c r="C38" s="3">
        <f>Tabla159[[#This Row],[Δx2]]*-0.25</f>
        <v>-1.8225000000000002</v>
      </c>
      <c r="D38" s="3">
        <f>100*(1-(EXP(Tabla159[[#This Row],[*-.25]])))</f>
        <v>83.837880753466081</v>
      </c>
      <c r="E38" s="3"/>
      <c r="F38" s="3"/>
      <c r="G38" s="3"/>
    </row>
    <row r="39" spans="1:7" x14ac:dyDescent="0.25">
      <c r="A39">
        <v>2.8</v>
      </c>
      <c r="B39" s="3">
        <f>Tabla159[[#This Row],[Δx]]^2</f>
        <v>7.839999999999999</v>
      </c>
      <c r="C39" s="3">
        <f>Tabla159[[#This Row],[Δx2]]*-0.25</f>
        <v>-1.9599999999999997</v>
      </c>
      <c r="D39" s="3">
        <f>100*(1-(EXP(Tabla159[[#This Row],[*-.25]])))</f>
        <v>85.9141579078955</v>
      </c>
      <c r="E39" s="3"/>
      <c r="F39" s="3"/>
      <c r="G39" s="3"/>
    </row>
    <row r="40" spans="1:7" x14ac:dyDescent="0.25">
      <c r="A40">
        <v>2.9</v>
      </c>
      <c r="B40" s="3">
        <f>Tabla159[[#This Row],[Δx]]^2</f>
        <v>8.41</v>
      </c>
      <c r="C40" s="3">
        <f>Tabla159[[#This Row],[Δx2]]*-0.25</f>
        <v>-2.1025</v>
      </c>
      <c r="D40" s="3">
        <f>100*(1-(EXP(Tabla159[[#This Row],[*-.25]])))</f>
        <v>87.784933046001001</v>
      </c>
      <c r="E40" s="3"/>
      <c r="F40" s="3"/>
      <c r="G40" s="3"/>
    </row>
    <row r="41" spans="1:7" x14ac:dyDescent="0.25">
      <c r="A41">
        <v>3</v>
      </c>
      <c r="B41" s="3">
        <f>Tabla159[[#This Row],[Δx]]^2</f>
        <v>9</v>
      </c>
      <c r="C41" s="3">
        <f>Tabla159[[#This Row],[Δx2]]*-0.25</f>
        <v>-2.25</v>
      </c>
      <c r="D41" s="3">
        <f>100*(1-(EXP(Tabla159[[#This Row],[*-.25]])))</f>
        <v>89.460077543813568</v>
      </c>
      <c r="E41" s="3"/>
      <c r="F41" s="3"/>
      <c r="G41" s="3"/>
    </row>
    <row r="42" spans="1:7" x14ac:dyDescent="0.25">
      <c r="A42">
        <v>3.2</v>
      </c>
      <c r="B42" s="3">
        <f>Tabla159[[#This Row],[Δx]]^2</f>
        <v>10.240000000000002</v>
      </c>
      <c r="C42" s="3">
        <f>Tabla159[[#This Row],[Δx2]]*-0.25</f>
        <v>-2.5600000000000005</v>
      </c>
      <c r="D42" s="3">
        <f>100*(1-(EXP(Tabla159[[#This Row],[*-.25]])))</f>
        <v>92.269525955670034</v>
      </c>
      <c r="E42" s="3"/>
      <c r="F42" s="3"/>
      <c r="G42" s="3"/>
    </row>
    <row r="43" spans="1:7" x14ac:dyDescent="0.25">
      <c r="A43">
        <v>3.3</v>
      </c>
      <c r="B43" s="3">
        <f>Tabla159[[#This Row],[Δx]]^2</f>
        <v>10.889999999999999</v>
      </c>
      <c r="C43" s="3">
        <f>Tabla159[[#This Row],[Δx2]]*-0.25</f>
        <v>-2.7224999999999997</v>
      </c>
      <c r="D43" s="3">
        <f>100*(1-(EXP(Tabla159[[#This Row],[*-.25]])))</f>
        <v>93.428972677249718</v>
      </c>
      <c r="E43" s="3"/>
      <c r="F43" s="3"/>
      <c r="G43" s="3"/>
    </row>
    <row r="44" spans="1:7" x14ac:dyDescent="0.25">
      <c r="A44">
        <v>3.4</v>
      </c>
      <c r="B44" s="3">
        <f>Tabla159[[#This Row],[Δx]]^2</f>
        <v>11.559999999999999</v>
      </c>
      <c r="C44" s="3">
        <f>Tabla159[[#This Row],[Δx2]]*-0.25</f>
        <v>-2.8899999999999997</v>
      </c>
      <c r="D44" s="3">
        <f>100*(1-(EXP(Tabla159[[#This Row],[*-.25]])))</f>
        <v>94.442378738851701</v>
      </c>
      <c r="E44" s="3"/>
      <c r="F44" s="3"/>
      <c r="G44" s="3"/>
    </row>
    <row r="45" spans="1:7" x14ac:dyDescent="0.25">
      <c r="A45">
        <v>3.5</v>
      </c>
      <c r="B45" s="3">
        <f>Tabla159[[#This Row],[Δx]]^2</f>
        <v>12.25</v>
      </c>
      <c r="C45" s="3">
        <f>Tabla159[[#This Row],[Δx2]]*-0.25</f>
        <v>-3.0625</v>
      </c>
      <c r="D45" s="3">
        <f>100*(1-(EXP(Tabla159[[#This Row],[*-.25]])))</f>
        <v>95.322937761604095</v>
      </c>
      <c r="E45" s="3"/>
      <c r="F45" s="3"/>
      <c r="G45" s="3"/>
    </row>
    <row r="46" spans="1:7" x14ac:dyDescent="0.25">
      <c r="A46">
        <v>3.6</v>
      </c>
      <c r="B46" s="3">
        <f>Tabla159[[#This Row],[Δx]]^2</f>
        <v>12.96</v>
      </c>
      <c r="C46" s="3">
        <f>Tabla159[[#This Row],[Δx2]]*-0.25</f>
        <v>-3.24</v>
      </c>
      <c r="D46" s="3">
        <f>100*(1-(EXP(Tabla159[[#This Row],[*-.25]])))</f>
        <v>96.083610490101293</v>
      </c>
      <c r="E46" s="3"/>
      <c r="F46" s="3"/>
      <c r="G46" s="3"/>
    </row>
    <row r="47" spans="1:7" x14ac:dyDescent="0.25">
      <c r="A47">
        <v>3.7</v>
      </c>
      <c r="B47" s="3">
        <f>Tabla159[[#This Row],[Δx]]^2</f>
        <v>13.690000000000001</v>
      </c>
      <c r="C47" s="3">
        <f>Tabla159[[#This Row],[Δx2]]*-0.25</f>
        <v>-3.4225000000000003</v>
      </c>
      <c r="D47" s="3">
        <f>100*(1-(EXP(Tabla159[[#This Row],[*-.25]])))</f>
        <v>96.736924400710393</v>
      </c>
      <c r="E47" s="3"/>
      <c r="F47" s="3"/>
      <c r="G47" s="3"/>
    </row>
    <row r="48" spans="1:7" x14ac:dyDescent="0.25">
      <c r="A48">
        <v>3.8</v>
      </c>
      <c r="B48" s="3">
        <f>Tabla159[[#This Row],[Δx]]^2</f>
        <v>14.44</v>
      </c>
      <c r="C48" s="3">
        <f>Tabla159[[#This Row],[Δx2]]*-0.25</f>
        <v>-3.61</v>
      </c>
      <c r="D48" s="3">
        <f>100*(1-(EXP(Tabla159[[#This Row],[*-.25]])))</f>
        <v>97.294815313364964</v>
      </c>
      <c r="E48" s="3"/>
      <c r="F48" s="3"/>
      <c r="G48" s="3"/>
    </row>
    <row r="49" spans="1:7" x14ac:dyDescent="0.25">
      <c r="A49">
        <v>3.9</v>
      </c>
      <c r="B49" s="3">
        <f>Tabla159[[#This Row],[Δx]]^2</f>
        <v>15.209999999999999</v>
      </c>
      <c r="C49" s="3">
        <f>Tabla159[[#This Row],[Δx2]]*-0.25</f>
        <v>-3.8024999999999998</v>
      </c>
      <c r="D49" s="3">
        <f>100*(1-(EXP(Tabla159[[#This Row],[*-.25]])))</f>
        <v>97.76850852230335</v>
      </c>
      <c r="E49" s="3"/>
      <c r="F49" s="3"/>
      <c r="G49" s="3"/>
    </row>
    <row r="50" spans="1:7" x14ac:dyDescent="0.25">
      <c r="A50">
        <v>4</v>
      </c>
      <c r="B50">
        <f>Tabla159[[#This Row],[Δx]]^2</f>
        <v>16</v>
      </c>
      <c r="C50">
        <f>Tabla159[[#This Row],[Δx2]]*-0.25</f>
        <v>-4</v>
      </c>
      <c r="D50">
        <f>100*(1-(EXP(Tabla159[[#This Row],[*-.25]])))</f>
        <v>98.168436111126582</v>
      </c>
      <c r="E50" s="3"/>
      <c r="F50" s="3"/>
      <c r="G50" s="3"/>
    </row>
  </sheetData>
  <mergeCells count="1">
    <mergeCell ref="A2:M2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967A-D1B3-4C46-80E1-D1DB6C4928D1}">
  <dimension ref="A2:Q57"/>
  <sheetViews>
    <sheetView zoomScale="87" zoomScaleNormal="87" workbookViewId="0">
      <selection activeCell="B12" sqref="B12"/>
    </sheetView>
  </sheetViews>
  <sheetFormatPr baseColWidth="10" defaultRowHeight="15" x14ac:dyDescent="0.25"/>
  <cols>
    <col min="1" max="1" width="17.85546875" customWidth="1"/>
    <col min="2" max="2" width="27" customWidth="1"/>
    <col min="3" max="3" width="18.85546875" customWidth="1"/>
    <col min="4" max="4" width="22.5703125" customWidth="1"/>
    <col min="5" max="5" width="14.5703125" customWidth="1"/>
    <col min="6" max="6" width="20.42578125" customWidth="1"/>
    <col min="7" max="7" width="19.7109375" customWidth="1"/>
    <col min="15" max="15" width="20.5703125" customWidth="1"/>
    <col min="16" max="16" width="7.42578125" customWidth="1"/>
    <col min="17" max="17" width="24.42578125" customWidth="1"/>
  </cols>
  <sheetData>
    <row r="2" spans="1:17" ht="18" customHeight="1" x14ac:dyDescent="0.25">
      <c r="A2" s="34" t="s">
        <v>45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4" spans="1:17" ht="18.75" customHeight="1" x14ac:dyDescent="0.25"/>
    <row r="5" spans="1:17" ht="19.5" customHeight="1" x14ac:dyDescent="0.25">
      <c r="I5" s="70"/>
      <c r="J5" s="57" t="s">
        <v>48</v>
      </c>
      <c r="K5" s="40" t="s">
        <v>0</v>
      </c>
      <c r="L5" s="58" t="s">
        <v>54</v>
      </c>
      <c r="M5" s="58"/>
      <c r="N5" s="58"/>
      <c r="O5" s="71"/>
      <c r="P5" s="72"/>
      <c r="Q5" s="72"/>
    </row>
    <row r="6" spans="1:17" ht="25.5" customHeight="1" x14ac:dyDescent="0.25">
      <c r="I6" s="51">
        <v>4</v>
      </c>
      <c r="J6" s="49" t="s">
        <v>47</v>
      </c>
      <c r="K6" s="51">
        <v>0</v>
      </c>
      <c r="L6" s="52" t="s">
        <v>56</v>
      </c>
      <c r="M6" s="52"/>
      <c r="N6" s="52"/>
      <c r="O6" s="53"/>
      <c r="P6" s="53"/>
      <c r="Q6" s="53"/>
    </row>
    <row r="7" spans="1:17" ht="26.25" customHeight="1" x14ac:dyDescent="0.25">
      <c r="I7" s="59">
        <v>3</v>
      </c>
      <c r="J7" s="60" t="s">
        <v>24</v>
      </c>
      <c r="K7" s="61">
        <v>0.7</v>
      </c>
      <c r="L7" s="62" t="s">
        <v>55</v>
      </c>
      <c r="M7" s="63"/>
      <c r="N7" s="64"/>
      <c r="O7" s="61" t="s">
        <v>52</v>
      </c>
      <c r="P7" s="61"/>
      <c r="Q7" s="61"/>
    </row>
    <row r="8" spans="1:17" ht="26.25" customHeight="1" x14ac:dyDescent="0.25">
      <c r="I8" s="59"/>
      <c r="J8" s="65"/>
      <c r="K8" s="66"/>
      <c r="L8" s="67"/>
      <c r="M8" s="68"/>
      <c r="N8" s="69"/>
      <c r="O8" s="67" t="s">
        <v>53</v>
      </c>
      <c r="P8" s="68"/>
      <c r="Q8" s="69"/>
    </row>
    <row r="9" spans="1:17" ht="21" x14ac:dyDescent="0.25">
      <c r="I9" s="51">
        <v>2</v>
      </c>
      <c r="J9" s="49" t="s">
        <v>18</v>
      </c>
      <c r="K9" s="51">
        <v>1.9</v>
      </c>
      <c r="L9" s="53" t="s">
        <v>49</v>
      </c>
      <c r="M9" s="53"/>
      <c r="N9" s="53"/>
      <c r="O9" s="54" t="s">
        <v>51</v>
      </c>
      <c r="P9" s="55"/>
      <c r="Q9" s="56"/>
    </row>
    <row r="10" spans="1:17" ht="26.25" customHeight="1" x14ac:dyDescent="0.25">
      <c r="I10" s="41">
        <v>1</v>
      </c>
      <c r="J10" s="50" t="s">
        <v>4</v>
      </c>
      <c r="K10" s="41">
        <v>3</v>
      </c>
      <c r="L10" s="39" t="s">
        <v>49</v>
      </c>
      <c r="M10" s="39"/>
      <c r="N10" s="39"/>
      <c r="O10" s="44" t="s">
        <v>50</v>
      </c>
      <c r="P10" s="45"/>
      <c r="Q10" s="46"/>
    </row>
    <row r="11" spans="1:17" x14ac:dyDescent="0.25">
      <c r="O11" s="43"/>
      <c r="P11" s="43"/>
      <c r="Q11" s="43"/>
    </row>
    <row r="12" spans="1:17" x14ac:dyDescent="0.25">
      <c r="O12" s="43"/>
      <c r="P12" s="43"/>
      <c r="Q12" s="43"/>
    </row>
    <row r="13" spans="1:17" x14ac:dyDescent="0.25">
      <c r="O13" s="43"/>
      <c r="P13" s="43"/>
      <c r="Q13" s="43"/>
    </row>
    <row r="16" spans="1:17" ht="17.25" x14ac:dyDescent="0.25">
      <c r="A16" s="1" t="s">
        <v>0</v>
      </c>
      <c r="B16" s="1" t="s">
        <v>3</v>
      </c>
      <c r="C16" s="1" t="s">
        <v>6</v>
      </c>
      <c r="D16" s="16" t="s">
        <v>1</v>
      </c>
      <c r="E16" s="37" t="s">
        <v>19</v>
      </c>
      <c r="F16" s="37" t="s">
        <v>22</v>
      </c>
      <c r="G16" s="37" t="s">
        <v>35</v>
      </c>
    </row>
    <row r="17" spans="1:7" ht="24" customHeight="1" x14ac:dyDescent="0.45">
      <c r="A17">
        <v>0</v>
      </c>
      <c r="B17" s="3">
        <f>Tabla14[[#This Row],[Δx]]^2</f>
        <v>0</v>
      </c>
      <c r="C17" s="3">
        <f>Tabla14[[#This Row],[Δx2]]*-0.25</f>
        <v>0</v>
      </c>
      <c r="D17" s="17">
        <f>100*(1-(EXP(Tabla14[[#This Row],[*-.25]])))</f>
        <v>0</v>
      </c>
      <c r="E17" s="38" t="s">
        <v>47</v>
      </c>
      <c r="F17" s="38">
        <f>Tabla14[[#This Row],[%Cl]]</f>
        <v>0</v>
      </c>
      <c r="G17" s="38">
        <v>0</v>
      </c>
    </row>
    <row r="18" spans="1:7" ht="21" x14ac:dyDescent="0.35">
      <c r="A18">
        <v>0.7</v>
      </c>
      <c r="B18">
        <f>Tabla14[[#This Row],[Δx]]^2</f>
        <v>0.48999999999999994</v>
      </c>
      <c r="C18">
        <f>Tabla14[[#This Row],[Δx2]]*-0.25</f>
        <v>-0.12249999999999998</v>
      </c>
      <c r="D18" s="18">
        <f>100*(1-(EXP(Tabla14[[#This Row],[*-.25]])))</f>
        <v>11.529409505651644</v>
      </c>
      <c r="E18" s="38" t="s">
        <v>24</v>
      </c>
      <c r="F18" s="38">
        <f>Tabla14[[#This Row],[%Cl]]</f>
        <v>11.529409505651644</v>
      </c>
      <c r="G18" s="38">
        <v>0.7</v>
      </c>
    </row>
    <row r="19" spans="1:7" ht="21" x14ac:dyDescent="0.35">
      <c r="A19">
        <v>1.9</v>
      </c>
      <c r="B19">
        <f>Tabla14[[#This Row],[Δx]]^2</f>
        <v>3.61</v>
      </c>
      <c r="C19">
        <f>Tabla14[[#This Row],[Δx2]]*-0.25</f>
        <v>-0.90249999999999997</v>
      </c>
      <c r="D19" s="18">
        <f>100*(1-(EXP(Tabla14[[#This Row],[*-.25]])))</f>
        <v>59.444549493667942</v>
      </c>
      <c r="E19" s="38" t="s">
        <v>18</v>
      </c>
      <c r="F19" s="38">
        <f>Tabla14[[#This Row],[%Cl]]</f>
        <v>59.444549493667942</v>
      </c>
      <c r="G19" s="38">
        <v>1.9</v>
      </c>
    </row>
    <row r="20" spans="1:7" ht="21" customHeight="1" x14ac:dyDescent="0.35">
      <c r="A20">
        <v>3</v>
      </c>
      <c r="B20" s="3">
        <f>Tabla14[[#This Row],[Δx]]^2</f>
        <v>9</v>
      </c>
      <c r="C20" s="3">
        <f>Tabla14[[#This Row],[Δx2]]*-0.25</f>
        <v>-2.25</v>
      </c>
      <c r="D20" s="17">
        <f>100*(1-(EXP(Tabla14[[#This Row],[*-.25]])))</f>
        <v>89.460077543813568</v>
      </c>
      <c r="E20" s="38" t="s">
        <v>4</v>
      </c>
      <c r="F20" s="38">
        <f>Tabla14[[#This Row],[%Cl]]</f>
        <v>89.460077543813568</v>
      </c>
      <c r="G20" s="38">
        <v>3</v>
      </c>
    </row>
    <row r="21" spans="1:7" x14ac:dyDescent="0.25">
      <c r="A21">
        <v>0.1</v>
      </c>
      <c r="B21">
        <f>Tabla14[[#This Row],[Δx]]^2</f>
        <v>1.0000000000000002E-2</v>
      </c>
      <c r="C21">
        <f>Tabla14[[#This Row],[Δx2]]*-0.25</f>
        <v>-2.5000000000000005E-3</v>
      </c>
      <c r="D21" s="18">
        <f>100*(1-(EXP(Tabla14[[#This Row],[*-.25]])))</f>
        <v>0.24968776025399153</v>
      </c>
      <c r="E21" s="19"/>
      <c r="F21" s="3"/>
      <c r="G21" s="3"/>
    </row>
    <row r="22" spans="1:7" x14ac:dyDescent="0.25">
      <c r="A22">
        <v>0.2</v>
      </c>
      <c r="B22">
        <f>Tabla14[[#This Row],[Δx]]^2</f>
        <v>4.0000000000000008E-2</v>
      </c>
      <c r="C22">
        <f>Tabla14[[#This Row],[Δx2]]*-0.25</f>
        <v>-1.0000000000000002E-2</v>
      </c>
      <c r="D22" s="36">
        <f>100*(1-(EXP(Tabla14[[#This Row],[*-.25]])))</f>
        <v>0.99501662508318933</v>
      </c>
      <c r="E22" s="35"/>
      <c r="F22" s="3"/>
      <c r="G22" s="3"/>
    </row>
    <row r="23" spans="1:7" x14ac:dyDescent="0.25">
      <c r="A23">
        <v>0.3</v>
      </c>
      <c r="B23">
        <f>Tabla14[[#This Row],[Δx]]^2</f>
        <v>0.09</v>
      </c>
      <c r="C23">
        <f>Tabla14[[#This Row],[Δx2]]*-0.25</f>
        <v>-2.2499999999999999E-2</v>
      </c>
      <c r="D23" s="36">
        <f>100*(1-(EXP(Tabla14[[#This Row],[*-.25]])))</f>
        <v>2.2248762806663658</v>
      </c>
      <c r="E23" s="35"/>
      <c r="F23" s="3"/>
      <c r="G23" s="3"/>
    </row>
    <row r="24" spans="1:7" x14ac:dyDescent="0.25">
      <c r="A24">
        <v>0.4</v>
      </c>
      <c r="B24">
        <f>Tabla14[[#This Row],[Δx]]^2</f>
        <v>0.16000000000000003</v>
      </c>
      <c r="C24">
        <f>Tabla14[[#This Row],[Δx2]]*-0.25</f>
        <v>-4.0000000000000008E-2</v>
      </c>
      <c r="D24" s="36">
        <f>100*(1-(EXP(Tabla14[[#This Row],[*-.25]])))</f>
        <v>3.9210560847676823</v>
      </c>
      <c r="E24" s="35"/>
      <c r="F24" s="3"/>
      <c r="G24" s="3"/>
    </row>
    <row r="25" spans="1:7" x14ac:dyDescent="0.25">
      <c r="A25">
        <v>0.5</v>
      </c>
      <c r="B25">
        <f>Tabla14[[#This Row],[Δx]]^2</f>
        <v>0.25</v>
      </c>
      <c r="C25">
        <f>Tabla14[[#This Row],[Δx2]]*-0.25</f>
        <v>-6.25E-2</v>
      </c>
      <c r="D25">
        <f>100*(1-(EXP(Tabla14[[#This Row],[*-.25]])))</f>
        <v>6.0586937186524192</v>
      </c>
      <c r="E25" s="3"/>
      <c r="F25" s="3"/>
      <c r="G25" s="3"/>
    </row>
    <row r="26" spans="1:7" x14ac:dyDescent="0.25">
      <c r="A26">
        <v>0.6</v>
      </c>
      <c r="B26">
        <f>Tabla14[[#This Row],[Δx]]^2</f>
        <v>0.36</v>
      </c>
      <c r="C26">
        <f>Tabla14[[#This Row],[Δx2]]*-0.25</f>
        <v>-0.09</v>
      </c>
      <c r="D26">
        <f>100*(1-(EXP(Tabla14[[#This Row],[*-.25]])))</f>
        <v>8.6068814728771805</v>
      </c>
      <c r="E26" s="3"/>
      <c r="F26" s="3"/>
      <c r="G26" s="3"/>
    </row>
    <row r="27" spans="1:7" x14ac:dyDescent="0.25">
      <c r="A27">
        <v>0.8</v>
      </c>
      <c r="B27">
        <f>Tabla14[[#This Row],[Δx]]^2</f>
        <v>0.64000000000000012</v>
      </c>
      <c r="C27">
        <f>Tabla14[[#This Row],[Δx2]]*-0.25</f>
        <v>-0.16000000000000003</v>
      </c>
      <c r="D27">
        <f>100*(1-(EXP(Tabla14[[#This Row],[*-.25]])))</f>
        <v>14.785621103378865</v>
      </c>
      <c r="E27" s="3"/>
      <c r="F27" s="3"/>
      <c r="G27" s="3"/>
    </row>
    <row r="28" spans="1:7" x14ac:dyDescent="0.25">
      <c r="A28">
        <v>0.9</v>
      </c>
      <c r="B28">
        <f>Tabla14[[#This Row],[Δx]]^2</f>
        <v>0.81</v>
      </c>
      <c r="C28">
        <f>Tabla14[[#This Row],[Δx2]]*-0.25</f>
        <v>-0.20250000000000001</v>
      </c>
      <c r="D28">
        <f>100*(1-(EXP(Tabla14[[#This Row],[*-.25]])))</f>
        <v>18.331351740188918</v>
      </c>
      <c r="E28" s="3"/>
      <c r="F28" s="3"/>
      <c r="G28" s="3"/>
    </row>
    <row r="29" spans="1:7" x14ac:dyDescent="0.25">
      <c r="A29">
        <v>1</v>
      </c>
      <c r="B29">
        <f>Tabla14[[#This Row],[Δx]]^2</f>
        <v>1</v>
      </c>
      <c r="C29">
        <f>Tabla14[[#This Row],[Δx2]]*-0.25</f>
        <v>-0.25</v>
      </c>
      <c r="D29">
        <f>100*(1-(EXP(Tabla14[[#This Row],[*-.25]])))</f>
        <v>22.119921692859513</v>
      </c>
      <c r="E29" s="3"/>
      <c r="F29" s="3"/>
      <c r="G29" s="3"/>
    </row>
    <row r="30" spans="1:7" x14ac:dyDescent="0.25">
      <c r="A30">
        <v>1.1000000000000001</v>
      </c>
      <c r="B30">
        <f>Tabla14[[#This Row],[Δx]]^2</f>
        <v>1.2100000000000002</v>
      </c>
      <c r="C30">
        <f>Tabla14[[#This Row],[Δx2]]*-0.25</f>
        <v>-0.30250000000000005</v>
      </c>
      <c r="D30">
        <f>100*(1-(EXP(Tabla14[[#This Row],[*-.25]])))</f>
        <v>26.103151174105577</v>
      </c>
      <c r="E30" s="3"/>
      <c r="F30" s="3"/>
      <c r="G30" s="3"/>
    </row>
    <row r="31" spans="1:7" x14ac:dyDescent="0.25">
      <c r="A31">
        <v>1.2</v>
      </c>
      <c r="B31">
        <f>Tabla14[[#This Row],[Δx]]^2</f>
        <v>1.44</v>
      </c>
      <c r="C31">
        <f>Tabla14[[#This Row],[Δx2]]*-0.25</f>
        <v>-0.36</v>
      </c>
      <c r="D31">
        <f>100*(1-(EXP(Tabla14[[#This Row],[*-.25]])))</f>
        <v>30.232367392896897</v>
      </c>
      <c r="E31" s="3"/>
      <c r="F31" s="3"/>
      <c r="G31" s="3"/>
    </row>
    <row r="32" spans="1:7" x14ac:dyDescent="0.25">
      <c r="A32">
        <v>1.3</v>
      </c>
      <c r="B32">
        <f>Tabla14[[#This Row],[Δx]]^2</f>
        <v>1.6900000000000002</v>
      </c>
      <c r="C32">
        <f>Tabla14[[#This Row],[Δx2]]*-0.25</f>
        <v>-0.42250000000000004</v>
      </c>
      <c r="D32">
        <f>100*(1-(EXP(Tabla14[[#This Row],[*-.25]])))</f>
        <v>34.459374567315948</v>
      </c>
      <c r="E32" s="3"/>
      <c r="F32" s="3"/>
      <c r="G32" s="3"/>
    </row>
    <row r="33" spans="1:7" x14ac:dyDescent="0.25">
      <c r="A33">
        <v>1.4</v>
      </c>
      <c r="B33">
        <f>Tabla14[[#This Row],[Δx]]^2</f>
        <v>1.9599999999999997</v>
      </c>
      <c r="C33">
        <f>Tabla14[[#This Row],[Δx2]]*-0.25</f>
        <v>-0.48999999999999994</v>
      </c>
      <c r="D33">
        <f>100*(1-(EXP(Tabla14[[#This Row],[*-.25]])))</f>
        <v>38.737360581558391</v>
      </c>
      <c r="E33" s="3"/>
      <c r="F33" s="3"/>
      <c r="G33" s="3"/>
    </row>
    <row r="34" spans="1:7" x14ac:dyDescent="0.25">
      <c r="A34">
        <v>1.5</v>
      </c>
      <c r="B34">
        <f>Tabla14[[#This Row],[Δx]]^2</f>
        <v>2.25</v>
      </c>
      <c r="C34">
        <f>Tabla14[[#This Row],[Δx2]]*-0.25</f>
        <v>-0.5625</v>
      </c>
      <c r="D34">
        <f>100*(1-(EXP(Tabla14[[#This Row],[*-.25]])))</f>
        <v>43.0217175269077</v>
      </c>
      <c r="E34" s="3"/>
      <c r="F34" s="3"/>
      <c r="G34" s="3"/>
    </row>
    <row r="35" spans="1:7" x14ac:dyDescent="0.25">
      <c r="A35">
        <v>1.6</v>
      </c>
      <c r="B35">
        <f>Tabla14[[#This Row],[Δx]]^2</f>
        <v>2.5600000000000005</v>
      </c>
      <c r="C35">
        <f>Tabla14[[#This Row],[Δx2]]*-0.25</f>
        <v>-0.64000000000000012</v>
      </c>
      <c r="D35">
        <f>100*(1-(EXP(Tabla14[[#This Row],[*-.25]])))</f>
        <v>47.270757595695144</v>
      </c>
      <c r="E35" s="3"/>
      <c r="F35" s="3"/>
      <c r="G35" s="3"/>
    </row>
    <row r="36" spans="1:7" x14ac:dyDescent="0.25">
      <c r="A36">
        <v>1.7</v>
      </c>
      <c r="B36">
        <f>Tabla14[[#This Row],[Δx]]^2</f>
        <v>2.8899999999999997</v>
      </c>
      <c r="C36">
        <f>Tabla14[[#This Row],[Δx2]]*-0.25</f>
        <v>-0.72249999999999992</v>
      </c>
      <c r="D36">
        <f>100*(1-(EXP(Tabla14[[#This Row],[*-.25]])))</f>
        <v>51.446310484592047</v>
      </c>
      <c r="E36" s="3"/>
      <c r="F36" s="3"/>
      <c r="G36" s="3"/>
    </row>
    <row r="37" spans="1:7" x14ac:dyDescent="0.25">
      <c r="A37">
        <v>1.8</v>
      </c>
      <c r="B37">
        <f>Tabla14[[#This Row],[Δx]]^2</f>
        <v>3.24</v>
      </c>
      <c r="C37">
        <f>Tabla14[[#This Row],[Δx2]]*-0.25</f>
        <v>-0.81</v>
      </c>
      <c r="D37">
        <f>100*(1-(EXP(Tabla14[[#This Row],[*-.25]])))</f>
        <v>55.514193377705887</v>
      </c>
      <c r="E37" s="3"/>
      <c r="F37" s="3"/>
      <c r="G37" s="3"/>
    </row>
    <row r="38" spans="1:7" x14ac:dyDescent="0.25">
      <c r="A38">
        <v>2</v>
      </c>
      <c r="B38" s="3">
        <f>Tabla14[[#This Row],[Δx]]^2</f>
        <v>4</v>
      </c>
      <c r="C38" s="3">
        <f>Tabla14[[#This Row],[Δx2]]*-0.25</f>
        <v>-1</v>
      </c>
      <c r="D38" s="3">
        <f>100*(1-(EXP(Tabla14[[#This Row],[*-.25]])))</f>
        <v>63.212055882855765</v>
      </c>
      <c r="E38" s="3"/>
      <c r="F38" s="3"/>
      <c r="G38" s="3"/>
    </row>
    <row r="39" spans="1:7" x14ac:dyDescent="0.25">
      <c r="A39">
        <v>2.1</v>
      </c>
      <c r="B39" s="3">
        <f>Tabla14[[#This Row],[Δx]]^2</f>
        <v>4.41</v>
      </c>
      <c r="C39" s="3">
        <f>Tabla14[[#This Row],[Δx2]]*-0.25</f>
        <v>-1.1025</v>
      </c>
      <c r="D39" s="3">
        <f>100*(1-(EXP(Tabla14[[#This Row],[*-.25]])))</f>
        <v>66.796005465533938</v>
      </c>
      <c r="E39" s="3"/>
      <c r="F39" s="3"/>
      <c r="G39" s="3"/>
    </row>
    <row r="40" spans="1:7" x14ac:dyDescent="0.25">
      <c r="A40">
        <v>2.2000000000000002</v>
      </c>
      <c r="B40" s="3">
        <f>Tabla14[[#This Row],[Δx]]^2</f>
        <v>4.8400000000000007</v>
      </c>
      <c r="C40" s="3">
        <f>Tabla14[[#This Row],[Δx2]]*-0.25</f>
        <v>-1.2100000000000002</v>
      </c>
      <c r="D40" s="3">
        <f>100*(1-(EXP(Tabla14[[#This Row],[*-.25]])))</f>
        <v>70.18027205701128</v>
      </c>
      <c r="E40" s="3"/>
      <c r="F40" s="3"/>
      <c r="G40" s="3"/>
    </row>
    <row r="41" spans="1:7" x14ac:dyDescent="0.25">
      <c r="A41">
        <v>2.2999999999999998</v>
      </c>
      <c r="B41" s="3">
        <f>Tabla14[[#This Row],[Δx]]^2</f>
        <v>5.2899999999999991</v>
      </c>
      <c r="C41" s="3">
        <f>Tabla14[[#This Row],[Δx2]]*-0.25</f>
        <v>-1.3224999999999998</v>
      </c>
      <c r="D41" s="3">
        <f>100*(1-(EXP(Tabla14[[#This Row],[*-.25]])))</f>
        <v>73.353170218647577</v>
      </c>
      <c r="E41" s="3"/>
      <c r="F41" s="3"/>
      <c r="G41" s="3"/>
    </row>
    <row r="42" spans="1:7" x14ac:dyDescent="0.25">
      <c r="A42">
        <v>2.4</v>
      </c>
      <c r="B42" s="3">
        <f>Tabla14[[#This Row],[Δx]]^2</f>
        <v>5.76</v>
      </c>
      <c r="C42" s="3">
        <f>Tabla14[[#This Row],[Δx2]]*-0.25</f>
        <v>-1.44</v>
      </c>
      <c r="D42" s="3">
        <f>100*(1-(EXP(Tabla14[[#This Row],[*-.25]])))</f>
        <v>76.307224131787819</v>
      </c>
      <c r="E42" s="3"/>
      <c r="F42" s="3"/>
      <c r="G42" s="3"/>
    </row>
    <row r="43" spans="1:7" ht="15" customHeight="1" x14ac:dyDescent="0.25">
      <c r="A43">
        <v>2.5</v>
      </c>
      <c r="B43" s="3">
        <f>Tabla14[[#This Row],[Δx]]^2</f>
        <v>6.25</v>
      </c>
      <c r="C43" s="3">
        <f>Tabla14[[#This Row],[Δx2]]*-0.25</f>
        <v>-1.5625</v>
      </c>
      <c r="D43" s="3">
        <f>100*(1-(EXP(Tabla14[[#This Row],[*-.25]])))</f>
        <v>79.038861284890217</v>
      </c>
      <c r="E43" s="3"/>
      <c r="F43" s="3"/>
      <c r="G43" s="3"/>
    </row>
    <row r="44" spans="1:7" x14ac:dyDescent="0.25">
      <c r="A44">
        <v>2.6</v>
      </c>
      <c r="B44" s="3">
        <f>Tabla14[[#This Row],[Δx]]^2</f>
        <v>6.7600000000000007</v>
      </c>
      <c r="C44" s="3">
        <f>Tabla14[[#This Row],[Δx2]]*-0.25</f>
        <v>-1.6900000000000002</v>
      </c>
      <c r="D44" s="3">
        <f>100*(1-(EXP(Tabla14[[#This Row],[*-.25]])))</f>
        <v>81.548047600701082</v>
      </c>
      <c r="E44" s="3"/>
      <c r="F44" s="3"/>
      <c r="G44" s="3"/>
    </row>
    <row r="45" spans="1:7" x14ac:dyDescent="0.25">
      <c r="A45">
        <v>2.7</v>
      </c>
      <c r="B45" s="3">
        <f>Tabla14[[#This Row],[Δx]]^2</f>
        <v>7.2900000000000009</v>
      </c>
      <c r="C45" s="3">
        <f>Tabla14[[#This Row],[Δx2]]*-0.25</f>
        <v>-1.8225000000000002</v>
      </c>
      <c r="D45" s="3">
        <f>100*(1-(EXP(Tabla14[[#This Row],[*-.25]])))</f>
        <v>83.837880753466081</v>
      </c>
      <c r="E45" s="3"/>
      <c r="F45" s="3"/>
      <c r="G45" s="3"/>
    </row>
    <row r="46" spans="1:7" x14ac:dyDescent="0.25">
      <c r="A46">
        <v>2.8</v>
      </c>
      <c r="B46" s="3">
        <f>Tabla14[[#This Row],[Δx]]^2</f>
        <v>7.839999999999999</v>
      </c>
      <c r="C46" s="3">
        <f>Tabla14[[#This Row],[Δx2]]*-0.25</f>
        <v>-1.9599999999999997</v>
      </c>
      <c r="D46" s="3">
        <f>100*(1-(EXP(Tabla14[[#This Row],[*-.25]])))</f>
        <v>85.9141579078955</v>
      </c>
      <c r="E46" s="3"/>
      <c r="F46" s="3"/>
      <c r="G46" s="3"/>
    </row>
    <row r="47" spans="1:7" x14ac:dyDescent="0.25">
      <c r="A47">
        <v>2.9</v>
      </c>
      <c r="B47" s="3">
        <f>Tabla14[[#This Row],[Δx]]^2</f>
        <v>8.41</v>
      </c>
      <c r="C47" s="3">
        <f>Tabla14[[#This Row],[Δx2]]*-0.25</f>
        <v>-2.1025</v>
      </c>
      <c r="D47" s="3">
        <f>100*(1-(EXP(Tabla14[[#This Row],[*-.25]])))</f>
        <v>87.784933046001001</v>
      </c>
      <c r="E47" s="3"/>
      <c r="F47" s="3"/>
      <c r="G47" s="3"/>
    </row>
    <row r="48" spans="1:7" x14ac:dyDescent="0.25">
      <c r="A48">
        <v>3.1</v>
      </c>
      <c r="B48" s="3">
        <f>Tabla14[[#This Row],[Δx]]^2</f>
        <v>9.6100000000000012</v>
      </c>
      <c r="C48" s="3">
        <f>Tabla14[[#This Row],[Δx2]]*-0.25</f>
        <v>-2.4025000000000003</v>
      </c>
      <c r="D48" s="3">
        <f>100*(1-(EXP(Tabla14[[#This Row],[*-.25]])))</f>
        <v>90.950855833630413</v>
      </c>
      <c r="E48" s="3"/>
      <c r="F48" s="3"/>
      <c r="G48" s="3"/>
    </row>
    <row r="49" spans="1:7" x14ac:dyDescent="0.25">
      <c r="A49">
        <v>3.2</v>
      </c>
      <c r="B49" s="3">
        <f>Tabla14[[#This Row],[Δx]]^2</f>
        <v>10.240000000000002</v>
      </c>
      <c r="C49" s="3">
        <f>Tabla14[[#This Row],[Δx2]]*-0.25</f>
        <v>-2.5600000000000005</v>
      </c>
      <c r="D49" s="3">
        <f>100*(1-(EXP(Tabla14[[#This Row],[*-.25]])))</f>
        <v>92.269525955670034</v>
      </c>
      <c r="E49" s="3"/>
      <c r="F49" s="3"/>
      <c r="G49" s="3"/>
    </row>
    <row r="50" spans="1:7" ht="36.75" customHeight="1" x14ac:dyDescent="0.25">
      <c r="A50">
        <v>3.3</v>
      </c>
      <c r="B50" s="3">
        <f>Tabla14[[#This Row],[Δx]]^2</f>
        <v>10.889999999999999</v>
      </c>
      <c r="C50" s="3">
        <f>Tabla14[[#This Row],[Δx2]]*-0.25</f>
        <v>-2.7224999999999997</v>
      </c>
      <c r="D50" s="3">
        <f>100*(1-(EXP(Tabla14[[#This Row],[*-.25]])))</f>
        <v>93.428972677249718</v>
      </c>
      <c r="E50" s="3"/>
      <c r="F50" s="3"/>
      <c r="G50" s="3"/>
    </row>
    <row r="51" spans="1:7" x14ac:dyDescent="0.25">
      <c r="A51">
        <v>3.4</v>
      </c>
      <c r="B51" s="3">
        <f>Tabla14[[#This Row],[Δx]]^2</f>
        <v>11.559999999999999</v>
      </c>
      <c r="C51" s="3">
        <f>Tabla14[[#This Row],[Δx2]]*-0.25</f>
        <v>-2.8899999999999997</v>
      </c>
      <c r="D51" s="3">
        <f>100*(1-(EXP(Tabla14[[#This Row],[*-.25]])))</f>
        <v>94.442378738851701</v>
      </c>
      <c r="E51" s="3"/>
      <c r="F51" s="3"/>
      <c r="G51" s="3"/>
    </row>
    <row r="52" spans="1:7" x14ac:dyDescent="0.25">
      <c r="A52">
        <v>3.5</v>
      </c>
      <c r="B52" s="3">
        <f>Tabla14[[#This Row],[Δx]]^2</f>
        <v>12.25</v>
      </c>
      <c r="C52" s="3">
        <f>Tabla14[[#This Row],[Δx2]]*-0.25</f>
        <v>-3.0625</v>
      </c>
      <c r="D52" s="3">
        <f>100*(1-(EXP(Tabla14[[#This Row],[*-.25]])))</f>
        <v>95.322937761604095</v>
      </c>
      <c r="E52" s="3"/>
      <c r="F52" s="3"/>
      <c r="G52" s="3"/>
    </row>
    <row r="53" spans="1:7" x14ac:dyDescent="0.25">
      <c r="A53">
        <v>3.6</v>
      </c>
      <c r="B53" s="3">
        <f>Tabla14[[#This Row],[Δx]]^2</f>
        <v>12.96</v>
      </c>
      <c r="C53" s="3">
        <f>Tabla14[[#This Row],[Δx2]]*-0.25</f>
        <v>-3.24</v>
      </c>
      <c r="D53" s="3">
        <f>100*(1-(EXP(Tabla14[[#This Row],[*-.25]])))</f>
        <v>96.083610490101293</v>
      </c>
      <c r="E53" s="3"/>
      <c r="F53" s="3"/>
      <c r="G53" s="3"/>
    </row>
    <row r="54" spans="1:7" x14ac:dyDescent="0.25">
      <c r="A54">
        <v>3.7</v>
      </c>
      <c r="B54" s="3">
        <f>Tabla14[[#This Row],[Δx]]^2</f>
        <v>13.690000000000001</v>
      </c>
      <c r="C54" s="3">
        <f>Tabla14[[#This Row],[Δx2]]*-0.25</f>
        <v>-3.4225000000000003</v>
      </c>
      <c r="D54" s="3">
        <f>100*(1-(EXP(Tabla14[[#This Row],[*-.25]])))</f>
        <v>96.736924400710393</v>
      </c>
      <c r="E54" s="3"/>
      <c r="F54" s="3"/>
      <c r="G54" s="3"/>
    </row>
    <row r="55" spans="1:7" x14ac:dyDescent="0.25">
      <c r="A55">
        <v>3.8</v>
      </c>
      <c r="B55" s="3">
        <f>Tabla14[[#This Row],[Δx]]^2</f>
        <v>14.44</v>
      </c>
      <c r="C55" s="3">
        <f>Tabla14[[#This Row],[Δx2]]*-0.25</f>
        <v>-3.61</v>
      </c>
      <c r="D55" s="3">
        <f>100*(1-(EXP(Tabla14[[#This Row],[*-.25]])))</f>
        <v>97.294815313364964</v>
      </c>
      <c r="E55" s="3"/>
      <c r="F55" s="3"/>
      <c r="G55" s="3"/>
    </row>
    <row r="56" spans="1:7" x14ac:dyDescent="0.25">
      <c r="A56">
        <v>3.9</v>
      </c>
      <c r="B56" s="3">
        <f>Tabla14[[#This Row],[Δx]]^2</f>
        <v>15.209999999999999</v>
      </c>
      <c r="C56" s="3">
        <f>Tabla14[[#This Row],[Δx2]]*-0.25</f>
        <v>-3.8024999999999998</v>
      </c>
      <c r="D56" s="3">
        <f>100*(1-(EXP(Tabla14[[#This Row],[*-.25]])))</f>
        <v>97.76850852230335</v>
      </c>
      <c r="E56" s="3"/>
      <c r="F56" s="3"/>
      <c r="G56" s="3"/>
    </row>
    <row r="57" spans="1:7" x14ac:dyDescent="0.25">
      <c r="A57">
        <v>4</v>
      </c>
      <c r="B57">
        <f>Tabla14[[#This Row],[Δx]]^2</f>
        <v>16</v>
      </c>
      <c r="C57">
        <f>Tabla14[[#This Row],[Δx2]]*-0.25</f>
        <v>-4</v>
      </c>
      <c r="D57">
        <f>100*(1-(EXP(Tabla14[[#This Row],[*-.25]])))</f>
        <v>98.168436111126582</v>
      </c>
      <c r="E57" s="3"/>
      <c r="F57" s="3"/>
      <c r="G57" s="3"/>
    </row>
  </sheetData>
  <mergeCells count="15">
    <mergeCell ref="L7:N8"/>
    <mergeCell ref="I7:I8"/>
    <mergeCell ref="O5:Q5"/>
    <mergeCell ref="O6:Q6"/>
    <mergeCell ref="O7:Q7"/>
    <mergeCell ref="O9:Q9"/>
    <mergeCell ref="O10:Q10"/>
    <mergeCell ref="O8:Q8"/>
    <mergeCell ref="A2:M2"/>
    <mergeCell ref="L6:N6"/>
    <mergeCell ref="L9:N9"/>
    <mergeCell ref="L10:N10"/>
    <mergeCell ref="L5:N5"/>
    <mergeCell ref="J7:J8"/>
    <mergeCell ref="K7:K8"/>
  </mergeCells>
  <phoneticPr fontId="4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34A9-CAB5-4905-92C7-80B21F693663}">
  <dimension ref="A2:G15"/>
  <sheetViews>
    <sheetView zoomScale="89" zoomScaleNormal="89" workbookViewId="0">
      <selection activeCell="B30" sqref="B30"/>
    </sheetView>
  </sheetViews>
  <sheetFormatPr baseColWidth="10" defaultRowHeight="15" x14ac:dyDescent="0.25"/>
  <cols>
    <col min="1" max="1" width="21.42578125" customWidth="1"/>
    <col min="2" max="2" width="29" customWidth="1"/>
    <col min="3" max="3" width="50.85546875" customWidth="1"/>
    <col min="4" max="4" width="29.5703125" customWidth="1"/>
    <col min="5" max="5" width="25.5703125" customWidth="1"/>
    <col min="6" max="6" width="32.140625" customWidth="1"/>
    <col min="7" max="7" width="18.28515625" customWidth="1"/>
  </cols>
  <sheetData>
    <row r="2" spans="1:7" ht="20.25" customHeight="1" x14ac:dyDescent="0.25">
      <c r="A2" s="76" t="s">
        <v>25</v>
      </c>
      <c r="B2" s="77" t="s">
        <v>29</v>
      </c>
      <c r="C2" s="77" t="s">
        <v>26</v>
      </c>
      <c r="D2" s="77" t="s">
        <v>27</v>
      </c>
      <c r="E2" s="77" t="s">
        <v>28</v>
      </c>
      <c r="F2" s="77" t="s">
        <v>30</v>
      </c>
      <c r="G2" s="77" t="s">
        <v>19</v>
      </c>
    </row>
    <row r="3" spans="1:7" x14ac:dyDescent="0.25">
      <c r="A3" s="74" t="s">
        <v>57</v>
      </c>
      <c r="B3" s="41" t="s">
        <v>58</v>
      </c>
      <c r="C3" s="41">
        <v>773</v>
      </c>
      <c r="D3" s="73" t="s">
        <v>59</v>
      </c>
      <c r="E3" s="41">
        <v>4760</v>
      </c>
      <c r="F3" s="41" t="s">
        <v>60</v>
      </c>
      <c r="G3" s="78"/>
    </row>
    <row r="4" spans="1:7" x14ac:dyDescent="0.25">
      <c r="A4" s="74" t="s">
        <v>61</v>
      </c>
      <c r="B4" s="41" t="s">
        <v>63</v>
      </c>
      <c r="C4" s="41">
        <v>190</v>
      </c>
      <c r="D4" s="41">
        <v>293</v>
      </c>
      <c r="E4" s="41">
        <v>1140</v>
      </c>
      <c r="F4" s="41" t="s">
        <v>60</v>
      </c>
      <c r="G4" s="75"/>
    </row>
    <row r="5" spans="1:7" x14ac:dyDescent="0.25">
      <c r="A5" s="74" t="s">
        <v>62</v>
      </c>
      <c r="B5" s="41" t="s">
        <v>58</v>
      </c>
      <c r="C5" s="41">
        <v>1808</v>
      </c>
      <c r="D5" s="41">
        <v>3023</v>
      </c>
      <c r="E5" s="41">
        <v>7874</v>
      </c>
      <c r="F5" s="41" t="s">
        <v>64</v>
      </c>
      <c r="G5" s="75"/>
    </row>
    <row r="6" spans="1:7" x14ac:dyDescent="0.25">
      <c r="A6" s="74" t="s">
        <v>20</v>
      </c>
      <c r="B6" s="41" t="s">
        <v>58</v>
      </c>
      <c r="C6" s="41">
        <v>943</v>
      </c>
      <c r="D6" s="41">
        <v>1577</v>
      </c>
      <c r="E6" s="41">
        <v>3670</v>
      </c>
      <c r="F6" s="41" t="s">
        <v>60</v>
      </c>
      <c r="G6" s="75"/>
    </row>
    <row r="7" spans="1:7" x14ac:dyDescent="0.25">
      <c r="A7" s="48" t="s">
        <v>32</v>
      </c>
      <c r="B7" s="79" t="s">
        <v>63</v>
      </c>
      <c r="C7" s="79">
        <v>68</v>
      </c>
      <c r="D7" s="79">
        <v>81</v>
      </c>
      <c r="E7" s="79">
        <v>1184</v>
      </c>
      <c r="F7" s="79" t="s">
        <v>60</v>
      </c>
      <c r="G7" s="47"/>
    </row>
    <row r="8" spans="1:7" x14ac:dyDescent="0.25">
      <c r="A8" s="13"/>
      <c r="B8" s="13"/>
      <c r="C8" s="13"/>
      <c r="D8" s="13"/>
      <c r="E8" s="13"/>
      <c r="F8" s="13"/>
      <c r="G8" s="13"/>
    </row>
    <row r="9" spans="1:7" x14ac:dyDescent="0.25">
      <c r="A9" s="80" t="s">
        <v>25</v>
      </c>
      <c r="B9" s="80" t="s">
        <v>0</v>
      </c>
      <c r="C9" s="80" t="s">
        <v>31</v>
      </c>
      <c r="E9" s="13"/>
      <c r="F9" s="13"/>
      <c r="G9" s="13"/>
    </row>
    <row r="10" spans="1:7" x14ac:dyDescent="0.25">
      <c r="A10" s="81" t="s">
        <v>57</v>
      </c>
      <c r="B10" s="81">
        <v>0.6</v>
      </c>
      <c r="C10" s="81" t="s">
        <v>65</v>
      </c>
      <c r="E10" s="13"/>
      <c r="F10" s="13"/>
      <c r="G10" s="13"/>
    </row>
    <row r="11" spans="1:7" x14ac:dyDescent="0.25">
      <c r="A11" s="82" t="s">
        <v>61</v>
      </c>
      <c r="B11" s="41">
        <v>1.9</v>
      </c>
      <c r="C11" s="82" t="s">
        <v>69</v>
      </c>
    </row>
    <row r="12" spans="1:7" x14ac:dyDescent="0.25">
      <c r="A12" s="81" t="s">
        <v>62</v>
      </c>
      <c r="B12" s="81">
        <v>0</v>
      </c>
      <c r="C12" s="81" t="s">
        <v>68</v>
      </c>
    </row>
    <row r="13" spans="1:7" x14ac:dyDescent="0.25">
      <c r="A13" s="83" t="s">
        <v>20</v>
      </c>
      <c r="B13" s="42">
        <v>1.6</v>
      </c>
      <c r="C13" s="84" t="s">
        <v>66</v>
      </c>
    </row>
    <row r="14" spans="1:7" x14ac:dyDescent="0.25">
      <c r="A14" s="83"/>
      <c r="B14" s="45"/>
      <c r="C14" s="84" t="s">
        <v>67</v>
      </c>
    </row>
    <row r="15" spans="1:7" x14ac:dyDescent="0.25">
      <c r="A15" s="81" t="s">
        <v>32</v>
      </c>
      <c r="B15" s="81">
        <v>1</v>
      </c>
      <c r="C15" s="81" t="s">
        <v>65</v>
      </c>
    </row>
  </sheetData>
  <mergeCells count="2">
    <mergeCell ref="A13:A14"/>
    <mergeCell ref="B13:B1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52EA-5090-45D7-8BAF-0548C683E80A}">
  <dimension ref="A1:K42"/>
  <sheetViews>
    <sheetView topLeftCell="A4" workbookViewId="0">
      <selection activeCell="K26" sqref="K26"/>
    </sheetView>
  </sheetViews>
  <sheetFormatPr baseColWidth="10" defaultRowHeight="15" x14ac:dyDescent="0.25"/>
  <cols>
    <col min="5" max="6" width="12" customWidth="1"/>
    <col min="9" max="9" width="20.140625" customWidth="1"/>
    <col min="10" max="10" width="23.42578125" customWidth="1"/>
    <col min="11" max="11" width="24.28515625" customWidth="1"/>
  </cols>
  <sheetData>
    <row r="1" spans="1:11" ht="17.25" x14ac:dyDescent="0.25">
      <c r="A1" s="23" t="s">
        <v>0</v>
      </c>
      <c r="B1" s="23" t="s">
        <v>3</v>
      </c>
      <c r="C1" s="23" t="s">
        <v>6</v>
      </c>
      <c r="D1" s="24" t="s">
        <v>1</v>
      </c>
      <c r="E1" t="s">
        <v>19</v>
      </c>
      <c r="F1" t="s">
        <v>22</v>
      </c>
    </row>
    <row r="2" spans="1:11" ht="18" x14ac:dyDescent="0.35">
      <c r="A2" s="5">
        <v>0</v>
      </c>
      <c r="B2" s="11">
        <f>Tabla5[[#This Row],[Δx]]^2</f>
        <v>0</v>
      </c>
      <c r="C2" s="11">
        <f>Tabla5[[#This Row],[Δx2]]*-0.25</f>
        <v>0</v>
      </c>
      <c r="D2" s="20">
        <f>100*(1-(EXP(Tabla5[[#This Row],[*-.25]])))</f>
        <v>0</v>
      </c>
      <c r="E2" t="s">
        <v>34</v>
      </c>
      <c r="F2">
        <f>Tabla5[[#This Row],[%Cl]]</f>
        <v>0</v>
      </c>
    </row>
    <row r="3" spans="1:11" x14ac:dyDescent="0.25">
      <c r="A3" s="7">
        <v>0.1</v>
      </c>
      <c r="B3" s="7">
        <f>Tabla5[[#This Row],[Δx]]^2</f>
        <v>1.0000000000000002E-2</v>
      </c>
      <c r="C3" s="7">
        <f>Tabla5[[#This Row],[Δx2]]*-0.25</f>
        <v>-2.5000000000000005E-3</v>
      </c>
      <c r="D3" s="21">
        <f>100*(1-(EXP(Tabla5[[#This Row],[*-.25]])))</f>
        <v>0.24968776025399153</v>
      </c>
      <c r="E3" t="s">
        <v>24</v>
      </c>
      <c r="F3">
        <f>2.8-2.1</f>
        <v>0.69999999999999973</v>
      </c>
    </row>
    <row r="4" spans="1:11" x14ac:dyDescent="0.25">
      <c r="A4" s="7">
        <v>0.2</v>
      </c>
      <c r="B4" s="7">
        <f>Tabla5[[#This Row],[Δx]]^2</f>
        <v>4.0000000000000008E-2</v>
      </c>
      <c r="C4" s="7">
        <f>Tabla5[[#This Row],[Δx2]]*-0.25</f>
        <v>-1.0000000000000002E-2</v>
      </c>
      <c r="D4" s="21">
        <f>100*(1-(EXP(Tabla5[[#This Row],[*-.25]])))</f>
        <v>0.99501662508318933</v>
      </c>
      <c r="E4" t="s">
        <v>32</v>
      </c>
      <c r="F4">
        <v>1</v>
      </c>
    </row>
    <row r="5" spans="1:11" x14ac:dyDescent="0.25">
      <c r="A5" s="5">
        <v>0.3</v>
      </c>
      <c r="B5" s="5">
        <f>Tabla5[[#This Row],[Δx]]^2</f>
        <v>0.09</v>
      </c>
      <c r="C5" s="5">
        <f>Tabla5[[#This Row],[Δx2]]*-0.25</f>
        <v>-2.2499999999999999E-2</v>
      </c>
      <c r="D5" s="22">
        <f>100*(1-(EXP(Tabla5[[#This Row],[*-.25]])))</f>
        <v>2.2248762806663658</v>
      </c>
      <c r="E5" t="s">
        <v>2</v>
      </c>
      <c r="F5">
        <f>3-0.9</f>
        <v>2.1</v>
      </c>
    </row>
    <row r="6" spans="1:11" ht="18" x14ac:dyDescent="0.25">
      <c r="A6" s="7">
        <v>0.4</v>
      </c>
      <c r="B6" s="7">
        <f>Tabla5[[#This Row],[Δx]]^2</f>
        <v>0.16000000000000003</v>
      </c>
      <c r="C6" s="7">
        <f>Tabla5[[#This Row],[Δx2]]*-0.25</f>
        <v>-4.0000000000000008E-2</v>
      </c>
      <c r="D6" s="21">
        <f>100*(1-(EXP(Tabla5[[#This Row],[*-.25]])))</f>
        <v>3.9210560847676823</v>
      </c>
      <c r="H6" s="85" t="s">
        <v>48</v>
      </c>
      <c r="I6" s="85" t="s">
        <v>31</v>
      </c>
      <c r="J6" s="85" t="s">
        <v>70</v>
      </c>
      <c r="K6" s="85" t="s">
        <v>71</v>
      </c>
    </row>
    <row r="7" spans="1:11" ht="18" x14ac:dyDescent="0.35">
      <c r="A7" s="5">
        <v>0.5</v>
      </c>
      <c r="B7" s="5">
        <f>Tabla5[[#This Row],[Δx]]^2</f>
        <v>0.25</v>
      </c>
      <c r="C7" s="5">
        <f>Tabla5[[#This Row],[Δx2]]*-0.25</f>
        <v>-6.25E-2</v>
      </c>
      <c r="D7" s="5">
        <f>100*(1-(EXP(Tabla5[[#This Row],[*-.25]])))</f>
        <v>6.0586937186524192</v>
      </c>
      <c r="H7" s="28" t="s">
        <v>37</v>
      </c>
      <c r="I7" s="29" t="s">
        <v>74</v>
      </c>
      <c r="J7" s="29" t="s">
        <v>36</v>
      </c>
      <c r="K7" s="29" t="s">
        <v>36</v>
      </c>
    </row>
    <row r="8" spans="1:11" ht="18" x14ac:dyDescent="0.35">
      <c r="A8" s="7">
        <v>0.6</v>
      </c>
      <c r="B8" s="7">
        <f>Tabla5[[#This Row],[Δx]]^2</f>
        <v>0.36</v>
      </c>
      <c r="C8" s="7">
        <f>Tabla5[[#This Row],[Δx2]]*-0.25</f>
        <v>-0.09</v>
      </c>
      <c r="D8" s="7">
        <f>100*(1-(EXP(Tabla5[[#This Row],[*-.25]])))</f>
        <v>8.6068814728771805</v>
      </c>
      <c r="H8" s="26" t="s">
        <v>33</v>
      </c>
      <c r="I8" s="29" t="s">
        <v>74</v>
      </c>
      <c r="J8" s="27" t="s">
        <v>36</v>
      </c>
      <c r="K8" s="27" t="s">
        <v>36</v>
      </c>
    </row>
    <row r="9" spans="1:11" x14ac:dyDescent="0.25">
      <c r="A9" s="5">
        <v>0.7</v>
      </c>
      <c r="B9" s="5">
        <f>Tabla5[[#This Row],[Δx]]^2</f>
        <v>0.48999999999999994</v>
      </c>
      <c r="C9" s="5">
        <f>Tabla5[[#This Row],[Δx2]]*-0.25</f>
        <v>-0.12249999999999998</v>
      </c>
      <c r="D9" s="5">
        <f>100*(1-(EXP(Tabla5[[#This Row],[*-.25]])))</f>
        <v>11.529409505651644</v>
      </c>
      <c r="H9" s="28" t="s">
        <v>24</v>
      </c>
      <c r="I9" s="29" t="s">
        <v>72</v>
      </c>
      <c r="J9" s="29" t="s">
        <v>36</v>
      </c>
      <c r="K9" s="29" t="s">
        <v>36</v>
      </c>
    </row>
    <row r="10" spans="1:11" x14ac:dyDescent="0.25">
      <c r="A10" s="5">
        <v>0.8</v>
      </c>
      <c r="B10" s="5">
        <f>Tabla5[[#This Row],[Δx]]^2</f>
        <v>0.64000000000000012</v>
      </c>
      <c r="C10" s="5">
        <f>Tabla5[[#This Row],[Δx2]]*-0.25</f>
        <v>-0.16000000000000003</v>
      </c>
      <c r="D10" s="5">
        <f>100*(1-(EXP(Tabla5[[#This Row],[*-.25]])))</f>
        <v>14.785621103378865</v>
      </c>
      <c r="H10" s="26" t="s">
        <v>32</v>
      </c>
      <c r="I10" s="27" t="s">
        <v>72</v>
      </c>
      <c r="J10" s="27" t="s">
        <v>36</v>
      </c>
      <c r="K10" s="27" t="s">
        <v>36</v>
      </c>
    </row>
    <row r="11" spans="1:11" x14ac:dyDescent="0.25">
      <c r="A11" s="7">
        <v>0.9</v>
      </c>
      <c r="B11" s="7">
        <f>Tabla5[[#This Row],[Δx]]^2</f>
        <v>0.81</v>
      </c>
      <c r="C11" s="7">
        <f>Tabla5[[#This Row],[Δx2]]*-0.25</f>
        <v>-0.20250000000000001</v>
      </c>
      <c r="D11" s="7">
        <f>100*(1-(EXP(Tabla5[[#This Row],[*-.25]])))</f>
        <v>18.331351740188918</v>
      </c>
      <c r="H11" s="28" t="s">
        <v>2</v>
      </c>
      <c r="I11" s="29" t="s">
        <v>73</v>
      </c>
      <c r="J11" s="29" t="s">
        <v>36</v>
      </c>
      <c r="K11" s="29" t="s">
        <v>38</v>
      </c>
    </row>
    <row r="12" spans="1:11" x14ac:dyDescent="0.25">
      <c r="A12" s="5">
        <v>1</v>
      </c>
      <c r="B12" s="5">
        <f>Tabla5[[#This Row],[Δx]]^2</f>
        <v>1</v>
      </c>
      <c r="C12" s="5">
        <f>Tabla5[[#This Row],[Δx2]]*-0.25</f>
        <v>-0.25</v>
      </c>
      <c r="D12" s="5">
        <f>100*(1-(EXP(Tabla5[[#This Row],[*-.25]])))</f>
        <v>22.119921692859513</v>
      </c>
    </row>
    <row r="13" spans="1:11" x14ac:dyDescent="0.25">
      <c r="A13" s="7">
        <v>1.1000000000000001</v>
      </c>
      <c r="B13" s="7">
        <f>Tabla5[[#This Row],[Δx]]^2</f>
        <v>1.2100000000000002</v>
      </c>
      <c r="C13" s="7">
        <f>Tabla5[[#This Row],[Δx2]]*-0.25</f>
        <v>-0.30250000000000005</v>
      </c>
      <c r="D13" s="7">
        <f>100*(1-(EXP(Tabla5[[#This Row],[*-.25]])))</f>
        <v>26.103151174105577</v>
      </c>
    </row>
    <row r="14" spans="1:11" x14ac:dyDescent="0.25">
      <c r="A14" s="5">
        <v>1.2</v>
      </c>
      <c r="B14" s="5">
        <f>Tabla5[[#This Row],[Δx]]^2</f>
        <v>1.44</v>
      </c>
      <c r="C14" s="5">
        <f>Tabla5[[#This Row],[Δx2]]*-0.25</f>
        <v>-0.36</v>
      </c>
      <c r="D14" s="5">
        <f>100*(1-(EXP(Tabla5[[#This Row],[*-.25]])))</f>
        <v>30.232367392896897</v>
      </c>
    </row>
    <row r="15" spans="1:11" x14ac:dyDescent="0.25">
      <c r="A15" s="7">
        <v>1.3</v>
      </c>
      <c r="B15" s="7">
        <f>Tabla5[[#This Row],[Δx]]^2</f>
        <v>1.6900000000000002</v>
      </c>
      <c r="C15" s="7">
        <f>Tabla5[[#This Row],[Δx2]]*-0.25</f>
        <v>-0.42250000000000004</v>
      </c>
      <c r="D15" s="7">
        <f>100*(1-(EXP(Tabla5[[#This Row],[*-.25]])))</f>
        <v>34.459374567315948</v>
      </c>
    </row>
    <row r="16" spans="1:11" x14ac:dyDescent="0.25">
      <c r="A16" s="5">
        <v>1.4</v>
      </c>
      <c r="B16" s="5">
        <f>Tabla5[[#This Row],[Δx]]^2</f>
        <v>1.9599999999999997</v>
      </c>
      <c r="C16" s="5">
        <f>Tabla5[[#This Row],[Δx2]]*-0.25</f>
        <v>-0.48999999999999994</v>
      </c>
      <c r="D16" s="5">
        <f>100*(1-(EXP(Tabla5[[#This Row],[*-.25]])))</f>
        <v>38.737360581558391</v>
      </c>
    </row>
    <row r="17" spans="1:4" x14ac:dyDescent="0.25">
      <c r="A17" s="7">
        <v>1.5</v>
      </c>
      <c r="B17" s="7">
        <f>Tabla5[[#This Row],[Δx]]^2</f>
        <v>2.25</v>
      </c>
      <c r="C17" s="7">
        <f>Tabla5[[#This Row],[Δx2]]*-0.25</f>
        <v>-0.5625</v>
      </c>
      <c r="D17" s="7">
        <f>100*(1-(EXP(Tabla5[[#This Row],[*-.25]])))</f>
        <v>43.0217175269077</v>
      </c>
    </row>
    <row r="18" spans="1:4" x14ac:dyDescent="0.25">
      <c r="A18" s="5">
        <v>1.6</v>
      </c>
      <c r="B18" s="5">
        <f>Tabla5[[#This Row],[Δx]]^2</f>
        <v>2.5600000000000005</v>
      </c>
      <c r="C18" s="5">
        <f>Tabla5[[#This Row],[Δx2]]*-0.25</f>
        <v>-0.64000000000000012</v>
      </c>
      <c r="D18" s="5">
        <f>100*(1-(EXP(Tabla5[[#This Row],[*-.25]])))</f>
        <v>47.270757595695144</v>
      </c>
    </row>
    <row r="19" spans="1:4" x14ac:dyDescent="0.25">
      <c r="A19" s="7">
        <v>1.7</v>
      </c>
      <c r="B19" s="7">
        <f>Tabla5[[#This Row],[Δx]]^2</f>
        <v>2.8899999999999997</v>
      </c>
      <c r="C19" s="7">
        <f>Tabla5[[#This Row],[Δx2]]*-0.25</f>
        <v>-0.72249999999999992</v>
      </c>
      <c r="D19" s="7">
        <f>100*(1-(EXP(Tabla5[[#This Row],[*-.25]])))</f>
        <v>51.446310484592047</v>
      </c>
    </row>
    <row r="20" spans="1:4" x14ac:dyDescent="0.25">
      <c r="A20" s="5">
        <v>1.8</v>
      </c>
      <c r="B20" s="5">
        <f>Tabla5[[#This Row],[Δx]]^2</f>
        <v>3.24</v>
      </c>
      <c r="C20" s="5">
        <f>Tabla5[[#This Row],[Δx2]]*-0.25</f>
        <v>-0.81</v>
      </c>
      <c r="D20" s="5">
        <f>100*(1-(EXP(Tabla5[[#This Row],[*-.25]])))</f>
        <v>55.514193377705887</v>
      </c>
    </row>
    <row r="21" spans="1:4" x14ac:dyDescent="0.25">
      <c r="A21" s="7">
        <v>1.9</v>
      </c>
      <c r="B21" s="7">
        <f>Tabla5[[#This Row],[Δx]]^2</f>
        <v>3.61</v>
      </c>
      <c r="C21" s="7">
        <f>Tabla5[[#This Row],[Δx2]]*-0.25</f>
        <v>-0.90249999999999997</v>
      </c>
      <c r="D21" s="7">
        <f>100*(1-(EXP(Tabla5[[#This Row],[*-.25]])))</f>
        <v>59.444549493667942</v>
      </c>
    </row>
    <row r="22" spans="1:4" x14ac:dyDescent="0.25">
      <c r="A22" s="7">
        <v>2</v>
      </c>
      <c r="B22" s="10">
        <f>Tabla5[[#This Row],[Δx]]^2</f>
        <v>4</v>
      </c>
      <c r="C22" s="10">
        <f>Tabla5[[#This Row],[Δx2]]*-0.25</f>
        <v>-1</v>
      </c>
      <c r="D22" s="10">
        <f>100*(1-(EXP(Tabla5[[#This Row],[*-.25]])))</f>
        <v>63.212055882855765</v>
      </c>
    </row>
    <row r="23" spans="1:4" x14ac:dyDescent="0.25">
      <c r="A23" s="5">
        <v>2.1</v>
      </c>
      <c r="B23" s="11">
        <f>Tabla5[[#This Row],[Δx]]^2</f>
        <v>4.41</v>
      </c>
      <c r="C23" s="11">
        <f>Tabla5[[#This Row],[Δx2]]*-0.25</f>
        <v>-1.1025</v>
      </c>
      <c r="D23" s="11">
        <f>100*(1-(EXP(Tabla5[[#This Row],[*-.25]])))</f>
        <v>66.796005465533938</v>
      </c>
    </row>
    <row r="24" spans="1:4" x14ac:dyDescent="0.25">
      <c r="A24" s="7">
        <v>2.2000000000000002</v>
      </c>
      <c r="B24" s="10">
        <f>Tabla5[[#This Row],[Δx]]^2</f>
        <v>4.8400000000000007</v>
      </c>
      <c r="C24" s="10">
        <f>Tabla5[[#This Row],[Δx2]]*-0.25</f>
        <v>-1.2100000000000002</v>
      </c>
      <c r="D24" s="10">
        <f>100*(1-(EXP(Tabla5[[#This Row],[*-.25]])))</f>
        <v>70.18027205701128</v>
      </c>
    </row>
    <row r="25" spans="1:4" x14ac:dyDescent="0.25">
      <c r="A25" s="5">
        <v>2.2999999999999998</v>
      </c>
      <c r="B25" s="11">
        <f>Tabla5[[#This Row],[Δx]]^2</f>
        <v>5.2899999999999991</v>
      </c>
      <c r="C25" s="11">
        <f>Tabla5[[#This Row],[Δx2]]*-0.25</f>
        <v>-1.3224999999999998</v>
      </c>
      <c r="D25" s="11">
        <f>100*(1-(EXP(Tabla5[[#This Row],[*-.25]])))</f>
        <v>73.353170218647577</v>
      </c>
    </row>
    <row r="26" spans="1:4" x14ac:dyDescent="0.25">
      <c r="A26" s="7">
        <v>2.4</v>
      </c>
      <c r="B26" s="10">
        <f>Tabla5[[#This Row],[Δx]]^2</f>
        <v>5.76</v>
      </c>
      <c r="C26" s="10">
        <f>Tabla5[[#This Row],[Δx2]]*-0.25</f>
        <v>-1.44</v>
      </c>
      <c r="D26" s="10">
        <f>100*(1-(EXP(Tabla5[[#This Row],[*-.25]])))</f>
        <v>76.307224131787819</v>
      </c>
    </row>
    <row r="27" spans="1:4" x14ac:dyDescent="0.25">
      <c r="A27" s="5">
        <v>2.5</v>
      </c>
      <c r="B27" s="11">
        <f>Tabla5[[#This Row],[Δx]]^2</f>
        <v>6.25</v>
      </c>
      <c r="C27" s="11">
        <f>Tabla5[[#This Row],[Δx2]]*-0.25</f>
        <v>-1.5625</v>
      </c>
      <c r="D27" s="11">
        <f>100*(1-(EXP(Tabla5[[#This Row],[*-.25]])))</f>
        <v>79.038861284890217</v>
      </c>
    </row>
    <row r="28" spans="1:4" x14ac:dyDescent="0.25">
      <c r="A28" s="7">
        <v>2.6</v>
      </c>
      <c r="B28" s="10">
        <f>Tabla5[[#This Row],[Δx]]^2</f>
        <v>6.7600000000000007</v>
      </c>
      <c r="C28" s="10">
        <f>Tabla5[[#This Row],[Δx2]]*-0.25</f>
        <v>-1.6900000000000002</v>
      </c>
      <c r="D28" s="10">
        <f>100*(1-(EXP(Tabla5[[#This Row],[*-.25]])))</f>
        <v>81.548047600701082</v>
      </c>
    </row>
    <row r="29" spans="1:4" x14ac:dyDescent="0.25">
      <c r="A29" s="5">
        <v>2.7</v>
      </c>
      <c r="B29" s="11">
        <f>Tabla5[[#This Row],[Δx]]^2</f>
        <v>7.2900000000000009</v>
      </c>
      <c r="C29" s="11">
        <f>Tabla5[[#This Row],[Δx2]]*-0.25</f>
        <v>-1.8225000000000002</v>
      </c>
      <c r="D29" s="11">
        <f>100*(1-(EXP(Tabla5[[#This Row],[*-.25]])))</f>
        <v>83.837880753466081</v>
      </c>
    </row>
    <row r="30" spans="1:4" x14ac:dyDescent="0.25">
      <c r="A30" s="7">
        <v>2.8</v>
      </c>
      <c r="B30" s="10">
        <f>Tabla5[[#This Row],[Δx]]^2</f>
        <v>7.839999999999999</v>
      </c>
      <c r="C30" s="10">
        <f>Tabla5[[#This Row],[Δx2]]*-0.25</f>
        <v>-1.9599999999999997</v>
      </c>
      <c r="D30" s="10">
        <f>100*(1-(EXP(Tabla5[[#This Row],[*-.25]])))</f>
        <v>85.9141579078955</v>
      </c>
    </row>
    <row r="31" spans="1:4" x14ac:dyDescent="0.25">
      <c r="A31" s="5">
        <v>2.9</v>
      </c>
      <c r="B31" s="11">
        <f>Tabla5[[#This Row],[Δx]]^2</f>
        <v>8.41</v>
      </c>
      <c r="C31" s="11">
        <f>Tabla5[[#This Row],[Δx2]]*-0.25</f>
        <v>-2.1025</v>
      </c>
      <c r="D31" s="11">
        <f>100*(1-(EXP(Tabla5[[#This Row],[*-.25]])))</f>
        <v>87.784933046001001</v>
      </c>
    </row>
    <row r="32" spans="1:4" x14ac:dyDescent="0.25">
      <c r="A32" s="5">
        <v>3</v>
      </c>
      <c r="B32" s="11">
        <f>Tabla5[[#This Row],[Δx]]^2</f>
        <v>9</v>
      </c>
      <c r="C32" s="11">
        <f>Tabla5[[#This Row],[Δx2]]*-0.25</f>
        <v>-2.25</v>
      </c>
      <c r="D32" s="11">
        <f>100*(1-(EXP(Tabla5[[#This Row],[*-.25]])))</f>
        <v>89.460077543813568</v>
      </c>
    </row>
    <row r="33" spans="1:4" x14ac:dyDescent="0.25">
      <c r="A33" s="7">
        <v>3.1</v>
      </c>
      <c r="B33" s="10">
        <f>Tabla5[[#This Row],[Δx]]^2</f>
        <v>9.6100000000000012</v>
      </c>
      <c r="C33" s="10">
        <f>Tabla5[[#This Row],[Δx2]]*-0.25</f>
        <v>-2.4025000000000003</v>
      </c>
      <c r="D33" s="10">
        <f>100*(1-(EXP(Tabla5[[#This Row],[*-.25]])))</f>
        <v>90.950855833630413</v>
      </c>
    </row>
    <row r="34" spans="1:4" x14ac:dyDescent="0.25">
      <c r="A34" s="5">
        <v>3.2</v>
      </c>
      <c r="B34" s="11">
        <f>Tabla5[[#This Row],[Δx]]^2</f>
        <v>10.240000000000002</v>
      </c>
      <c r="C34" s="11">
        <f>Tabla5[[#This Row],[Δx2]]*-0.25</f>
        <v>-2.5600000000000005</v>
      </c>
      <c r="D34" s="11">
        <f>100*(1-(EXP(Tabla5[[#This Row],[*-.25]])))</f>
        <v>92.269525955670034</v>
      </c>
    </row>
    <row r="35" spans="1:4" x14ac:dyDescent="0.25">
      <c r="A35" s="7">
        <v>3.3</v>
      </c>
      <c r="B35" s="10">
        <f>Tabla5[[#This Row],[Δx]]^2</f>
        <v>10.889999999999999</v>
      </c>
      <c r="C35" s="10">
        <f>Tabla5[[#This Row],[Δx2]]*-0.25</f>
        <v>-2.7224999999999997</v>
      </c>
      <c r="D35" s="10">
        <f>100*(1-(EXP(Tabla5[[#This Row],[*-.25]])))</f>
        <v>93.428972677249718</v>
      </c>
    </row>
    <row r="36" spans="1:4" x14ac:dyDescent="0.25">
      <c r="A36" s="5">
        <v>3.4</v>
      </c>
      <c r="B36" s="11">
        <f>Tabla5[[#This Row],[Δx]]^2</f>
        <v>11.559999999999999</v>
      </c>
      <c r="C36" s="11">
        <f>Tabla5[[#This Row],[Δx2]]*-0.25</f>
        <v>-2.8899999999999997</v>
      </c>
      <c r="D36" s="11">
        <f>100*(1-(EXP(Tabla5[[#This Row],[*-.25]])))</f>
        <v>94.442378738851701</v>
      </c>
    </row>
    <row r="37" spans="1:4" x14ac:dyDescent="0.25">
      <c r="A37" s="7">
        <v>3.5</v>
      </c>
      <c r="B37" s="10">
        <f>Tabla5[[#This Row],[Δx]]^2</f>
        <v>12.25</v>
      </c>
      <c r="C37" s="10">
        <f>Tabla5[[#This Row],[Δx2]]*-0.25</f>
        <v>-3.0625</v>
      </c>
      <c r="D37" s="10">
        <f>100*(1-(EXP(Tabla5[[#This Row],[*-.25]])))</f>
        <v>95.322937761604095</v>
      </c>
    </row>
    <row r="38" spans="1:4" x14ac:dyDescent="0.25">
      <c r="A38" s="5">
        <v>3.6</v>
      </c>
      <c r="B38" s="11">
        <f>Tabla5[[#This Row],[Δx]]^2</f>
        <v>12.96</v>
      </c>
      <c r="C38" s="11">
        <f>Tabla5[[#This Row],[Δx2]]*-0.25</f>
        <v>-3.24</v>
      </c>
      <c r="D38" s="11">
        <f>100*(1-(EXP(Tabla5[[#This Row],[*-.25]])))</f>
        <v>96.083610490101293</v>
      </c>
    </row>
    <row r="39" spans="1:4" x14ac:dyDescent="0.25">
      <c r="A39" s="7">
        <v>3.7</v>
      </c>
      <c r="B39" s="10">
        <f>Tabla5[[#This Row],[Δx]]^2</f>
        <v>13.690000000000001</v>
      </c>
      <c r="C39" s="10">
        <f>Tabla5[[#This Row],[Δx2]]*-0.25</f>
        <v>-3.4225000000000003</v>
      </c>
      <c r="D39" s="10">
        <f>100*(1-(EXP(Tabla5[[#This Row],[*-.25]])))</f>
        <v>96.736924400710393</v>
      </c>
    </row>
    <row r="40" spans="1:4" x14ac:dyDescent="0.25">
      <c r="A40" s="5">
        <v>3.8</v>
      </c>
      <c r="B40" s="11">
        <f>Tabla5[[#This Row],[Δx]]^2</f>
        <v>14.44</v>
      </c>
      <c r="C40" s="11">
        <f>Tabla5[[#This Row],[Δx2]]*-0.25</f>
        <v>-3.61</v>
      </c>
      <c r="D40" s="11">
        <f>100*(1-(EXP(Tabla5[[#This Row],[*-.25]])))</f>
        <v>97.294815313364964</v>
      </c>
    </row>
    <row r="41" spans="1:4" x14ac:dyDescent="0.25">
      <c r="A41" s="7">
        <v>3.9</v>
      </c>
      <c r="B41" s="10">
        <f>Tabla5[[#This Row],[Δx]]^2</f>
        <v>15.209999999999999</v>
      </c>
      <c r="C41" s="10">
        <f>Tabla5[[#This Row],[Δx2]]*-0.25</f>
        <v>-3.8024999999999998</v>
      </c>
      <c r="D41" s="10">
        <f>100*(1-(EXP(Tabla5[[#This Row],[*-.25]])))</f>
        <v>97.76850852230335</v>
      </c>
    </row>
    <row r="42" spans="1:4" x14ac:dyDescent="0.25">
      <c r="A42" s="25">
        <v>4</v>
      </c>
      <c r="B42" s="25">
        <f>Tabla5[[#This Row],[Δx]]^2</f>
        <v>16</v>
      </c>
      <c r="C42" s="25">
        <f>Tabla5[[#This Row],[Δx2]]*-0.25</f>
        <v>-4</v>
      </c>
      <c r="D42" s="25">
        <f>100*(1-(EXP(Tabla5[[#This Row],[*-.25]])))</f>
        <v>98.168436111126582</v>
      </c>
    </row>
  </sheetData>
  <phoneticPr fontId="4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B930-2453-4C21-9D97-A79CF823F35C}">
  <dimension ref="A13:P55"/>
  <sheetViews>
    <sheetView tabSelected="1" topLeftCell="D1" workbookViewId="0">
      <selection activeCell="K14" sqref="K14"/>
    </sheetView>
  </sheetViews>
  <sheetFormatPr baseColWidth="10" defaultRowHeight="15" x14ac:dyDescent="0.25"/>
  <sheetData>
    <row r="13" spans="1:16" ht="17.25" x14ac:dyDescent="0.25">
      <c r="A13" s="12" t="s">
        <v>0</v>
      </c>
      <c r="B13" s="12" t="s">
        <v>3</v>
      </c>
      <c r="C13" s="12" t="s">
        <v>6</v>
      </c>
      <c r="D13" s="12" t="s">
        <v>1</v>
      </c>
      <c r="F13" s="91"/>
      <c r="G13" s="92" t="s">
        <v>0</v>
      </c>
      <c r="H13" s="99"/>
      <c r="I13" s="91"/>
      <c r="J13" s="92" t="s">
        <v>0</v>
      </c>
      <c r="K13" s="97"/>
      <c r="L13" s="97"/>
      <c r="M13" s="93" t="s">
        <v>79</v>
      </c>
      <c r="N13" s="93"/>
      <c r="O13" s="93"/>
      <c r="P13" s="93"/>
    </row>
    <row r="14" spans="1:16" x14ac:dyDescent="0.25">
      <c r="A14">
        <v>0</v>
      </c>
      <c r="B14">
        <f>Tabla112[[#This Row],[Δx]]^2</f>
        <v>0</v>
      </c>
      <c r="C14">
        <f>Tabla112[[#This Row],[Δx2]]*-0.25</f>
        <v>0</v>
      </c>
      <c r="D14">
        <f>100*(1-(EXP(Tabla112[[#This Row],[*-.25]])))</f>
        <v>0</v>
      </c>
      <c r="F14" s="88" t="s">
        <v>4</v>
      </c>
      <c r="G14" s="94">
        <v>1.5</v>
      </c>
      <c r="H14" s="88" t="s">
        <v>80</v>
      </c>
      <c r="I14" s="88" t="s">
        <v>75</v>
      </c>
      <c r="J14" s="86">
        <v>1.5</v>
      </c>
      <c r="K14" s="94"/>
      <c r="L14" s="94">
        <f>G14-J14</f>
        <v>0</v>
      </c>
      <c r="M14" s="87"/>
      <c r="N14" s="87"/>
      <c r="O14" s="87"/>
      <c r="P14" s="87"/>
    </row>
    <row r="15" spans="1:16" x14ac:dyDescent="0.25">
      <c r="A15">
        <v>0</v>
      </c>
      <c r="B15" s="3">
        <f>Tabla112[[#This Row],[Δx]]^2</f>
        <v>0</v>
      </c>
      <c r="C15" s="3">
        <f>Tabla112[[#This Row],[Δx2]]*-0.25</f>
        <v>0</v>
      </c>
      <c r="D15" s="3">
        <f>100*(1-(EXP(Tabla112[[#This Row],[*-.25]])))</f>
        <v>0</v>
      </c>
      <c r="F15" s="89" t="s">
        <v>18</v>
      </c>
      <c r="G15" s="95">
        <f>2.8-0.9</f>
        <v>1.9</v>
      </c>
      <c r="H15" s="89" t="s">
        <v>69</v>
      </c>
      <c r="I15" s="89" t="s">
        <v>76</v>
      </c>
      <c r="J15" s="90">
        <v>2</v>
      </c>
      <c r="K15" s="98"/>
      <c r="L15" s="98">
        <f>J15-G15</f>
        <v>0.10000000000000009</v>
      </c>
      <c r="M15" s="96"/>
      <c r="N15" s="96"/>
      <c r="O15" s="96"/>
      <c r="P15" s="96"/>
    </row>
    <row r="16" spans="1:16" x14ac:dyDescent="0.25">
      <c r="A16">
        <v>0.1</v>
      </c>
      <c r="B16">
        <f>Tabla112[[#This Row],[Δx]]^2</f>
        <v>1.0000000000000002E-2</v>
      </c>
      <c r="C16">
        <f>Tabla112[[#This Row],[Δx2]]*-0.25</f>
        <v>-2.5000000000000005E-3</v>
      </c>
      <c r="D16">
        <f>100*(1-(EXP(Tabla112[[#This Row],[*-.25]])))</f>
        <v>0.24968776025399153</v>
      </c>
      <c r="F16" s="88" t="s">
        <v>61</v>
      </c>
      <c r="G16" s="94">
        <v>1.9</v>
      </c>
      <c r="H16" s="88" t="s">
        <v>69</v>
      </c>
      <c r="I16" s="88" t="s">
        <v>77</v>
      </c>
      <c r="J16" s="86">
        <v>0.4</v>
      </c>
      <c r="K16" s="94"/>
      <c r="L16" s="94">
        <f>G16-J16</f>
        <v>1.5</v>
      </c>
      <c r="M16" s="87"/>
      <c r="N16" s="87"/>
      <c r="O16" s="87"/>
      <c r="P16" s="87"/>
    </row>
    <row r="17" spans="1:16" ht="18" x14ac:dyDescent="0.25">
      <c r="A17">
        <v>0.2</v>
      </c>
      <c r="B17">
        <f>Tabla112[[#This Row],[Δx]]^2</f>
        <v>4.0000000000000008E-2</v>
      </c>
      <c r="C17">
        <f>Tabla112[[#This Row],[Δx2]]*-0.25</f>
        <v>-1.0000000000000002E-2</v>
      </c>
      <c r="D17">
        <f>100*(1-(EXP(Tabla112[[#This Row],[*-.25]])))</f>
        <v>0.99501662508318933</v>
      </c>
      <c r="F17" s="89" t="s">
        <v>20</v>
      </c>
      <c r="G17" s="95">
        <f>2.5-0.9</f>
        <v>1.6</v>
      </c>
      <c r="H17" s="100" t="s">
        <v>81</v>
      </c>
      <c r="I17" s="89" t="s">
        <v>78</v>
      </c>
      <c r="J17" s="90">
        <v>0</v>
      </c>
      <c r="K17" s="98"/>
      <c r="L17" s="98">
        <f>G17-J17</f>
        <v>1.6</v>
      </c>
      <c r="M17" s="96"/>
      <c r="N17" s="96"/>
      <c r="O17" s="96"/>
      <c r="P17" s="96"/>
    </row>
    <row r="18" spans="1:16" x14ac:dyDescent="0.25">
      <c r="A18">
        <v>0.3</v>
      </c>
      <c r="B18">
        <f>Tabla112[[#This Row],[Δx]]^2</f>
        <v>0.09</v>
      </c>
      <c r="C18">
        <f>Tabla112[[#This Row],[Δx2]]*-0.25</f>
        <v>-2.2499999999999999E-2</v>
      </c>
      <c r="D18">
        <f>100*(1-(EXP(Tabla112[[#This Row],[*-.25]])))</f>
        <v>2.2248762806663658</v>
      </c>
    </row>
    <row r="19" spans="1:16" x14ac:dyDescent="0.25">
      <c r="A19">
        <v>0.4</v>
      </c>
      <c r="B19">
        <f>Tabla112[[#This Row],[Δx]]^2</f>
        <v>0.16000000000000003</v>
      </c>
      <c r="C19">
        <f>Tabla112[[#This Row],[Δx2]]*-0.25</f>
        <v>-4.0000000000000008E-2</v>
      </c>
      <c r="D19">
        <f>100*(1-(EXP(Tabla112[[#This Row],[*-.25]])))</f>
        <v>3.9210560847676823</v>
      </c>
    </row>
    <row r="20" spans="1:16" x14ac:dyDescent="0.25">
      <c r="A20">
        <v>0.5</v>
      </c>
      <c r="B20">
        <f>Tabla112[[#This Row],[Δx]]^2</f>
        <v>0.25</v>
      </c>
      <c r="C20">
        <f>Tabla112[[#This Row],[Δx2]]*-0.25</f>
        <v>-6.25E-2</v>
      </c>
      <c r="D20">
        <f>100*(1-(EXP(Tabla112[[#This Row],[*-.25]])))</f>
        <v>6.0586937186524192</v>
      </c>
    </row>
    <row r="21" spans="1:16" x14ac:dyDescent="0.25">
      <c r="A21">
        <v>0.6</v>
      </c>
      <c r="B21">
        <f>Tabla112[[#This Row],[Δx]]^2</f>
        <v>0.36</v>
      </c>
      <c r="C21">
        <f>Tabla112[[#This Row],[Δx2]]*-0.25</f>
        <v>-0.09</v>
      </c>
      <c r="D21">
        <f>100*(1-(EXP(Tabla112[[#This Row],[*-.25]])))</f>
        <v>8.6068814728771805</v>
      </c>
    </row>
    <row r="22" spans="1:16" x14ac:dyDescent="0.25">
      <c r="A22">
        <v>0.7</v>
      </c>
      <c r="B22">
        <f>Tabla112[[#This Row],[Δx]]^2</f>
        <v>0.48999999999999994</v>
      </c>
      <c r="C22">
        <f>Tabla112[[#This Row],[Δx2]]*-0.25</f>
        <v>-0.12249999999999998</v>
      </c>
      <c r="D22">
        <f>100*(1-(EXP(Tabla112[[#This Row],[*-.25]])))</f>
        <v>11.529409505651644</v>
      </c>
    </row>
    <row r="23" spans="1:16" x14ac:dyDescent="0.25">
      <c r="A23">
        <v>0.8</v>
      </c>
      <c r="B23">
        <f>Tabla112[[#This Row],[Δx]]^2</f>
        <v>0.64000000000000012</v>
      </c>
      <c r="C23">
        <f>Tabla112[[#This Row],[Δx2]]*-0.25</f>
        <v>-0.16000000000000003</v>
      </c>
      <c r="D23">
        <f>100*(1-(EXP(Tabla112[[#This Row],[*-.25]])))</f>
        <v>14.785621103378865</v>
      </c>
    </row>
    <row r="24" spans="1:16" x14ac:dyDescent="0.25">
      <c r="A24">
        <v>0.9</v>
      </c>
      <c r="B24">
        <f>Tabla112[[#This Row],[Δx]]^2</f>
        <v>0.81</v>
      </c>
      <c r="C24">
        <f>Tabla112[[#This Row],[Δx2]]*-0.25</f>
        <v>-0.20250000000000001</v>
      </c>
      <c r="D24">
        <f>100*(1-(EXP(Tabla112[[#This Row],[*-.25]])))</f>
        <v>18.331351740188918</v>
      </c>
    </row>
    <row r="25" spans="1:16" x14ac:dyDescent="0.25">
      <c r="A25">
        <v>1</v>
      </c>
      <c r="B25">
        <f>Tabla112[[#This Row],[Δx]]^2</f>
        <v>1</v>
      </c>
      <c r="C25">
        <f>Tabla112[[#This Row],[Δx2]]*-0.25</f>
        <v>-0.25</v>
      </c>
      <c r="D25">
        <f>100*(1-(EXP(Tabla112[[#This Row],[*-.25]])))</f>
        <v>22.119921692859513</v>
      </c>
    </row>
    <row r="26" spans="1:16" x14ac:dyDescent="0.25">
      <c r="A26">
        <v>1.1000000000000001</v>
      </c>
      <c r="B26">
        <f>Tabla112[[#This Row],[Δx]]^2</f>
        <v>1.2100000000000002</v>
      </c>
      <c r="C26">
        <f>Tabla112[[#This Row],[Δx2]]*-0.25</f>
        <v>-0.30250000000000005</v>
      </c>
      <c r="D26">
        <f>100*(1-(EXP(Tabla112[[#This Row],[*-.25]])))</f>
        <v>26.103151174105577</v>
      </c>
    </row>
    <row r="27" spans="1:16" x14ac:dyDescent="0.25">
      <c r="A27">
        <v>1.2</v>
      </c>
      <c r="B27">
        <f>Tabla112[[#This Row],[Δx]]^2</f>
        <v>1.44</v>
      </c>
      <c r="C27">
        <f>Tabla112[[#This Row],[Δx2]]*-0.25</f>
        <v>-0.36</v>
      </c>
      <c r="D27">
        <f>100*(1-(EXP(Tabla112[[#This Row],[*-.25]])))</f>
        <v>30.232367392896897</v>
      </c>
    </row>
    <row r="28" spans="1:16" x14ac:dyDescent="0.25">
      <c r="A28">
        <v>1.3</v>
      </c>
      <c r="B28">
        <f>Tabla112[[#This Row],[Δx]]^2</f>
        <v>1.6900000000000002</v>
      </c>
      <c r="C28">
        <f>Tabla112[[#This Row],[Δx2]]*-0.25</f>
        <v>-0.42250000000000004</v>
      </c>
      <c r="D28">
        <f>100*(1-(EXP(Tabla112[[#This Row],[*-.25]])))</f>
        <v>34.459374567315948</v>
      </c>
    </row>
    <row r="29" spans="1:16" x14ac:dyDescent="0.25">
      <c r="A29">
        <v>1.4</v>
      </c>
      <c r="B29">
        <f>Tabla112[[#This Row],[Δx]]^2</f>
        <v>1.9599999999999997</v>
      </c>
      <c r="C29">
        <f>Tabla112[[#This Row],[Δx2]]*-0.25</f>
        <v>-0.48999999999999994</v>
      </c>
      <c r="D29">
        <f>100*(1-(EXP(Tabla112[[#This Row],[*-.25]])))</f>
        <v>38.737360581558391</v>
      </c>
    </row>
    <row r="30" spans="1:16" x14ac:dyDescent="0.25">
      <c r="A30">
        <v>1.5</v>
      </c>
      <c r="B30">
        <f>Tabla112[[#This Row],[Δx]]^2</f>
        <v>2.25</v>
      </c>
      <c r="C30">
        <f>Tabla112[[#This Row],[Δx2]]*-0.25</f>
        <v>-0.5625</v>
      </c>
      <c r="D30">
        <f>100*(1-(EXP(Tabla112[[#This Row],[*-.25]])))</f>
        <v>43.0217175269077</v>
      </c>
    </row>
    <row r="31" spans="1:16" x14ac:dyDescent="0.25">
      <c r="A31">
        <v>1.6</v>
      </c>
      <c r="B31">
        <f>Tabla112[[#This Row],[Δx]]^2</f>
        <v>2.5600000000000005</v>
      </c>
      <c r="C31">
        <f>Tabla112[[#This Row],[Δx2]]*-0.25</f>
        <v>-0.64000000000000012</v>
      </c>
      <c r="D31">
        <f>100*(1-(EXP(Tabla112[[#This Row],[*-.25]])))</f>
        <v>47.270757595695144</v>
      </c>
    </row>
    <row r="32" spans="1:16" x14ac:dyDescent="0.25">
      <c r="A32">
        <v>1.7</v>
      </c>
      <c r="B32">
        <f>Tabla112[[#This Row],[Δx]]^2</f>
        <v>2.8899999999999997</v>
      </c>
      <c r="C32">
        <f>Tabla112[[#This Row],[Δx2]]*-0.25</f>
        <v>-0.72249999999999992</v>
      </c>
      <c r="D32">
        <f>100*(1-(EXP(Tabla112[[#This Row],[*-.25]])))</f>
        <v>51.446310484592047</v>
      </c>
    </row>
    <row r="33" spans="1:4" x14ac:dyDescent="0.25">
      <c r="A33">
        <v>1.8</v>
      </c>
      <c r="B33">
        <f>Tabla112[[#This Row],[Δx]]^2</f>
        <v>3.24</v>
      </c>
      <c r="C33">
        <f>Tabla112[[#This Row],[Δx2]]*-0.25</f>
        <v>-0.81</v>
      </c>
      <c r="D33">
        <f>100*(1-(EXP(Tabla112[[#This Row],[*-.25]])))</f>
        <v>55.514193377705887</v>
      </c>
    </row>
    <row r="34" spans="1:4" x14ac:dyDescent="0.25">
      <c r="A34">
        <v>1.9</v>
      </c>
      <c r="B34" s="3">
        <f>Tabla112[[#This Row],[Δx]]^2</f>
        <v>3.61</v>
      </c>
      <c r="C34" s="3">
        <f>Tabla112[[#This Row],[Δx2]]*-0.25</f>
        <v>-0.90249999999999997</v>
      </c>
      <c r="D34" s="3">
        <f>100*(1-(EXP(Tabla112[[#This Row],[*-.25]])))</f>
        <v>59.444549493667942</v>
      </c>
    </row>
    <row r="35" spans="1:4" x14ac:dyDescent="0.25">
      <c r="A35">
        <v>2</v>
      </c>
      <c r="B35" s="3">
        <f>Tabla112[[#This Row],[Δx]]^2</f>
        <v>4</v>
      </c>
      <c r="C35" s="3">
        <f>Tabla112[[#This Row],[Δx2]]*-0.25</f>
        <v>-1</v>
      </c>
      <c r="D35" s="3">
        <f>100*(1-(EXP(Tabla112[[#This Row],[*-.25]])))</f>
        <v>63.212055882855765</v>
      </c>
    </row>
    <row r="36" spans="1:4" x14ac:dyDescent="0.25">
      <c r="A36">
        <v>2.1</v>
      </c>
      <c r="B36" s="3">
        <f>Tabla112[[#This Row],[Δx]]^2</f>
        <v>4.41</v>
      </c>
      <c r="C36" s="3">
        <f>Tabla112[[#This Row],[Δx2]]*-0.25</f>
        <v>-1.1025</v>
      </c>
      <c r="D36" s="3">
        <f>100*(1-(EXP(Tabla112[[#This Row],[*-.25]])))</f>
        <v>66.796005465533938</v>
      </c>
    </row>
    <row r="37" spans="1:4" x14ac:dyDescent="0.25">
      <c r="A37">
        <v>2.2000000000000002</v>
      </c>
      <c r="B37" s="3">
        <f>Tabla112[[#This Row],[Δx]]^2</f>
        <v>4.8400000000000007</v>
      </c>
      <c r="C37" s="3">
        <f>Tabla112[[#This Row],[Δx2]]*-0.25</f>
        <v>-1.2100000000000002</v>
      </c>
      <c r="D37" s="3">
        <f>100*(1-(EXP(Tabla112[[#This Row],[*-.25]])))</f>
        <v>70.18027205701128</v>
      </c>
    </row>
    <row r="38" spans="1:4" x14ac:dyDescent="0.25">
      <c r="A38">
        <v>2.2999999999999998</v>
      </c>
      <c r="B38" s="3">
        <f>Tabla112[[#This Row],[Δx]]^2</f>
        <v>5.2899999999999991</v>
      </c>
      <c r="C38" s="3">
        <f>Tabla112[[#This Row],[Δx2]]*-0.25</f>
        <v>-1.3224999999999998</v>
      </c>
      <c r="D38" s="3">
        <f>100*(1-(EXP(Tabla112[[#This Row],[*-.25]])))</f>
        <v>73.353170218647577</v>
      </c>
    </row>
    <row r="39" spans="1:4" x14ac:dyDescent="0.25">
      <c r="A39">
        <v>2.4</v>
      </c>
      <c r="B39" s="3">
        <f>Tabla112[[#This Row],[Δx]]^2</f>
        <v>5.76</v>
      </c>
      <c r="C39" s="3">
        <f>Tabla112[[#This Row],[Δx2]]*-0.25</f>
        <v>-1.44</v>
      </c>
      <c r="D39" s="3">
        <f>100*(1-(EXP(Tabla112[[#This Row],[*-.25]])))</f>
        <v>76.307224131787819</v>
      </c>
    </row>
    <row r="40" spans="1:4" x14ac:dyDescent="0.25">
      <c r="A40">
        <v>2.5</v>
      </c>
      <c r="B40" s="3">
        <f>Tabla112[[#This Row],[Δx]]^2</f>
        <v>6.25</v>
      </c>
      <c r="C40" s="3">
        <f>Tabla112[[#This Row],[Δx2]]*-0.25</f>
        <v>-1.5625</v>
      </c>
      <c r="D40" s="3">
        <f>100*(1-(EXP(Tabla112[[#This Row],[*-.25]])))</f>
        <v>79.038861284890217</v>
      </c>
    </row>
    <row r="41" spans="1:4" x14ac:dyDescent="0.25">
      <c r="A41">
        <v>2.6</v>
      </c>
      <c r="B41" s="3">
        <f>Tabla112[[#This Row],[Δx]]^2</f>
        <v>6.7600000000000007</v>
      </c>
      <c r="C41" s="3">
        <f>Tabla112[[#This Row],[Δx2]]*-0.25</f>
        <v>-1.6900000000000002</v>
      </c>
      <c r="D41" s="3">
        <f>100*(1-(EXP(Tabla112[[#This Row],[*-.25]])))</f>
        <v>81.548047600701082</v>
      </c>
    </row>
    <row r="42" spans="1:4" x14ac:dyDescent="0.25">
      <c r="A42">
        <v>2.7</v>
      </c>
      <c r="B42" s="3">
        <f>Tabla112[[#This Row],[Δx]]^2</f>
        <v>7.2900000000000009</v>
      </c>
      <c r="C42" s="3">
        <f>Tabla112[[#This Row],[Δx2]]*-0.25</f>
        <v>-1.8225000000000002</v>
      </c>
      <c r="D42" s="3">
        <f>100*(1-(EXP(Tabla112[[#This Row],[*-.25]])))</f>
        <v>83.837880753466081</v>
      </c>
    </row>
    <row r="43" spans="1:4" x14ac:dyDescent="0.25">
      <c r="A43">
        <v>2.8</v>
      </c>
      <c r="B43" s="3">
        <f>Tabla112[[#This Row],[Δx]]^2</f>
        <v>7.839999999999999</v>
      </c>
      <c r="C43" s="3">
        <f>Tabla112[[#This Row],[Δx2]]*-0.25</f>
        <v>-1.9599999999999997</v>
      </c>
      <c r="D43" s="3">
        <f>100*(1-(EXP(Tabla112[[#This Row],[*-.25]])))</f>
        <v>85.9141579078955</v>
      </c>
    </row>
    <row r="44" spans="1:4" x14ac:dyDescent="0.25">
      <c r="A44">
        <v>2.9</v>
      </c>
      <c r="B44" s="3">
        <f>Tabla112[[#This Row],[Δx]]^2</f>
        <v>8.41</v>
      </c>
      <c r="C44" s="3">
        <f>Tabla112[[#This Row],[Δx2]]*-0.25</f>
        <v>-2.1025</v>
      </c>
      <c r="D44" s="3">
        <f>100*(1-(EXP(Tabla112[[#This Row],[*-.25]])))</f>
        <v>87.784933046001001</v>
      </c>
    </row>
    <row r="45" spans="1:4" x14ac:dyDescent="0.25">
      <c r="A45">
        <v>3</v>
      </c>
      <c r="B45" s="3">
        <f>Tabla112[[#This Row],[Δx]]^2</f>
        <v>9</v>
      </c>
      <c r="C45" s="3">
        <f>Tabla112[[#This Row],[Δx2]]*-0.25</f>
        <v>-2.25</v>
      </c>
      <c r="D45" s="3">
        <f>100*(1-(EXP(Tabla112[[#This Row],[*-.25]])))</f>
        <v>89.460077543813568</v>
      </c>
    </row>
    <row r="46" spans="1:4" x14ac:dyDescent="0.25">
      <c r="A46">
        <v>3.1</v>
      </c>
      <c r="B46" s="3">
        <f>Tabla112[[#This Row],[Δx]]^2</f>
        <v>9.6100000000000012</v>
      </c>
      <c r="C46" s="3">
        <f>Tabla112[[#This Row],[Δx2]]*-0.25</f>
        <v>-2.4025000000000003</v>
      </c>
      <c r="D46" s="3">
        <f>100*(1-(EXP(Tabla112[[#This Row],[*-.25]])))</f>
        <v>90.950855833630413</v>
      </c>
    </row>
    <row r="47" spans="1:4" x14ac:dyDescent="0.25">
      <c r="A47">
        <v>3.2</v>
      </c>
      <c r="B47" s="3">
        <f>Tabla112[[#This Row],[Δx]]^2</f>
        <v>10.240000000000002</v>
      </c>
      <c r="C47" s="3">
        <f>Tabla112[[#This Row],[Δx2]]*-0.25</f>
        <v>-2.5600000000000005</v>
      </c>
      <c r="D47" s="3">
        <f>100*(1-(EXP(Tabla112[[#This Row],[*-.25]])))</f>
        <v>92.269525955670034</v>
      </c>
    </row>
    <row r="48" spans="1:4" x14ac:dyDescent="0.25">
      <c r="A48">
        <v>3.3</v>
      </c>
      <c r="B48" s="3">
        <f>Tabla112[[#This Row],[Δx]]^2</f>
        <v>10.889999999999999</v>
      </c>
      <c r="C48" s="3">
        <f>Tabla112[[#This Row],[Δx2]]*-0.25</f>
        <v>-2.7224999999999997</v>
      </c>
      <c r="D48" s="3">
        <f>100*(1-(EXP(Tabla112[[#This Row],[*-.25]])))</f>
        <v>93.428972677249718</v>
      </c>
    </row>
    <row r="49" spans="1:4" x14ac:dyDescent="0.25">
      <c r="A49">
        <v>3.4</v>
      </c>
      <c r="B49" s="3">
        <f>Tabla112[[#This Row],[Δx]]^2</f>
        <v>11.559999999999999</v>
      </c>
      <c r="C49" s="3">
        <f>Tabla112[[#This Row],[Δx2]]*-0.25</f>
        <v>-2.8899999999999997</v>
      </c>
      <c r="D49" s="3">
        <f>100*(1-(EXP(Tabla112[[#This Row],[*-.25]])))</f>
        <v>94.442378738851701</v>
      </c>
    </row>
    <row r="50" spans="1:4" x14ac:dyDescent="0.25">
      <c r="A50">
        <v>3.5</v>
      </c>
      <c r="B50" s="3">
        <f>Tabla112[[#This Row],[Δx]]^2</f>
        <v>12.25</v>
      </c>
      <c r="C50" s="3">
        <f>Tabla112[[#This Row],[Δx2]]*-0.25</f>
        <v>-3.0625</v>
      </c>
      <c r="D50" s="3">
        <f>100*(1-(EXP(Tabla112[[#This Row],[*-.25]])))</f>
        <v>95.322937761604095</v>
      </c>
    </row>
    <row r="51" spans="1:4" x14ac:dyDescent="0.25">
      <c r="A51">
        <v>3.6</v>
      </c>
      <c r="B51" s="3">
        <f>Tabla112[[#This Row],[Δx]]^2</f>
        <v>12.96</v>
      </c>
      <c r="C51" s="3">
        <f>Tabla112[[#This Row],[Δx2]]*-0.25</f>
        <v>-3.24</v>
      </c>
      <c r="D51" s="3">
        <f>100*(1-(EXP(Tabla112[[#This Row],[*-.25]])))</f>
        <v>96.083610490101293</v>
      </c>
    </row>
    <row r="52" spans="1:4" x14ac:dyDescent="0.25">
      <c r="A52">
        <v>3.7</v>
      </c>
      <c r="B52" s="3">
        <f>Tabla112[[#This Row],[Δx]]^2</f>
        <v>13.690000000000001</v>
      </c>
      <c r="C52" s="3">
        <f>Tabla112[[#This Row],[Δx2]]*-0.25</f>
        <v>-3.4225000000000003</v>
      </c>
      <c r="D52" s="3">
        <f>100*(1-(EXP(Tabla112[[#This Row],[*-.25]])))</f>
        <v>96.736924400710393</v>
      </c>
    </row>
    <row r="53" spans="1:4" x14ac:dyDescent="0.25">
      <c r="A53">
        <v>3.8</v>
      </c>
      <c r="B53" s="3">
        <f>Tabla112[[#This Row],[Δx]]^2</f>
        <v>14.44</v>
      </c>
      <c r="C53" s="3">
        <f>Tabla112[[#This Row],[Δx2]]*-0.25</f>
        <v>-3.61</v>
      </c>
      <c r="D53" s="3">
        <f>100*(1-(EXP(Tabla112[[#This Row],[*-.25]])))</f>
        <v>97.294815313364964</v>
      </c>
    </row>
    <row r="54" spans="1:4" x14ac:dyDescent="0.25">
      <c r="A54">
        <v>3.9</v>
      </c>
      <c r="B54" s="3">
        <f>Tabla112[[#This Row],[Δx]]^2</f>
        <v>15.209999999999999</v>
      </c>
      <c r="C54" s="3">
        <f>Tabla112[[#This Row],[Δx2]]*-0.25</f>
        <v>-3.8024999999999998</v>
      </c>
      <c r="D54" s="3">
        <f>100*(1-(EXP(Tabla112[[#This Row],[*-.25]])))</f>
        <v>97.76850852230335</v>
      </c>
    </row>
    <row r="55" spans="1:4" x14ac:dyDescent="0.25">
      <c r="A55">
        <v>4</v>
      </c>
      <c r="B55">
        <f>Tabla112[[#This Row],[Δx]]^2</f>
        <v>16</v>
      </c>
      <c r="C55">
        <f>Tabla112[[#This Row],[Δx2]]*-0.25</f>
        <v>-4</v>
      </c>
      <c r="D55">
        <f>100*(1-(EXP(Tabla112[[#This Row],[*-.25]])))</f>
        <v>98.168436111126582</v>
      </c>
    </row>
  </sheetData>
  <mergeCells count="5">
    <mergeCell ref="M13:P13"/>
    <mergeCell ref="M14:P14"/>
    <mergeCell ref="M15:P15"/>
    <mergeCell ref="M16:P16"/>
    <mergeCell ref="M17:P17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602F-005E-4C4B-A46D-E9D9CCF6807A}">
  <dimension ref="A1"/>
  <sheetViews>
    <sheetView topLeftCell="A13" workbookViewId="0">
      <selection activeCell="E29" sqref="E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6E5B20C7249A4AB06585182AAC5069" ma:contentTypeVersion="10" ma:contentTypeDescription="Create a new document." ma:contentTypeScope="" ma:versionID="244d949286772a1be0a3f0c043bdbc12">
  <xsd:schema xmlns:xsd="http://www.w3.org/2001/XMLSchema" xmlns:xs="http://www.w3.org/2001/XMLSchema" xmlns:p="http://schemas.microsoft.com/office/2006/metadata/properties" xmlns:ns3="820bd39c-0f85-4e79-a578-24ccc49143e4" xmlns:ns4="ceca58f4-0f39-4688-8f25-8a7aff8cf6ec" targetNamespace="http://schemas.microsoft.com/office/2006/metadata/properties" ma:root="true" ma:fieldsID="e2f012aa5a0f8a1f228cf98138d973ba" ns3:_="" ns4:_="">
    <xsd:import namespace="820bd39c-0f85-4e79-a578-24ccc49143e4"/>
    <xsd:import namespace="ceca58f4-0f39-4688-8f25-8a7aff8cf6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bd39c-0f85-4e79-a578-24ccc49143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a58f4-0f39-4688-8f25-8a7aff8cf6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C947E8-C8AF-4978-9196-508AA9A814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0bd39c-0f85-4e79-a578-24ccc49143e4"/>
    <ds:schemaRef ds:uri="ceca58f4-0f39-4688-8f25-8a7aff8cf6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A12FE2-50BE-4A6D-9B42-08FC688690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800695-BE83-4959-8411-27444558EDA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 </cp:lastModifiedBy>
  <dcterms:created xsi:type="dcterms:W3CDTF">2020-11-13T01:45:23Z</dcterms:created>
  <dcterms:modified xsi:type="dcterms:W3CDTF">2020-11-14T03:05:23Z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0x0101002D6E5B20C7249A4AB06585182AAC5069</vt:lpwstr>
  </property>
</Properties>
</file>