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c980c14c46dbca/Documentos/Tec de Monterrey/Clases/5to Semestre/Líneas de acción estratégicas/"/>
    </mc:Choice>
  </mc:AlternateContent>
  <xr:revisionPtr revIDLastSave="488" documentId="13_ncr:1_{331AAB95-DEA0-CE4A-9E83-7C21E183352B}" xr6:coauthVersionLast="47" xr6:coauthVersionMax="47" xr10:uidLastSave="{6C4480AF-E888-45A0-8AF3-3C5126174C3E}"/>
  <bookViews>
    <workbookView xWindow="-108" yWindow="-108" windowWidth="23256" windowHeight="12456" firstSheet="8" activeTab="10" xr2:uid="{E4C4199A-C799-2A42-B8F2-F3DC977025CE}"/>
  </bookViews>
  <sheets>
    <sheet name="Indicadores" sheetId="1" r:id="rId1"/>
    <sheet name="1.- Pareto por piezas" sheetId="2" r:id="rId2"/>
    <sheet name="2.- Pareto Consumos" sheetId="3" r:id="rId3"/>
    <sheet name="3.-Tiempos de Entrega" sheetId="4" r:id="rId4"/>
    <sheet name="4.-Ventas acumuladas anuales" sheetId="5" r:id="rId5"/>
    <sheet name="5.- Gastos Mensuales" sheetId="6" r:id="rId6"/>
    <sheet name="6.-Inventario Mensual " sheetId="7" r:id="rId7"/>
    <sheet name="7.-Piezas Fabricadas " sheetId="8" r:id="rId8"/>
    <sheet name="8.-Niveles de recompra" sheetId="9" r:id="rId9"/>
    <sheet name="9.-Estados financieros" sheetId="10" r:id="rId10"/>
    <sheet name="EF Tra" sheetId="11" r:id="rId11"/>
  </sheets>
  <definedNames>
    <definedName name="_xlnm.Print_Area" localSheetId="9">'9.-Estados financieros'!$B$4:$J$23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0" l="1"/>
  <c r="K3" i="11"/>
  <c r="K4" i="11"/>
  <c r="K5" i="11"/>
  <c r="K6" i="11"/>
  <c r="K7" i="11"/>
  <c r="K8" i="11"/>
  <c r="K9" i="11"/>
  <c r="K10" i="11"/>
  <c r="K2" i="11"/>
  <c r="E20" i="10"/>
  <c r="D19" i="10"/>
  <c r="M8" i="10"/>
  <c r="M9" i="10"/>
  <c r="M10" i="10"/>
  <c r="M19" i="10" s="1"/>
  <c r="M11" i="10"/>
  <c r="M12" i="10"/>
  <c r="M20" i="10" s="1"/>
  <c r="M7" i="10"/>
  <c r="M18" i="10" s="1"/>
  <c r="E19" i="10"/>
  <c r="F19" i="10"/>
  <c r="G19" i="10"/>
  <c r="H19" i="10"/>
  <c r="I19" i="10"/>
  <c r="J19" i="10"/>
  <c r="K19" i="10"/>
  <c r="L19" i="10"/>
  <c r="F20" i="10"/>
  <c r="G20" i="10"/>
  <c r="H20" i="10"/>
  <c r="I20" i="10"/>
  <c r="J20" i="10"/>
  <c r="K20" i="10"/>
  <c r="L20" i="10"/>
  <c r="E21" i="10"/>
  <c r="F21" i="10"/>
  <c r="H21" i="10"/>
  <c r="I21" i="10"/>
  <c r="J21" i="10"/>
  <c r="K21" i="10"/>
  <c r="L21" i="10"/>
  <c r="E18" i="10"/>
  <c r="F18" i="10"/>
  <c r="G18" i="10"/>
  <c r="H18" i="10"/>
  <c r="I18" i="10"/>
  <c r="J18" i="10"/>
  <c r="K18" i="10"/>
  <c r="L18" i="10"/>
  <c r="D21" i="10"/>
  <c r="D20" i="10"/>
  <c r="D18" i="10"/>
  <c r="J3" i="11"/>
  <c r="J4" i="11"/>
  <c r="J5" i="11"/>
  <c r="J6" i="11"/>
  <c r="J7" i="11"/>
  <c r="J8" i="11"/>
  <c r="J9" i="11"/>
  <c r="J10" i="11"/>
  <c r="J2" i="11"/>
  <c r="E10" i="11"/>
  <c r="G10" i="11" s="1"/>
  <c r="E9" i="11"/>
  <c r="G9" i="11" s="1"/>
  <c r="E8" i="11"/>
  <c r="G8" i="11" s="1"/>
  <c r="E7" i="11"/>
  <c r="G7" i="11" s="1"/>
  <c r="E6" i="11"/>
  <c r="G6" i="11" s="1"/>
  <c r="E5" i="11"/>
  <c r="G5" i="11" s="1"/>
  <c r="E4" i="11"/>
  <c r="G4" i="11" s="1"/>
  <c r="E3" i="11"/>
  <c r="G3" i="11" s="1"/>
  <c r="E2" i="11"/>
  <c r="G2" i="11" s="1"/>
  <c r="M21" i="10" l="1"/>
  <c r="L12" i="6"/>
  <c r="K12" i="6"/>
  <c r="J12" i="6"/>
  <c r="I12" i="6"/>
  <c r="H12" i="6"/>
  <c r="G12" i="6"/>
  <c r="F12" i="6"/>
  <c r="E12" i="6"/>
  <c r="D12" i="6"/>
  <c r="E10" i="10"/>
  <c r="E12" i="10" s="1"/>
  <c r="F10" i="10"/>
  <c r="F12" i="10" s="1"/>
  <c r="G10" i="10"/>
  <c r="G12" i="10" s="1"/>
  <c r="H10" i="10"/>
  <c r="H12" i="10" s="1"/>
  <c r="I10" i="10"/>
  <c r="I12" i="10" s="1"/>
  <c r="J10" i="10"/>
  <c r="J12" i="10" s="1"/>
  <c r="K10" i="10"/>
  <c r="K12" i="10" s="1"/>
  <c r="L10" i="10"/>
  <c r="L12" i="10" s="1"/>
  <c r="D10" i="10"/>
  <c r="D12" i="10" s="1"/>
  <c r="F30" i="3" l="1"/>
</calcChain>
</file>

<file path=xl/sharedStrings.xml><?xml version="1.0" encoding="utf-8"?>
<sst xmlns="http://schemas.openxmlformats.org/spreadsheetml/2006/main" count="175" uniqueCount="106">
  <si>
    <t>Indicadores utilizados en Artefactos Metalicos  Serrano SA de CV</t>
  </si>
  <si>
    <t>Los indicadores que utilizamos en la empresa son:</t>
  </si>
  <si>
    <t xml:space="preserve">1.- Mensualmente se obtiene los paretos de los productos que se vendieron en el periodo y el anual.  </t>
  </si>
  <si>
    <t>2.- igualmente se obtiene el Pareto de los clientes por  piezas  y por el consumo que se registro en el periodo y anual</t>
  </si>
  <si>
    <t>3.- Se reporta mensualmente los tiempos de entrega que se tuvieron en el periodo</t>
  </si>
  <si>
    <t>4.-Se reportan las ventas acumuladas hasta el ciere de cada mes</t>
  </si>
  <si>
    <t>5.-Se reportan los realizados en el mes</t>
  </si>
  <si>
    <t>6.-Se hace inventario cada semana y al cierre de mes</t>
  </si>
  <si>
    <t>7.-Se reportan las piezas fabricadas por semana y al mes</t>
  </si>
  <si>
    <t>8.-De acuerdo al nivel de demanda se calcula el rendimiento de la materia prima para decidir comprar materia prima y en su caso que</t>
  </si>
  <si>
    <t>materia prima de acuerdo a los niveles de recompra que se tienen en cada material.</t>
  </si>
  <si>
    <t xml:space="preserve">9.-Se realizan al final de mes los estados financieros con especial atención al EBITDA </t>
  </si>
  <si>
    <t xml:space="preserve">   Estos son los indicadores que manejamos actualmente, quedo pendiente de cualquier comentario.</t>
  </si>
  <si>
    <t>20 % de productos que representan el 80% de las ventas para AMSE</t>
  </si>
  <si>
    <t xml:space="preserve"> Producto</t>
  </si>
  <si>
    <t>Piezas vendidas en 2023</t>
  </si>
  <si>
    <t xml:space="preserve">colador economico # 16 </t>
  </si>
  <si>
    <t xml:space="preserve">colador economico # 14 </t>
  </si>
  <si>
    <t>colador economico # 12</t>
  </si>
  <si>
    <t>colador economico # 10</t>
  </si>
  <si>
    <t xml:space="preserve">colador economico # 20 </t>
  </si>
  <si>
    <t>colador economico # 18</t>
  </si>
  <si>
    <t>colador economico # 32</t>
  </si>
  <si>
    <t>colador economico # 25</t>
  </si>
  <si>
    <t>colador economico # 06</t>
  </si>
  <si>
    <t>colador economico # 08</t>
  </si>
  <si>
    <t xml:space="preserve"> </t>
  </si>
  <si>
    <t xml:space="preserve">Cliente </t>
  </si>
  <si>
    <t>Monto consumido en el año 2023</t>
  </si>
  <si>
    <t>RS</t>
  </si>
  <si>
    <t>FL</t>
  </si>
  <si>
    <t>Ve</t>
  </si>
  <si>
    <t>JMD</t>
  </si>
  <si>
    <t>DI</t>
  </si>
  <si>
    <t>MC</t>
  </si>
  <si>
    <t>AA</t>
  </si>
  <si>
    <t>NS</t>
  </si>
  <si>
    <t>Chr</t>
  </si>
  <si>
    <t>BP</t>
  </si>
  <si>
    <t>JLMt</t>
  </si>
  <si>
    <t>FA</t>
  </si>
  <si>
    <t>AF</t>
  </si>
  <si>
    <t>Pe</t>
  </si>
  <si>
    <t>JLMs</t>
  </si>
  <si>
    <t>SC</t>
  </si>
  <si>
    <t>JS</t>
  </si>
  <si>
    <t>HL</t>
  </si>
  <si>
    <t>ES</t>
  </si>
  <si>
    <t>LS</t>
  </si>
  <si>
    <t>JA</t>
  </si>
  <si>
    <t>MS</t>
  </si>
  <si>
    <t xml:space="preserve">      Totales</t>
  </si>
  <si>
    <t>Esta cantidad es el 80% de las ventas hasta el mes de septiembre  2023</t>
  </si>
  <si>
    <t>MES</t>
  </si>
  <si>
    <t>PIEZAS</t>
  </si>
  <si>
    <t xml:space="preserve">CLIENTES </t>
  </si>
  <si>
    <t>DIAS DISTRIBUCION</t>
  </si>
  <si>
    <t>DIAS DE PRODUCCION</t>
  </si>
  <si>
    <t>Aclaración:  se mide el tiempo de producción que difiere del tiempo de entrega pues</t>
  </si>
  <si>
    <t xml:space="preserve">   ocurre que  se puede producir la mercancía pero por solicitud del cliente o por esperar alguna de las piezas</t>
  </si>
  <si>
    <t xml:space="preserve">solicitdas se detenga la entrega. Dado que se produce sobre pedido la mayoria de los </t>
  </si>
  <si>
    <t>productos. Sólo se tiene un pequeño inventario de los productos más vendidos.</t>
  </si>
  <si>
    <t>TOTAL $$</t>
  </si>
  <si>
    <t>PROMEDIO MENSUAL</t>
  </si>
  <si>
    <t>$$</t>
  </si>
  <si>
    <t>TOTALES</t>
  </si>
  <si>
    <t>PROMEDIO SEMANAL (4 SEM)</t>
  </si>
  <si>
    <t>Datos del 2023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</si>
  <si>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</si>
  <si>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</si>
  <si>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</si>
  <si>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</si>
  <si>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</si>
  <si>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</si>
  <si>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</si>
  <si>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</si>
  <si>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</si>
  <si>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Ventas</t>
  </si>
  <si>
    <t>Gastos indirectos</t>
  </si>
  <si>
    <t>Gastos Directos</t>
  </si>
  <si>
    <t>Utilidad Operativa</t>
  </si>
  <si>
    <t>Inventario</t>
  </si>
  <si>
    <t>Piezas Fabricadas en el mes</t>
  </si>
  <si>
    <t>Material</t>
  </si>
  <si>
    <t>Punto de recompra</t>
  </si>
  <si>
    <t xml:space="preserve">Lamina galvanizada en cinta </t>
  </si>
  <si>
    <t>400 kg</t>
  </si>
  <si>
    <t>Alambre en varilla</t>
  </si>
  <si>
    <t>500 kg</t>
  </si>
  <si>
    <t>Tela de mosco</t>
  </si>
  <si>
    <t>10 rollos de 1.20 metros de ancho por 30 metros de largo</t>
  </si>
  <si>
    <t>Impuestos e intereses</t>
  </si>
  <si>
    <t>Utilidad Neta</t>
  </si>
  <si>
    <t>Fecha</t>
  </si>
  <si>
    <t>KPIs Financieros</t>
  </si>
  <si>
    <t>Margen Bruto</t>
  </si>
  <si>
    <t>Margen operativo</t>
  </si>
  <si>
    <t>Margen Neto</t>
  </si>
  <si>
    <t>Eficiencia Operativa</t>
  </si>
  <si>
    <t>Acumulado</t>
  </si>
  <si>
    <t>Rentabilidad neta de las ventas</t>
  </si>
  <si>
    <t>Rentabilidad bruta de las ventas</t>
  </si>
  <si>
    <t>Eficiencia operativa y rentabilidad</t>
  </si>
  <si>
    <t>Gastos</t>
  </si>
  <si>
    <t>Gastos + Impuestos</t>
  </si>
  <si>
    <t>Cuanto ingreso se genera por cada unidad de gasto indirecto, (por cada peso que invierto en gasto indirecto, tengo x pesos de venta)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</si>
</sst>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4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2" tint="-0.499984740745262"/>
      <name val="Arial"/>
      <family val="2"/>
    </font>
    <font>
      <sz val="20"/>
      <color theme="1"/>
      <name val="Arial Black"/>
      <family val="2"/>
    </font>
    <font>
      <b/>
      <sz val="12"/>
      <color rgb="FF00B0F0"/>
      <name val="Arial Black"/>
      <family val="2"/>
    </font>
    <font>
      <b/>
      <sz val="14"/>
      <color rgb="FFFF6565"/>
      <name val="Arial"/>
      <family val="2"/>
    </font>
    <font>
      <b/>
      <sz val="14"/>
      <color theme="2" tint="-0.499984740745262"/>
      <name val="Arial"/>
      <family val="2"/>
    </font>
    <font>
      <b/>
      <sz val="12"/>
      <color rgb="FFF09456"/>
      <name val="Arial Black"/>
      <family val="2"/>
    </font>
    <font>
      <b/>
      <sz val="12"/>
      <color theme="2" tint="-0.499984740745262"/>
      <name val="Arial Black"/>
      <family val="2"/>
    </font>
    <font>
      <sz val="16"/>
      <color theme="1"/>
      <name val="Arial"/>
      <family val="2"/>
    </font>
    <font>
      <b/>
      <sz val="14"/>
      <color rgb="FFFF6565"/>
      <name val="Arial Black"/>
      <family val="2"/>
    </font>
    <font>
      <b/>
      <sz val="14"/>
      <color theme="2" tint="-0.499984740745262"/>
      <name val="Arial Black"/>
      <family val="2"/>
    </font>
    <font>
      <b/>
      <sz val="12"/>
      <color theme="1"/>
      <name val="Arial"/>
      <family val="2"/>
    </font>
    <font>
      <b/>
      <sz val="12"/>
      <color theme="8" tint="-0.249977111117893"/>
      <name val="Arial"/>
      <family val="2"/>
    </font>
    <font>
      <b/>
      <sz val="12"/>
      <color rgb="FFF09456"/>
      <name val="Arial"/>
      <family val="2"/>
    </font>
    <font>
      <b/>
      <sz val="12"/>
      <color rgb="FFC9C9FF"/>
      <name val="Arial Black"/>
      <family val="2"/>
    </font>
    <font>
      <b/>
      <sz val="14"/>
      <color rgb="FF00B0F0"/>
      <name val="Arial Black"/>
      <family val="2"/>
    </font>
    <font>
      <b/>
      <sz val="12"/>
      <color theme="1"/>
      <name val="Comic Sans MS"/>
      <family val="4"/>
    </font>
    <font>
      <b/>
      <sz val="12"/>
      <color theme="4" tint="-0.249977111117893"/>
      <name val="Comic Sans MS"/>
      <family val="4"/>
    </font>
    <font>
      <b/>
      <sz val="12"/>
      <color theme="5" tint="-0.249977111117893"/>
      <name val="Comic Sans MS"/>
      <family val="4"/>
    </font>
    <font>
      <b/>
      <sz val="16"/>
      <color rgb="FF000000"/>
      <name val="Comic Sans MS"/>
      <family val="4"/>
    </font>
    <font>
      <b/>
      <sz val="12"/>
      <color rgb="FF757171"/>
      <name val="Arial"/>
      <family val="2"/>
    </font>
    <font>
      <b/>
      <sz val="12"/>
      <color rgb="FF000000"/>
      <name val="Arial Black"/>
      <family val="2"/>
    </font>
    <font>
      <b/>
      <sz val="12"/>
      <color rgb="FF2F75B5"/>
      <name val="Arial Black"/>
      <family val="2"/>
    </font>
    <font>
      <b/>
      <sz val="12"/>
      <color rgb="FF757171"/>
      <name val="Arial Black"/>
      <family val="2"/>
    </font>
    <font>
      <sz val="16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2F75B5"/>
      <name val="Arial"/>
      <family val="2"/>
    </font>
    <font>
      <b/>
      <sz val="12"/>
      <color rgb="FF000000"/>
      <name val="Comic Sans MS"/>
      <family val="4"/>
    </font>
    <font>
      <b/>
      <sz val="12"/>
      <color rgb="FF305496"/>
      <name val="Comic Sans MS"/>
      <family val="4"/>
    </font>
    <font>
      <b/>
      <sz val="12"/>
      <color rgb="FFC65911"/>
      <name val="Comic Sans MS"/>
      <family val="4"/>
    </font>
    <font>
      <b/>
      <sz val="12"/>
      <color rgb="FFFF6565"/>
      <name val="Arial"/>
      <family val="2"/>
    </font>
    <font>
      <b/>
      <sz val="12"/>
      <color rgb="FF00B0F0"/>
      <name val="Arial"/>
      <family val="2"/>
    </font>
    <font>
      <b/>
      <sz val="14"/>
      <color theme="1"/>
      <name val="Arial"/>
      <family val="2"/>
    </font>
    <font>
      <b/>
      <sz val="12"/>
      <color rgb="FFFF6565"/>
      <name val="Arial Black"/>
      <family val="2"/>
    </font>
    <font>
      <sz val="14"/>
      <color theme="1"/>
      <name val="Arial"/>
      <family val="2"/>
    </font>
    <font>
      <sz val="14"/>
      <color theme="2" tint="-0.499984740745262"/>
      <name val="Arial"/>
      <family val="2"/>
    </font>
    <font>
      <sz val="14"/>
      <color rgb="FF00B0F0"/>
      <name val="Arial Black"/>
      <family val="2"/>
    </font>
    <font>
      <sz val="11"/>
      <color rgb="FF000000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rgb="FF75717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Calibri (Cuerpo)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theme="6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ck">
        <color theme="4" tint="0.79992065187536243"/>
      </left>
      <right/>
      <top/>
      <bottom/>
      <diagonal/>
    </border>
    <border>
      <left style="thick">
        <color theme="4" tint="0.79992065187536243"/>
      </left>
      <right style="thick">
        <color theme="4" tint="0.79992065187536243"/>
      </right>
      <top style="thick">
        <color theme="4" tint="0.79992065187536243"/>
      </top>
      <bottom style="thick">
        <color theme="4" tint="0.79992065187536243"/>
      </bottom>
      <diagonal/>
    </border>
    <border>
      <left style="thick">
        <color theme="4" tint="0.79989013336588644"/>
      </left>
      <right style="thick">
        <color theme="4" tint="0.79989013336588644"/>
      </right>
      <top style="thick">
        <color theme="4" tint="0.79992065187536243"/>
      </top>
      <bottom style="thick">
        <color theme="4" tint="0.79989013336588644"/>
      </bottom>
      <diagonal/>
    </border>
    <border>
      <left style="thick">
        <color rgb="FFD9E1F2"/>
      </left>
      <right style="thick">
        <color rgb="FFD9E1F2"/>
      </right>
      <top style="thick">
        <color rgb="FFD9E1F2"/>
      </top>
      <bottom style="thick">
        <color rgb="FFD9E1F2"/>
      </bottom>
      <diagonal/>
    </border>
    <border>
      <left style="thick">
        <color rgb="FFD9E1F2"/>
      </left>
      <right/>
      <top style="thick">
        <color rgb="FFD9E1F2"/>
      </top>
      <bottom style="thick">
        <color rgb="FFD9E1F2"/>
      </bottom>
      <diagonal/>
    </border>
    <border>
      <left style="thick">
        <color rgb="FFD9E1F2"/>
      </left>
      <right style="thick">
        <color rgb="FFD9E1F2"/>
      </right>
      <top/>
      <bottom style="thick">
        <color rgb="FFD9E1F2"/>
      </bottom>
      <diagonal/>
    </border>
    <border>
      <left style="thick">
        <color rgb="FFD9E1F2"/>
      </left>
      <right/>
      <top/>
      <bottom style="thick">
        <color rgb="FFD9E1F2"/>
      </bottom>
      <diagonal/>
    </border>
    <border>
      <left/>
      <right style="thick">
        <color rgb="FFD9E1F2"/>
      </right>
      <top/>
      <bottom style="thick">
        <color rgb="FFD9E1F2"/>
      </bottom>
      <diagonal/>
    </border>
    <border>
      <left style="medium">
        <color rgb="FF7B7B7B"/>
      </left>
      <right/>
      <top style="medium">
        <color rgb="FF7B7B7B"/>
      </top>
      <bottom style="medium">
        <color rgb="FF7B7B7B"/>
      </bottom>
      <diagonal/>
    </border>
    <border>
      <left/>
      <right style="medium">
        <color rgb="FF7B7B7B"/>
      </right>
      <top style="medium">
        <color rgb="FF7B7B7B"/>
      </top>
      <bottom style="medium">
        <color rgb="FF7B7B7B"/>
      </bottom>
      <diagonal/>
    </border>
    <border>
      <left style="medium">
        <color rgb="FF7B7B7B"/>
      </left>
      <right style="medium">
        <color rgb="FF7B7B7B"/>
      </right>
      <top/>
      <bottom style="medium">
        <color rgb="FF7B7B7B"/>
      </bottom>
      <diagonal/>
    </border>
    <border>
      <left/>
      <right style="medium">
        <color rgb="FF7B7B7B"/>
      </right>
      <top/>
      <bottom style="medium">
        <color rgb="FF7B7B7B"/>
      </bottom>
      <diagonal/>
    </border>
    <border>
      <left/>
      <right style="thick">
        <color rgb="FFD9E1F2"/>
      </right>
      <top style="thick">
        <color rgb="FFD9E1F2"/>
      </top>
      <bottom style="thick">
        <color rgb="FFD9E1F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/>
    </xf>
    <xf numFmtId="0" fontId="10" fillId="0" borderId="0" xfId="0" applyFont="1"/>
    <xf numFmtId="1" fontId="5" fillId="0" borderId="3" xfId="0" applyNumberFormat="1" applyFont="1" applyBorder="1" applyAlignment="1">
      <alignment horizontal="center" vertical="center"/>
    </xf>
    <xf numFmtId="44" fontId="10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7" fontId="13" fillId="2" borderId="0" xfId="0" applyNumberFormat="1" applyFont="1" applyFill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44" fontId="15" fillId="0" borderId="5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3" fontId="19" fillId="0" borderId="6" xfId="0" applyNumberFormat="1" applyFont="1" applyBorder="1" applyAlignment="1">
      <alignment horizontal="center" vertical="center"/>
    </xf>
    <xf numFmtId="44" fontId="20" fillId="0" borderId="6" xfId="0" applyNumberFormat="1" applyFont="1" applyBorder="1" applyAlignment="1">
      <alignment horizontal="center" vertical="center"/>
    </xf>
    <xf numFmtId="0" fontId="23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17" fontId="27" fillId="3" borderId="0" xfId="0" applyNumberFormat="1" applyFont="1" applyFill="1" applyAlignment="1">
      <alignment horizontal="center" vertical="center"/>
    </xf>
    <xf numFmtId="3" fontId="28" fillId="0" borderId="8" xfId="0" applyNumberFormat="1" applyFont="1" applyBorder="1" applyAlignment="1">
      <alignment horizontal="center" vertical="center"/>
    </xf>
    <xf numFmtId="44" fontId="15" fillId="0" borderId="9" xfId="0" applyNumberFormat="1" applyFont="1" applyBorder="1" applyAlignment="1">
      <alignment horizontal="center" vertical="center"/>
    </xf>
    <xf numFmtId="3" fontId="28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3" fontId="30" fillId="0" borderId="9" xfId="0" applyNumberFormat="1" applyFont="1" applyBorder="1" applyAlignment="1">
      <alignment horizontal="center" vertical="center"/>
    </xf>
    <xf numFmtId="44" fontId="31" fillId="0" borderId="11" xfId="0" applyNumberFormat="1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44" fontId="26" fillId="0" borderId="15" xfId="0" applyNumberFormat="1" applyFont="1" applyBorder="1" applyAlignment="1">
      <alignment horizontal="center" vertical="center"/>
    </xf>
    <xf numFmtId="3" fontId="26" fillId="0" borderId="15" xfId="0" applyNumberFormat="1" applyFont="1" applyBorder="1" applyAlignment="1">
      <alignment horizontal="center" vertical="center"/>
    </xf>
    <xf numFmtId="0" fontId="26" fillId="0" borderId="0" xfId="0" applyFont="1"/>
    <xf numFmtId="1" fontId="16" fillId="0" borderId="14" xfId="0" applyNumberFormat="1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3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3" fontId="13" fillId="0" borderId="5" xfId="0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0" fontId="36" fillId="0" borderId="0" xfId="0" applyFont="1"/>
    <xf numFmtId="0" fontId="34" fillId="0" borderId="0" xfId="0" applyFont="1"/>
    <xf numFmtId="1" fontId="35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7" fillId="3" borderId="0" xfId="0" applyFont="1" applyFill="1" applyAlignment="1">
      <alignment horizontal="center" vertical="center" wrapText="1"/>
    </xf>
    <xf numFmtId="0" fontId="32" fillId="3" borderId="0" xfId="0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0" fontId="33" fillId="3" borderId="0" xfId="0" applyFont="1" applyFill="1" applyAlignment="1">
      <alignment horizontal="center" vertical="center" wrapText="1"/>
    </xf>
    <xf numFmtId="0" fontId="39" fillId="0" borderId="0" xfId="0" applyFont="1" applyAlignment="1">
      <alignment wrapText="1"/>
    </xf>
    <xf numFmtId="0" fontId="40" fillId="0" borderId="0" xfId="0" applyFont="1"/>
    <xf numFmtId="0" fontId="40" fillId="0" borderId="0" xfId="0" applyFont="1" applyAlignment="1">
      <alignment horizontal="center" vertical="center" wrapText="1"/>
    </xf>
    <xf numFmtId="3" fontId="27" fillId="0" borderId="7" xfId="0" applyNumberFormat="1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1" fontId="25" fillId="0" borderId="16" xfId="0" applyNumberFormat="1" applyFont="1" applyBorder="1" applyAlignment="1">
      <alignment horizontal="center" vertical="center"/>
    </xf>
    <xf numFmtId="1" fontId="5" fillId="0" borderId="16" xfId="0" applyNumberFormat="1" applyFont="1" applyBorder="1" applyAlignment="1">
      <alignment horizontal="center" vertical="center"/>
    </xf>
    <xf numFmtId="0" fontId="41" fillId="0" borderId="0" xfId="0" applyFont="1"/>
    <xf numFmtId="3" fontId="27" fillId="0" borderId="9" xfId="0" applyNumberFormat="1" applyFont="1" applyBorder="1" applyAlignment="1">
      <alignment horizontal="center" vertical="center"/>
    </xf>
    <xf numFmtId="1" fontId="35" fillId="0" borderId="11" xfId="0" applyNumberFormat="1" applyFont="1" applyBorder="1" applyAlignment="1">
      <alignment horizontal="center" vertical="center"/>
    </xf>
    <xf numFmtId="1" fontId="25" fillId="0" borderId="11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/>
    <xf numFmtId="0" fontId="44" fillId="0" borderId="0" xfId="0" applyFont="1"/>
    <xf numFmtId="44" fontId="39" fillId="0" borderId="0" xfId="0" applyNumberFormat="1" applyFont="1"/>
    <xf numFmtId="0" fontId="0" fillId="4" borderId="0" xfId="0" applyFill="1"/>
    <xf numFmtId="9" fontId="0" fillId="0" borderId="0" xfId="3" applyFont="1"/>
    <xf numFmtId="43" fontId="0" fillId="0" borderId="0" xfId="2" applyFont="1"/>
    <xf numFmtId="0" fontId="45" fillId="0" borderId="0" xfId="0" applyFont="1"/>
    <xf numFmtId="0" fontId="45" fillId="6" borderId="0" xfId="0" applyFont="1" applyFill="1"/>
    <xf numFmtId="0" fontId="21" fillId="3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45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  <xf numFmtId="44" fontId="0" fillId="8" borderId="0" xfId="1" applyFont="1" applyFill="1"/>
    <xf numFmtId="44" fontId="39" fillId="8" borderId="0" xfId="0" applyNumberFormat="1" applyFont="1" applyFill="1"/>
    <xf numFmtId="44" fontId="0" fillId="8" borderId="0" xfId="0" applyNumberFormat="1" applyFill="1"/>
    <xf numFmtId="0" fontId="46" fillId="8" borderId="0" xfId="0" applyFont="1" applyFill="1"/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KPIs Financieros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'9.-Estados financieros'!$C$18</c:f>
              <c:strCache>
                <c:ptCount val="1"/>
                <c:pt idx="0">
                  <c:v>Margen Bruto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'9.-Estados financieros'!$D$17:$M$17</c:f>
              <c:strCache>
                <c:ptCount val="1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Acumulado</c:v>
                </c:pt>
              </c:strCache>
            </c:strRef>
          </c:cat>
          <c:val>
            <c:numRef>
              <c:f>'9.-Estados financieros'!$D$18:$M$18</c:f>
              <c:numCache>
                <c:formatCode>0%</c:formatCode>
                <c:ptCount val="10"/>
                <c:pt idx="0">
                  <c:v>0.81474534628594808</c:v>
                </c:pt>
                <c:pt idx="1">
                  <c:v>0.52718097282226273</c:v>
                </c:pt>
                <c:pt idx="2">
                  <c:v>0.68326574053165257</c:v>
                </c:pt>
                <c:pt idx="3">
                  <c:v>0.37969903871703986</c:v>
                </c:pt>
                <c:pt idx="4">
                  <c:v>0.42494508743057724</c:v>
                </c:pt>
                <c:pt idx="5">
                  <c:v>0.55577196153957398</c:v>
                </c:pt>
                <c:pt idx="6">
                  <c:v>0.62203846843164379</c:v>
                </c:pt>
                <c:pt idx="7">
                  <c:v>0.66014099043773555</c:v>
                </c:pt>
                <c:pt idx="8">
                  <c:v>0.21695988532893934</c:v>
                </c:pt>
                <c:pt idx="9">
                  <c:v>0.55879481611745652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C-4838-83FB-DD6152F40510}"/>
            </c:ext>
          </c:extLst>
        </c:ser>
        <c:ser>
          <c:idx val="1"/>
          <c:order val="1"/>
          <c:tx>
            <c:strRef>
              <c:f>'9.-Estados financieros'!$C$19</c:f>
              <c:strCache>
                <c:ptCount val="1"/>
                <c:pt idx="0">
                  <c:v>Margen operativo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'9.-Estados financieros'!$D$17:$M$17</c:f>
              <c:strCache>
                <c:ptCount val="1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Acumulado</c:v>
                </c:pt>
              </c:strCache>
            </c:strRef>
          </c:cat>
          <c:val>
            <c:numRef>
              <c:f>'9.-Estados financieros'!$D$19:$M$19</c:f>
              <c:numCache>
                <c:formatCode>0%</c:formatCode>
                <c:ptCount val="10"/>
                <c:pt idx="0">
                  <c:v>0.52159666058128606</c:v>
                </c:pt>
                <c:pt idx="1">
                  <c:v>0.15269379086160437</c:v>
                </c:pt>
                <c:pt idx="2">
                  <c:v>0.39308603960600275</c:v>
                </c:pt>
                <c:pt idx="3">
                  <c:v>0.10039484401139237</c:v>
                </c:pt>
                <c:pt idx="4">
                  <c:v>0.11698492308658916</c:v>
                </c:pt>
                <c:pt idx="5">
                  <c:v>0.24832722908141211</c:v>
                </c:pt>
                <c:pt idx="6">
                  <c:v>8.5924642226731462E-2</c:v>
                </c:pt>
                <c:pt idx="7">
                  <c:v>0.33478366962079087</c:v>
                </c:pt>
                <c:pt idx="8">
                  <c:v>5.3306769410002286E-2</c:v>
                </c:pt>
                <c:pt idx="9">
                  <c:v>0.24680840111267241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C-4838-83FB-DD6152F40510}"/>
            </c:ext>
          </c:extLst>
        </c:ser>
        <c:ser>
          <c:idx val="2"/>
          <c:order val="2"/>
          <c:tx>
            <c:strRef>
              <c:f>'9.-Estados financieros'!$C$20</c:f>
              <c:strCache>
                <c:ptCount val="1"/>
                <c:pt idx="0">
                  <c:v>Margen Neto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'9.-Estados financieros'!$D$17:$M$17</c:f>
              <c:strCache>
                <c:ptCount val="1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Acumulado</c:v>
                </c:pt>
              </c:strCache>
            </c:strRef>
          </c:cat>
          <c:val>
            <c:numRef>
              <c:f>'9.-Estados financieros'!$D$20:$M$20</c:f>
              <c:numCache>
                <c:formatCode>0%</c:formatCode>
                <c:ptCount val="10"/>
                <c:pt idx="0">
                  <c:v>0.47558205794294089</c:v>
                </c:pt>
                <c:pt idx="1">
                  <c:v>-5.6566498702073587E-2</c:v>
                </c:pt>
                <c:pt idx="2">
                  <c:v>-8.4676151363728316E-2</c:v>
                </c:pt>
                <c:pt idx="3">
                  <c:v>-1.2280706214704413E-2</c:v>
                </c:pt>
                <c:pt idx="4">
                  <c:v>-2.8209926250299878E-2</c:v>
                </c:pt>
                <c:pt idx="5">
                  <c:v>0.17423571347363304</c:v>
                </c:pt>
                <c:pt idx="6">
                  <c:v>-0.18857949961724282</c:v>
                </c:pt>
                <c:pt idx="7">
                  <c:v>0.24976492113411083</c:v>
                </c:pt>
                <c:pt idx="8">
                  <c:v>-1.615654685761464E-2</c:v>
                </c:pt>
                <c:pt idx="9">
                  <c:v>7.9200563981938449E-2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C-4838-83FB-DD6152F40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57135"/>
        <c:axId val="15720863"/>
      </c:lineChart>
      <c:catAx>
        <c:axId val="20345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20863"/>
        <c:crosses val="autoZero"/>
        <c:auto val="1"/>
        <c:lblAlgn val="ctr"/>
        <c:lblOffset val="100"/>
        <c:noMultiLvlLbl val="0"/>
      </c:catAx>
      <c:valAx>
        <c:axId val="157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45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Ventras contra gastos e impuestos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'EF Tra'!$B$2:$B$10</c:f>
              <c:numCache>
                <c:formatCode>_("$"* #,##0.00_);_("$"* \(#,##0.00\);_("$"* "-"??_);_(@_)</c:formatCode>
                <c:ptCount val="9"/>
                <c:pt idx="0">
                  <c:v>1784511.77</c:v>
                </c:pt>
                <c:pt idx="1">
                  <c:v>1160516.4099999999</c:v>
                </c:pt>
                <c:pt idx="2">
                  <c:v>1762280.85</c:v>
                </c:pt>
                <c:pt idx="3">
                  <c:v>1644127.76</c:v>
                </c:pt>
                <c:pt idx="4">
                  <c:v>1516178.37</c:v>
                </c:pt>
                <c:pt idx="5">
                  <c:v>1449626.17</c:v>
                </c:pt>
                <c:pt idx="6">
                  <c:v>853909.52</c:v>
                </c:pt>
                <c:pt idx="7">
                  <c:v>1381812.86</c:v>
                </c:pt>
                <c:pt idx="8">
                  <c:v>970288.4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8E9-48C6-AEB5-4CCA33217F81}"/>
            </c:ext>
          </c:extLst>
        </c:ser>
        <c:ser>
          <c:idx val="1"/>
          <c:order val="1"/>
          <c:spPr>
            <a:ln w="34925" cap="rnd">
              <a:solidFill>
                <a:schemeClr val="bg1">
                  <a:lumMod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8E9-48C6-AEB5-4CCA33217F81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8E9-48C6-AEB5-4CCA33217F81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E9-48C6-AEB5-4CCA33217F81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8E9-48C6-AEB5-4CCA33217F81}"/>
              </c:ext>
            </c:extLst>
          </c:dPt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'EF Tra'!$K$2:$K$10</c:f>
              <c:numCache>
                <c:formatCode>_("$"* #,##0.00_);_("$"* \(#,##0.00\);_("$"* "-"??_);_(@_)</c:formatCode>
                <c:ptCount val="9"/>
                <c:pt idx="0">
                  <c:v>935829.99</c:v>
                </c:pt>
                <c:pt idx="1">
                  <c:v>1226162.76</c:v>
                </c:pt>
                <c:pt idx="2">
                  <c:v>1911504.0100000002</c:v>
                </c:pt>
                <c:pt idx="3">
                  <c:v>1664318.81</c:v>
                </c:pt>
                <c:pt idx="4">
                  <c:v>1558949.65</c:v>
                </c:pt>
                <c:pt idx="5">
                  <c:v>1197049.52</c:v>
                </c:pt>
                <c:pt idx="6">
                  <c:v>1014939.3500000001</c:v>
                </c:pt>
                <c:pt idx="7">
                  <c:v>1036684.48</c:v>
                </c:pt>
                <c:pt idx="8">
                  <c:v>985964.90999999992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8E9-48C6-AEB5-4CCA33217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502063"/>
        <c:axId val="2018942639"/>
      </c:lineChart>
      <c:catAx>
        <c:axId val="137150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8942639"/>
        <c:crosses val="autoZero"/>
        <c:auto val="1"/>
        <c:lblAlgn val="ctr"/>
        <c:lblOffset val="100"/>
        <c:noMultiLvlLbl val="0"/>
      </c:catAx>
      <c:valAx>
        <c:axId val="2018942639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150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>
      <a:solidFill>
        <a:schemeClr val="bg1"/>
      </a:solidFill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Gastos Directos</a:t>
            </a:r>
          </a:p>
        </c:rich>
      </c:tx>
      <c:overlay val="0"/>
      <c:spPr>
        <a:solidFill>
          <a:schemeClr val="tx1">
            <a:lumMod val="85000"/>
            <a:lumOff val="15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 Tra'!$D$1</c:f>
              <c:strCache>
                <c:ptCount val="1"/>
                <c:pt idx="0">
                  <c:v>Gastos Directos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 Tra'!$A$2:$A$10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'EF Tra'!$D$2:$D$10</c:f>
              <c:numCache>
                <c:formatCode>_("$"* #,##0.00_);_("$"* \(#,##0.00\);_("$"* "-"??_);_(@_)</c:formatCode>
                <c:ptCount val="9"/>
                <c:pt idx="0">
                  <c:v>330589.11</c:v>
                </c:pt>
                <c:pt idx="1">
                  <c:v>548714.23999999999</c:v>
                </c:pt>
                <c:pt idx="2">
                  <c:v>558174.71999999997</c:v>
                </c:pt>
                <c:pt idx="3">
                  <c:v>1019854.03</c:v>
                </c:pt>
                <c:pt idx="4">
                  <c:v>871885.82</c:v>
                </c:pt>
                <c:pt idx="5">
                  <c:v>643964.59</c:v>
                </c:pt>
                <c:pt idx="6">
                  <c:v>322744.95</c:v>
                </c:pt>
                <c:pt idx="7">
                  <c:v>469621.55</c:v>
                </c:pt>
                <c:pt idx="8">
                  <c:v>759774.74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C-4AC9-BF0E-BEFE7EBE9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6677983"/>
        <c:axId val="748028335"/>
      </c:barChart>
      <c:catAx>
        <c:axId val="75667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8028335"/>
        <c:crosses val="autoZero"/>
        <c:auto val="1"/>
        <c:lblAlgn val="ctr"/>
        <c:lblOffset val="100"/>
        <c:noMultiLvlLbl val="0"/>
      </c:catAx>
      <c:valAx>
        <c:axId val="748028335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756677983"/>
        <c:crosses val="autoZero"/>
        <c:crossBetween val="between"/>
      </c:valAx>
      <c:spPr>
        <a:solidFill>
          <a:schemeClr val="tx1">
            <a:lumMod val="85000"/>
            <a:lumOff val="15000"/>
          </a:schemeClr>
        </a:solidFill>
      </c:spPr>
    </c:plotArea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'9.-Estados financieros'!$C$21</c:f>
              <c:strCache>
                <c:ptCount val="1"/>
                <c:pt idx="0">
                  <c:v>Eficiencia Operativa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'9.-Estados financieros'!$D$17:$L$17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'9.-Estados financieros'!$D$21:$L$21</c:f>
              <c:numCache>
                <c:formatCode>_(* #,##0.00_);_(* \(#,##0.00\);_(* "-"??_);_(@_)</c:formatCode>
                <c:ptCount val="9"/>
                <c:pt idx="0">
                  <c:v>3.4112382172078655</c:v>
                </c:pt>
                <c:pt idx="1">
                  <c:v>2.6703183664776398</c:v>
                </c:pt>
                <c:pt idx="2">
                  <c:v>3.4461404323254889</c:v>
                </c:pt>
                <c:pt idx="3">
                  <c:v>3.5803257486121107</c:v>
                </c:pt>
                <c:pt idx="4">
                  <c:v>3.2471732249207763</c:v>
                </c:pt>
                <c:pt idx="5">
                  <c:v>3.2526171191958317</c:v>
                </c:pt>
                <c:pt idx="6">
                  <c:v>1.8652755275477306</c:v>
                </c:pt>
                <c:pt idx="7">
                  <c:v>3.0735438732071079</c:v>
                </c:pt>
                <c:pt idx="8">
                  <c:v>6.1104855497852775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8-45DC-B9A2-137E9932D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65295"/>
        <c:axId val="218403279"/>
      </c:lineChart>
      <c:catAx>
        <c:axId val="20346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8403279"/>
        <c:crosses val="autoZero"/>
        <c:auto val="1"/>
        <c:lblAlgn val="ctr"/>
        <c:lblOffset val="100"/>
        <c:noMultiLvlLbl val="0"/>
      </c:catAx>
      <c:valAx>
        <c:axId val="2184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46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Ventas </a:t>
            </a:r>
          </a:p>
        </c:rich>
      </c:tx>
      <c:overlay val="0"/>
      <c:spPr>
        <a:solidFill>
          <a:schemeClr val="tx1">
            <a:lumMod val="85000"/>
            <a:lumOff val="15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 Tra'!$B$1</c:f>
              <c:strCache>
                <c:ptCount val="1"/>
                <c:pt idx="0">
                  <c:v> Ventas 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 Tra'!$A$2:$A$10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'EF Tra'!$B$2:$B$10</c:f>
              <c:numCache>
                <c:formatCode>_("$"* #,##0.00_);_("$"* \(#,##0.00\);_("$"* "-"??_);_(@_)</c:formatCode>
                <c:ptCount val="9"/>
                <c:pt idx="0">
                  <c:v>1784511.77</c:v>
                </c:pt>
                <c:pt idx="1">
                  <c:v>1160516.4099999999</c:v>
                </c:pt>
                <c:pt idx="2">
                  <c:v>1762280.85</c:v>
                </c:pt>
                <c:pt idx="3">
                  <c:v>1644127.76</c:v>
                </c:pt>
                <c:pt idx="4">
                  <c:v>1516178.37</c:v>
                </c:pt>
                <c:pt idx="5">
                  <c:v>1449626.17</c:v>
                </c:pt>
                <c:pt idx="6">
                  <c:v>853909.52</c:v>
                </c:pt>
                <c:pt idx="7">
                  <c:v>1381812.86</c:v>
                </c:pt>
                <c:pt idx="8">
                  <c:v>970288.4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FEB-4D89-AF37-3EF106081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6677983"/>
        <c:axId val="748028335"/>
      </c:barChart>
      <c:catAx>
        <c:axId val="75667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8028335"/>
        <c:crosses val="autoZero"/>
        <c:auto val="1"/>
        <c:lblAlgn val="ctr"/>
        <c:lblOffset val="100"/>
        <c:noMultiLvlLbl val="0"/>
      </c:catAx>
      <c:valAx>
        <c:axId val="748028335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756677983"/>
        <c:crosses val="autoZero"/>
        <c:crossBetween val="between"/>
      </c:valAx>
      <c:spPr>
        <a:solidFill>
          <a:schemeClr val="tx1">
            <a:lumMod val="85000"/>
            <a:lumOff val="15000"/>
          </a:schemeClr>
        </a:solidFill>
      </c:spPr>
    </c:plotArea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tx1">
            <a:lumMod val="85000"/>
            <a:lumOff val="1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 Tra'!$C$1</c:f>
              <c:strCache>
                <c:ptCount val="1"/>
                <c:pt idx="0">
                  <c:v>Gastos indirectos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 Tra'!$A$2:$A$10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'EF Tra'!$C$2:$C$10</c:f>
              <c:numCache>
                <c:formatCode>_("$"* #,##0.00_);_("$"* \(#,##0.00\);_("$"* "-"??_);_(@_)</c:formatCode>
                <c:ptCount val="9"/>
                <c:pt idx="0">
                  <c:v>523127.28</c:v>
                </c:pt>
                <c:pt idx="1">
                  <c:v>434598.52</c:v>
                </c:pt>
                <c:pt idx="2">
                  <c:v>511378.13</c:v>
                </c:pt>
                <c:pt idx="3">
                  <c:v>459211.78</c:v>
                </c:pt>
                <c:pt idx="4">
                  <c:v>466922.54</c:v>
                </c:pt>
                <c:pt idx="5">
                  <c:v>445679.93</c:v>
                </c:pt>
                <c:pt idx="6">
                  <c:v>457792.7</c:v>
                </c:pt>
                <c:pt idx="7">
                  <c:v>449582.93</c:v>
                </c:pt>
                <c:pt idx="8">
                  <c:v>158790.72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3-4785-B839-AF5C9DAB3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6677983"/>
        <c:axId val="748028335"/>
      </c:barChart>
      <c:catAx>
        <c:axId val="75667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8028335"/>
        <c:crosses val="autoZero"/>
        <c:auto val="1"/>
        <c:lblAlgn val="ctr"/>
        <c:lblOffset val="100"/>
        <c:noMultiLvlLbl val="0"/>
      </c:catAx>
      <c:valAx>
        <c:axId val="748028335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75667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7769774775857825E-2"/>
          <c:y val="0.14797482694574454"/>
          <c:w val="0.90646798369623027"/>
          <c:h val="0.60193986063970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'EF Tra'!$D$1</c:f>
              <c:strCache>
                <c:ptCount val="1"/>
                <c:pt idx="0">
                  <c:v>Gastos Directos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DFF-4FA5-A974-29E796D2E669}"/>
                </c:ext>
              </c:extLst>
            </c:dLbl>
            <c:dLbl>
              <c:idx val="6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DFF-4FA5-A974-29E796D2E669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 Tra'!$A$2:$A$10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'EF Tra'!$D$2:$D$10</c:f>
              <c:numCache>
                <c:formatCode>_("$"* #,##0.00_);_("$"* \(#,##0.00\);_("$"* "-"??_);_(@_)</c:formatCode>
                <c:ptCount val="9"/>
                <c:pt idx="0">
                  <c:v>330589.11</c:v>
                </c:pt>
                <c:pt idx="1">
                  <c:v>548714.23999999999</c:v>
                </c:pt>
                <c:pt idx="2">
                  <c:v>558174.71999999997</c:v>
                </c:pt>
                <c:pt idx="3">
                  <c:v>1019854.03</c:v>
                </c:pt>
                <c:pt idx="4">
                  <c:v>871885.82</c:v>
                </c:pt>
                <c:pt idx="5">
                  <c:v>643964.59</c:v>
                </c:pt>
                <c:pt idx="6">
                  <c:v>322744.95</c:v>
                </c:pt>
                <c:pt idx="7">
                  <c:v>469621.55</c:v>
                </c:pt>
                <c:pt idx="8">
                  <c:v>759774.74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2-4149-9025-E5DE980BA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56670303"/>
        <c:axId val="759398255"/>
      </c:barChart>
      <c:catAx>
        <c:axId val="75667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9398255"/>
        <c:crosses val="autoZero"/>
        <c:auto val="1"/>
        <c:lblAlgn val="ctr"/>
        <c:lblOffset val="100"/>
        <c:noMultiLvlLbl val="0"/>
      </c:catAx>
      <c:valAx>
        <c:axId val="759398255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75667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Utilidad Operativa</a:t>
            </a:r>
          </a:p>
        </c:rich>
      </c:tx>
      <c:overlay val="0"/>
      <c:spPr>
        <a:solidFill>
          <a:schemeClr val="tx1">
            <a:lumMod val="85000"/>
            <a:lumOff val="15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 Tra'!$E$1</c:f>
              <c:strCache>
                <c:ptCount val="1"/>
                <c:pt idx="0">
                  <c:v>Utilidad Operativa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 Tra'!$A$2:$A$10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'EF Tra'!$E$2:$E$10</c:f>
              <c:numCache>
                <c:formatCode>_("$"* #,##0.00_);_("$"* \(#,##0.00\);_("$"* "-"??_);_(@_)</c:formatCode>
                <c:ptCount val="9"/>
                <c:pt idx="0">
                  <c:v>930795.38</c:v>
                </c:pt>
                <c:pt idx="1">
                  <c:v>177203.64999999991</c:v>
                </c:pt>
                <c:pt idx="2">
                  <c:v>692728.00000000023</c:v>
                </c:pt>
                <c:pt idx="3">
                  <c:v>165061.94999999995</c:v>
                </c:pt>
                <c:pt idx="4">
                  <c:v>177370.01000000013</c:v>
                </c:pt>
                <c:pt idx="5">
                  <c:v>359981.65</c:v>
                </c:pt>
                <c:pt idx="6">
                  <c:v>73371.87</c:v>
                </c:pt>
                <c:pt idx="7">
                  <c:v>462608.38000000018</c:v>
                </c:pt>
                <c:pt idx="8">
                  <c:v>51722.940000000061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2-4C98-A294-7888BECCF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6677983"/>
        <c:axId val="748028335"/>
      </c:barChart>
      <c:catAx>
        <c:axId val="75667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8028335"/>
        <c:crosses val="autoZero"/>
        <c:auto val="1"/>
        <c:lblAlgn val="ctr"/>
        <c:lblOffset val="100"/>
        <c:noMultiLvlLbl val="0"/>
      </c:catAx>
      <c:valAx>
        <c:axId val="748028335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756677983"/>
        <c:crosses val="autoZero"/>
        <c:crossBetween val="between"/>
      </c:valAx>
      <c:spPr>
        <a:solidFill>
          <a:schemeClr val="tx1">
            <a:lumMod val="85000"/>
            <a:lumOff val="15000"/>
          </a:schemeClr>
        </a:solidFill>
      </c:spPr>
    </c:plotArea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Utilidad Neta</a:t>
            </a:r>
          </a:p>
        </c:rich>
      </c:tx>
      <c:overlay val="0"/>
      <c:spPr>
        <a:solidFill>
          <a:schemeClr val="tx1">
            <a:lumMod val="85000"/>
            <a:lumOff val="15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 Tra'!$G$1</c:f>
              <c:strCache>
                <c:ptCount val="1"/>
                <c:pt idx="0">
                  <c:v>Utilidad Neta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'EF Tra'!$A$2:$A$10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'EF Tra'!$G$2:$G$10</c:f>
              <c:numCache>
                <c:formatCode>_("$"* #,##0.00_);_("$"* \(#,##0.00\);_("$"* "-"??_);_(@_)</c:formatCode>
                <c:ptCount val="9"/>
                <c:pt idx="0">
                  <c:v>848681.78</c:v>
                </c:pt>
                <c:pt idx="1">
                  <c:v>-65646.350000000093</c:v>
                </c:pt>
                <c:pt idx="2">
                  <c:v>-149223.1599999998</c:v>
                </c:pt>
                <c:pt idx="3">
                  <c:v>-20191.050000000047</c:v>
                </c:pt>
                <c:pt idx="4">
                  <c:v>-42771.279999999882</c:v>
                </c:pt>
                <c:pt idx="5">
                  <c:v>252576.65000000002</c:v>
                </c:pt>
                <c:pt idx="6">
                  <c:v>-161029.83000000002</c:v>
                </c:pt>
                <c:pt idx="7">
                  <c:v>345128.38000000018</c:v>
                </c:pt>
                <c:pt idx="8">
                  <c:v>-15676.509999999937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6-4B41-B31B-C01284E7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6677983"/>
        <c:axId val="748028335"/>
      </c:barChart>
      <c:catAx>
        <c:axId val="75667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8028335"/>
        <c:crosses val="autoZero"/>
        <c:auto val="1"/>
        <c:lblAlgn val="ctr"/>
        <c:lblOffset val="100"/>
        <c:noMultiLvlLbl val="0"/>
      </c:catAx>
      <c:valAx>
        <c:axId val="748028335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756677983"/>
        <c:crosses val="autoZero"/>
        <c:crossBetween val="between"/>
      </c:valAx>
      <c:spPr>
        <a:solidFill>
          <a:schemeClr val="tx1">
            <a:lumMod val="85000"/>
            <a:lumOff val="15000"/>
          </a:schemeClr>
        </a:solidFill>
      </c:spPr>
    </c:plotArea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Impuestos e intereses</a:t>
            </a:r>
          </a:p>
        </c:rich>
      </c:tx>
      <c:overlay val="0"/>
      <c:spPr>
        <a:solidFill>
          <a:schemeClr val="tx1">
            <a:lumMod val="85000"/>
            <a:lumOff val="15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 Tra'!$F$1</c:f>
              <c:strCache>
                <c:ptCount val="1"/>
                <c:pt idx="0">
                  <c:v>Impuestos e intereses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 Tra'!$A$2:$A$10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'EF Tra'!$F$2:$F$10</c:f>
              <c:numCache>
                <c:formatCode>_("$"* #,##0.00_);_("$"* \(#,##0.00\);_("$"* "-"??_);_(@_)</c:formatCode>
                <c:ptCount val="9"/>
                <c:pt idx="0">
                  <c:v>82113.600000000006</c:v>
                </c:pt>
                <c:pt idx="1">
                  <c:v>242850</c:v>
                </c:pt>
                <c:pt idx="2">
                  <c:v>841951.16</c:v>
                </c:pt>
                <c:pt idx="3">
                  <c:v>185253</c:v>
                </c:pt>
                <c:pt idx="4">
                  <c:v>220141.29</c:v>
                </c:pt>
                <c:pt idx="5">
                  <c:v>107405</c:v>
                </c:pt>
                <c:pt idx="6">
                  <c:v>234401.7</c:v>
                </c:pt>
                <c:pt idx="7">
                  <c:v>117480</c:v>
                </c:pt>
                <c:pt idx="8">
                  <c:v>67399.45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B9-4613-A984-304629064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6677983"/>
        <c:axId val="748028335"/>
      </c:barChart>
      <c:catAx>
        <c:axId val="75667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8028335"/>
        <c:crosses val="autoZero"/>
        <c:auto val="1"/>
        <c:lblAlgn val="ctr"/>
        <c:lblOffset val="100"/>
        <c:noMultiLvlLbl val="0"/>
      </c:catAx>
      <c:valAx>
        <c:axId val="748028335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756677983"/>
        <c:crosses val="autoZero"/>
        <c:crossBetween val="between"/>
      </c:valAx>
      <c:spPr>
        <a:solidFill>
          <a:schemeClr val="tx1">
            <a:lumMod val="85000"/>
            <a:lumOff val="15000"/>
          </a:schemeClr>
        </a:solidFill>
      </c:spPr>
    </c:plotArea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ADLaM Display" panose="020F0502020204030204" pitchFamily="2" charset="0"/>
                <a:ea typeface="ADLaM Display" panose="020F0502020204030204" pitchFamily="2" charset="0"/>
                <a:cs typeface="ADLaM Display" panose="020F0502020204030204" pitchFamily="2" charset="0"/>
              </a:defRPr>
            </a:pPr>
            <a:r>
              <a:rPr lang="en-US" b="1">
                <a:solidFill>
                  <a:schemeClr val="bg1"/>
                </a:solidFill>
                <a:latin typeface="ADLaM Display" panose="020F0502020204030204" pitchFamily="2" charset="0"/>
                <a:ea typeface="ADLaM Display" panose="020F0502020204030204" pitchFamily="2" charset="0"/>
                <a:cs typeface="ADLaM Display" panose="020F0502020204030204" pitchFamily="2" charset="0"/>
              </a:rPr>
              <a:t>Ventas contra gastos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1067404777583558E-2"/>
          <c:y val="0.27055988603136194"/>
          <c:w val="0.86642651007469529"/>
          <c:h val="0.5199582362035707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innerShdw blurRad="63500" dist="50800" dir="16200000">
                <a:prstClr val="black">
                  <a:alpha val="50000"/>
                </a:prstClr>
              </a:innerShdw>
            </a:effectLst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'EF Tra'!$B$2:$B$10</c:f>
              <c:numCache>
                <c:formatCode>_("$"* #,##0.00_);_("$"* \(#,##0.00\);_("$"* "-"??_);_(@_)</c:formatCode>
                <c:ptCount val="9"/>
                <c:pt idx="0">
                  <c:v>1784511.77</c:v>
                </c:pt>
                <c:pt idx="1">
                  <c:v>1160516.4099999999</c:v>
                </c:pt>
                <c:pt idx="2">
                  <c:v>1762280.85</c:v>
                </c:pt>
                <c:pt idx="3">
                  <c:v>1644127.76</c:v>
                </c:pt>
                <c:pt idx="4">
                  <c:v>1516178.37</c:v>
                </c:pt>
                <c:pt idx="5">
                  <c:v>1449626.17</c:v>
                </c:pt>
                <c:pt idx="6">
                  <c:v>853909.52</c:v>
                </c:pt>
                <c:pt idx="7">
                  <c:v>1381812.86</c:v>
                </c:pt>
                <c:pt idx="8">
                  <c:v>970288.4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92E-41CC-ADD0-EBA59F60CE9E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>
              <a:innerShdw blurRad="63500" dist="50800" dir="16200000">
                <a:schemeClr val="bg1">
                  <a:alpha val="50000"/>
                </a:schemeClr>
              </a:innerShdw>
            </a:effectLst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'EF Tra'!$J$2:$J$10</c:f>
              <c:numCache>
                <c:formatCode>_("$"* #,##0.00_);_("$"* \(#,##0.00\);_("$"* "-"??_);_(@_)</c:formatCode>
                <c:ptCount val="9"/>
                <c:pt idx="0">
                  <c:v>853716.39</c:v>
                </c:pt>
                <c:pt idx="1">
                  <c:v>983312.76</c:v>
                </c:pt>
                <c:pt idx="2">
                  <c:v>1069552.8500000001</c:v>
                </c:pt>
                <c:pt idx="3">
                  <c:v>1479065.81</c:v>
                </c:pt>
                <c:pt idx="4">
                  <c:v>1338808.3599999999</c:v>
                </c:pt>
                <c:pt idx="5">
                  <c:v>1089644.52</c:v>
                </c:pt>
                <c:pt idx="6">
                  <c:v>780537.65</c:v>
                </c:pt>
                <c:pt idx="7">
                  <c:v>919204.48</c:v>
                </c:pt>
                <c:pt idx="8">
                  <c:v>918565.46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92E-41CC-ADD0-EBA59F60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70042375"/>
        <c:axId val="1170068487"/>
      </c:barChart>
      <c:catAx>
        <c:axId val="1170042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0068487"/>
        <c:crosses val="autoZero"/>
        <c:auto val="1"/>
        <c:lblAlgn val="ctr"/>
        <c:lblOffset val="100"/>
        <c:noMultiLvlLbl val="0"/>
      </c:catAx>
      <c:valAx>
        <c:axId val="1170068487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170042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6129</xdr:colOff>
      <xdr:row>21</xdr:row>
      <xdr:rowOff>7955</xdr:rowOff>
    </xdr:from>
    <xdr:to>
      <xdr:col>6</xdr:col>
      <xdr:colOff>430696</xdr:colOff>
      <xdr:row>39</xdr:row>
      <xdr:rowOff>15875</xdr:rowOff>
    </xdr:to>
    <xdr:graphicFrame macro="">
      <xdr:nvGraphicFramePr>
        <xdr:cNvPr id="23" name="Gráfico 1">
          <a:extLst>
            <a:ext uri="{FF2B5EF4-FFF2-40B4-BE49-F238E27FC236}">
              <a16:creationId xmlns:a16="http://schemas.microsoft.com/office/drawing/2014/main" id="{905A3975-5ECD-CD98-5E43-138F76D3F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452783</xdr:colOff>
      <xdr:row>21</xdr:row>
      <xdr:rowOff>19878</xdr:rowOff>
    </xdr:from>
    <xdr:to>
      <xdr:col>11</xdr:col>
      <xdr:colOff>342348</xdr:colOff>
      <xdr:row>38</xdr:row>
      <xdr:rowOff>187740</xdr:rowOff>
    </xdr:to>
    <xdr:graphicFrame macro="">
      <xdr:nvGraphicFramePr>
        <xdr:cNvPr id="33" name="Gráfico 2">
          <a:extLst>
            <a:ext uri="{FF2B5EF4-FFF2-40B4-BE49-F238E27FC236}">
              <a16:creationId xmlns:a16="http://schemas.microsoft.com/office/drawing/2014/main" id="{8F851953-BBC3-3FCF-6802-EBDFF4EB8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36286</xdr:colOff>
      <xdr:row>16</xdr:row>
      <xdr:rowOff>188685</xdr:rowOff>
    </xdr:from>
    <xdr:to>
      <xdr:col>5</xdr:col>
      <xdr:colOff>1233715</xdr:colOff>
      <xdr:row>30</xdr:row>
      <xdr:rowOff>108857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187A096F-1E75-C67C-2DFB-2B2606F42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1294190</xdr:colOff>
      <xdr:row>16</xdr:row>
      <xdr:rowOff>164496</xdr:rowOff>
    </xdr:from>
    <xdr:to>
      <xdr:col>10</xdr:col>
      <xdr:colOff>798286</xdr:colOff>
      <xdr:row>30</xdr:row>
      <xdr:rowOff>96762</xdr:rowOff>
    </xdr:to>
    <xdr:graphicFrame macro="">
      <xdr:nvGraphicFramePr>
        <xdr:cNvPr id="20" name="Gráfico 2">
          <a:extLst>
            <a:ext uri="{FF2B5EF4-FFF2-40B4-BE49-F238E27FC236}">
              <a16:creationId xmlns:a16="http://schemas.microsoft.com/office/drawing/2014/main" id="{65A7BB04-0339-0D0B-EA84-E77C7FC73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95250</xdr:colOff>
      <xdr:row>9</xdr:row>
      <xdr:rowOff>61686</xdr:rowOff>
    </xdr:from>
    <xdr:to>
      <xdr:col>40</xdr:col>
      <xdr:colOff>520851</xdr:colOff>
      <xdr:row>24</xdr:row>
      <xdr:rowOff>111125</xdr:rowOff>
    </xdr:to>
    <xdr:graphicFrame macro="">
      <xdr:nvGraphicFramePr>
        <xdr:cNvPr id="19" name="Gráfico 3">
          <a:extLst>
            <a:ext uri="{FF2B5EF4-FFF2-40B4-BE49-F238E27FC236}">
              <a16:creationId xmlns:a16="http://schemas.microsoft.com/office/drawing/2014/main" id="{A874DACA-1734-53EF-002F-5AF057072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36286</xdr:colOff>
      <xdr:row>30</xdr:row>
      <xdr:rowOff>152401</xdr:rowOff>
    </xdr:from>
    <xdr:to>
      <xdr:col>5</xdr:col>
      <xdr:colOff>1185333</xdr:colOff>
      <xdr:row>45</xdr:row>
      <xdr:rowOff>108858</xdr:rowOff>
    </xdr:to>
    <xdr:graphicFrame macro="">
      <xdr:nvGraphicFramePr>
        <xdr:cNvPr id="22" name="Gráfico 4">
          <a:extLst>
            <a:ext uri="{FF2B5EF4-FFF2-40B4-BE49-F238E27FC236}">
              <a16:creationId xmlns:a16="http://schemas.microsoft.com/office/drawing/2014/main" id="{723DE1F2-5505-C082-9253-5D4646259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24190</xdr:colOff>
      <xdr:row>31</xdr:row>
      <xdr:rowOff>55639</xdr:rowOff>
    </xdr:from>
    <xdr:to>
      <xdr:col>16</xdr:col>
      <xdr:colOff>302381</xdr:colOff>
      <xdr:row>45</xdr:row>
      <xdr:rowOff>89506</xdr:rowOff>
    </xdr:to>
    <xdr:graphicFrame macro="">
      <xdr:nvGraphicFramePr>
        <xdr:cNvPr id="25" name="Gráfico 5">
          <a:extLst>
            <a:ext uri="{FF2B5EF4-FFF2-40B4-BE49-F238E27FC236}">
              <a16:creationId xmlns:a16="http://schemas.microsoft.com/office/drawing/2014/main" id="{F75CC4EF-9750-ECDB-3BC2-2AEB4B293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1245809</xdr:colOff>
      <xdr:row>31</xdr:row>
      <xdr:rowOff>55639</xdr:rowOff>
    </xdr:from>
    <xdr:to>
      <xdr:col>10</xdr:col>
      <xdr:colOff>846666</xdr:colOff>
      <xdr:row>45</xdr:row>
      <xdr:rowOff>89506</xdr:rowOff>
    </xdr:to>
    <xdr:graphicFrame macro="">
      <xdr:nvGraphicFramePr>
        <xdr:cNvPr id="23" name="Gráfico 6">
          <a:extLst>
            <a:ext uri="{FF2B5EF4-FFF2-40B4-BE49-F238E27FC236}">
              <a16:creationId xmlns:a16="http://schemas.microsoft.com/office/drawing/2014/main" id="{9723E998-07BA-4115-6CBF-968DCE54B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508000</xdr:colOff>
      <xdr:row>27</xdr:row>
      <xdr:rowOff>187245</xdr:rowOff>
    </xdr:from>
    <xdr:to>
      <xdr:col>47</xdr:col>
      <xdr:colOff>257338</xdr:colOff>
      <xdr:row>42</xdr:row>
      <xdr:rowOff>170962</xdr:rowOff>
    </xdr:to>
    <xdr:graphicFrame macro="">
      <xdr:nvGraphicFramePr>
        <xdr:cNvPr id="29" name="Chart 23">
          <a:extLst>
            <a:ext uri="{FF2B5EF4-FFF2-40B4-BE49-F238E27FC236}">
              <a16:creationId xmlns:a16="http://schemas.microsoft.com/office/drawing/2014/main" id="{32DF20B1-5F6D-5978-6340-E879E1A35CC7}"/>
            </a:ext>
            <a:ext uri="{147F2762-F138-4A5C-976F-8EAC2B608ADB}">
              <a16:predDERef xmlns:a16="http://schemas.microsoft.com/office/drawing/2014/main" pred="{9723E998-07BA-4115-6CBF-968DCE54B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571501</xdr:colOff>
      <xdr:row>10</xdr:row>
      <xdr:rowOff>4233</xdr:rowOff>
    </xdr:from>
    <xdr:to>
      <xdr:col>34</xdr:col>
      <xdr:colOff>333375</xdr:colOff>
      <xdr:row>24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8D91F2-4819-BC31-8697-E7F23D0B8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35</xdr:col>
      <xdr:colOff>125885</xdr:colOff>
      <xdr:row>4</xdr:row>
      <xdr:rowOff>102685</xdr:rowOff>
    </xdr:from>
    <xdr:ext cx="3907481" cy="937629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AE7019D3-1C9F-6E94-905A-4FEF150746E2}"/>
            </a:ext>
          </a:extLst>
        </xdr:cNvPr>
        <xdr:cNvSpPr/>
      </xdr:nvSpPr>
      <xdr:spPr>
        <a:xfrm>
          <a:off x="32352135" y="864685"/>
          <a:ext cx="39074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DASHBOARD</a:t>
          </a:r>
        </a:p>
      </xdr:txBody>
    </xdr:sp>
    <xdr:clientData/>
  </xdr:oneCellAnchor>
  <xdr:twoCellAnchor>
    <xdr:from>
      <xdr:col>10</xdr:col>
      <xdr:colOff>958850</xdr:colOff>
      <xdr:row>16</xdr:row>
      <xdr:rowOff>171450</xdr:rowOff>
    </xdr:from>
    <xdr:to>
      <xdr:col>16</xdr:col>
      <xdr:colOff>298450</xdr:colOff>
      <xdr:row>30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3DB506-D528-BDF5-B6EE-C80E7A2B4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EF68-5E47-F34A-BFDB-AD3C34D6D053}">
  <dimension ref="D4:D21"/>
  <sheetViews>
    <sheetView topLeftCell="C1" workbookViewId="0">
      <selection activeCell="D24" sqref="D24"/>
    </sheetView>
  </sheetViews>
  <sheetFormatPr baseColWidth="10" defaultColWidth="11" defaultRowHeight="15.6"/>
  <sheetData>
    <row r="4" spans="4:4">
      <c r="D4" t="s">
        <v>0</v>
      </c>
    </row>
    <row r="7" spans="4:4">
      <c r="D7" t="s">
        <v>1</v>
      </c>
    </row>
    <row r="9" spans="4:4">
      <c r="D9" t="s">
        <v>2</v>
      </c>
    </row>
    <row r="10" spans="4:4">
      <c r="D10" t="s">
        <v>3</v>
      </c>
    </row>
    <row r="11" spans="4:4">
      <c r="D11" t="s">
        <v>4</v>
      </c>
    </row>
    <row r="12" spans="4:4">
      <c r="D12" t="s">
        <v>5</v>
      </c>
    </row>
    <row r="13" spans="4:4">
      <c r="D13" t="s">
        <v>6</v>
      </c>
    </row>
    <row r="14" spans="4:4">
      <c r="D14" t="s">
        <v>7</v>
      </c>
    </row>
    <row r="15" spans="4:4">
      <c r="D15" t="s">
        <v>8</v>
      </c>
    </row>
    <row r="16" spans="4:4">
      <c r="D16" t="s">
        <v>9</v>
      </c>
    </row>
    <row r="17" spans="4:4">
      <c r="D17" t="s">
        <v>10</v>
      </c>
    </row>
    <row r="18" spans="4:4">
      <c r="D18" t="s">
        <v>11</v>
      </c>
    </row>
    <row r="21" spans="4:4">
      <c r="D21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4AE2-487C-EB4F-BD3F-6F69E377B672}">
  <dimension ref="B4:N22"/>
  <sheetViews>
    <sheetView zoomScale="45" workbookViewId="0">
      <selection activeCell="B7" sqref="B7:L12"/>
    </sheetView>
  </sheetViews>
  <sheetFormatPr baseColWidth="10" defaultColWidth="11" defaultRowHeight="15.6"/>
  <cols>
    <col min="1" max="1" width="3.796875" customWidth="1"/>
    <col min="3" max="3" width="17.3984375" bestFit="1" customWidth="1"/>
    <col min="4" max="4" width="15.5" customWidth="1"/>
    <col min="5" max="7" width="13.3984375" bestFit="1" customWidth="1"/>
    <col min="8" max="8" width="14.5" customWidth="1"/>
    <col min="9" max="9" width="14.59765625" customWidth="1"/>
    <col min="10" max="10" width="13.296875" customWidth="1"/>
    <col min="11" max="11" width="15.19921875" customWidth="1"/>
    <col min="12" max="12" width="12" customWidth="1"/>
    <col min="13" max="13" width="11.8984375" bestFit="1" customWidth="1"/>
  </cols>
  <sheetData>
    <row r="4" spans="2:13">
      <c r="F4" t="s">
        <v>67</v>
      </c>
    </row>
    <row r="6" spans="2:13"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</row>
    <row r="7" spans="2:13" s="2" customFormat="1">
      <c r="B7" s="2" t="s">
        <v>77</v>
      </c>
      <c r="D7" s="2">
        <v>1784511.77</v>
      </c>
      <c r="E7" s="2">
        <v>1160516.4099999999</v>
      </c>
      <c r="F7" s="2">
        <v>1762280.85</v>
      </c>
      <c r="G7" s="2">
        <v>1644127.76</v>
      </c>
      <c r="H7" s="2">
        <v>1516178.37</v>
      </c>
      <c r="I7" s="2">
        <v>1449626.17</v>
      </c>
      <c r="J7" s="2">
        <v>853909.52</v>
      </c>
      <c r="K7" s="2">
        <v>1381812.86</v>
      </c>
      <c r="L7" s="2">
        <v>970288.4</v>
      </c>
      <c r="M7" s="2">
        <f t="shared" ref="M7:M12" si="0">SUM(D7:L7)</f>
        <v>12523252.109999998</v>
      </c>
    </row>
    <row r="8" spans="2:13">
      <c r="B8" t="s">
        <v>78</v>
      </c>
      <c r="D8" s="81">
        <v>523127.28</v>
      </c>
      <c r="E8" s="81">
        <v>434598.52</v>
      </c>
      <c r="F8" s="81">
        <v>511378.13</v>
      </c>
      <c r="G8" s="81">
        <v>459211.78</v>
      </c>
      <c r="H8" s="81">
        <v>466922.54</v>
      </c>
      <c r="I8" s="81">
        <v>445679.93</v>
      </c>
      <c r="J8" s="81">
        <v>457792.7</v>
      </c>
      <c r="K8" s="81">
        <v>449582.93</v>
      </c>
      <c r="L8" s="81">
        <v>158790.72</v>
      </c>
      <c r="M8" s="2">
        <f t="shared" si="0"/>
        <v>3907084.5300000007</v>
      </c>
    </row>
    <row r="9" spans="2:13">
      <c r="B9" t="s">
        <v>79</v>
      </c>
      <c r="D9" s="81">
        <v>330589.11</v>
      </c>
      <c r="E9" s="81">
        <v>548714.23999999999</v>
      </c>
      <c r="F9" s="81">
        <v>558174.71999999997</v>
      </c>
      <c r="G9" s="81">
        <v>1019854.03</v>
      </c>
      <c r="H9" s="81">
        <v>871885.82</v>
      </c>
      <c r="I9" s="81">
        <v>643964.59</v>
      </c>
      <c r="J9" s="81">
        <v>322744.95</v>
      </c>
      <c r="K9" s="81">
        <v>469621.55</v>
      </c>
      <c r="L9" s="81">
        <v>759774.74</v>
      </c>
      <c r="M9" s="2">
        <f t="shared" si="0"/>
        <v>5525323.7499999991</v>
      </c>
    </row>
    <row r="10" spans="2:13">
      <c r="B10" t="s">
        <v>80</v>
      </c>
      <c r="D10" s="3">
        <f>D7-D8-D9</f>
        <v>930795.38</v>
      </c>
      <c r="E10" s="3">
        <f t="shared" ref="E10:L10" si="1">E7-E8-E9</f>
        <v>177203.64999999991</v>
      </c>
      <c r="F10" s="3">
        <f t="shared" si="1"/>
        <v>692728.00000000023</v>
      </c>
      <c r="G10" s="3">
        <f t="shared" si="1"/>
        <v>165061.94999999995</v>
      </c>
      <c r="H10" s="3">
        <f t="shared" si="1"/>
        <v>177370.01000000013</v>
      </c>
      <c r="I10" s="3">
        <f t="shared" si="1"/>
        <v>359981.65</v>
      </c>
      <c r="J10" s="3">
        <f t="shared" si="1"/>
        <v>73371.87</v>
      </c>
      <c r="K10" s="3">
        <f t="shared" si="1"/>
        <v>462608.38000000018</v>
      </c>
      <c r="L10" s="3">
        <f t="shared" si="1"/>
        <v>51722.940000000061</v>
      </c>
      <c r="M10" s="2">
        <f t="shared" si="0"/>
        <v>3090843.8300000005</v>
      </c>
    </row>
    <row r="11" spans="2:13">
      <c r="B11" t="s">
        <v>91</v>
      </c>
      <c r="D11" s="2">
        <v>82113.600000000006</v>
      </c>
      <c r="E11" s="2">
        <v>242850</v>
      </c>
      <c r="F11" s="2">
        <v>841951.16</v>
      </c>
      <c r="G11" s="2">
        <v>185253</v>
      </c>
      <c r="H11" s="2">
        <v>220141.29</v>
      </c>
      <c r="I11" s="2">
        <v>107405</v>
      </c>
      <c r="J11" s="2">
        <v>234401.7</v>
      </c>
      <c r="K11" s="2">
        <v>117480</v>
      </c>
      <c r="L11" s="2">
        <v>67399.45</v>
      </c>
      <c r="M11" s="2">
        <f t="shared" si="0"/>
        <v>2098995.2000000002</v>
      </c>
    </row>
    <row r="12" spans="2:13">
      <c r="B12" t="s">
        <v>92</v>
      </c>
      <c r="D12" s="2">
        <f>D10-D11</f>
        <v>848681.78</v>
      </c>
      <c r="E12" s="2">
        <f t="shared" ref="E12:L12" si="2">E10-E11</f>
        <v>-65646.350000000093</v>
      </c>
      <c r="F12" s="2">
        <f t="shared" si="2"/>
        <v>-149223.1599999998</v>
      </c>
      <c r="G12" s="2">
        <f t="shared" si="2"/>
        <v>-20191.050000000047</v>
      </c>
      <c r="H12" s="2">
        <f t="shared" si="2"/>
        <v>-42771.279999999882</v>
      </c>
      <c r="I12" s="2">
        <f t="shared" si="2"/>
        <v>252576.65000000002</v>
      </c>
      <c r="J12" s="2">
        <f t="shared" si="2"/>
        <v>-161029.83000000002</v>
      </c>
      <c r="K12" s="2">
        <f t="shared" si="2"/>
        <v>345128.38000000018</v>
      </c>
      <c r="L12" s="2">
        <f t="shared" si="2"/>
        <v>-15676.509999999937</v>
      </c>
      <c r="M12" s="2">
        <f t="shared" si="0"/>
        <v>991848.63000000047</v>
      </c>
    </row>
    <row r="16" spans="2:13">
      <c r="C16" s="96" t="s">
        <v>94</v>
      </c>
      <c r="D16" s="96"/>
      <c r="E16" s="96"/>
      <c r="F16" s="96"/>
      <c r="G16" s="96"/>
      <c r="H16" s="96"/>
      <c r="I16" s="96"/>
      <c r="J16" s="96"/>
      <c r="K16" s="96"/>
      <c r="L16" s="96"/>
      <c r="M16" s="96"/>
    </row>
    <row r="17" spans="3:14">
      <c r="C17" s="86"/>
      <c r="D17" s="86" t="s">
        <v>68</v>
      </c>
      <c r="E17" s="86" t="s">
        <v>69</v>
      </c>
      <c r="F17" s="86" t="s">
        <v>70</v>
      </c>
      <c r="G17" s="86" t="s">
        <v>71</v>
      </c>
      <c r="H17" s="86" t="s">
        <v>72</v>
      </c>
      <c r="I17" s="86" t="s">
        <v>73</v>
      </c>
      <c r="J17" s="86" t="s">
        <v>74</v>
      </c>
      <c r="K17" s="86" t="s">
        <v>75</v>
      </c>
      <c r="L17" s="86" t="s">
        <v>76</v>
      </c>
      <c r="M17" s="86" t="s">
        <v>99</v>
      </c>
    </row>
    <row r="18" spans="3:14">
      <c r="C18" s="85" t="s">
        <v>95</v>
      </c>
      <c r="D18" s="83">
        <f t="shared" ref="D18:M18" si="3">(D7-D9)/D7</f>
        <v>0.81474534628594808</v>
      </c>
      <c r="E18" s="83">
        <f t="shared" si="3"/>
        <v>0.52718097282226273</v>
      </c>
      <c r="F18" s="83">
        <f t="shared" si="3"/>
        <v>0.68326574053165257</v>
      </c>
      <c r="G18" s="83">
        <f t="shared" si="3"/>
        <v>0.37969903871703986</v>
      </c>
      <c r="H18" s="83">
        <f t="shared" si="3"/>
        <v>0.42494508743057724</v>
      </c>
      <c r="I18" s="83">
        <f t="shared" si="3"/>
        <v>0.55577196153957398</v>
      </c>
      <c r="J18" s="83">
        <f t="shared" si="3"/>
        <v>0.62203846843164379</v>
      </c>
      <c r="K18" s="83">
        <f t="shared" si="3"/>
        <v>0.66014099043773555</v>
      </c>
      <c r="L18" s="83">
        <f t="shared" si="3"/>
        <v>0.21695988532893934</v>
      </c>
      <c r="M18" s="83">
        <f t="shared" si="3"/>
        <v>0.55879481611745652</v>
      </c>
      <c r="N18" t="s">
        <v>101</v>
      </c>
    </row>
    <row r="19" spans="3:14">
      <c r="C19" s="85" t="s">
        <v>96</v>
      </c>
      <c r="D19" s="83">
        <f t="shared" ref="D19:M19" si="4">(D10/D7)</f>
        <v>0.52159666058128606</v>
      </c>
      <c r="E19" s="83">
        <f t="shared" si="4"/>
        <v>0.15269379086160437</v>
      </c>
      <c r="F19" s="83">
        <f t="shared" si="4"/>
        <v>0.39308603960600275</v>
      </c>
      <c r="G19" s="83">
        <f t="shared" si="4"/>
        <v>0.10039484401139237</v>
      </c>
      <c r="H19" s="83">
        <f t="shared" si="4"/>
        <v>0.11698492308658916</v>
      </c>
      <c r="I19" s="83">
        <f t="shared" si="4"/>
        <v>0.24832722908141211</v>
      </c>
      <c r="J19" s="83">
        <f t="shared" si="4"/>
        <v>8.5924642226731462E-2</v>
      </c>
      <c r="K19" s="83">
        <f t="shared" si="4"/>
        <v>0.33478366962079087</v>
      </c>
      <c r="L19" s="83">
        <f t="shared" si="4"/>
        <v>5.3306769410002286E-2</v>
      </c>
      <c r="M19" s="83">
        <f t="shared" si="4"/>
        <v>0.24680840111267241</v>
      </c>
      <c r="N19" t="s">
        <v>102</v>
      </c>
    </row>
    <row r="20" spans="3:14">
      <c r="C20" s="85" t="s">
        <v>97</v>
      </c>
      <c r="D20" s="83">
        <f t="shared" ref="D20:M20" si="5">D12/D7</f>
        <v>0.47558205794294089</v>
      </c>
      <c r="E20" s="83">
        <f t="shared" si="5"/>
        <v>-5.6566498702073587E-2</v>
      </c>
      <c r="F20" s="83">
        <f t="shared" si="5"/>
        <v>-8.4676151363728316E-2</v>
      </c>
      <c r="G20" s="83">
        <f t="shared" si="5"/>
        <v>-1.2280706214704413E-2</v>
      </c>
      <c r="H20" s="83">
        <f t="shared" si="5"/>
        <v>-2.8209926250299878E-2</v>
      </c>
      <c r="I20" s="83">
        <f t="shared" si="5"/>
        <v>0.17423571347363304</v>
      </c>
      <c r="J20" s="83">
        <f t="shared" si="5"/>
        <v>-0.18857949961724282</v>
      </c>
      <c r="K20" s="83">
        <f t="shared" si="5"/>
        <v>0.24976492113411083</v>
      </c>
      <c r="L20" s="83">
        <f t="shared" si="5"/>
        <v>-1.615654685761464E-2</v>
      </c>
      <c r="M20" s="83">
        <f t="shared" si="5"/>
        <v>7.9200563981938449E-2</v>
      </c>
      <c r="N20" t="s">
        <v>100</v>
      </c>
    </row>
    <row r="21" spans="3:14">
      <c r="C21" s="85" t="s">
        <v>98</v>
      </c>
      <c r="D21" s="84">
        <f t="shared" ref="D21:M21" si="6">D7/D8</f>
        <v>3.4112382172078655</v>
      </c>
      <c r="E21" s="84">
        <f t="shared" si="6"/>
        <v>2.6703183664776398</v>
      </c>
      <c r="F21" s="84">
        <f t="shared" si="6"/>
        <v>3.4461404323254889</v>
      </c>
      <c r="G21" s="84">
        <f t="shared" si="6"/>
        <v>3.5803257486121107</v>
      </c>
      <c r="H21" s="84">
        <f t="shared" si="6"/>
        <v>3.2471732249207763</v>
      </c>
      <c r="I21" s="84">
        <f t="shared" si="6"/>
        <v>3.2526171191958317</v>
      </c>
      <c r="J21" s="84">
        <f t="shared" si="6"/>
        <v>1.8652755275477306</v>
      </c>
      <c r="K21" s="84">
        <f t="shared" si="6"/>
        <v>3.0735438732071079</v>
      </c>
      <c r="L21" s="84">
        <f t="shared" si="6"/>
        <v>6.1104855497852775</v>
      </c>
      <c r="M21" s="84">
        <f t="shared" si="6"/>
        <v>3.2052677677797758</v>
      </c>
      <c r="N21" t="s">
        <v>105</v>
      </c>
    </row>
    <row r="22" spans="3:14">
      <c r="D22" s="2"/>
      <c r="E22" s="2"/>
      <c r="F22" s="2"/>
    </row>
  </sheetData>
  <mergeCells count="1">
    <mergeCell ref="C16:M16"/>
  </mergeCells>
  <phoneticPr fontId="2" type="noConversion"/>
  <conditionalFormatting sqref="D18:M21">
    <cfRule type="cellIs" dxfId="0" priority="1" operator="lessThan">
      <formula>0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FBD5-6353-46AE-B37A-C6819991902D}">
  <dimension ref="A1:AV51"/>
  <sheetViews>
    <sheetView tabSelected="1" topLeftCell="A9" zoomScale="60" workbookViewId="0">
      <selection activeCell="B20" sqref="B20"/>
    </sheetView>
  </sheetViews>
  <sheetFormatPr baseColWidth="10" defaultColWidth="11" defaultRowHeight="15.6"/>
  <cols>
    <col min="2" max="2" width="13.59765625" bestFit="1" customWidth="1"/>
    <col min="3" max="3" width="15.296875" bestFit="1" customWidth="1"/>
    <col min="4" max="4" width="13.796875" bestFit="1" customWidth="1"/>
    <col min="5" max="5" width="16.296875" bestFit="1" customWidth="1"/>
    <col min="6" max="6" width="19.19921875" bestFit="1" customWidth="1"/>
    <col min="7" max="7" width="12.09765625" bestFit="1" customWidth="1"/>
    <col min="8" max="8" width="16" customWidth="1"/>
    <col min="10" max="10" width="15.8984375" bestFit="1" customWidth="1"/>
    <col min="11" max="11" width="13.69921875" bestFit="1" customWidth="1"/>
  </cols>
  <sheetData>
    <row r="1" spans="1:48">
      <c r="A1" t="s">
        <v>93</v>
      </c>
      <c r="B1" s="2" t="s">
        <v>77</v>
      </c>
      <c r="C1" t="s">
        <v>78</v>
      </c>
      <c r="D1" t="s">
        <v>79</v>
      </c>
      <c r="E1" t="s">
        <v>80</v>
      </c>
      <c r="F1" t="s">
        <v>91</v>
      </c>
      <c r="G1" t="s">
        <v>92</v>
      </c>
      <c r="J1" t="s">
        <v>103</v>
      </c>
      <c r="K1" t="s">
        <v>104</v>
      </c>
    </row>
    <row r="2" spans="1:48">
      <c r="A2" t="s">
        <v>68</v>
      </c>
      <c r="B2" s="2">
        <v>1784511.77</v>
      </c>
      <c r="C2" s="81">
        <v>523127.28</v>
      </c>
      <c r="D2" s="81">
        <v>330589.11</v>
      </c>
      <c r="E2" s="3">
        <f t="shared" ref="E2:E10" si="0">B2-C2-D2</f>
        <v>930795.38</v>
      </c>
      <c r="F2" s="2">
        <v>82113.600000000006</v>
      </c>
      <c r="G2" s="2">
        <f t="shared" ref="G2:G10" si="1">E2-F2</f>
        <v>848681.78</v>
      </c>
      <c r="J2" s="3">
        <f t="shared" ref="J2:J10" si="2">SUM(C2:D2)</f>
        <v>853716.39</v>
      </c>
      <c r="K2" s="3">
        <f>C2+D2+F2</f>
        <v>935829.99</v>
      </c>
    </row>
    <row r="3" spans="1:48">
      <c r="A3" t="s">
        <v>69</v>
      </c>
      <c r="B3" s="2">
        <v>1160516.4099999999</v>
      </c>
      <c r="C3" s="81">
        <v>434598.52</v>
      </c>
      <c r="D3" s="81">
        <v>548714.23999999999</v>
      </c>
      <c r="E3" s="3">
        <f t="shared" si="0"/>
        <v>177203.64999999991</v>
      </c>
      <c r="F3" s="2">
        <v>242850</v>
      </c>
      <c r="G3" s="2">
        <f t="shared" si="1"/>
        <v>-65646.350000000093</v>
      </c>
      <c r="J3" s="3">
        <f t="shared" si="2"/>
        <v>983312.76</v>
      </c>
      <c r="K3" s="3">
        <f t="shared" ref="K3:K10" si="3">C3+D3+F3</f>
        <v>1226162.76</v>
      </c>
    </row>
    <row r="4" spans="1:48">
      <c r="A4" t="s">
        <v>70</v>
      </c>
      <c r="B4" s="2">
        <v>1762280.85</v>
      </c>
      <c r="C4" s="81">
        <v>511378.13</v>
      </c>
      <c r="D4" s="81">
        <v>558174.71999999997</v>
      </c>
      <c r="E4" s="3">
        <f t="shared" si="0"/>
        <v>692728.00000000023</v>
      </c>
      <c r="F4" s="2">
        <v>841951.16</v>
      </c>
      <c r="G4" s="2">
        <f t="shared" si="1"/>
        <v>-149223.1599999998</v>
      </c>
      <c r="J4" s="3">
        <f t="shared" si="2"/>
        <v>1069552.8500000001</v>
      </c>
      <c r="K4" s="3">
        <f t="shared" si="3"/>
        <v>1911504.0100000002</v>
      </c>
    </row>
    <row r="5" spans="1:48">
      <c r="A5" t="s">
        <v>71</v>
      </c>
      <c r="B5" s="2">
        <v>1644127.76</v>
      </c>
      <c r="C5" s="81">
        <v>459211.78</v>
      </c>
      <c r="D5" s="81">
        <v>1019854.03</v>
      </c>
      <c r="E5" s="3">
        <f t="shared" si="0"/>
        <v>165061.94999999995</v>
      </c>
      <c r="F5" s="2">
        <v>185253</v>
      </c>
      <c r="G5" s="2">
        <f t="shared" si="1"/>
        <v>-20191.050000000047</v>
      </c>
      <c r="J5" s="3">
        <f t="shared" si="2"/>
        <v>1479065.81</v>
      </c>
      <c r="K5" s="3">
        <f t="shared" si="3"/>
        <v>1664318.81</v>
      </c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</row>
    <row r="6" spans="1:48">
      <c r="A6" t="s">
        <v>72</v>
      </c>
      <c r="B6" s="2">
        <v>1516178.37</v>
      </c>
      <c r="C6" s="81">
        <v>466922.54</v>
      </c>
      <c r="D6" s="81">
        <v>871885.82</v>
      </c>
      <c r="E6" s="3">
        <f t="shared" si="0"/>
        <v>177370.01000000013</v>
      </c>
      <c r="F6" s="2">
        <v>220141.29</v>
      </c>
      <c r="G6" s="2">
        <f t="shared" si="1"/>
        <v>-42771.279999999882</v>
      </c>
      <c r="J6" s="3">
        <f t="shared" si="2"/>
        <v>1338808.3599999999</v>
      </c>
      <c r="K6" s="3">
        <f t="shared" si="3"/>
        <v>1558949.65</v>
      </c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</row>
    <row r="7" spans="1:48">
      <c r="A7" t="s">
        <v>73</v>
      </c>
      <c r="B7" s="2">
        <v>1449626.17</v>
      </c>
      <c r="C7" s="81">
        <v>445679.93</v>
      </c>
      <c r="D7" s="81">
        <v>643964.59</v>
      </c>
      <c r="E7" s="3">
        <f t="shared" si="0"/>
        <v>359981.65</v>
      </c>
      <c r="F7" s="2">
        <v>107405</v>
      </c>
      <c r="G7" s="2">
        <f t="shared" si="1"/>
        <v>252576.65000000002</v>
      </c>
      <c r="J7" s="3">
        <f t="shared" si="2"/>
        <v>1089644.52</v>
      </c>
      <c r="K7" s="3">
        <f t="shared" si="3"/>
        <v>1197049.52</v>
      </c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</row>
    <row r="8" spans="1:48">
      <c r="A8" t="s">
        <v>74</v>
      </c>
      <c r="B8" s="2">
        <v>853909.52</v>
      </c>
      <c r="C8" s="81">
        <v>457792.7</v>
      </c>
      <c r="D8" s="81">
        <v>322744.95</v>
      </c>
      <c r="E8" s="3">
        <f t="shared" si="0"/>
        <v>73371.87</v>
      </c>
      <c r="F8" s="2">
        <v>234401.7</v>
      </c>
      <c r="G8" s="2">
        <f t="shared" si="1"/>
        <v>-161029.83000000002</v>
      </c>
      <c r="J8" s="3">
        <f t="shared" si="2"/>
        <v>780537.65</v>
      </c>
      <c r="K8" s="3">
        <f t="shared" si="3"/>
        <v>1014939.3500000001</v>
      </c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</row>
    <row r="9" spans="1:48">
      <c r="A9" t="s">
        <v>75</v>
      </c>
      <c r="B9" s="2">
        <v>1381812.86</v>
      </c>
      <c r="C9" s="81">
        <v>449582.93</v>
      </c>
      <c r="D9" s="81">
        <v>469621.55</v>
      </c>
      <c r="E9" s="3">
        <f t="shared" si="0"/>
        <v>462608.38000000018</v>
      </c>
      <c r="F9" s="2">
        <v>117480</v>
      </c>
      <c r="G9" s="2">
        <f t="shared" si="1"/>
        <v>345128.38000000018</v>
      </c>
      <c r="J9" s="3">
        <f t="shared" si="2"/>
        <v>919204.48</v>
      </c>
      <c r="K9" s="3">
        <f t="shared" si="3"/>
        <v>1036684.48</v>
      </c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</row>
    <row r="10" spans="1:48">
      <c r="A10" t="s">
        <v>76</v>
      </c>
      <c r="B10" s="2">
        <v>970288.4</v>
      </c>
      <c r="C10" s="81">
        <v>158790.72</v>
      </c>
      <c r="D10" s="81">
        <v>759774.74</v>
      </c>
      <c r="E10" s="3">
        <f t="shared" si="0"/>
        <v>51722.940000000061</v>
      </c>
      <c r="F10" s="2">
        <v>67399.45</v>
      </c>
      <c r="G10" s="2">
        <f t="shared" si="1"/>
        <v>-15676.509999999937</v>
      </c>
      <c r="J10" s="3">
        <f t="shared" si="2"/>
        <v>918565.46</v>
      </c>
      <c r="K10" s="3">
        <f t="shared" si="3"/>
        <v>985964.90999999992</v>
      </c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</row>
    <row r="11" spans="1:48">
      <c r="B11" s="2"/>
      <c r="C11" s="81"/>
      <c r="D11" s="81"/>
      <c r="E11" s="3"/>
      <c r="F11" s="2"/>
      <c r="G11" s="2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</row>
    <row r="12" spans="1:48">
      <c r="B12" s="99"/>
      <c r="C12" s="100"/>
      <c r="D12" s="100"/>
      <c r="E12" s="101"/>
      <c r="F12" s="99"/>
      <c r="G12" s="99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</row>
    <row r="13" spans="1:48">
      <c r="B13" s="99"/>
      <c r="C13" s="100"/>
      <c r="D13" s="100"/>
      <c r="E13" s="101"/>
      <c r="F13" s="99"/>
      <c r="G13" s="99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</row>
    <row r="14" spans="1:48"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</row>
    <row r="15" spans="1:48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</row>
    <row r="16" spans="1:48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</row>
    <row r="17" spans="2:48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</row>
    <row r="18" spans="2:48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</row>
    <row r="19" spans="2:48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</row>
    <row r="20" spans="2:48">
      <c r="B20" s="102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</row>
    <row r="21" spans="2:48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</row>
    <row r="22" spans="2:48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</row>
    <row r="23" spans="2:48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</row>
    <row r="24" spans="2:48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</row>
    <row r="25" spans="2:48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</row>
    <row r="26" spans="2:48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</row>
    <row r="27" spans="2:48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</row>
    <row r="28" spans="2:48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</row>
    <row r="29" spans="2:48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</row>
    <row r="30" spans="2:48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</row>
    <row r="31" spans="2:48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</row>
    <row r="32" spans="2:48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</row>
    <row r="33" spans="2:48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</row>
    <row r="34" spans="2:48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</row>
    <row r="35" spans="2:48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</row>
    <row r="36" spans="2:48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</row>
    <row r="37" spans="2:48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</row>
    <row r="38" spans="2:48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</row>
    <row r="39" spans="2:48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</row>
    <row r="40" spans="2:48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</row>
    <row r="41" spans="2:48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</row>
    <row r="42" spans="2:48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</row>
    <row r="43" spans="2:48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</row>
    <row r="44" spans="2:48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</row>
    <row r="45" spans="2:48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</row>
    <row r="46" spans="2:48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</row>
    <row r="47" spans="2:48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</row>
    <row r="48" spans="2:48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</row>
    <row r="49" spans="2:19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</row>
    <row r="50" spans="2:19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</row>
  </sheetData>
  <mergeCells count="1">
    <mergeCell ref="AC5:AV45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607F-CCF1-8F46-8D72-FAB6E6BEDEC1}">
  <dimension ref="B5:F19"/>
  <sheetViews>
    <sheetView topLeftCell="A7" workbookViewId="0">
      <selection activeCell="C19" sqref="C19"/>
    </sheetView>
  </sheetViews>
  <sheetFormatPr baseColWidth="10" defaultColWidth="11" defaultRowHeight="15.6"/>
  <sheetData>
    <row r="5" spans="2:6">
      <c r="C5" t="s">
        <v>13</v>
      </c>
    </row>
    <row r="7" spans="2:6">
      <c r="C7" t="s">
        <v>14</v>
      </c>
      <c r="F7" t="s">
        <v>15</v>
      </c>
    </row>
    <row r="8" spans="2:6">
      <c r="B8" s="1">
        <v>1</v>
      </c>
      <c r="C8" t="s">
        <v>16</v>
      </c>
      <c r="F8" s="1">
        <v>26200</v>
      </c>
    </row>
    <row r="9" spans="2:6">
      <c r="B9" s="1">
        <v>2</v>
      </c>
      <c r="C9" t="s">
        <v>17</v>
      </c>
      <c r="F9" s="1">
        <v>19400</v>
      </c>
    </row>
    <row r="10" spans="2:6">
      <c r="B10" s="1">
        <v>3</v>
      </c>
      <c r="C10" t="s">
        <v>18</v>
      </c>
      <c r="F10" s="1">
        <v>16550</v>
      </c>
    </row>
    <row r="11" spans="2:6">
      <c r="B11" s="1">
        <v>4</v>
      </c>
      <c r="C11" t="s">
        <v>19</v>
      </c>
      <c r="F11" s="1">
        <v>11750</v>
      </c>
    </row>
    <row r="12" spans="2:6">
      <c r="B12" s="1">
        <v>5</v>
      </c>
      <c r="C12" t="s">
        <v>20</v>
      </c>
      <c r="F12" s="1">
        <v>9225</v>
      </c>
    </row>
    <row r="13" spans="2:6">
      <c r="B13" s="1">
        <v>6</v>
      </c>
      <c r="C13" t="s">
        <v>21</v>
      </c>
      <c r="F13" s="1">
        <v>6650</v>
      </c>
    </row>
    <row r="14" spans="2:6">
      <c r="B14" s="1">
        <v>7</v>
      </c>
      <c r="C14" t="s">
        <v>22</v>
      </c>
      <c r="F14" s="1">
        <v>6400</v>
      </c>
    </row>
    <row r="15" spans="2:6">
      <c r="B15" s="1">
        <v>8</v>
      </c>
      <c r="C15" t="s">
        <v>23</v>
      </c>
      <c r="F15" s="1">
        <v>6300</v>
      </c>
    </row>
    <row r="16" spans="2:6">
      <c r="B16" s="1">
        <v>9</v>
      </c>
      <c r="C16" t="s">
        <v>24</v>
      </c>
      <c r="F16" s="1">
        <v>5500</v>
      </c>
    </row>
    <row r="17" spans="2:6">
      <c r="B17" s="1">
        <v>10</v>
      </c>
      <c r="C17" t="s">
        <v>25</v>
      </c>
      <c r="F17" s="1">
        <v>5450</v>
      </c>
    </row>
    <row r="18" spans="2:6">
      <c r="B18" s="1" t="s">
        <v>26</v>
      </c>
      <c r="F18" s="1"/>
    </row>
    <row r="19" spans="2:6">
      <c r="B19" s="1" t="s">
        <v>26</v>
      </c>
      <c r="F19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D01BE-8DEF-DF4F-B8AE-5B04B54A766B}">
  <dimension ref="D5:H31"/>
  <sheetViews>
    <sheetView topLeftCell="A2" workbookViewId="0">
      <selection activeCell="H30" sqref="H30"/>
    </sheetView>
  </sheetViews>
  <sheetFormatPr baseColWidth="10" defaultColWidth="11" defaultRowHeight="15.6"/>
  <cols>
    <col min="6" max="6" width="20.5" customWidth="1"/>
  </cols>
  <sheetData>
    <row r="5" spans="4:6">
      <c r="D5" t="s">
        <v>27</v>
      </c>
      <c r="F5" t="s">
        <v>28</v>
      </c>
    </row>
    <row r="7" spans="4:6">
      <c r="D7" t="s">
        <v>29</v>
      </c>
      <c r="F7" s="2">
        <v>988508.86</v>
      </c>
    </row>
    <row r="8" spans="4:6">
      <c r="D8" t="s">
        <v>30</v>
      </c>
      <c r="F8" s="2">
        <v>748284.73</v>
      </c>
    </row>
    <row r="9" spans="4:6">
      <c r="D9" t="s">
        <v>31</v>
      </c>
      <c r="F9" s="2">
        <v>677922.91</v>
      </c>
    </row>
    <row r="10" spans="4:6">
      <c r="D10" t="s">
        <v>32</v>
      </c>
      <c r="F10" s="2">
        <v>500955.91</v>
      </c>
    </row>
    <row r="11" spans="4:6">
      <c r="D11" t="s">
        <v>33</v>
      </c>
      <c r="F11" s="2">
        <v>544692.99</v>
      </c>
    </row>
    <row r="12" spans="4:6">
      <c r="D12" t="s">
        <v>29</v>
      </c>
      <c r="F12" s="2">
        <v>457659.37</v>
      </c>
    </row>
    <row r="13" spans="4:6">
      <c r="D13" t="s">
        <v>34</v>
      </c>
      <c r="F13" s="2">
        <v>418886.13</v>
      </c>
    </row>
    <row r="14" spans="4:6">
      <c r="D14" t="s">
        <v>35</v>
      </c>
      <c r="F14" s="2">
        <v>254202.27</v>
      </c>
    </row>
    <row r="15" spans="4:6">
      <c r="D15" t="s">
        <v>36</v>
      </c>
      <c r="F15" s="2">
        <v>238719.89</v>
      </c>
    </row>
    <row r="16" spans="4:6">
      <c r="D16" t="s">
        <v>37</v>
      </c>
      <c r="F16" s="2">
        <v>227991.35</v>
      </c>
    </row>
    <row r="17" spans="4:8">
      <c r="D17" t="s">
        <v>38</v>
      </c>
      <c r="F17" s="2">
        <v>227991.62</v>
      </c>
    </row>
    <row r="18" spans="4:8">
      <c r="D18" t="s">
        <v>39</v>
      </c>
      <c r="F18" s="2">
        <v>222586.36</v>
      </c>
    </row>
    <row r="19" spans="4:8">
      <c r="D19" t="s">
        <v>40</v>
      </c>
      <c r="F19" s="2">
        <v>221714.28</v>
      </c>
    </row>
    <row r="20" spans="4:8">
      <c r="D20" t="s">
        <v>41</v>
      </c>
      <c r="F20" s="2">
        <v>212703.4</v>
      </c>
    </row>
    <row r="21" spans="4:8">
      <c r="D21" t="s">
        <v>42</v>
      </c>
      <c r="F21" s="2">
        <v>211998.18</v>
      </c>
    </row>
    <row r="22" spans="4:8">
      <c r="D22" t="s">
        <v>43</v>
      </c>
      <c r="F22" s="2">
        <v>205877.16</v>
      </c>
    </row>
    <row r="23" spans="4:8">
      <c r="D23" t="s">
        <v>44</v>
      </c>
      <c r="F23" s="2">
        <v>184420.74</v>
      </c>
    </row>
    <row r="24" spans="4:8">
      <c r="D24" t="s">
        <v>45</v>
      </c>
      <c r="F24" s="2">
        <v>163744.53</v>
      </c>
    </row>
    <row r="25" spans="4:8">
      <c r="D25" t="s">
        <v>46</v>
      </c>
      <c r="F25" s="2">
        <v>156628.35999999999</v>
      </c>
    </row>
    <row r="26" spans="4:8">
      <c r="D26" t="s">
        <v>47</v>
      </c>
      <c r="F26" s="2">
        <v>155399.38</v>
      </c>
    </row>
    <row r="27" spans="4:8">
      <c r="D27" t="s">
        <v>48</v>
      </c>
      <c r="F27" s="2">
        <v>149492.35999999999</v>
      </c>
    </row>
    <row r="28" spans="4:8">
      <c r="D28" t="s">
        <v>49</v>
      </c>
      <c r="F28" s="2">
        <v>143291.54999999999</v>
      </c>
    </row>
    <row r="29" spans="4:8">
      <c r="D29" t="s">
        <v>50</v>
      </c>
      <c r="F29" s="2">
        <v>137133.46</v>
      </c>
    </row>
    <row r="30" spans="4:8">
      <c r="D30" t="s">
        <v>51</v>
      </c>
      <c r="F30" s="3">
        <f>SUM(F7:F29)</f>
        <v>7450805.790000001</v>
      </c>
      <c r="H30" t="s">
        <v>52</v>
      </c>
    </row>
    <row r="31" spans="4:8">
      <c r="F3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6B1F-5ECA-0E4D-B1E3-C2370524C574}">
  <dimension ref="D5:V19"/>
  <sheetViews>
    <sheetView topLeftCell="F1" workbookViewId="0">
      <selection activeCell="L20" sqref="L20"/>
    </sheetView>
  </sheetViews>
  <sheetFormatPr baseColWidth="10" defaultColWidth="11" defaultRowHeight="15.6"/>
  <cols>
    <col min="5" max="5" width="13.59765625" customWidth="1"/>
    <col min="7" max="7" width="18.5" customWidth="1"/>
    <col min="8" max="8" width="21.09765625" customWidth="1"/>
  </cols>
  <sheetData>
    <row r="5" spans="4:22" ht="17.399999999999999">
      <c r="N5" s="46"/>
      <c r="O5" s="46"/>
      <c r="P5" s="47"/>
      <c r="Q5" s="48"/>
      <c r="R5" s="49"/>
      <c r="S5" s="6"/>
      <c r="T5" s="6"/>
      <c r="U5" s="50"/>
      <c r="V5" s="50"/>
    </row>
    <row r="6" spans="4:22" ht="47.4" thickBot="1">
      <c r="N6" s="61" t="s">
        <v>53</v>
      </c>
      <c r="O6" s="61" t="s">
        <v>54</v>
      </c>
      <c r="P6" s="62" t="s">
        <v>55</v>
      </c>
      <c r="Q6" s="63" t="s">
        <v>56</v>
      </c>
      <c r="R6" s="64" t="s">
        <v>57</v>
      </c>
      <c r="S6" s="65"/>
      <c r="T6" s="65"/>
      <c r="U6" s="67"/>
      <c r="V6" s="67"/>
    </row>
    <row r="7" spans="4:22" ht="21.6" thickTop="1" thickBot="1">
      <c r="D7" s="46"/>
      <c r="E7" s="46"/>
      <c r="F7" s="47"/>
      <c r="G7" s="48"/>
      <c r="H7" s="49"/>
      <c r="I7" s="6"/>
      <c r="J7" s="6"/>
      <c r="K7" s="50"/>
      <c r="L7" s="50"/>
      <c r="N7" s="33">
        <v>44927</v>
      </c>
      <c r="O7" s="68">
        <v>48155</v>
      </c>
      <c r="P7" s="69">
        <v>30</v>
      </c>
      <c r="Q7" s="70">
        <v>7</v>
      </c>
      <c r="R7" s="71">
        <v>6</v>
      </c>
      <c r="S7" s="44"/>
      <c r="T7" s="44"/>
      <c r="U7" s="72"/>
      <c r="V7" s="66"/>
    </row>
    <row r="8" spans="4:22" ht="21.6" thickTop="1" thickBot="1">
      <c r="D8" s="15"/>
      <c r="E8" s="51"/>
      <c r="F8" s="52"/>
      <c r="G8" s="53"/>
      <c r="H8" s="54"/>
      <c r="I8" s="10"/>
      <c r="J8" s="10"/>
      <c r="K8" s="55"/>
      <c r="L8" s="56"/>
      <c r="N8" s="33">
        <v>44958</v>
      </c>
      <c r="O8" s="73">
        <v>30298</v>
      </c>
      <c r="P8" s="74">
        <v>30</v>
      </c>
      <c r="Q8" s="75">
        <v>7</v>
      </c>
      <c r="R8" s="76">
        <v>5</v>
      </c>
      <c r="S8" s="44"/>
      <c r="T8" s="44"/>
      <c r="U8" s="44"/>
      <c r="V8" s="44"/>
    </row>
    <row r="9" spans="4:22" ht="21.6" thickTop="1" thickBot="1">
      <c r="D9" s="15"/>
      <c r="E9" s="51"/>
      <c r="F9" s="57"/>
      <c r="G9" s="53"/>
      <c r="H9" s="54"/>
      <c r="I9" s="10"/>
      <c r="J9" s="10"/>
      <c r="K9" s="10"/>
      <c r="L9" s="10"/>
      <c r="N9" s="33">
        <v>44986</v>
      </c>
      <c r="O9" s="73">
        <v>40053</v>
      </c>
      <c r="P9" s="77">
        <v>36</v>
      </c>
      <c r="Q9" s="75">
        <v>7</v>
      </c>
      <c r="R9" s="76">
        <v>6</v>
      </c>
      <c r="S9" s="44"/>
      <c r="T9" s="44"/>
      <c r="U9" s="44"/>
      <c r="V9" s="44"/>
    </row>
    <row r="10" spans="4:22" ht="21.6" thickTop="1" thickBot="1">
      <c r="D10" s="15"/>
      <c r="E10" s="51"/>
      <c r="F10" s="52"/>
      <c r="G10" s="53"/>
      <c r="H10" s="54"/>
      <c r="I10" s="10"/>
      <c r="J10" s="10"/>
      <c r="K10" s="10"/>
      <c r="L10" s="10"/>
      <c r="N10" s="33">
        <v>45017</v>
      </c>
      <c r="O10" s="73">
        <v>27050</v>
      </c>
      <c r="P10" s="77">
        <v>27</v>
      </c>
      <c r="Q10" s="75">
        <v>5</v>
      </c>
      <c r="R10" s="76">
        <v>3</v>
      </c>
      <c r="S10" s="44"/>
      <c r="T10" s="44"/>
      <c r="U10" s="44"/>
      <c r="V10" s="44"/>
    </row>
    <row r="11" spans="4:22" ht="21.6" thickTop="1" thickBot="1">
      <c r="D11" s="15"/>
      <c r="E11" s="51"/>
      <c r="F11" s="52"/>
      <c r="G11" s="53"/>
      <c r="H11" s="54"/>
      <c r="I11" s="10"/>
      <c r="J11" s="10"/>
      <c r="K11" s="10"/>
      <c r="L11" s="10"/>
      <c r="N11" s="33">
        <v>45047</v>
      </c>
      <c r="O11" s="73">
        <v>21954</v>
      </c>
      <c r="P11" s="77">
        <v>30</v>
      </c>
      <c r="Q11" s="75">
        <v>3</v>
      </c>
      <c r="R11" s="76">
        <v>2</v>
      </c>
      <c r="S11" s="44"/>
      <c r="T11" s="44"/>
      <c r="U11" s="44"/>
      <c r="V11" s="44"/>
    </row>
    <row r="12" spans="4:22" ht="21.6" thickTop="1" thickBot="1">
      <c r="D12" s="15"/>
      <c r="E12" s="51"/>
      <c r="F12" s="52"/>
      <c r="G12" s="53"/>
      <c r="H12" s="54"/>
      <c r="I12" s="10"/>
      <c r="J12" s="10"/>
      <c r="K12" s="10"/>
      <c r="L12" s="10"/>
      <c r="N12" s="33">
        <v>45078</v>
      </c>
      <c r="O12" s="73">
        <v>38333</v>
      </c>
      <c r="P12" s="77">
        <v>34</v>
      </c>
      <c r="Q12" s="75">
        <v>6</v>
      </c>
      <c r="R12" s="76">
        <v>4</v>
      </c>
      <c r="S12" s="44"/>
      <c r="T12" s="44"/>
      <c r="U12" s="44"/>
      <c r="V12" s="44"/>
    </row>
    <row r="13" spans="4:22" ht="21.6" thickTop="1" thickBot="1">
      <c r="D13" s="15"/>
      <c r="E13" s="51"/>
      <c r="F13" s="52"/>
      <c r="G13" s="53"/>
      <c r="H13" s="54"/>
      <c r="I13" s="10"/>
      <c r="J13" s="10"/>
      <c r="K13" s="10"/>
      <c r="L13" s="10"/>
      <c r="N13" s="33">
        <v>45108</v>
      </c>
      <c r="O13" s="73">
        <v>21448</v>
      </c>
      <c r="P13" s="77">
        <v>29</v>
      </c>
      <c r="Q13" s="75">
        <v>5</v>
      </c>
      <c r="R13" s="76">
        <v>3</v>
      </c>
      <c r="S13" s="44"/>
      <c r="T13" s="44"/>
      <c r="U13" s="44"/>
      <c r="V13" s="44"/>
    </row>
    <row r="14" spans="4:22" ht="21.6" thickTop="1" thickBot="1">
      <c r="D14" s="15"/>
      <c r="E14" s="51"/>
      <c r="F14" s="52"/>
      <c r="G14" s="53"/>
      <c r="H14" s="54"/>
      <c r="I14" s="10"/>
      <c r="J14" s="10"/>
      <c r="K14" s="10"/>
      <c r="L14" s="10"/>
      <c r="N14" s="33">
        <v>45139</v>
      </c>
      <c r="O14" s="73">
        <v>39706</v>
      </c>
      <c r="P14" s="77">
        <v>33</v>
      </c>
      <c r="Q14" s="75">
        <v>5</v>
      </c>
      <c r="R14" s="76">
        <v>2</v>
      </c>
      <c r="S14" s="44"/>
      <c r="T14" s="44"/>
      <c r="U14" s="44"/>
      <c r="V14" s="44"/>
    </row>
    <row r="15" spans="4:22" ht="22.2" thickTop="1" thickBot="1">
      <c r="D15" s="15"/>
      <c r="E15" s="51"/>
      <c r="F15" s="52"/>
      <c r="G15" s="53"/>
      <c r="H15" s="54"/>
      <c r="I15" s="10"/>
      <c r="J15" s="10"/>
      <c r="K15" s="10"/>
      <c r="L15" s="10"/>
      <c r="N15" s="72"/>
      <c r="O15" s="72"/>
      <c r="P15" s="58"/>
      <c r="Q15" s="78"/>
      <c r="R15" s="60"/>
      <c r="S15" s="44"/>
      <c r="T15" s="44"/>
      <c r="U15" s="44"/>
      <c r="V15" s="44"/>
    </row>
    <row r="16" spans="4:22" ht="21.6" thickTop="1">
      <c r="D16" s="55"/>
      <c r="E16" s="55"/>
      <c r="F16" s="58"/>
      <c r="G16" s="59"/>
      <c r="H16" s="60"/>
      <c r="I16" s="10"/>
      <c r="J16" s="10"/>
      <c r="K16" s="10"/>
      <c r="L16" s="10" t="s">
        <v>58</v>
      </c>
    </row>
    <row r="17" spans="12:12" ht="21">
      <c r="L17" s="79" t="s">
        <v>59</v>
      </c>
    </row>
    <row r="18" spans="12:12" ht="20.399999999999999">
      <c r="L18" s="80" t="s">
        <v>60</v>
      </c>
    </row>
    <row r="19" spans="12:12" ht="20.399999999999999">
      <c r="L19" s="80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C3F33-7608-A745-9670-1D1E109E13C6}">
  <dimension ref="C6:L22"/>
  <sheetViews>
    <sheetView workbookViewId="0">
      <selection activeCell="O18" sqref="O18"/>
    </sheetView>
  </sheetViews>
  <sheetFormatPr baseColWidth="10" defaultColWidth="11" defaultRowHeight="15.6"/>
  <cols>
    <col min="5" max="5" width="20.796875" customWidth="1"/>
    <col min="11" max="11" width="28.09765625" customWidth="1"/>
  </cols>
  <sheetData>
    <row r="6" spans="3:12" ht="16.2" thickBot="1"/>
    <row r="7" spans="3:12" ht="30.6" thickBot="1">
      <c r="C7" s="87">
        <v>2023</v>
      </c>
      <c r="D7" s="87"/>
      <c r="E7" s="87"/>
      <c r="F7" s="4"/>
      <c r="G7" s="5"/>
      <c r="H7" s="6"/>
      <c r="I7" s="88"/>
      <c r="J7" s="89"/>
      <c r="K7" s="7"/>
      <c r="L7" s="8"/>
    </row>
    <row r="8" spans="3:12" ht="22.2" thickTop="1" thickBot="1">
      <c r="C8" s="30" t="s">
        <v>53</v>
      </c>
      <c r="D8" s="31" t="s">
        <v>54</v>
      </c>
      <c r="E8" s="32" t="s">
        <v>62</v>
      </c>
      <c r="F8" s="9"/>
      <c r="G8" s="10"/>
      <c r="H8" s="10"/>
      <c r="I8" s="11"/>
      <c r="J8" s="12"/>
      <c r="K8" s="13"/>
      <c r="L8" s="14"/>
    </row>
    <row r="9" spans="3:12" ht="21.6" thickTop="1" thickBot="1">
      <c r="C9" s="33">
        <v>44927</v>
      </c>
      <c r="D9" s="34">
        <v>48155</v>
      </c>
      <c r="E9" s="35">
        <v>1861510.67</v>
      </c>
      <c r="F9" s="9"/>
      <c r="G9" s="10"/>
      <c r="H9" s="10"/>
      <c r="I9" s="11"/>
      <c r="J9" s="16"/>
      <c r="K9" s="10"/>
      <c r="L9" s="10"/>
    </row>
    <row r="10" spans="3:12" ht="21.6" thickTop="1" thickBot="1">
      <c r="C10" s="33">
        <v>44958</v>
      </c>
      <c r="D10" s="36">
        <v>30298</v>
      </c>
      <c r="E10" s="35">
        <v>1215570.74</v>
      </c>
      <c r="F10" s="9"/>
      <c r="G10" s="17"/>
      <c r="H10" s="10"/>
      <c r="I10" s="10"/>
      <c r="J10" s="10"/>
      <c r="K10" s="10"/>
      <c r="L10" s="10"/>
    </row>
    <row r="11" spans="3:12" ht="21.6" thickTop="1" thickBot="1">
      <c r="C11" s="33">
        <v>44986</v>
      </c>
      <c r="D11" s="36">
        <v>40053</v>
      </c>
      <c r="E11" s="35">
        <v>1808705.79</v>
      </c>
      <c r="F11" s="9"/>
      <c r="G11" s="17"/>
      <c r="H11" s="10"/>
      <c r="I11" s="90"/>
      <c r="J11" s="91"/>
      <c r="K11" s="10"/>
      <c r="L11" s="10"/>
    </row>
    <row r="12" spans="3:12" ht="21.6" thickTop="1" thickBot="1">
      <c r="C12" s="33">
        <v>45017</v>
      </c>
      <c r="D12" s="36">
        <v>27050</v>
      </c>
      <c r="E12" s="35">
        <v>1112272.8500000001</v>
      </c>
      <c r="F12" s="9"/>
      <c r="G12" s="18"/>
      <c r="H12" s="10"/>
      <c r="I12" s="19"/>
      <c r="J12" s="12"/>
      <c r="K12" s="10"/>
      <c r="L12" s="10"/>
    </row>
    <row r="13" spans="3:12" ht="21.6" thickTop="1" thickBot="1">
      <c r="C13" s="33">
        <v>45047</v>
      </c>
      <c r="D13" s="36">
        <v>21954</v>
      </c>
      <c r="E13" s="35">
        <v>881234.3</v>
      </c>
      <c r="F13" s="9"/>
      <c r="G13" s="18"/>
      <c r="H13" s="10"/>
      <c r="I13" s="19"/>
      <c r="J13" s="16"/>
      <c r="K13" s="10"/>
      <c r="L13" s="10"/>
    </row>
    <row r="14" spans="3:12" ht="21.6" thickTop="1" thickBot="1">
      <c r="C14" s="33">
        <v>45078</v>
      </c>
      <c r="D14" s="36">
        <v>38333</v>
      </c>
      <c r="E14" s="35">
        <v>1507554.16</v>
      </c>
      <c r="F14" s="9"/>
      <c r="G14" s="17"/>
      <c r="H14" s="10"/>
      <c r="I14" s="10"/>
      <c r="J14" s="10"/>
      <c r="K14" s="10"/>
      <c r="L14" s="10"/>
    </row>
    <row r="15" spans="3:12" ht="38.1" customHeight="1" thickTop="1" thickBot="1">
      <c r="C15" s="33">
        <v>45108</v>
      </c>
      <c r="D15" s="36">
        <v>21448</v>
      </c>
      <c r="E15" s="35">
        <v>905662.81</v>
      </c>
      <c r="F15" s="9"/>
      <c r="G15" s="17"/>
      <c r="J15" s="92" t="s">
        <v>63</v>
      </c>
      <c r="K15" s="93"/>
      <c r="L15" s="10"/>
    </row>
    <row r="16" spans="3:12" ht="21.6" thickTop="1" thickBot="1">
      <c r="C16" s="33">
        <v>45139</v>
      </c>
      <c r="D16" s="37">
        <v>39706</v>
      </c>
      <c r="E16" s="35">
        <v>1431514.39</v>
      </c>
      <c r="F16" s="20"/>
      <c r="G16" s="21"/>
      <c r="J16" s="41" t="s">
        <v>64</v>
      </c>
      <c r="K16" s="42">
        <v>1340503.21</v>
      </c>
      <c r="L16" s="10"/>
    </row>
    <row r="17" spans="3:12" ht="21.6" thickTop="1" thickBot="1">
      <c r="C17" s="38" t="s">
        <v>65</v>
      </c>
      <c r="D17" s="39">
        <v>266997</v>
      </c>
      <c r="E17" s="40">
        <v>10724025.710000001</v>
      </c>
      <c r="F17" s="24"/>
      <c r="G17" s="17"/>
      <c r="J17" s="41" t="s">
        <v>54</v>
      </c>
      <c r="K17" s="43">
        <v>33375</v>
      </c>
      <c r="L17" s="10"/>
    </row>
    <row r="18" spans="3:12" ht="21.6" thickTop="1" thickBot="1">
      <c r="C18" s="15"/>
      <c r="D18" s="22"/>
      <c r="E18" s="23"/>
      <c r="F18" s="20"/>
      <c r="G18" s="21"/>
      <c r="J18" s="44"/>
      <c r="K18" s="44"/>
      <c r="L18" s="10"/>
    </row>
    <row r="19" spans="3:12" ht="38.1" customHeight="1" thickTop="1" thickBot="1">
      <c r="C19" s="15"/>
      <c r="D19" s="22"/>
      <c r="E19" s="23"/>
      <c r="F19" s="20"/>
      <c r="G19" s="21"/>
      <c r="J19" s="94" t="s">
        <v>66</v>
      </c>
      <c r="K19" s="95"/>
      <c r="L19" s="10"/>
    </row>
    <row r="20" spans="3:12" ht="22.2" thickTop="1" thickBot="1">
      <c r="C20" s="15"/>
      <c r="D20" s="22"/>
      <c r="E20" s="23"/>
      <c r="F20" s="25"/>
      <c r="G20" s="26"/>
      <c r="J20" s="45" t="s">
        <v>64</v>
      </c>
      <c r="K20" s="42">
        <v>335125.8</v>
      </c>
      <c r="L20" s="10"/>
    </row>
    <row r="21" spans="3:12" ht="22.2" thickTop="1" thickBot="1">
      <c r="C21" s="27"/>
      <c r="D21" s="28"/>
      <c r="E21" s="29"/>
      <c r="F21" s="25"/>
      <c r="G21" s="26"/>
      <c r="J21" s="45" t="s">
        <v>54</v>
      </c>
      <c r="K21" s="43">
        <v>8344</v>
      </c>
      <c r="L21" s="10"/>
    </row>
    <row r="22" spans="3:12" ht="16.2" thickTop="1"/>
  </sheetData>
  <mergeCells count="5">
    <mergeCell ref="C7:E7"/>
    <mergeCell ref="I7:J7"/>
    <mergeCell ref="I11:J11"/>
    <mergeCell ref="J15:K15"/>
    <mergeCell ref="J19:K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C0BD6-23AF-6440-A527-5FDB95AAC10D}">
  <dimension ref="B6:L14"/>
  <sheetViews>
    <sheetView workbookViewId="0">
      <selection activeCell="K20" sqref="K20"/>
    </sheetView>
  </sheetViews>
  <sheetFormatPr baseColWidth="10" defaultColWidth="11" defaultRowHeight="15.6"/>
  <cols>
    <col min="4" max="4" width="15.796875" customWidth="1"/>
    <col min="5" max="5" width="13.296875" customWidth="1"/>
    <col min="6" max="6" width="15.09765625" customWidth="1"/>
    <col min="7" max="8" width="13.796875" customWidth="1"/>
    <col min="9" max="9" width="15.09765625" customWidth="1"/>
    <col min="10" max="10" width="14.5" customWidth="1"/>
    <col min="11" max="11" width="14.59765625" customWidth="1"/>
    <col min="12" max="12" width="15.09765625" customWidth="1"/>
  </cols>
  <sheetData>
    <row r="6" spans="2:12">
      <c r="F6" t="s">
        <v>67</v>
      </c>
    </row>
    <row r="8" spans="2:12">
      <c r="D8" t="s">
        <v>68</v>
      </c>
      <c r="E8" t="s">
        <v>69</v>
      </c>
      <c r="F8" t="s">
        <v>70</v>
      </c>
      <c r="G8" t="s">
        <v>71</v>
      </c>
      <c r="H8" t="s">
        <v>72</v>
      </c>
      <c r="I8" t="s">
        <v>73</v>
      </c>
      <c r="J8" t="s">
        <v>74</v>
      </c>
      <c r="K8" t="s">
        <v>75</v>
      </c>
      <c r="L8" t="s">
        <v>76</v>
      </c>
    </row>
    <row r="9" spans="2:12">
      <c r="B9" t="s">
        <v>77</v>
      </c>
      <c r="D9">
        <v>1784511.77</v>
      </c>
      <c r="E9">
        <v>1160516.4099999999</v>
      </c>
      <c r="F9">
        <v>1762280.85</v>
      </c>
      <c r="G9">
        <v>1644127.76</v>
      </c>
      <c r="H9">
        <v>1516178.37</v>
      </c>
      <c r="I9">
        <v>1449626.17</v>
      </c>
      <c r="J9">
        <v>853909.52</v>
      </c>
      <c r="K9">
        <v>1381812.86</v>
      </c>
      <c r="L9">
        <v>970288.4</v>
      </c>
    </row>
    <row r="10" spans="2:12">
      <c r="B10" t="s">
        <v>78</v>
      </c>
      <c r="D10" s="81">
        <v>523127.28</v>
      </c>
      <c r="E10" s="81">
        <v>434598.52</v>
      </c>
      <c r="F10" s="81">
        <v>511378.13</v>
      </c>
      <c r="G10" s="81">
        <v>459211.78</v>
      </c>
      <c r="H10" s="81">
        <v>466922.54</v>
      </c>
      <c r="I10" s="81">
        <v>445679.93</v>
      </c>
      <c r="J10" s="81">
        <v>457792.7</v>
      </c>
      <c r="K10" s="81">
        <v>449582.93</v>
      </c>
      <c r="L10" s="81">
        <v>158790.72</v>
      </c>
    </row>
    <row r="11" spans="2:12">
      <c r="B11" t="s">
        <v>79</v>
      </c>
      <c r="D11" s="81">
        <v>330589.11</v>
      </c>
      <c r="E11" s="81">
        <v>548714.23999999999</v>
      </c>
      <c r="F11" s="81">
        <v>558174.71999999997</v>
      </c>
      <c r="G11" s="81">
        <v>1019854.03</v>
      </c>
      <c r="H11" s="81">
        <v>871885.82</v>
      </c>
      <c r="I11" s="81">
        <v>643964.59</v>
      </c>
      <c r="J11" s="81">
        <v>322744.95</v>
      </c>
      <c r="K11" s="81">
        <v>469621.55</v>
      </c>
      <c r="L11" s="81">
        <v>759774.74</v>
      </c>
    </row>
    <row r="12" spans="2:12">
      <c r="B12" t="s">
        <v>80</v>
      </c>
      <c r="D12" s="3">
        <f>D9-D10-D11</f>
        <v>930795.38</v>
      </c>
      <c r="E12" s="3">
        <f t="shared" ref="E12:L12" si="0">E9-E10-E11</f>
        <v>177203.64999999991</v>
      </c>
      <c r="F12" s="3">
        <f t="shared" si="0"/>
        <v>692728.00000000023</v>
      </c>
      <c r="G12" s="3">
        <f t="shared" si="0"/>
        <v>165061.94999999995</v>
      </c>
      <c r="H12" s="3">
        <f t="shared" si="0"/>
        <v>177370.01000000013</v>
      </c>
      <c r="I12" s="3">
        <f t="shared" si="0"/>
        <v>359981.65</v>
      </c>
      <c r="J12" s="3">
        <f t="shared" si="0"/>
        <v>73371.87</v>
      </c>
      <c r="K12" s="3">
        <f t="shared" si="0"/>
        <v>462608.38000000018</v>
      </c>
      <c r="L12" s="3">
        <f t="shared" si="0"/>
        <v>51722.940000000061</v>
      </c>
    </row>
    <row r="13" spans="2:12">
      <c r="D13" s="2"/>
      <c r="E13" s="2"/>
      <c r="F13" s="2"/>
      <c r="G13" s="2"/>
      <c r="H13" s="2"/>
      <c r="I13" s="2"/>
      <c r="J13" s="2"/>
      <c r="K13" s="2"/>
      <c r="L13" s="2"/>
    </row>
    <row r="14" spans="2:12">
      <c r="D14" s="2"/>
      <c r="E14" s="2"/>
      <c r="F14" s="2"/>
      <c r="G14" s="2"/>
      <c r="H14" s="2"/>
      <c r="I14" s="2"/>
      <c r="J14" s="2"/>
      <c r="K14" s="2"/>
      <c r="L1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E513-567F-6D4D-B221-9AD799C1985C}">
  <dimension ref="C7:D16"/>
  <sheetViews>
    <sheetView workbookViewId="0">
      <selection activeCell="D17" sqref="D17"/>
    </sheetView>
  </sheetViews>
  <sheetFormatPr baseColWidth="10" defaultColWidth="11" defaultRowHeight="15.6"/>
  <cols>
    <col min="4" max="4" width="14" bestFit="1" customWidth="1"/>
  </cols>
  <sheetData>
    <row r="7" spans="3:4">
      <c r="D7" t="s">
        <v>81</v>
      </c>
    </row>
    <row r="8" spans="3:4">
      <c r="C8" t="s">
        <v>68</v>
      </c>
      <c r="D8" s="2">
        <v>856069.51</v>
      </c>
    </row>
    <row r="9" spans="3:4">
      <c r="C9" t="s">
        <v>69</v>
      </c>
      <c r="D9" s="2">
        <v>744291.56</v>
      </c>
    </row>
    <row r="10" spans="3:4">
      <c r="C10" t="s">
        <v>70</v>
      </c>
      <c r="D10" s="2">
        <v>954037.71</v>
      </c>
    </row>
    <row r="11" spans="3:4">
      <c r="C11" t="s">
        <v>71</v>
      </c>
      <c r="D11" s="2">
        <v>950370.69</v>
      </c>
    </row>
    <row r="12" spans="3:4">
      <c r="C12" t="s">
        <v>72</v>
      </c>
      <c r="D12" s="2">
        <v>1066723.82</v>
      </c>
    </row>
    <row r="13" spans="3:4">
      <c r="C13" t="s">
        <v>73</v>
      </c>
      <c r="D13" s="2">
        <v>823974.47</v>
      </c>
    </row>
    <row r="14" spans="3:4">
      <c r="C14" t="s">
        <v>74</v>
      </c>
      <c r="D14" s="2">
        <v>952075.75</v>
      </c>
    </row>
    <row r="15" spans="3:4">
      <c r="C15" t="s">
        <v>75</v>
      </c>
      <c r="D15" s="2">
        <v>864484.41</v>
      </c>
    </row>
    <row r="16" spans="3:4">
      <c r="C16" t="s">
        <v>76</v>
      </c>
      <c r="D16" s="2">
        <v>802673.33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8ECF-2F81-5440-B4DE-9AFB0EA38DE7}">
  <dimension ref="C6:F26"/>
  <sheetViews>
    <sheetView topLeftCell="B7" workbookViewId="0">
      <selection activeCell="F27" sqref="F27"/>
    </sheetView>
  </sheetViews>
  <sheetFormatPr baseColWidth="10" defaultColWidth="11" defaultRowHeight="15.6"/>
  <cols>
    <col min="4" max="4" width="24" customWidth="1"/>
  </cols>
  <sheetData>
    <row r="6" spans="3:4" ht="16.2" thickBot="1"/>
    <row r="7" spans="3:4" ht="38.1" customHeight="1" thickBot="1">
      <c r="C7" s="92" t="s">
        <v>63</v>
      </c>
      <c r="D7" s="93"/>
    </row>
    <row r="8" spans="3:4" ht="21" thickBot="1">
      <c r="C8" s="41" t="s">
        <v>64</v>
      </c>
      <c r="D8" s="42">
        <v>1340503.21</v>
      </c>
    </row>
    <row r="9" spans="3:4" ht="21" thickBot="1">
      <c r="C9" s="41" t="s">
        <v>54</v>
      </c>
      <c r="D9" s="43">
        <v>33375</v>
      </c>
    </row>
    <row r="10" spans="3:4" ht="21" thickBot="1">
      <c r="C10" s="44"/>
      <c r="D10" s="44"/>
    </row>
    <row r="11" spans="3:4" ht="38.1" customHeight="1" thickBot="1">
      <c r="C11" s="94" t="s">
        <v>66</v>
      </c>
      <c r="D11" s="95"/>
    </row>
    <row r="12" spans="3:4" ht="21" thickBot="1">
      <c r="C12" s="45" t="s">
        <v>64</v>
      </c>
      <c r="D12" s="42">
        <v>335125.8</v>
      </c>
    </row>
    <row r="13" spans="3:4" ht="21" thickBot="1">
      <c r="C13" s="45" t="s">
        <v>54</v>
      </c>
      <c r="D13" s="43">
        <v>8344</v>
      </c>
    </row>
    <row r="17" spans="5:6">
      <c r="E17" t="s">
        <v>82</v>
      </c>
    </row>
    <row r="18" spans="5:6">
      <c r="E18" t="s">
        <v>68</v>
      </c>
      <c r="F18">
        <v>48147</v>
      </c>
    </row>
    <row r="19" spans="5:6">
      <c r="E19" t="s">
        <v>69</v>
      </c>
      <c r="F19">
        <v>30298</v>
      </c>
    </row>
    <row r="20" spans="5:6">
      <c r="E20" t="s">
        <v>70</v>
      </c>
      <c r="F20">
        <v>39308</v>
      </c>
    </row>
    <row r="21" spans="5:6">
      <c r="E21" t="s">
        <v>71</v>
      </c>
      <c r="F21">
        <v>39290</v>
      </c>
    </row>
    <row r="22" spans="5:6">
      <c r="E22" t="s">
        <v>72</v>
      </c>
      <c r="F22">
        <v>22654</v>
      </c>
    </row>
    <row r="23" spans="5:6">
      <c r="E23" t="s">
        <v>73</v>
      </c>
      <c r="F23">
        <v>39118</v>
      </c>
    </row>
    <row r="24" spans="5:6">
      <c r="E24" t="s">
        <v>74</v>
      </c>
      <c r="F24">
        <v>21440</v>
      </c>
    </row>
    <row r="25" spans="5:6">
      <c r="E25" t="s">
        <v>75</v>
      </c>
      <c r="F25">
        <v>27086</v>
      </c>
    </row>
    <row r="26" spans="5:6">
      <c r="E26" t="s">
        <v>76</v>
      </c>
      <c r="F26">
        <v>22350</v>
      </c>
    </row>
  </sheetData>
  <mergeCells count="2">
    <mergeCell ref="C7:D7"/>
    <mergeCell ref="C11:D1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3957-6E72-6E4C-9774-992658E30A04}">
  <dimension ref="E8:H12"/>
  <sheetViews>
    <sheetView workbookViewId="0">
      <selection activeCell="E13" sqref="E13"/>
    </sheetView>
  </sheetViews>
  <sheetFormatPr baseColWidth="10" defaultColWidth="11" defaultRowHeight="15.6"/>
  <sheetData>
    <row r="8" spans="5:8">
      <c r="E8" t="s">
        <v>83</v>
      </c>
      <c r="H8" t="s">
        <v>84</v>
      </c>
    </row>
    <row r="10" spans="5:8">
      <c r="E10" t="s">
        <v>85</v>
      </c>
      <c r="H10" t="s">
        <v>86</v>
      </c>
    </row>
    <row r="11" spans="5:8">
      <c r="E11" t="s">
        <v>87</v>
      </c>
      <c r="H11" t="s">
        <v>88</v>
      </c>
    </row>
    <row r="12" spans="5:8">
      <c r="E12" t="s">
        <v>89</v>
      </c>
      <c r="H12" t="s">
        <v>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2e3b8d-7554-4705-808a-453c23374818" xsi:nil="true"/>
    <lcf76f155ced4ddcb4097134ff3c332f xmlns="3eb1252d-8a1d-433c-ba21-21e9e4e9349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D5FDAF9E3E194A8CA4567000CA0B1F" ma:contentTypeVersion="15" ma:contentTypeDescription="Create a new document." ma:contentTypeScope="" ma:versionID="9f4623639d8eb4f5172b72e1ab345957">
  <xsd:schema xmlns:xsd="http://www.w3.org/2001/XMLSchema" xmlns:xs="http://www.w3.org/2001/XMLSchema" xmlns:p="http://schemas.microsoft.com/office/2006/metadata/properties" xmlns:ns2="3eb1252d-8a1d-433c-ba21-21e9e4e93498" xmlns:ns3="882e3b8d-7554-4705-808a-453c23374818" targetNamespace="http://schemas.microsoft.com/office/2006/metadata/properties" ma:root="true" ma:fieldsID="7ccd0fb2a1ff69a3b511ff500026087a" ns2:_="" ns3:_="">
    <xsd:import namespace="3eb1252d-8a1d-433c-ba21-21e9e4e93498"/>
    <xsd:import namespace="882e3b8d-7554-4705-808a-453c233748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b1252d-8a1d-433c-ba21-21e9e4e934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13b0b881-3bf5-4493-8d21-dd6cf614d6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e3b8d-7554-4705-808a-453c23374818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451d1e4-504b-4d44-904f-ba26a2f28bf0}" ma:internalName="TaxCatchAll" ma:showField="CatchAllData" ma:web="882e3b8d-7554-4705-808a-453c233748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74FFA7-D727-4B85-BC86-55E8D7DC2679}">
  <ds:schemaRefs>
    <ds:schemaRef ds:uri="http://schemas.microsoft.com/office/2006/metadata/properties"/>
    <ds:schemaRef ds:uri="http://schemas.microsoft.com/office/infopath/2007/PartnerControls"/>
    <ds:schemaRef ds:uri="882e3b8d-7554-4705-808a-453c23374818"/>
    <ds:schemaRef ds:uri="3eb1252d-8a1d-433c-ba21-21e9e4e93498"/>
  </ds:schemaRefs>
</ds:datastoreItem>
</file>

<file path=customXml/itemProps2.xml><?xml version="1.0" encoding="utf-8"?>
<ds:datastoreItem xmlns:ds="http://schemas.openxmlformats.org/officeDocument/2006/customXml" ds:itemID="{D96B8F7B-6839-457F-BF50-7C133E401D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AC82BA-ED22-4659-B3B5-DDEBB69895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b1252d-8a1d-433c-ba21-21e9e4e93498"/>
    <ds:schemaRef ds:uri="882e3b8d-7554-4705-808a-453c233748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Indicadores</vt:lpstr>
      <vt:lpstr>1.- Pareto por piezas</vt:lpstr>
      <vt:lpstr>2.- Pareto Consumos</vt:lpstr>
      <vt:lpstr>3.-Tiempos de Entrega</vt:lpstr>
      <vt:lpstr>4.-Ventas acumuladas anuales</vt:lpstr>
      <vt:lpstr>5.- Gastos Mensuales</vt:lpstr>
      <vt:lpstr>6.-Inventario Mensual </vt:lpstr>
      <vt:lpstr>7.-Piezas Fabricadas </vt:lpstr>
      <vt:lpstr>8.-Niveles de recompra</vt:lpstr>
      <vt:lpstr>9.-Estados financieros</vt:lpstr>
      <vt:lpstr>EF Tra</vt:lpstr>
      <vt:lpstr>'9.-Estados financieros'!Área_de_impresión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Mariana Manzano Rico</cp:lastModifiedBy>
  <cp:revision/>
  <dcterms:created xsi:type="dcterms:W3CDTF">2023-10-09T20:52:48Z</dcterms:created>
  <dcterms:modified xsi:type="dcterms:W3CDTF">2023-11-17T00:35:08Z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0x0101009ED5FDAF9E3E194A8CA4567000CA0B1F</vt:lpwstr>
  </property>
  <property fmtid="{D5CDD505-2E9C-101B-9397-08002B2CF9AE}" pid="3" name="MediaServiceImageTags">
    <vt:lpwstr/>
  </property>
</Properties>
</file>