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\Downloads\"/>
    </mc:Choice>
  </mc:AlternateContent>
  <xr:revisionPtr revIDLastSave="0" documentId="13_ncr:1_{295DBC7C-A385-471D-A626-2A278E3EEB01}" xr6:coauthVersionLast="47" xr6:coauthVersionMax="47" xr10:uidLastSave="{00000000-0000-0000-0000-000000000000}"/>
  <bookViews>
    <workbookView xWindow="-120" yWindow="-120" windowWidth="29040" windowHeight="15840" activeTab="1" xr2:uid="{17B7F5F6-4DEA-4A18-AC91-3DDE463FE8AF}"/>
  </bookViews>
  <sheets>
    <sheet name="Exponencial Negativa" sheetId="4" r:id="rId1"/>
    <sheet name="Normal " sheetId="12" r:id="rId2"/>
  </sheets>
  <definedNames>
    <definedName name="Lambda" localSheetId="0">'Exponencial Negativa'!$H$5</definedName>
    <definedName name="Lambda">#REF!</definedName>
    <definedName name="Media" localSheetId="1">'Normal '!$I$6</definedName>
    <definedName name="Media">#REF!</definedName>
    <definedName name="N" localSheetId="0">'Exponencial Negativa'!$H$7</definedName>
    <definedName name="N" localSheetId="1">'Normal '!$I$7</definedName>
    <definedName name="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7" i="12" l="1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36" i="12"/>
  <c r="N59" i="12"/>
  <c r="N58" i="12"/>
  <c r="M56" i="4"/>
  <c r="M55" i="4"/>
  <c r="I7" i="12"/>
  <c r="I6" i="12"/>
  <c r="C3" i="12" s="1"/>
  <c r="F5" i="12"/>
  <c r="E12" i="12" s="1"/>
  <c r="F4" i="12"/>
  <c r="C206" i="12" l="1"/>
  <c r="C314" i="12"/>
  <c r="C98" i="12"/>
  <c r="C326" i="12"/>
  <c r="C218" i="12"/>
  <c r="C110" i="12"/>
  <c r="C95" i="12"/>
  <c r="C299" i="12"/>
  <c r="C191" i="12"/>
  <c r="C83" i="12"/>
  <c r="C203" i="12"/>
  <c r="C398" i="12"/>
  <c r="C290" i="12"/>
  <c r="C182" i="12"/>
  <c r="C74" i="12"/>
  <c r="C311" i="12"/>
  <c r="C386" i="12"/>
  <c r="C278" i="12"/>
  <c r="C170" i="12"/>
  <c r="C62" i="12"/>
  <c r="C383" i="12"/>
  <c r="C275" i="12"/>
  <c r="C167" i="12"/>
  <c r="C59" i="12"/>
  <c r="C371" i="12"/>
  <c r="C263" i="12"/>
  <c r="C155" i="12"/>
  <c r="C47" i="12"/>
  <c r="C362" i="12"/>
  <c r="C254" i="12"/>
  <c r="C146" i="12"/>
  <c r="C38" i="12"/>
  <c r="C350" i="12"/>
  <c r="C242" i="12"/>
  <c r="C134" i="12"/>
  <c r="C26" i="12"/>
  <c r="C347" i="12"/>
  <c r="C239" i="12"/>
  <c r="C131" i="12"/>
  <c r="C23" i="12"/>
  <c r="C335" i="12"/>
  <c r="C227" i="12"/>
  <c r="C119" i="12"/>
  <c r="C9" i="12"/>
  <c r="C369" i="12"/>
  <c r="C333" i="12"/>
  <c r="C297" i="12"/>
  <c r="C261" i="12"/>
  <c r="C225" i="12"/>
  <c r="C189" i="12"/>
  <c r="C153" i="12"/>
  <c r="C117" i="12"/>
  <c r="C81" i="12"/>
  <c r="C45" i="12"/>
  <c r="C397" i="12"/>
  <c r="C361" i="12"/>
  <c r="C325" i="12"/>
  <c r="C289" i="12"/>
  <c r="C253" i="12"/>
  <c r="C217" i="12"/>
  <c r="C181" i="12"/>
  <c r="C145" i="12"/>
  <c r="C109" i="12"/>
  <c r="C73" i="12"/>
  <c r="C37" i="12"/>
  <c r="C395" i="12"/>
  <c r="C359" i="12"/>
  <c r="C323" i="12"/>
  <c r="C287" i="12"/>
  <c r="C251" i="12"/>
  <c r="C215" i="12"/>
  <c r="C179" i="12"/>
  <c r="C143" i="12"/>
  <c r="C107" i="12"/>
  <c r="C71" i="12"/>
  <c r="C35" i="12"/>
  <c r="F7" i="12"/>
  <c r="C393" i="12"/>
  <c r="C357" i="12"/>
  <c r="C321" i="12"/>
  <c r="C285" i="12"/>
  <c r="C249" i="12"/>
  <c r="C213" i="12"/>
  <c r="C177" i="12"/>
  <c r="C141" i="12"/>
  <c r="C105" i="12"/>
  <c r="C69" i="12"/>
  <c r="C33" i="12"/>
  <c r="C385" i="12"/>
  <c r="C349" i="12"/>
  <c r="C313" i="12"/>
  <c r="C277" i="12"/>
  <c r="C241" i="12"/>
  <c r="C205" i="12"/>
  <c r="C169" i="12"/>
  <c r="C133" i="12"/>
  <c r="C97" i="12"/>
  <c r="C61" i="12"/>
  <c r="C25" i="12"/>
  <c r="C381" i="12"/>
  <c r="C345" i="12"/>
  <c r="C309" i="12"/>
  <c r="C273" i="12"/>
  <c r="C237" i="12"/>
  <c r="C201" i="12"/>
  <c r="C165" i="12"/>
  <c r="C129" i="12"/>
  <c r="C93" i="12"/>
  <c r="C57" i="12"/>
  <c r="C21" i="12"/>
  <c r="C374" i="12"/>
  <c r="C338" i="12"/>
  <c r="C302" i="12"/>
  <c r="C266" i="12"/>
  <c r="C230" i="12"/>
  <c r="C194" i="12"/>
  <c r="C158" i="12"/>
  <c r="C122" i="12"/>
  <c r="C86" i="12"/>
  <c r="C50" i="12"/>
  <c r="C14" i="12"/>
  <c r="C373" i="12"/>
  <c r="C337" i="12"/>
  <c r="C301" i="12"/>
  <c r="C265" i="12"/>
  <c r="C229" i="12"/>
  <c r="C193" i="12"/>
  <c r="C157" i="12"/>
  <c r="C121" i="12"/>
  <c r="C85" i="12"/>
  <c r="C49" i="12"/>
  <c r="C11" i="12"/>
  <c r="C13" i="12"/>
  <c r="C396" i="12"/>
  <c r="C384" i="12"/>
  <c r="C372" i="12"/>
  <c r="C360" i="12"/>
  <c r="C348" i="12"/>
  <c r="C336" i="12"/>
  <c r="C324" i="12"/>
  <c r="C312" i="12"/>
  <c r="C300" i="12"/>
  <c r="C288" i="12"/>
  <c r="C276" i="12"/>
  <c r="C264" i="12"/>
  <c r="C252" i="12"/>
  <c r="C240" i="12"/>
  <c r="C228" i="12"/>
  <c r="C216" i="12"/>
  <c r="C204" i="12"/>
  <c r="C192" i="12"/>
  <c r="C180" i="12"/>
  <c r="C168" i="12"/>
  <c r="C156" i="12"/>
  <c r="C144" i="12"/>
  <c r="C132" i="12"/>
  <c r="C120" i="12"/>
  <c r="C108" i="12"/>
  <c r="C96" i="12"/>
  <c r="C84" i="12"/>
  <c r="C72" i="12"/>
  <c r="C60" i="12"/>
  <c r="C48" i="12"/>
  <c r="C36" i="12"/>
  <c r="C24" i="12"/>
  <c r="C12" i="12"/>
  <c r="C394" i="12"/>
  <c r="C382" i="12"/>
  <c r="C370" i="12"/>
  <c r="C358" i="12"/>
  <c r="C346" i="12"/>
  <c r="C334" i="12"/>
  <c r="C322" i="12"/>
  <c r="C310" i="12"/>
  <c r="C298" i="12"/>
  <c r="C286" i="12"/>
  <c r="C274" i="12"/>
  <c r="C262" i="12"/>
  <c r="C250" i="12"/>
  <c r="C238" i="12"/>
  <c r="C226" i="12"/>
  <c r="C214" i="12"/>
  <c r="C202" i="12"/>
  <c r="C190" i="12"/>
  <c r="C178" i="12"/>
  <c r="C166" i="12"/>
  <c r="C154" i="12"/>
  <c r="C142" i="12"/>
  <c r="C130" i="12"/>
  <c r="C118" i="12"/>
  <c r="C106" i="12"/>
  <c r="C94" i="12"/>
  <c r="C82" i="12"/>
  <c r="C70" i="12"/>
  <c r="C58" i="12"/>
  <c r="C46" i="12"/>
  <c r="C34" i="12"/>
  <c r="C22" i="12"/>
  <c r="C10" i="12"/>
  <c r="C392" i="12"/>
  <c r="C380" i="12"/>
  <c r="C368" i="12"/>
  <c r="C356" i="12"/>
  <c r="C344" i="12"/>
  <c r="C332" i="12"/>
  <c r="C320" i="12"/>
  <c r="C308" i="12"/>
  <c r="C296" i="12"/>
  <c r="C284" i="12"/>
  <c r="C272" i="12"/>
  <c r="C260" i="12"/>
  <c r="C248" i="12"/>
  <c r="C236" i="12"/>
  <c r="C224" i="12"/>
  <c r="C212" i="12"/>
  <c r="C200" i="12"/>
  <c r="C188" i="12"/>
  <c r="C176" i="12"/>
  <c r="C164" i="12"/>
  <c r="C152" i="12"/>
  <c r="C140" i="12"/>
  <c r="C128" i="12"/>
  <c r="C116" i="12"/>
  <c r="C104" i="12"/>
  <c r="C92" i="12"/>
  <c r="C80" i="12"/>
  <c r="C68" i="12"/>
  <c r="C56" i="12"/>
  <c r="C44" i="12"/>
  <c r="C32" i="12"/>
  <c r="C20" i="12"/>
  <c r="C8" i="12"/>
  <c r="C391" i="12"/>
  <c r="C379" i="12"/>
  <c r="C367" i="12"/>
  <c r="C355" i="12"/>
  <c r="C343" i="12"/>
  <c r="C331" i="12"/>
  <c r="C319" i="12"/>
  <c r="C307" i="12"/>
  <c r="C295" i="12"/>
  <c r="C283" i="12"/>
  <c r="C271" i="12"/>
  <c r="C259" i="12"/>
  <c r="C247" i="12"/>
  <c r="C235" i="12"/>
  <c r="C223" i="12"/>
  <c r="C211" i="12"/>
  <c r="C199" i="12"/>
  <c r="C187" i="12"/>
  <c r="C175" i="12"/>
  <c r="C163" i="12"/>
  <c r="C151" i="12"/>
  <c r="C139" i="12"/>
  <c r="C127" i="12"/>
  <c r="C115" i="12"/>
  <c r="C103" i="12"/>
  <c r="C91" i="12"/>
  <c r="C79" i="12"/>
  <c r="C67" i="12"/>
  <c r="C55" i="12"/>
  <c r="C43" i="12"/>
  <c r="C31" i="12"/>
  <c r="C19" i="12"/>
  <c r="C7" i="12"/>
  <c r="C402" i="12"/>
  <c r="C390" i="12"/>
  <c r="C378" i="12"/>
  <c r="C366" i="12"/>
  <c r="C354" i="12"/>
  <c r="C342" i="12"/>
  <c r="C330" i="12"/>
  <c r="C318" i="12"/>
  <c r="C306" i="12"/>
  <c r="C294" i="12"/>
  <c r="C282" i="12"/>
  <c r="C270" i="12"/>
  <c r="C258" i="12"/>
  <c r="C246" i="12"/>
  <c r="C234" i="12"/>
  <c r="C222" i="12"/>
  <c r="C210" i="12"/>
  <c r="C198" i="12"/>
  <c r="C186" i="12"/>
  <c r="C174" i="12"/>
  <c r="C162" i="12"/>
  <c r="C150" i="12"/>
  <c r="C138" i="12"/>
  <c r="C126" i="12"/>
  <c r="C114" i="12"/>
  <c r="C102" i="12"/>
  <c r="C90" i="12"/>
  <c r="C78" i="12"/>
  <c r="C66" i="12"/>
  <c r="C54" i="12"/>
  <c r="C42" i="12"/>
  <c r="C30" i="12"/>
  <c r="C18" i="12"/>
  <c r="C6" i="12"/>
  <c r="C401" i="12"/>
  <c r="C389" i="12"/>
  <c r="C377" i="12"/>
  <c r="C365" i="12"/>
  <c r="C353" i="12"/>
  <c r="C341" i="12"/>
  <c r="C329" i="12"/>
  <c r="C317" i="12"/>
  <c r="C305" i="12"/>
  <c r="C293" i="12"/>
  <c r="C281" i="12"/>
  <c r="C269" i="12"/>
  <c r="C257" i="12"/>
  <c r="C245" i="12"/>
  <c r="C233" i="12"/>
  <c r="C221" i="12"/>
  <c r="C209" i="12"/>
  <c r="C197" i="12"/>
  <c r="C185" i="12"/>
  <c r="C173" i="12"/>
  <c r="C161" i="12"/>
  <c r="C149" i="12"/>
  <c r="C137" i="12"/>
  <c r="C125" i="12"/>
  <c r="C113" i="12"/>
  <c r="C101" i="12"/>
  <c r="C89" i="12"/>
  <c r="C77" i="12"/>
  <c r="C65" i="12"/>
  <c r="C53" i="12"/>
  <c r="C41" i="12"/>
  <c r="C29" i="12"/>
  <c r="C17" i="12"/>
  <c r="C5" i="12"/>
  <c r="C400" i="12"/>
  <c r="C388" i="12"/>
  <c r="C376" i="12"/>
  <c r="C364" i="12"/>
  <c r="C352" i="12"/>
  <c r="C340" i="12"/>
  <c r="C328" i="12"/>
  <c r="C316" i="12"/>
  <c r="C304" i="12"/>
  <c r="C292" i="12"/>
  <c r="C280" i="12"/>
  <c r="C268" i="12"/>
  <c r="C256" i="12"/>
  <c r="C244" i="12"/>
  <c r="C232" i="12"/>
  <c r="C220" i="12"/>
  <c r="C208" i="12"/>
  <c r="C196" i="12"/>
  <c r="C184" i="12"/>
  <c r="C172" i="12"/>
  <c r="C160" i="12"/>
  <c r="C148" i="12"/>
  <c r="C136" i="12"/>
  <c r="C124" i="12"/>
  <c r="C112" i="12"/>
  <c r="C100" i="12"/>
  <c r="C88" i="12"/>
  <c r="C76" i="12"/>
  <c r="C64" i="12"/>
  <c r="C52" i="12"/>
  <c r="C40" i="12"/>
  <c r="C28" i="12"/>
  <c r="C16" i="12"/>
  <c r="C4" i="12"/>
  <c r="C399" i="12"/>
  <c r="C387" i="12"/>
  <c r="C375" i="12"/>
  <c r="C363" i="12"/>
  <c r="C351" i="12"/>
  <c r="C339" i="12"/>
  <c r="C327" i="12"/>
  <c r="C315" i="12"/>
  <c r="C303" i="12"/>
  <c r="C291" i="12"/>
  <c r="C279" i="12"/>
  <c r="C267" i="12"/>
  <c r="C255" i="12"/>
  <c r="C243" i="12"/>
  <c r="C231" i="12"/>
  <c r="C219" i="12"/>
  <c r="C207" i="12"/>
  <c r="C195" i="12"/>
  <c r="C183" i="12"/>
  <c r="C171" i="12"/>
  <c r="C159" i="12"/>
  <c r="C147" i="12"/>
  <c r="C135" i="12"/>
  <c r="C123" i="12"/>
  <c r="C111" i="12"/>
  <c r="C99" i="12"/>
  <c r="C87" i="12"/>
  <c r="C75" i="12"/>
  <c r="C63" i="12"/>
  <c r="C51" i="12"/>
  <c r="C39" i="12"/>
  <c r="C27" i="12"/>
  <c r="C15" i="12"/>
  <c r="E36" i="12"/>
  <c r="F6" i="12"/>
  <c r="P12" i="12"/>
  <c r="F8" i="12" l="1"/>
  <c r="E13" i="12" s="1"/>
  <c r="I4" i="12"/>
  <c r="I5" i="12" s="1"/>
  <c r="F12" i="12" l="1"/>
  <c r="G12" i="12" s="1"/>
  <c r="I12" i="12" s="1"/>
  <c r="J12" i="12" s="1"/>
  <c r="F13" i="12"/>
  <c r="E37" i="12"/>
  <c r="E14" i="12"/>
  <c r="F36" i="12" l="1"/>
  <c r="G13" i="12"/>
  <c r="I13" i="12" s="1"/>
  <c r="J13" i="12" s="1"/>
  <c r="H37" i="12" s="1"/>
  <c r="J37" i="12" s="1"/>
  <c r="F37" i="12"/>
  <c r="E15" i="12"/>
  <c r="E38" i="12"/>
  <c r="F14" i="12"/>
  <c r="H36" i="12"/>
  <c r="J36" i="12" s="1"/>
  <c r="L36" i="12" s="1"/>
  <c r="F15" i="12" l="1"/>
  <c r="E39" i="12"/>
  <c r="E16" i="12"/>
  <c r="G14" i="12"/>
  <c r="I14" i="12" s="1"/>
  <c r="J14" i="12" s="1"/>
  <c r="F38" i="12"/>
  <c r="L37" i="12"/>
  <c r="H38" i="12" l="1"/>
  <c r="J38" i="12" s="1"/>
  <c r="L38" i="12" s="1"/>
  <c r="F16" i="12"/>
  <c r="E40" i="12"/>
  <c r="E17" i="12"/>
  <c r="P13" i="12" s="1"/>
  <c r="G15" i="12"/>
  <c r="I15" i="12" s="1"/>
  <c r="J15" i="12" s="1"/>
  <c r="F39" i="12"/>
  <c r="Q12" i="12" l="1"/>
  <c r="H39" i="12"/>
  <c r="J39" i="12" s="1"/>
  <c r="L39" i="12" s="1"/>
  <c r="E18" i="12"/>
  <c r="P14" i="12" s="1"/>
  <c r="E41" i="12"/>
  <c r="F17" i="12"/>
  <c r="Q13" i="12" s="1"/>
  <c r="G16" i="12"/>
  <c r="I16" i="12" s="1"/>
  <c r="J16" i="12" s="1"/>
  <c r="S12" i="12" s="1"/>
  <c r="F40" i="12"/>
  <c r="H40" i="12" l="1"/>
  <c r="J40" i="12" s="1"/>
  <c r="L40" i="12" s="1"/>
  <c r="G17" i="12"/>
  <c r="I17" i="12" s="1"/>
  <c r="J17" i="12" s="1"/>
  <c r="S13" i="12" s="1"/>
  <c r="F41" i="12"/>
  <c r="F18" i="12"/>
  <c r="Q14" i="12" s="1"/>
  <c r="E42" i="12"/>
  <c r="E19" i="12"/>
  <c r="P15" i="12" s="1"/>
  <c r="H7" i="4"/>
  <c r="F19" i="12" l="1"/>
  <c r="Q15" i="12" s="1"/>
  <c r="E43" i="12"/>
  <c r="E20" i="12"/>
  <c r="P16" i="12" s="1"/>
  <c r="H41" i="12"/>
  <c r="J41" i="12" s="1"/>
  <c r="L41" i="12" s="1"/>
  <c r="G18" i="12"/>
  <c r="I18" i="12" s="1"/>
  <c r="J18" i="12" s="1"/>
  <c r="S14" i="12" s="1"/>
  <c r="F42" i="12"/>
  <c r="E5" i="4"/>
  <c r="D12" i="4" s="1"/>
  <c r="D36" i="4" s="1"/>
  <c r="E4" i="4"/>
  <c r="H42" i="12" l="1"/>
  <c r="J42" i="12" s="1"/>
  <c r="L42" i="12" s="1"/>
  <c r="E21" i="12"/>
  <c r="P17" i="12" s="1"/>
  <c r="E44" i="12"/>
  <c r="F20" i="12"/>
  <c r="Q16" i="12" s="1"/>
  <c r="G19" i="12"/>
  <c r="I19" i="12" s="1"/>
  <c r="J19" i="12" s="1"/>
  <c r="S15" i="12" s="1"/>
  <c r="F43" i="12"/>
  <c r="E6" i="4"/>
  <c r="H4" i="4"/>
  <c r="H5" i="4" s="1"/>
  <c r="E7" i="4"/>
  <c r="N12" i="4"/>
  <c r="E8" i="4" l="1"/>
  <c r="E12" i="4" s="1"/>
  <c r="G20" i="12"/>
  <c r="I20" i="12" s="1"/>
  <c r="J20" i="12" s="1"/>
  <c r="S16" i="12" s="1"/>
  <c r="F44" i="12"/>
  <c r="F21" i="12"/>
  <c r="Q17" i="12" s="1"/>
  <c r="E45" i="12"/>
  <c r="E22" i="12"/>
  <c r="P18" i="12" s="1"/>
  <c r="H43" i="12"/>
  <c r="J43" i="12" s="1"/>
  <c r="L43" i="12" s="1"/>
  <c r="F22" i="12" l="1"/>
  <c r="Q18" i="12" s="1"/>
  <c r="E46" i="12"/>
  <c r="E23" i="12"/>
  <c r="P19" i="12" s="1"/>
  <c r="G21" i="12"/>
  <c r="I21" i="12" s="1"/>
  <c r="J21" i="12" s="1"/>
  <c r="S17" i="12" s="1"/>
  <c r="F45" i="12"/>
  <c r="H44" i="12"/>
  <c r="J44" i="12" s="1"/>
  <c r="L44" i="12" s="1"/>
  <c r="O12" i="4"/>
  <c r="D13" i="4"/>
  <c r="E36" i="4"/>
  <c r="I12" i="4"/>
  <c r="J12" i="4" s="1"/>
  <c r="F12" i="4"/>
  <c r="H12" i="4" s="1"/>
  <c r="H45" i="12" l="1"/>
  <c r="J45" i="12" s="1"/>
  <c r="L45" i="12" s="1"/>
  <c r="E24" i="12"/>
  <c r="P20" i="12" s="1"/>
  <c r="E47" i="12"/>
  <c r="F23" i="12"/>
  <c r="Q19" i="12" s="1"/>
  <c r="G22" i="12"/>
  <c r="I22" i="12" s="1"/>
  <c r="J22" i="12" s="1"/>
  <c r="S18" i="12" s="1"/>
  <c r="F46" i="12"/>
  <c r="E13" i="4"/>
  <c r="D14" i="4"/>
  <c r="G36" i="4"/>
  <c r="I36" i="4" s="1"/>
  <c r="K36" i="4" s="1"/>
  <c r="Q12" i="4"/>
  <c r="D37" i="4"/>
  <c r="N13" i="4"/>
  <c r="F24" i="12" l="1"/>
  <c r="Q20" i="12" s="1"/>
  <c r="E48" i="12"/>
  <c r="E25" i="12"/>
  <c r="P21" i="12" s="1"/>
  <c r="F47" i="12"/>
  <c r="G23" i="12"/>
  <c r="I23" i="12" s="1"/>
  <c r="J23" i="12" s="1"/>
  <c r="S19" i="12" s="1"/>
  <c r="H46" i="12"/>
  <c r="J46" i="12" s="1"/>
  <c r="L46" i="12" s="1"/>
  <c r="D15" i="4"/>
  <c r="N15" i="4" s="1"/>
  <c r="E14" i="4"/>
  <c r="F14" i="4" s="1"/>
  <c r="H14" i="4" s="1"/>
  <c r="F13" i="4"/>
  <c r="H13" i="4" s="1"/>
  <c r="O13" i="4"/>
  <c r="N14" i="4"/>
  <c r="D38" i="4"/>
  <c r="I13" i="4"/>
  <c r="J13" i="4" s="1"/>
  <c r="E37" i="4"/>
  <c r="H47" i="12" l="1"/>
  <c r="J47" i="12" s="1"/>
  <c r="L47" i="12" s="1"/>
  <c r="F25" i="12"/>
  <c r="Q21" i="12" s="1"/>
  <c r="E49" i="12"/>
  <c r="E26" i="12"/>
  <c r="P22" i="12" s="1"/>
  <c r="G24" i="12"/>
  <c r="I24" i="12" s="1"/>
  <c r="J24" i="12" s="1"/>
  <c r="S20" i="12" s="1"/>
  <c r="F48" i="12"/>
  <c r="D39" i="4"/>
  <c r="D16" i="4"/>
  <c r="N16" i="4" s="1"/>
  <c r="E15" i="4"/>
  <c r="O15" i="4" s="1"/>
  <c r="G37" i="4"/>
  <c r="I37" i="4" s="1"/>
  <c r="K37" i="4" s="1"/>
  <c r="Q13" i="4"/>
  <c r="I14" i="4"/>
  <c r="J14" i="4" s="1"/>
  <c r="O14" i="4"/>
  <c r="E38" i="4"/>
  <c r="E27" i="12" l="1"/>
  <c r="P23" i="12" s="1"/>
  <c r="E50" i="12"/>
  <c r="F26" i="12"/>
  <c r="Q22" i="12" s="1"/>
  <c r="F49" i="12"/>
  <c r="G25" i="12"/>
  <c r="I25" i="12" s="1"/>
  <c r="J25" i="12" s="1"/>
  <c r="S21" i="12" s="1"/>
  <c r="H48" i="12"/>
  <c r="J48" i="12" s="1"/>
  <c r="L48" i="12" s="1"/>
  <c r="E39" i="4"/>
  <c r="D40" i="4"/>
  <c r="I15" i="4"/>
  <c r="J15" i="4" s="1"/>
  <c r="G39" i="4" s="1"/>
  <c r="I39" i="4" s="1"/>
  <c r="F15" i="4"/>
  <c r="H15" i="4" s="1"/>
  <c r="D17" i="4"/>
  <c r="N17" i="4" s="1"/>
  <c r="E16" i="4"/>
  <c r="F16" i="4" s="1"/>
  <c r="G38" i="4"/>
  <c r="I38" i="4" s="1"/>
  <c r="K38" i="4" s="1"/>
  <c r="Q14" i="4"/>
  <c r="F27" i="12" l="1"/>
  <c r="Q23" i="12" s="1"/>
  <c r="E51" i="12"/>
  <c r="E28" i="12"/>
  <c r="P24" i="12" s="1"/>
  <c r="F50" i="12"/>
  <c r="G26" i="12"/>
  <c r="I26" i="12" s="1"/>
  <c r="J26" i="12" s="1"/>
  <c r="S22" i="12" s="1"/>
  <c r="H49" i="12"/>
  <c r="J49" i="12" s="1"/>
  <c r="L49" i="12" s="1"/>
  <c r="Q15" i="4"/>
  <c r="E40" i="4"/>
  <c r="I16" i="4"/>
  <c r="J16" i="4" s="1"/>
  <c r="Q16" i="4" s="1"/>
  <c r="D18" i="4"/>
  <c r="D42" i="4" s="1"/>
  <c r="E17" i="4"/>
  <c r="O17" i="4" s="1"/>
  <c r="D41" i="4"/>
  <c r="O16" i="4"/>
  <c r="K39" i="4"/>
  <c r="H16" i="4"/>
  <c r="F28" i="12" l="1"/>
  <c r="Q24" i="12" s="1"/>
  <c r="E29" i="12"/>
  <c r="P25" i="12" s="1"/>
  <c r="E52" i="12"/>
  <c r="H50" i="12"/>
  <c r="J50" i="12" s="1"/>
  <c r="L50" i="12" s="1"/>
  <c r="G27" i="12"/>
  <c r="I27" i="12" s="1"/>
  <c r="J27" i="12" s="1"/>
  <c r="S23" i="12" s="1"/>
  <c r="F51" i="12"/>
  <c r="G40" i="4"/>
  <c r="I40" i="4" s="1"/>
  <c r="K40" i="4" s="1"/>
  <c r="I17" i="4"/>
  <c r="J17" i="4" s="1"/>
  <c r="G41" i="4" s="1"/>
  <c r="I41" i="4" s="1"/>
  <c r="E41" i="4"/>
  <c r="F17" i="4"/>
  <c r="H17" i="4" s="1"/>
  <c r="D19" i="4"/>
  <c r="D43" i="4" s="1"/>
  <c r="E18" i="4"/>
  <c r="O18" i="4" s="1"/>
  <c r="N18" i="4"/>
  <c r="H51" i="12" l="1"/>
  <c r="J51" i="12" s="1"/>
  <c r="L51" i="12" s="1"/>
  <c r="F29" i="12"/>
  <c r="E53" i="12"/>
  <c r="E30" i="12"/>
  <c r="F52" i="12"/>
  <c r="G28" i="12"/>
  <c r="I28" i="12" s="1"/>
  <c r="J28" i="12" s="1"/>
  <c r="S24" i="12" s="1"/>
  <c r="E42" i="4"/>
  <c r="I18" i="4"/>
  <c r="J18" i="4" s="1"/>
  <c r="G42" i="4" s="1"/>
  <c r="I42" i="4" s="1"/>
  <c r="F18" i="4"/>
  <c r="H18" i="4" s="1"/>
  <c r="Q17" i="4"/>
  <c r="D20" i="4"/>
  <c r="D44" i="4" s="1"/>
  <c r="E19" i="4"/>
  <c r="O19" i="4" s="1"/>
  <c r="N19" i="4"/>
  <c r="K41" i="4"/>
  <c r="H52" i="12" l="1"/>
  <c r="J52" i="12" s="1"/>
  <c r="L52" i="12" s="1"/>
  <c r="G29" i="12"/>
  <c r="I29" i="12" s="1"/>
  <c r="J29" i="12" s="1"/>
  <c r="F53" i="12"/>
  <c r="E54" i="12"/>
  <c r="F30" i="12"/>
  <c r="E31" i="12"/>
  <c r="Q18" i="4"/>
  <c r="E43" i="4"/>
  <c r="I19" i="4"/>
  <c r="J19" i="4" s="1"/>
  <c r="G43" i="4" s="1"/>
  <c r="I43" i="4" s="1"/>
  <c r="F19" i="4"/>
  <c r="H19" i="4" s="1"/>
  <c r="K42" i="4"/>
  <c r="D21" i="4"/>
  <c r="D45" i="4" s="1"/>
  <c r="E20" i="4"/>
  <c r="F20" i="4" s="1"/>
  <c r="H20" i="4" s="1"/>
  <c r="N20" i="4"/>
  <c r="E55" i="12" l="1"/>
  <c r="F31" i="12"/>
  <c r="Q25" i="12" s="1"/>
  <c r="H53" i="12"/>
  <c r="J53" i="12" s="1"/>
  <c r="L53" i="12" s="1"/>
  <c r="G30" i="12"/>
  <c r="I30" i="12" s="1"/>
  <c r="J30" i="12" s="1"/>
  <c r="H54" i="12" s="1"/>
  <c r="J54" i="12" s="1"/>
  <c r="F54" i="12"/>
  <c r="E44" i="4"/>
  <c r="I20" i="4"/>
  <c r="J20" i="4" s="1"/>
  <c r="G44" i="4" s="1"/>
  <c r="I44" i="4" s="1"/>
  <c r="Q19" i="4"/>
  <c r="K43" i="4"/>
  <c r="D22" i="4"/>
  <c r="D46" i="4" s="1"/>
  <c r="E21" i="4"/>
  <c r="O20" i="4" s="1"/>
  <c r="I21" i="4" l="1"/>
  <c r="J21" i="4" s="1"/>
  <c r="G45" i="4" s="1"/>
  <c r="I45" i="4" s="1"/>
  <c r="L54" i="12"/>
  <c r="F55" i="12"/>
  <c r="G31" i="12"/>
  <c r="I31" i="12" s="1"/>
  <c r="J31" i="12" s="1"/>
  <c r="H55" i="12" s="1"/>
  <c r="J55" i="12" s="1"/>
  <c r="H12" i="12" a="1"/>
  <c r="F21" i="4"/>
  <c r="H21" i="4" s="1"/>
  <c r="E45" i="4"/>
  <c r="K44" i="4"/>
  <c r="D23" i="4"/>
  <c r="D47" i="4" s="1"/>
  <c r="E22" i="4"/>
  <c r="F22" i="4" s="1"/>
  <c r="H22" i="4" s="1"/>
  <c r="N21" i="4"/>
  <c r="L55" i="12" l="1"/>
  <c r="S25" i="12"/>
  <c r="K45" i="4"/>
  <c r="Q20" i="4"/>
  <c r="I22" i="4"/>
  <c r="J22" i="4" s="1"/>
  <c r="G46" i="4" s="1"/>
  <c r="I46" i="4" s="1"/>
  <c r="E46" i="4"/>
  <c r="H21" i="12"/>
  <c r="R17" i="12" s="1"/>
  <c r="T17" i="12" s="1"/>
  <c r="H30" i="12"/>
  <c r="H18" i="12"/>
  <c r="R14" i="12" s="1"/>
  <c r="T14" i="12" s="1"/>
  <c r="H29" i="12"/>
  <c r="H17" i="12"/>
  <c r="R13" i="12" s="1"/>
  <c r="T13" i="12" s="1"/>
  <c r="H28" i="12"/>
  <c r="R24" i="12" s="1"/>
  <c r="T24" i="12" s="1"/>
  <c r="H16" i="12"/>
  <c r="H22" i="12"/>
  <c r="R18" i="12" s="1"/>
  <c r="T18" i="12" s="1"/>
  <c r="H15" i="12"/>
  <c r="H14" i="12"/>
  <c r="H13" i="12"/>
  <c r="H12" i="12"/>
  <c r="H31" i="12"/>
  <c r="H23" i="12"/>
  <c r="R19" i="12" s="1"/>
  <c r="T19" i="12" s="1"/>
  <c r="H27" i="12"/>
  <c r="R23" i="12" s="1"/>
  <c r="T23" i="12" s="1"/>
  <c r="H26" i="12"/>
  <c r="R22" i="12" s="1"/>
  <c r="T22" i="12" s="1"/>
  <c r="H20" i="12"/>
  <c r="R16" i="12" s="1"/>
  <c r="T16" i="12" s="1"/>
  <c r="H25" i="12"/>
  <c r="R21" i="12" s="1"/>
  <c r="T21" i="12" s="1"/>
  <c r="H24" i="12"/>
  <c r="R20" i="12" s="1"/>
  <c r="T20" i="12" s="1"/>
  <c r="H19" i="12"/>
  <c r="R15" i="12" s="1"/>
  <c r="T15" i="12" s="1"/>
  <c r="D24" i="4"/>
  <c r="D48" i="4" s="1"/>
  <c r="E23" i="4"/>
  <c r="E47" i="4" s="1"/>
  <c r="R12" i="12" l="1"/>
  <c r="T12" i="12" s="1"/>
  <c r="R25" i="12"/>
  <c r="T25" i="12" s="1"/>
  <c r="K46" i="4"/>
  <c r="K30" i="12"/>
  <c r="G54" i="12"/>
  <c r="I54" i="12" s="1"/>
  <c r="K12" i="12"/>
  <c r="L12" i="12" s="1"/>
  <c r="G36" i="12"/>
  <c r="I36" i="12" s="1"/>
  <c r="K36" i="12" s="1"/>
  <c r="N36" i="12" s="1"/>
  <c r="K13" i="12"/>
  <c r="G37" i="12"/>
  <c r="I37" i="12" s="1"/>
  <c r="K14" i="12"/>
  <c r="G38" i="12"/>
  <c r="I38" i="12" s="1"/>
  <c r="K19" i="12"/>
  <c r="G43" i="12"/>
  <c r="I43" i="12" s="1"/>
  <c r="K23" i="12"/>
  <c r="G47" i="12"/>
  <c r="I47" i="12" s="1"/>
  <c r="K20" i="12"/>
  <c r="G44" i="12"/>
  <c r="I44" i="12" s="1"/>
  <c r="K15" i="12"/>
  <c r="G39" i="12"/>
  <c r="I39" i="12" s="1"/>
  <c r="G46" i="12"/>
  <c r="I46" i="12" s="1"/>
  <c r="K22" i="12"/>
  <c r="K17" i="12"/>
  <c r="G41" i="12"/>
  <c r="I41" i="12" s="1"/>
  <c r="K31" i="12"/>
  <c r="G55" i="12"/>
  <c r="I55" i="12" s="1"/>
  <c r="K21" i="12"/>
  <c r="G45" i="12"/>
  <c r="I45" i="12" s="1"/>
  <c r="K24" i="12"/>
  <c r="G48" i="12"/>
  <c r="I48" i="12" s="1"/>
  <c r="K16" i="12"/>
  <c r="G40" i="12"/>
  <c r="I40" i="12" s="1"/>
  <c r="K25" i="12"/>
  <c r="G49" i="12"/>
  <c r="I49" i="12" s="1"/>
  <c r="G52" i="12"/>
  <c r="I52" i="12" s="1"/>
  <c r="K28" i="12"/>
  <c r="K26" i="12"/>
  <c r="G50" i="12"/>
  <c r="I50" i="12" s="1"/>
  <c r="K29" i="12"/>
  <c r="G53" i="12"/>
  <c r="I53" i="12" s="1"/>
  <c r="K27" i="12"/>
  <c r="G51" i="12"/>
  <c r="I51" i="12" s="1"/>
  <c r="K18" i="12"/>
  <c r="G42" i="12"/>
  <c r="I42" i="12" s="1"/>
  <c r="F23" i="4"/>
  <c r="H23" i="4" s="1"/>
  <c r="I23" i="4"/>
  <c r="J23" i="4" s="1"/>
  <c r="G47" i="4" s="1"/>
  <c r="I47" i="4" s="1"/>
  <c r="D25" i="4"/>
  <c r="D49" i="4" s="1"/>
  <c r="E24" i="4"/>
  <c r="I24" i="4" s="1"/>
  <c r="J24" i="4" s="1"/>
  <c r="G48" i="4" s="1"/>
  <c r="I48" i="4" s="1"/>
  <c r="U12" i="12" l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30" i="12" s="1"/>
  <c r="K37" i="12"/>
  <c r="N37" i="12" s="1"/>
  <c r="K47" i="4"/>
  <c r="K48" i="4" s="1"/>
  <c r="E48" i="4"/>
  <c r="F24" i="4"/>
  <c r="H24" i="4" s="1"/>
  <c r="L13" i="12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D26" i="4"/>
  <c r="E25" i="4"/>
  <c r="F25" i="4" s="1"/>
  <c r="H25" i="4" s="1"/>
  <c r="K38" i="12" l="1"/>
  <c r="N38" i="12" s="1"/>
  <c r="I25" i="4"/>
  <c r="J25" i="4" s="1"/>
  <c r="G49" i="4" s="1"/>
  <c r="I49" i="4" s="1"/>
  <c r="K49" i="4" s="1"/>
  <c r="E49" i="4"/>
  <c r="D27" i="4"/>
  <c r="D51" i="4" s="1"/>
  <c r="E26" i="4"/>
  <c r="F26" i="4" s="1"/>
  <c r="H26" i="4" s="1"/>
  <c r="D50" i="4"/>
  <c r="K39" i="12" l="1"/>
  <c r="N39" i="12" s="1"/>
  <c r="I26" i="4"/>
  <c r="J26" i="4" s="1"/>
  <c r="G50" i="4" s="1"/>
  <c r="I50" i="4" s="1"/>
  <c r="K50" i="4" s="1"/>
  <c r="E50" i="4"/>
  <c r="D28" i="4"/>
  <c r="E28" i="4" s="1"/>
  <c r="E27" i="4"/>
  <c r="E51" i="4" s="1"/>
  <c r="K40" i="12" l="1"/>
  <c r="N40" i="12" s="1"/>
  <c r="F27" i="4"/>
  <c r="H27" i="4" s="1"/>
  <c r="I27" i="4"/>
  <c r="J27" i="4" s="1"/>
  <c r="G51" i="4" s="1"/>
  <c r="I51" i="4" s="1"/>
  <c r="K51" i="4" s="1"/>
  <c r="D52" i="4"/>
  <c r="F28" i="4"/>
  <c r="H28" i="4" s="1"/>
  <c r="O21" i="4"/>
  <c r="G12" i="4" a="1"/>
  <c r="E52" i="4"/>
  <c r="I28" i="4"/>
  <c r="J28" i="4" s="1"/>
  <c r="K41" i="12" l="1"/>
  <c r="N41" i="12" s="1"/>
  <c r="Q21" i="4"/>
  <c r="G12" i="4"/>
  <c r="G19" i="4"/>
  <c r="P19" i="4" s="1"/>
  <c r="R19" i="4" s="1"/>
  <c r="G20" i="4"/>
  <c r="G13" i="4"/>
  <c r="P13" i="4" s="1"/>
  <c r="R13" i="4" s="1"/>
  <c r="G28" i="4"/>
  <c r="G24" i="4"/>
  <c r="G16" i="4"/>
  <c r="P16" i="4" s="1"/>
  <c r="R16" i="4" s="1"/>
  <c r="G14" i="4"/>
  <c r="P14" i="4" s="1"/>
  <c r="R14" i="4" s="1"/>
  <c r="G18" i="4"/>
  <c r="P18" i="4" s="1"/>
  <c r="R18" i="4" s="1"/>
  <c r="G25" i="4"/>
  <c r="G17" i="4"/>
  <c r="P17" i="4" s="1"/>
  <c r="R17" i="4" s="1"/>
  <c r="G23" i="4"/>
  <c r="G26" i="4"/>
  <c r="G21" i="4"/>
  <c r="G27" i="4"/>
  <c r="G15" i="4"/>
  <c r="P15" i="4" s="1"/>
  <c r="R15" i="4" s="1"/>
  <c r="G22" i="4"/>
  <c r="G52" i="4"/>
  <c r="I52" i="4" s="1"/>
  <c r="K52" i="4" s="1"/>
  <c r="K42" i="12" l="1"/>
  <c r="N42" i="12" s="1"/>
  <c r="P12" i="4"/>
  <c r="P20" i="4"/>
  <c r="R20" i="4" s="1"/>
  <c r="P21" i="4"/>
  <c r="R21" i="4" s="1"/>
  <c r="K43" i="12" l="1"/>
  <c r="K21" i="4"/>
  <c r="F45" i="4"/>
  <c r="H45" i="4" s="1"/>
  <c r="F40" i="4"/>
  <c r="H40" i="4" s="1"/>
  <c r="K16" i="4"/>
  <c r="F42" i="4"/>
  <c r="H42" i="4" s="1"/>
  <c r="K18" i="4"/>
  <c r="K19" i="4"/>
  <c r="F43" i="4"/>
  <c r="H43" i="4" s="1"/>
  <c r="F46" i="4"/>
  <c r="H46" i="4" s="1"/>
  <c r="K22" i="4"/>
  <c r="K20" i="4"/>
  <c r="F44" i="4"/>
  <c r="H44" i="4" s="1"/>
  <c r="F47" i="4"/>
  <c r="H47" i="4" s="1"/>
  <c r="K23" i="4"/>
  <c r="K28" i="4"/>
  <c r="F52" i="4"/>
  <c r="H52" i="4" s="1"/>
  <c r="K14" i="4"/>
  <c r="F38" i="4"/>
  <c r="H38" i="4" s="1"/>
  <c r="F39" i="4"/>
  <c r="H39" i="4" s="1"/>
  <c r="K15" i="4"/>
  <c r="F41" i="4"/>
  <c r="H41" i="4" s="1"/>
  <c r="K17" i="4"/>
  <c r="F51" i="4"/>
  <c r="H51" i="4" s="1"/>
  <c r="K27" i="4"/>
  <c r="F49" i="4"/>
  <c r="H49" i="4" s="1"/>
  <c r="K25" i="4"/>
  <c r="R12" i="4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F36" i="4"/>
  <c r="H36" i="4" s="1"/>
  <c r="J36" i="4" s="1"/>
  <c r="L36" i="4" s="1"/>
  <c r="M36" i="4" s="1"/>
  <c r="K12" i="4"/>
  <c r="L12" i="4" s="1"/>
  <c r="K24" i="4"/>
  <c r="F48" i="4"/>
  <c r="H48" i="4" s="1"/>
  <c r="F37" i="4"/>
  <c r="H37" i="4" s="1"/>
  <c r="K13" i="4"/>
  <c r="F50" i="4"/>
  <c r="H50" i="4" s="1"/>
  <c r="K26" i="4"/>
  <c r="N43" i="12" l="1"/>
  <c r="K44" i="12"/>
  <c r="L13" i="4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J37" i="4"/>
  <c r="L37" i="4" s="1"/>
  <c r="M37" i="4" s="1"/>
  <c r="N44" i="12" l="1"/>
  <c r="K45" i="12"/>
  <c r="J38" i="4"/>
  <c r="L38" i="4" s="1"/>
  <c r="M38" i="4" s="1"/>
  <c r="K46" i="12" l="1"/>
  <c r="N45" i="12"/>
  <c r="J39" i="4"/>
  <c r="L39" i="4" s="1"/>
  <c r="M39" i="4" s="1"/>
  <c r="N46" i="12" l="1"/>
  <c r="K47" i="12"/>
  <c r="J40" i="4"/>
  <c r="L40" i="4" s="1"/>
  <c r="M40" i="4" s="1"/>
  <c r="K48" i="12" l="1"/>
  <c r="N47" i="12"/>
  <c r="J41" i="4"/>
  <c r="L41" i="4" s="1"/>
  <c r="M41" i="4" s="1"/>
  <c r="K49" i="12" l="1"/>
  <c r="N48" i="12"/>
  <c r="J42" i="4"/>
  <c r="J43" i="4" s="1"/>
  <c r="L43" i="4" s="1"/>
  <c r="N49" i="12" l="1"/>
  <c r="K50" i="12"/>
  <c r="J44" i="4"/>
  <c r="L44" i="4" s="1"/>
  <c r="L42" i="4"/>
  <c r="M42" i="4" s="1"/>
  <c r="M43" i="4" s="1"/>
  <c r="K51" i="12" l="1"/>
  <c r="N50" i="12"/>
  <c r="J45" i="4"/>
  <c r="L45" i="4" s="1"/>
  <c r="M44" i="4"/>
  <c r="K52" i="12" l="1"/>
  <c r="N51" i="12"/>
  <c r="M45" i="4"/>
  <c r="J46" i="4"/>
  <c r="L46" i="4" s="1"/>
  <c r="K53" i="12" l="1"/>
  <c r="N52" i="12"/>
  <c r="M46" i="4"/>
  <c r="J47" i="4"/>
  <c r="L47" i="4" s="1"/>
  <c r="N53" i="12" l="1"/>
  <c r="K54" i="12"/>
  <c r="M47" i="4"/>
  <c r="J48" i="4"/>
  <c r="L48" i="4" s="1"/>
  <c r="N54" i="12" l="1"/>
  <c r="K55" i="12"/>
  <c r="M48" i="4"/>
  <c r="J49" i="4"/>
  <c r="L49" i="4" s="1"/>
  <c r="N55" i="12" l="1"/>
  <c r="N60" i="12" s="1"/>
  <c r="M49" i="4"/>
  <c r="J50" i="4"/>
  <c r="L50" i="4" s="1"/>
  <c r="M50" i="4" l="1"/>
  <c r="J51" i="4"/>
  <c r="L51" i="4" s="1"/>
  <c r="M51" i="4" l="1"/>
  <c r="J52" i="4"/>
  <c r="L52" i="4" s="1"/>
  <c r="M52" i="4" l="1"/>
  <c r="M57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6D4620-1406-4D3D-9B25-753BB9964577}" keepAlive="1" name="Consulta - fifa_cleaned" description="Conexión a la consulta 'fifa_cleaned' en el libro." type="5" refreshedVersion="0" background="1">
    <dbPr connection="Provider=Microsoft.Mashup.OleDb.1;Data Source=$Workbook$;Location=fifa_cleaned;Extended Properties=&quot;&quot;" command="SELECT * FROM [fifa_cleaned]"/>
  </connection>
  <connection id="2" xr16:uid="{9847351E-D0AE-4D5E-BD8C-56B5492196CF}" keepAlive="1" name="Consulta - Forbes Richest Atheletes (Forbes Richest Athletes 1990-2020)" description="Conexión a la consulta 'Forbes Richest Atheletes (Forbes Richest Athletes 1990-2020)' en el libro." type="5" refreshedVersion="0" background="1">
    <dbPr connection="Provider=Microsoft.Mashup.OleDb.1;Data Source=$Workbook$;Location=&quot;Forbes Richest Atheletes (Forbes Richest Athletes 1990-2020)&quot;;Extended Properties=&quot;&quot;" command="SELECT * FROM [Forbes Richest Atheletes (Forbes Richest Athletes 1990-2020)]"/>
  </connection>
  <connection id="3" xr16:uid="{DBDCE859-59D9-474F-B4E0-4AB354FAC100}" keepAlive="1" name="Consulta - Forbes Richest Atheletes (Forbes Richest Athletes 1990-2020) (2)" description="Conexión a la consulta 'Forbes Richest Atheletes (Forbes Richest Athletes 1990-2020) (2)' en el libro." type="5" refreshedVersion="7" background="1" saveData="1">
    <dbPr connection="Provider=Microsoft.Mashup.OleDb.1;Data Source=$Workbook$;Location=&quot;Forbes Richest Atheletes (Forbes Richest Athletes 1990-2020) (2)&quot;;Extended Properties=&quot;&quot;" command="SELECT * FROM [Forbes Richest Atheletes (Forbes Richest Athletes 1990-2020) (2)]"/>
  </connection>
  <connection id="4" xr16:uid="{4EA716DF-E9B6-411A-812F-577415D6BA70}" keepAlive="1" name="Consulta - matches_meta_4_4" description="Conexión a la consulta 'matches_meta_4_4' en el libro." type="5" refreshedVersion="0" background="1">
    <dbPr connection="Provider=Microsoft.Mashup.OleDb.1;Data Source=$Workbook$;Location=matches_meta_4_4;Extended Properties=&quot;&quot;" command="SELECT * FROM [matches_meta_4_4]"/>
  </connection>
  <connection id="5" xr16:uid="{1E28335B-DF0E-46D1-93D7-2D47D8E90CA1}" keepAlive="1" name="Consulta - USD-ARG 08-2011_08-2021" description="Conexión a la consulta 'USD-ARG 08-2011_08-2021' en el libro." type="5" refreshedVersion="0" background="1">
    <dbPr connection="Provider=Microsoft.Mashup.OleDb.1;Data Source=$Workbook$;Location=&quot;USD-ARG 08-2011_08-2021&quot;;Extended Properties=&quot;&quot;" command="SELECT * FROM [USD-ARG 08-2011_08-2021]"/>
  </connection>
  <connection id="6" xr16:uid="{9D691C37-FD4B-4A2F-B5F3-B83AFBCA80EB}" keepAlive="1" name="Consulta - USD-ARG 08-2011_08-2021 (2)" description="Conexión a la consulta 'USD-ARG 08-2011_08-2021 (2)' en el libro." type="5" refreshedVersion="7" background="1" saveData="1">
    <dbPr connection="Provider=Microsoft.Mashup.OleDb.1;Data Source=$Workbook$;Location=&quot;USD-ARG 08-2011_08-2021 (2)&quot;;Extended Properties=&quot;&quot;" command="SELECT * FROM [USD-ARG 08-2011_08-2021 (2)]"/>
  </connection>
  <connection id="7" xr16:uid="{2F931E7D-901F-4F78-B63B-B14093155787}" keepAlive="1" name="Consulta - USD-ARG 08-2011_08-2021 (3)" description="Conexión a la consulta 'USD-ARG 08-2011_08-2021 (3)' en el libro." type="5" refreshedVersion="7" background="1" saveData="1">
    <dbPr connection="Provider=Microsoft.Mashup.OleDb.1;Data Source=$Workbook$;Location=&quot;USD-ARG 08-2011_08-2021 (3)&quot;;Extended Properties=&quot;&quot;" command="SELECT * FROM [USD-ARG 08-2011_08-2021 (3)]"/>
  </connection>
</connections>
</file>

<file path=xl/sharedStrings.xml><?xml version="1.0" encoding="utf-8"?>
<sst xmlns="http://schemas.openxmlformats.org/spreadsheetml/2006/main" count="810" uniqueCount="538">
  <si>
    <t>Máximo</t>
  </si>
  <si>
    <t>Media</t>
  </si>
  <si>
    <t>Minimo</t>
  </si>
  <si>
    <t>Lambda</t>
  </si>
  <si>
    <t>Cantidad de intervalos</t>
  </si>
  <si>
    <t>Diferencia</t>
  </si>
  <si>
    <t>Tamaño de muestra</t>
  </si>
  <si>
    <t>Rango</t>
  </si>
  <si>
    <t>Desde</t>
  </si>
  <si>
    <t>Hasta</t>
  </si>
  <si>
    <t>Marca Clase</t>
  </si>
  <si>
    <t>fo</t>
  </si>
  <si>
    <t>P() c/mc</t>
  </si>
  <si>
    <t>P() c/Pac</t>
  </si>
  <si>
    <t>fe</t>
  </si>
  <si>
    <t>Fr</t>
  </si>
  <si>
    <t>FR Ac</t>
  </si>
  <si>
    <t>c</t>
  </si>
  <si>
    <t>C(ac)</t>
  </si>
  <si>
    <t>Po()</t>
  </si>
  <si>
    <t>Pe()</t>
  </si>
  <si>
    <t>Po() AC</t>
  </si>
  <si>
    <t>Pe() AC</t>
  </si>
  <si>
    <t>|Po(AC)-Pe(AC)|</t>
  </si>
  <si>
    <t>MAX</t>
  </si>
  <si>
    <t>Varianza</t>
  </si>
  <si>
    <t>DE</t>
  </si>
  <si>
    <t>P()</t>
  </si>
  <si>
    <t>Mike Tyson</t>
  </si>
  <si>
    <t>Buster Douglas</t>
  </si>
  <si>
    <t>Sugar Ray Leonard</t>
  </si>
  <si>
    <t>Ayrton Senna</t>
  </si>
  <si>
    <t>Alain Prost</t>
  </si>
  <si>
    <t>Jack Nicklaus</t>
  </si>
  <si>
    <t>Greg Norman</t>
  </si>
  <si>
    <t>Michael Jordan</t>
  </si>
  <si>
    <t>Arnold Palmer</t>
  </si>
  <si>
    <t>Evander Holyfield</t>
  </si>
  <si>
    <t>George Foreman</t>
  </si>
  <si>
    <t>Donovan "Razor" Ruddock</t>
  </si>
  <si>
    <t>Nigel Mansell</t>
  </si>
  <si>
    <t>Andre Agassi</t>
  </si>
  <si>
    <t>Joe Montana</t>
  </si>
  <si>
    <t>Jim Courier</t>
  </si>
  <si>
    <t>Monica Seles</t>
  </si>
  <si>
    <t>Riddick Bowe</t>
  </si>
  <si>
    <t>Shaquille O'Neal</t>
  </si>
  <si>
    <t>Lennox Lewis</t>
  </si>
  <si>
    <t>Cecil Fielder</t>
  </si>
  <si>
    <t>Shaq O'Neal</t>
  </si>
  <si>
    <t>Gerhard Berger</t>
  </si>
  <si>
    <t>Wayne Gretzky</t>
  </si>
  <si>
    <t>Michael Moorer</t>
  </si>
  <si>
    <t>Deion Sanders</t>
  </si>
  <si>
    <t>Michael Schumacher</t>
  </si>
  <si>
    <t>Emmit Smith</t>
  </si>
  <si>
    <t>Dennis Rodman</t>
  </si>
  <si>
    <t>Patrick Ewing</t>
  </si>
  <si>
    <t>Oscar De La Hoya</t>
  </si>
  <si>
    <t>Tiger Woods</t>
  </si>
  <si>
    <t>Dale Earnhardt</t>
  </si>
  <si>
    <t>Joe Sakic</t>
  </si>
  <si>
    <t>Grant Hill</t>
  </si>
  <si>
    <t>Sergei Federov</t>
  </si>
  <si>
    <t>Gary Sheffield</t>
  </si>
  <si>
    <t>Kevin Garnett</t>
  </si>
  <si>
    <t>Kobe Bryant</t>
  </si>
  <si>
    <t>Jacques Villeneuve</t>
  </si>
  <si>
    <t>Jeff Gordon</t>
  </si>
  <si>
    <t>Alex Rodriguez</t>
  </si>
  <si>
    <t>Peyton Manning</t>
  </si>
  <si>
    <t>David Beckham</t>
  </si>
  <si>
    <t>Michael Vick</t>
  </si>
  <si>
    <t>Lance Armstrong</t>
  </si>
  <si>
    <t>Valentino Rossi</t>
  </si>
  <si>
    <t>Muhammad Ali</t>
  </si>
  <si>
    <t>Phil Mickelson</t>
  </si>
  <si>
    <t>Tom Brady</t>
  </si>
  <si>
    <t>Kimi Raikkonen</t>
  </si>
  <si>
    <t>Ronaldinho</t>
  </si>
  <si>
    <t>LeBron James</t>
  </si>
  <si>
    <t>Roger Federer</t>
  </si>
  <si>
    <t>Manny Pacquiao</t>
  </si>
  <si>
    <t>Dale Earnhardt Jr.</t>
  </si>
  <si>
    <t>Floyd Mayweather</t>
  </si>
  <si>
    <t>Eli Manning</t>
  </si>
  <si>
    <t>Terrell Suggs</t>
  </si>
  <si>
    <t>Cristiano Ronaldo</t>
  </si>
  <si>
    <t>Lionel Messi</t>
  </si>
  <si>
    <t>Drew Brees</t>
  </si>
  <si>
    <t>Aaron Rodgers</t>
  </si>
  <si>
    <t>Rafael Nadal</t>
  </si>
  <si>
    <t>Matt Ryan</t>
  </si>
  <si>
    <t>Kevin Durant</t>
  </si>
  <si>
    <t>Novak Djokovic</t>
  </si>
  <si>
    <t>Cam Newton</t>
  </si>
  <si>
    <t>Jordan Spieth</t>
  </si>
  <si>
    <t>Andrew Luck</t>
  </si>
  <si>
    <t>Rory McIlroy</t>
  </si>
  <si>
    <t>Stephen Curry</t>
  </si>
  <si>
    <t>James Harden</t>
  </si>
  <si>
    <t>Lewis Hamilton</t>
  </si>
  <si>
    <t>Conor McGregor</t>
  </si>
  <si>
    <t>Neymar</t>
  </si>
  <si>
    <t>Matthew Stafford</t>
  </si>
  <si>
    <t>Canelo Alvarez</t>
  </si>
  <si>
    <t>Russell Wilson</t>
  </si>
  <si>
    <t>Aaron Rogers</t>
  </si>
  <si>
    <t>Kirk Cousins</t>
  </si>
  <si>
    <t>Carson Wentz</t>
  </si>
  <si>
    <t>Nombre del atleta</t>
  </si>
  <si>
    <t>Ingresos (En millones de dólares)</t>
  </si>
  <si>
    <t>Toma de datos - Distribución de los mayores ingresos de atletas según Forbes desde 1990 a 2020</t>
  </si>
  <si>
    <t>Datos</t>
  </si>
  <si>
    <t>Ancho</t>
  </si>
  <si>
    <t>Fo</t>
  </si>
  <si>
    <t>Fe</t>
  </si>
  <si>
    <t>Prueba de Ji-Cuadrada</t>
  </si>
  <si>
    <t>Prueba de Kolmogorov-Smirnov</t>
  </si>
  <si>
    <t>Grados de libertad= 10-1-1  = 8</t>
  </si>
  <si>
    <t>Valor tabulado =</t>
  </si>
  <si>
    <t xml:space="preserve">Valor calculado = </t>
  </si>
  <si>
    <t>Grados de libertad = N  = 301</t>
  </si>
  <si>
    <t>Calculos de probabilidades y frecuencias</t>
  </si>
  <si>
    <t>Partida 1</t>
  </si>
  <si>
    <t>Partida 2</t>
  </si>
  <si>
    <t>Partida 3</t>
  </si>
  <si>
    <t>Partida 4</t>
  </si>
  <si>
    <t>Partida 5</t>
  </si>
  <si>
    <t>Partida 6</t>
  </si>
  <si>
    <t>Partida 7</t>
  </si>
  <si>
    <t>Partida 8</t>
  </si>
  <si>
    <t>Partida 9</t>
  </si>
  <si>
    <t>Partida 10</t>
  </si>
  <si>
    <t>Partida 11</t>
  </si>
  <si>
    <t>Partida 12</t>
  </si>
  <si>
    <t>Partida 13</t>
  </si>
  <si>
    <t>Partida 14</t>
  </si>
  <si>
    <t>Partida 15</t>
  </si>
  <si>
    <t>Partida 16</t>
  </si>
  <si>
    <t>Partida 17</t>
  </si>
  <si>
    <t>Partida 18</t>
  </si>
  <si>
    <t>Partida 19</t>
  </si>
  <si>
    <t>Partida 20</t>
  </si>
  <si>
    <t>Partida 21</t>
  </si>
  <si>
    <t>Partida 22</t>
  </si>
  <si>
    <t>Partida 23</t>
  </si>
  <si>
    <t>Partida 24</t>
  </si>
  <si>
    <t>Partida 25</t>
  </si>
  <si>
    <t>Partida 26</t>
  </si>
  <si>
    <t>Partida 27</t>
  </si>
  <si>
    <t>Partida 28</t>
  </si>
  <si>
    <t>Partida 29</t>
  </si>
  <si>
    <t>Partida 30</t>
  </si>
  <si>
    <t>Partida 31</t>
  </si>
  <si>
    <t>Partida 32</t>
  </si>
  <si>
    <t>Partida 33</t>
  </si>
  <si>
    <t>Partida 34</t>
  </si>
  <si>
    <t>Partida 35</t>
  </si>
  <si>
    <t>Partida 36</t>
  </si>
  <si>
    <t>Partida 37</t>
  </si>
  <si>
    <t>Partida 38</t>
  </si>
  <si>
    <t>Partida 39</t>
  </si>
  <si>
    <t>Partida 40</t>
  </si>
  <si>
    <t>Partida 41</t>
  </si>
  <si>
    <t>Partida 42</t>
  </si>
  <si>
    <t>Partida 43</t>
  </si>
  <si>
    <t>Partida 44</t>
  </si>
  <si>
    <t>Partida 45</t>
  </si>
  <si>
    <t>Partida 46</t>
  </si>
  <si>
    <t>Partida 47</t>
  </si>
  <si>
    <t>Partida 48</t>
  </si>
  <si>
    <t>Partida 49</t>
  </si>
  <si>
    <t>Partida 50</t>
  </si>
  <si>
    <t>Partida 51</t>
  </si>
  <si>
    <t>Partida 52</t>
  </si>
  <si>
    <t>Partida 53</t>
  </si>
  <si>
    <t>Partida 54</t>
  </si>
  <si>
    <t>Partida 55</t>
  </si>
  <si>
    <t>Partida 56</t>
  </si>
  <si>
    <t>Partida 57</t>
  </si>
  <si>
    <t>Partida 58</t>
  </si>
  <si>
    <t>Partida 59</t>
  </si>
  <si>
    <t>Partida 60</t>
  </si>
  <si>
    <t>Partida 61</t>
  </si>
  <si>
    <t>Partida 62</t>
  </si>
  <si>
    <t>Partida 63</t>
  </si>
  <si>
    <t>Partida 64</t>
  </si>
  <si>
    <t>Partida 65</t>
  </si>
  <si>
    <t>Partida 66</t>
  </si>
  <si>
    <t>Partida 67</t>
  </si>
  <si>
    <t>Partida 68</t>
  </si>
  <si>
    <t>Partida 69</t>
  </si>
  <si>
    <t>Partida 70</t>
  </si>
  <si>
    <t>Partida 71</t>
  </si>
  <si>
    <t>Partida 72</t>
  </si>
  <si>
    <t>Partida 73</t>
  </si>
  <si>
    <t>Partida 74</t>
  </si>
  <si>
    <t>Partida 75</t>
  </si>
  <si>
    <t>Partida 76</t>
  </si>
  <si>
    <t>Partida 77</t>
  </si>
  <si>
    <t>Partida 78</t>
  </si>
  <si>
    <t>Partida 79</t>
  </si>
  <si>
    <t>Partida 80</t>
  </si>
  <si>
    <t>Partida 81</t>
  </si>
  <si>
    <t>Partida 82</t>
  </si>
  <si>
    <t>Partida 83</t>
  </si>
  <si>
    <t>Partida 84</t>
  </si>
  <si>
    <t>Partida 85</t>
  </si>
  <si>
    <t>Partida 86</t>
  </si>
  <si>
    <t>Partida 87</t>
  </si>
  <si>
    <t>Partida 88</t>
  </si>
  <si>
    <t>Partida 89</t>
  </si>
  <si>
    <t>Partida 90</t>
  </si>
  <si>
    <t>Partida 91</t>
  </si>
  <si>
    <t>Partida 92</t>
  </si>
  <si>
    <t>Partida 93</t>
  </si>
  <si>
    <t>Partida 94</t>
  </si>
  <si>
    <t>Partida 95</t>
  </si>
  <si>
    <t>Partida 96</t>
  </si>
  <si>
    <t>Partida 97</t>
  </si>
  <si>
    <t>Partida 98</t>
  </si>
  <si>
    <t>Partida 99</t>
  </si>
  <si>
    <t>Partida 100</t>
  </si>
  <si>
    <t>Partida 101</t>
  </si>
  <si>
    <t>Partida 102</t>
  </si>
  <si>
    <t>Partida 103</t>
  </si>
  <si>
    <t>Partida 104</t>
  </si>
  <si>
    <t>Partida 105</t>
  </si>
  <si>
    <t>Partida 106</t>
  </si>
  <si>
    <t>Partida 107</t>
  </si>
  <si>
    <t>Partida 108</t>
  </si>
  <si>
    <t>Partida 109</t>
  </si>
  <si>
    <t>Partida 110</t>
  </si>
  <si>
    <t>Partida 111</t>
  </si>
  <si>
    <t>Partida 112</t>
  </si>
  <si>
    <t>Partida 113</t>
  </si>
  <si>
    <t>Partida 114</t>
  </si>
  <si>
    <t>Partida 115</t>
  </si>
  <si>
    <t>Partida 116</t>
  </si>
  <si>
    <t>Partida 117</t>
  </si>
  <si>
    <t>Partida 118</t>
  </si>
  <si>
    <t>Partida 119</t>
  </si>
  <si>
    <t>Partida 120</t>
  </si>
  <si>
    <t>Partida 121</t>
  </si>
  <si>
    <t>Partida 122</t>
  </si>
  <si>
    <t>Partida 123</t>
  </si>
  <si>
    <t>Partida 124</t>
  </si>
  <si>
    <t>Partida 125</t>
  </si>
  <si>
    <t>Partida 126</t>
  </si>
  <si>
    <t>Partida 127</t>
  </si>
  <si>
    <t>Partida 128</t>
  </si>
  <si>
    <t>Partida 129</t>
  </si>
  <si>
    <t>Partida 130</t>
  </si>
  <si>
    <t>Partida 131</t>
  </si>
  <si>
    <t>Partida 132</t>
  </si>
  <si>
    <t>Partida 133</t>
  </si>
  <si>
    <t>Partida 134</t>
  </si>
  <si>
    <t>Partida 135</t>
  </si>
  <si>
    <t>Partida 136</t>
  </si>
  <si>
    <t>Partida 137</t>
  </si>
  <si>
    <t>Partida 138</t>
  </si>
  <si>
    <t>Partida 139</t>
  </si>
  <si>
    <t>Partida 140</t>
  </si>
  <si>
    <t>Partida 141</t>
  </si>
  <si>
    <t>Partida 142</t>
  </si>
  <si>
    <t>Partida 143</t>
  </si>
  <si>
    <t>Partida 144</t>
  </si>
  <si>
    <t>Partida 145</t>
  </si>
  <si>
    <t>Partida 146</t>
  </si>
  <si>
    <t>Partida 147</t>
  </si>
  <si>
    <t>Partida 148</t>
  </si>
  <si>
    <t>Partida 149</t>
  </si>
  <si>
    <t>Partida 150</t>
  </si>
  <si>
    <t>Partida 151</t>
  </si>
  <si>
    <t>Partida 152</t>
  </si>
  <si>
    <t>Partida 153</t>
  </si>
  <si>
    <t>Partida 154</t>
  </si>
  <si>
    <t>Partida 155</t>
  </si>
  <si>
    <t>Partida 156</t>
  </si>
  <si>
    <t>Partida 157</t>
  </si>
  <si>
    <t>Partida 158</t>
  </si>
  <si>
    <t>Partida 159</t>
  </si>
  <si>
    <t>Partida 160</t>
  </si>
  <si>
    <t>Partida 161</t>
  </si>
  <si>
    <t>Partida 162</t>
  </si>
  <si>
    <t>Partida 163</t>
  </si>
  <si>
    <t>Partida 164</t>
  </si>
  <si>
    <t>Partida 165</t>
  </si>
  <si>
    <t>Partida 166</t>
  </si>
  <si>
    <t>Partida 167</t>
  </si>
  <si>
    <t>Partida 168</t>
  </si>
  <si>
    <t>Partida 169</t>
  </si>
  <si>
    <t>Partida 170</t>
  </si>
  <si>
    <t>Partida 171</t>
  </si>
  <si>
    <t>Partida 172</t>
  </si>
  <si>
    <t>Partida 173</t>
  </si>
  <si>
    <t>Partida 174</t>
  </si>
  <si>
    <t>Partida 175</t>
  </si>
  <si>
    <t>Partida 176</t>
  </si>
  <si>
    <t>Partida 177</t>
  </si>
  <si>
    <t>Partida 178</t>
  </si>
  <si>
    <t>Partida 179</t>
  </si>
  <si>
    <t>Partida 180</t>
  </si>
  <si>
    <t>Partida 181</t>
  </si>
  <si>
    <t>Partida 182</t>
  </si>
  <si>
    <t>Partida 183</t>
  </si>
  <si>
    <t>Partida 184</t>
  </si>
  <si>
    <t>Partida 185</t>
  </si>
  <si>
    <t>Partida 186</t>
  </si>
  <si>
    <t>Partida 187</t>
  </si>
  <si>
    <t>Partida 188</t>
  </si>
  <si>
    <t>Partida 189</t>
  </si>
  <si>
    <t>Partida 190</t>
  </si>
  <si>
    <t>Partida 191</t>
  </si>
  <si>
    <t>Partida 192</t>
  </si>
  <si>
    <t>Partida 193</t>
  </si>
  <si>
    <t>Partida 194</t>
  </si>
  <si>
    <t>Partida 195</t>
  </si>
  <si>
    <t>Partida 196</t>
  </si>
  <si>
    <t>Partida 197</t>
  </si>
  <si>
    <t>Partida 198</t>
  </si>
  <si>
    <t>Partida 199</t>
  </si>
  <si>
    <t>Partida 200</t>
  </si>
  <si>
    <t>Partida 201</t>
  </si>
  <si>
    <t>Partida 202</t>
  </si>
  <si>
    <t>Partida 203</t>
  </si>
  <si>
    <t>Partida 204</t>
  </si>
  <si>
    <t>Partida 205</t>
  </si>
  <si>
    <t>Partida 206</t>
  </si>
  <si>
    <t>Partida 207</t>
  </si>
  <si>
    <t>Partida 208</t>
  </si>
  <si>
    <t>Partida 209</t>
  </si>
  <si>
    <t>Partida 210</t>
  </si>
  <si>
    <t>Partida 211</t>
  </si>
  <si>
    <t>Partida 212</t>
  </si>
  <si>
    <t>Partida 213</t>
  </si>
  <si>
    <t>Partida 214</t>
  </si>
  <si>
    <t>Partida 215</t>
  </si>
  <si>
    <t>Partida 216</t>
  </si>
  <si>
    <t>Partida 217</t>
  </si>
  <si>
    <t>Partida 218</t>
  </si>
  <si>
    <t>Partida 219</t>
  </si>
  <si>
    <t>Partida 220</t>
  </si>
  <si>
    <t>Partida 221</t>
  </si>
  <si>
    <t>Partida 222</t>
  </si>
  <si>
    <t>Partida 223</t>
  </si>
  <si>
    <t>Partida 224</t>
  </si>
  <si>
    <t>Partida 225</t>
  </si>
  <si>
    <t>Partida 226</t>
  </si>
  <si>
    <t>Partida 227</t>
  </si>
  <si>
    <t>Partida 228</t>
  </si>
  <si>
    <t>Partida 229</t>
  </si>
  <si>
    <t>Partida 230</t>
  </si>
  <si>
    <t>Partida 231</t>
  </si>
  <si>
    <t>Partida 232</t>
  </si>
  <si>
    <t>Partida 233</t>
  </si>
  <si>
    <t>Partida 234</t>
  </si>
  <si>
    <t>Partida 235</t>
  </si>
  <si>
    <t>Partida 236</t>
  </si>
  <si>
    <t>Partida 237</t>
  </si>
  <si>
    <t>Partida 238</t>
  </si>
  <si>
    <t>Partida 239</t>
  </si>
  <si>
    <t>Partida 240</t>
  </si>
  <si>
    <t>Partida 241</t>
  </si>
  <si>
    <t>Partida 242</t>
  </si>
  <si>
    <t>Partida 243</t>
  </si>
  <si>
    <t>Partida 244</t>
  </si>
  <si>
    <t>Partida 245</t>
  </si>
  <si>
    <t>Partida 246</t>
  </si>
  <si>
    <t>Partida 247</t>
  </si>
  <si>
    <t>Partida 248</t>
  </si>
  <si>
    <t>Partida 249</t>
  </si>
  <si>
    <t>Partida 250</t>
  </si>
  <si>
    <t>Partida 251</t>
  </si>
  <si>
    <t>Partida 252</t>
  </si>
  <si>
    <t>Partida 253</t>
  </si>
  <si>
    <t>Partida 254</t>
  </si>
  <si>
    <t>Partida 255</t>
  </si>
  <si>
    <t>Partida 256</t>
  </si>
  <si>
    <t>Partida 257</t>
  </si>
  <si>
    <t>Partida 258</t>
  </si>
  <si>
    <t>Partida 259</t>
  </si>
  <si>
    <t>Partida 260</t>
  </si>
  <si>
    <t>Partida 261</t>
  </si>
  <si>
    <t>Partida 262</t>
  </si>
  <si>
    <t>Partida 263</t>
  </si>
  <si>
    <t>Partida 264</t>
  </si>
  <si>
    <t>Partida 265</t>
  </si>
  <si>
    <t>Partida 266</t>
  </si>
  <si>
    <t>Partida 267</t>
  </si>
  <si>
    <t>Partida 268</t>
  </si>
  <si>
    <t>Partida 269</t>
  </si>
  <si>
    <t>Partida 270</t>
  </si>
  <si>
    <t>Partida 271</t>
  </si>
  <si>
    <t>Partida 272</t>
  </si>
  <si>
    <t>Partida 273</t>
  </si>
  <si>
    <t>Partida 274</t>
  </si>
  <si>
    <t>Partida 275</t>
  </si>
  <si>
    <t>Partida 276</t>
  </si>
  <si>
    <t>Partida 277</t>
  </si>
  <si>
    <t>Partida 278</t>
  </si>
  <si>
    <t>Partida 279</t>
  </si>
  <si>
    <t>Partida 280</t>
  </si>
  <si>
    <t>Partida 281</t>
  </si>
  <si>
    <t>Partida 282</t>
  </si>
  <si>
    <t>Partida 283</t>
  </si>
  <si>
    <t>Partida 284</t>
  </si>
  <si>
    <t>Partida 285</t>
  </si>
  <si>
    <t>Partida 286</t>
  </si>
  <si>
    <t>Partida 287</t>
  </si>
  <si>
    <t>Partida 288</t>
  </si>
  <si>
    <t>Partida 289</t>
  </si>
  <si>
    <t>Partida 290</t>
  </si>
  <si>
    <t>Partida 291</t>
  </si>
  <si>
    <t>Partida 292</t>
  </si>
  <si>
    <t>Partida 293</t>
  </si>
  <si>
    <t>Partida 294</t>
  </si>
  <si>
    <t>Partida 295</t>
  </si>
  <si>
    <t>Partida 296</t>
  </si>
  <si>
    <t>Partida 297</t>
  </si>
  <si>
    <t>Partida 298</t>
  </si>
  <si>
    <t>Partida 299</t>
  </si>
  <si>
    <t>Partida 300</t>
  </si>
  <si>
    <t>Partida 301</t>
  </si>
  <si>
    <t>Partida 302</t>
  </si>
  <si>
    <t>Partida 303</t>
  </si>
  <si>
    <t>Partida 304</t>
  </si>
  <si>
    <t>Partida 305</t>
  </si>
  <si>
    <t>Partida 306</t>
  </si>
  <si>
    <t>Partida 307</t>
  </si>
  <si>
    <t>Partida 308</t>
  </si>
  <si>
    <t>Partida 309</t>
  </si>
  <si>
    <t>Partida 310</t>
  </si>
  <si>
    <t>Partida 311</t>
  </si>
  <si>
    <t>Partida 312</t>
  </si>
  <si>
    <t>Partida 313</t>
  </si>
  <si>
    <t>Partida 314</t>
  </si>
  <si>
    <t>Partida 315</t>
  </si>
  <si>
    <t>Partida 316</t>
  </si>
  <si>
    <t>Partida 317</t>
  </si>
  <si>
    <t>Partida 318</t>
  </si>
  <si>
    <t>Partida 319</t>
  </si>
  <si>
    <t>Partida 320</t>
  </si>
  <si>
    <t>Partida 321</t>
  </si>
  <si>
    <t>Partida 322</t>
  </si>
  <si>
    <t>Partida 323</t>
  </si>
  <si>
    <t>Partida 324</t>
  </si>
  <si>
    <t>Partida 325</t>
  </si>
  <si>
    <t>Partida 326</t>
  </si>
  <si>
    <t>Partida 327</t>
  </si>
  <si>
    <t>Partida 328</t>
  </si>
  <si>
    <t>Partida 329</t>
  </si>
  <si>
    <t>Partida 330</t>
  </si>
  <si>
    <t>Partida 331</t>
  </si>
  <si>
    <t>Partida 332</t>
  </si>
  <si>
    <t>Partida 333</t>
  </si>
  <si>
    <t>Partida 334</t>
  </si>
  <si>
    <t>Partida 335</t>
  </si>
  <si>
    <t>Partida 336</t>
  </si>
  <si>
    <t>Partida 337</t>
  </si>
  <si>
    <t>Partida 338</t>
  </si>
  <si>
    <t>Partida 339</t>
  </si>
  <si>
    <t>Partida 340</t>
  </si>
  <si>
    <t>Partida 341</t>
  </si>
  <si>
    <t>Partida 342</t>
  </si>
  <si>
    <t>Partida 343</t>
  </si>
  <si>
    <t>Partida 344</t>
  </si>
  <si>
    <t>Partida 345</t>
  </si>
  <si>
    <t>Partida 346</t>
  </si>
  <si>
    <t>Partida 347</t>
  </si>
  <si>
    <t>Partida 348</t>
  </si>
  <si>
    <t>Partida 349</t>
  </si>
  <si>
    <t>Partida 350</t>
  </si>
  <si>
    <t>Partida 351</t>
  </si>
  <si>
    <t>Partida 352</t>
  </si>
  <si>
    <t>Partida 353</t>
  </si>
  <si>
    <t>Partida 354</t>
  </si>
  <si>
    <t>Partida 355</t>
  </si>
  <si>
    <t>Partida 356</t>
  </si>
  <si>
    <t>Partida 357</t>
  </si>
  <si>
    <t>Partida 358</t>
  </si>
  <si>
    <t>Partida 359</t>
  </si>
  <si>
    <t>Partida 360</t>
  </si>
  <si>
    <t>Partida 361</t>
  </si>
  <si>
    <t>Partida 362</t>
  </si>
  <si>
    <t>Partida 363</t>
  </si>
  <si>
    <t>Partida 364</t>
  </si>
  <si>
    <t>Partida 365</t>
  </si>
  <si>
    <t>Partida 366</t>
  </si>
  <si>
    <t>Partida 367</t>
  </si>
  <si>
    <t>Partida 368</t>
  </si>
  <si>
    <t>Partida 369</t>
  </si>
  <si>
    <t>Partida 370</t>
  </si>
  <si>
    <t>Partida 371</t>
  </si>
  <si>
    <t>Partida 372</t>
  </si>
  <si>
    <t>Partida 373</t>
  </si>
  <si>
    <t>Partida 374</t>
  </si>
  <si>
    <t>Partida 375</t>
  </si>
  <si>
    <t>Partida 376</t>
  </si>
  <si>
    <t>Partida 377</t>
  </si>
  <si>
    <t>Partida 378</t>
  </si>
  <si>
    <t>Partida 379</t>
  </si>
  <si>
    <t>Partida 380</t>
  </si>
  <si>
    <t>Partida 381</t>
  </si>
  <si>
    <t>Partida 382</t>
  </si>
  <si>
    <t>Partida 383</t>
  </si>
  <si>
    <t>Partida 384</t>
  </si>
  <si>
    <t>Partida 385</t>
  </si>
  <si>
    <t>Partida 386</t>
  </si>
  <si>
    <t>Partida 387</t>
  </si>
  <si>
    <t>Partida 388</t>
  </si>
  <si>
    <t>Partida 389</t>
  </si>
  <si>
    <t>Partida 390</t>
  </si>
  <si>
    <t>Partida 391</t>
  </si>
  <si>
    <t>Partida 392</t>
  </si>
  <si>
    <t>Partida 393</t>
  </si>
  <si>
    <t>Partida 394</t>
  </si>
  <si>
    <t>Partida 395</t>
  </si>
  <si>
    <t>Partida 396</t>
  </si>
  <si>
    <t>Partida 397</t>
  </si>
  <si>
    <t>Partida 398</t>
  </si>
  <si>
    <t>Partida 399</t>
  </si>
  <si>
    <t>Partida 400</t>
  </si>
  <si>
    <t>Partida</t>
  </si>
  <si>
    <t>Duración en minutos</t>
  </si>
  <si>
    <r>
      <t xml:space="preserve">(Xi - </t>
    </r>
    <r>
      <rPr>
        <b/>
        <sz val="11"/>
        <color theme="1"/>
        <rFont val="Calibri"/>
        <family val="2"/>
      </rPr>
      <t>μ</t>
    </r>
    <r>
      <rPr>
        <b/>
        <sz val="11"/>
        <color theme="1"/>
        <rFont val="Calibri"/>
        <family val="2"/>
        <scheme val="minor"/>
      </rPr>
      <t>)^2</t>
    </r>
  </si>
  <si>
    <r>
      <t xml:space="preserve">Toma de datos - Cantidad de minutos de duración de partidas en </t>
    </r>
    <r>
      <rPr>
        <b/>
        <i/>
        <sz val="16"/>
        <color theme="1"/>
        <rFont val="Calibri"/>
        <family val="2"/>
        <scheme val="minor"/>
      </rPr>
      <t>"League of Legends"</t>
    </r>
  </si>
  <si>
    <t>Calculo de probabilidades y frecuencias</t>
  </si>
  <si>
    <t>Grados de libertad= 14-1-2  = 11</t>
  </si>
  <si>
    <t>Grados de libertad = N  = 400</t>
  </si>
  <si>
    <t>Nivel de confianza = 0,95</t>
  </si>
  <si>
    <t>Nivel de confianza = 0,99</t>
  </si>
  <si>
    <t>Nivel de confianza  = 0,95</t>
  </si>
  <si>
    <t>Nivel de confianza  = 0,99</t>
  </si>
  <si>
    <t>Tomando un nivel de confianza de 0,95 la hipótesis es rechazada. Tomando un nivel 0,99 la hipótesis no puede ser rechazada</t>
  </si>
  <si>
    <t>Tomando un nivel de confianza de 0,95 o un nivel 0,99 la hipótesis es rechazada</t>
  </si>
  <si>
    <t>Tomando un nivel de confianza de 0,95 o un nivel 0,99 la hipótesis no puede ser rechazada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</si>
</sst>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b/>
      <i/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6" xfId="0" applyNumberFormat="1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2" fontId="0" fillId="5" borderId="5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0" xfId="0" applyFon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7" borderId="5" xfId="0" applyNumberFormat="1" applyFill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5" borderId="7" xfId="0" applyNumberFormat="1" applyFill="1" applyBorder="1" applyAlignment="1">
      <alignment horizontal="center"/>
    </xf>
    <xf numFmtId="2" fontId="0" fillId="5" borderId="8" xfId="0" applyNumberFormat="1" applyFill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165" fontId="0" fillId="2" borderId="3" xfId="0" applyNumberForma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2" fontId="0" fillId="2" borderId="3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6" borderId="8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  de frecuencia observada</a:t>
            </a:r>
          </a:p>
        </c:rich>
      </c:tx>
      <c:layout>
        <c:manualLayout>
          <c:xMode val="edge"/>
          <c:yMode val="edge"/>
          <c:x val="0.22282920838404308"/>
          <c:y val="3.78289112363094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0.10265985694336084"/>
          <c:y val="0.17195178488641635"/>
          <c:w val="0.89028827682967604"/>
          <c:h val="0.72049945425806472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'Exponencial Negativa'!$G$12:$G$28</c:f>
              <c:numCache>
                <c:formatCode>0.00</c:formatCode>
                <c:ptCount val="17"/>
                <c:pt idx="0">
                  <c:v>81</c:v>
                </c:pt>
                <c:pt idx="1">
                  <c:v>83</c:v>
                </c:pt>
                <c:pt idx="2">
                  <c:v>63</c:v>
                </c:pt>
                <c:pt idx="3">
                  <c:v>29</c:v>
                </c:pt>
                <c:pt idx="4">
                  <c:v>26</c:v>
                </c:pt>
                <c:pt idx="5">
                  <c:v>14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67-4816-B21B-84309581C3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373025967"/>
        <c:axId val="1373025551"/>
      </c:barChart>
      <c:catAx>
        <c:axId val="137302596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73025551"/>
        <c:crosses val="autoZero"/>
        <c:auto val="1"/>
        <c:lblAlgn val="ctr"/>
        <c:lblOffset val="100"/>
        <c:noMultiLvlLbl val="0"/>
      </c:catAx>
      <c:valAx>
        <c:axId val="137302555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373025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Histograma de frecuencia observada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5.0653490328006728E-2"/>
          <c:y val="0.13539921259842519"/>
          <c:w val="0.90602368642905751"/>
          <c:h val="0.77340157480314964"/>
        </c:manualLayout>
      </c:layout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'Normal '!$H$12:$H$31</c:f>
              <c:numCache>
                <c:formatCode>General</c:formatCode>
                <c:ptCount val="2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2</c:v>
                </c:pt>
                <c:pt idx="5">
                  <c:v>12</c:v>
                </c:pt>
                <c:pt idx="6">
                  <c:v>3</c:v>
                </c:pt>
                <c:pt idx="7">
                  <c:v>18</c:v>
                </c:pt>
                <c:pt idx="8">
                  <c:v>37</c:v>
                </c:pt>
                <c:pt idx="9">
                  <c:v>47</c:v>
                </c:pt>
                <c:pt idx="10">
                  <c:v>49</c:v>
                </c:pt>
                <c:pt idx="11">
                  <c:v>68</c:v>
                </c:pt>
                <c:pt idx="12">
                  <c:v>49</c:v>
                </c:pt>
                <c:pt idx="13">
                  <c:v>46</c:v>
                </c:pt>
                <c:pt idx="14">
                  <c:v>27</c:v>
                </c:pt>
                <c:pt idx="15">
                  <c:v>11</c:v>
                </c:pt>
                <c:pt idx="16">
                  <c:v>13</c:v>
                </c:pt>
                <c:pt idx="17">
                  <c:v>6</c:v>
                </c:pt>
                <c:pt idx="18">
                  <c:v>5</c:v>
                </c:pt>
                <c:pt idx="1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09-4443-BDD9-6828BA2CC35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426864984"/>
        <c:axId val="426865376"/>
      </c:barChart>
      <c:catAx>
        <c:axId val="4268649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5376"/>
        <c:crosses val="autoZero"/>
        <c:auto val="1"/>
        <c:lblAlgn val="ctr"/>
        <c:lblOffset val="100"/>
        <c:noMultiLvlLbl val="0"/>
      </c:catAx>
      <c:valAx>
        <c:axId val="426865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26864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261938</xdr:colOff>
      <xdr:row>32</xdr:row>
      <xdr:rowOff>0</xdr:rowOff>
    </xdr:from>
    <xdr:to>
      <xdr:col>20</xdr:col>
      <xdr:colOff>307522</xdr:colOff>
      <xdr:row>52</xdr:row>
      <xdr:rowOff>149269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F0A3851-E5E8-443B-9490-2263D2EE1A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255831</xdr:colOff>
      <xdr:row>33</xdr:row>
      <xdr:rowOff>0</xdr:rowOff>
    </xdr:from>
    <xdr:to>
      <xdr:col>22</xdr:col>
      <xdr:colOff>243840</xdr:colOff>
      <xdr:row>55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0BC3C0-24A6-4D08-9271-ADE72656EF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EFA3-7917-4F9E-8834-FBEEF0A8758A}">
  <dimension ref="A1:U303"/>
  <sheetViews>
    <sheetView topLeftCell="D38" zoomScale="115" zoomScaleNormal="115" workbookViewId="0">
      <selection activeCell="O59" sqref="O59"/>
    </sheetView>
  </sheetViews>
  <sheetFormatPr baseColWidth="10" defaultColWidth="11.5703125" defaultRowHeight="15" x14ac:dyDescent="0.25"/>
  <cols>
    <col min="1" max="1" width="26.140625" style="1" bestFit="1" customWidth="1"/>
    <col min="2" max="2" width="38.28515625" style="1" bestFit="1" customWidth="1"/>
    <col min="3" max="3" width="11.5703125" style="1"/>
    <col min="4" max="4" width="26.7109375" style="1" bestFit="1" customWidth="1"/>
    <col min="5" max="5" width="11.5703125" style="1"/>
    <col min="6" max="6" width="13.42578125" style="1" bestFit="1" customWidth="1"/>
    <col min="7" max="7" width="18" style="1" bestFit="1" customWidth="1"/>
    <col min="8" max="11" width="11.5703125" style="1"/>
    <col min="12" max="12" width="15.7109375" style="1" bestFit="1" customWidth="1"/>
    <col min="13" max="16384" width="11.5703125" style="1"/>
  </cols>
  <sheetData>
    <row r="1" spans="1:21" ht="21" x14ac:dyDescent="0.35">
      <c r="A1" s="76" t="s">
        <v>112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8"/>
    </row>
    <row r="2" spans="1:21" x14ac:dyDescent="0.25">
      <c r="A2" s="5" t="s">
        <v>110</v>
      </c>
      <c r="B2" s="8" t="s">
        <v>111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7"/>
    </row>
    <row r="3" spans="1:21" x14ac:dyDescent="0.25">
      <c r="A3" s="9" t="s">
        <v>28</v>
      </c>
      <c r="B3" s="10">
        <v>28.6</v>
      </c>
      <c r="C3" s="22"/>
      <c r="D3" s="82" t="s">
        <v>113</v>
      </c>
      <c r="E3" s="83"/>
      <c r="F3" s="83"/>
      <c r="G3" s="83"/>
      <c r="H3" s="84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7"/>
    </row>
    <row r="4" spans="1:21" x14ac:dyDescent="0.25">
      <c r="A4" s="11" t="s">
        <v>29</v>
      </c>
      <c r="B4" s="12">
        <v>26</v>
      </c>
      <c r="C4" s="22"/>
      <c r="D4" s="31" t="s">
        <v>0</v>
      </c>
      <c r="E4" s="32">
        <f>MAX(B3:B402)</f>
        <v>300</v>
      </c>
      <c r="F4" s="32"/>
      <c r="G4" s="33" t="s">
        <v>1</v>
      </c>
      <c r="H4" s="59">
        <f>SUM(B3:B402)/N</f>
        <v>45.516279069767428</v>
      </c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7"/>
    </row>
    <row r="5" spans="1:21" x14ac:dyDescent="0.25">
      <c r="A5" s="11" t="s">
        <v>30</v>
      </c>
      <c r="B5" s="12">
        <v>13</v>
      </c>
      <c r="C5" s="22"/>
      <c r="D5" s="34" t="s">
        <v>2</v>
      </c>
      <c r="E5" s="35">
        <f>MIN(B3:B402)</f>
        <v>8.1</v>
      </c>
      <c r="F5" s="35"/>
      <c r="G5" s="36" t="s">
        <v>3</v>
      </c>
      <c r="H5" s="60">
        <f>1/H4</f>
        <v>2.1970161455140004E-2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7"/>
    </row>
    <row r="6" spans="1:21" x14ac:dyDescent="0.25">
      <c r="A6" s="11" t="s">
        <v>31</v>
      </c>
      <c r="B6" s="12">
        <v>10</v>
      </c>
      <c r="C6" s="22"/>
      <c r="D6" s="34" t="s">
        <v>4</v>
      </c>
      <c r="E6" s="35">
        <f>ROUND((SQRT(N)),0)</f>
        <v>17</v>
      </c>
      <c r="F6" s="35"/>
      <c r="G6" s="36"/>
      <c r="H6" s="37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7"/>
    </row>
    <row r="7" spans="1:21" x14ac:dyDescent="0.25">
      <c r="A7" s="11" t="s">
        <v>32</v>
      </c>
      <c r="B7" s="12">
        <v>9</v>
      </c>
      <c r="C7" s="22"/>
      <c r="D7" s="34" t="s">
        <v>5</v>
      </c>
      <c r="E7" s="35">
        <f>E4-E5</f>
        <v>291.89999999999998</v>
      </c>
      <c r="F7" s="35"/>
      <c r="G7" s="36" t="s">
        <v>6</v>
      </c>
      <c r="H7" s="37">
        <f>COUNT(B3:B402)</f>
        <v>301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7"/>
    </row>
    <row r="8" spans="1:21" x14ac:dyDescent="0.25">
      <c r="A8" s="11" t="s">
        <v>33</v>
      </c>
      <c r="B8" s="12">
        <v>8.6</v>
      </c>
      <c r="C8" s="22"/>
      <c r="D8" s="38" t="s">
        <v>114</v>
      </c>
      <c r="E8" s="58">
        <f>(E7/E6)+0.01</f>
        <v>17.180588235294117</v>
      </c>
      <c r="F8" s="39"/>
      <c r="G8" s="40"/>
      <c r="H8" s="41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7"/>
    </row>
    <row r="9" spans="1:21" x14ac:dyDescent="0.25">
      <c r="A9" s="11" t="s">
        <v>34</v>
      </c>
      <c r="B9" s="12">
        <v>8.5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7"/>
    </row>
    <row r="10" spans="1:21" x14ac:dyDescent="0.25">
      <c r="A10" s="11" t="s">
        <v>35</v>
      </c>
      <c r="B10" s="12">
        <v>8.1</v>
      </c>
      <c r="C10" s="22"/>
      <c r="D10" s="82" t="s">
        <v>123</v>
      </c>
      <c r="E10" s="83"/>
      <c r="F10" s="83"/>
      <c r="G10" s="83"/>
      <c r="H10" s="83"/>
      <c r="I10" s="83"/>
      <c r="J10" s="83"/>
      <c r="K10" s="83"/>
      <c r="L10" s="84"/>
      <c r="M10" s="22"/>
      <c r="N10" s="79" t="s">
        <v>117</v>
      </c>
      <c r="O10" s="80"/>
      <c r="P10" s="80"/>
      <c r="Q10" s="80"/>
      <c r="R10" s="80"/>
      <c r="S10" s="81"/>
      <c r="T10" s="22"/>
      <c r="U10" s="27"/>
    </row>
    <row r="11" spans="1:21" x14ac:dyDescent="0.25">
      <c r="A11" s="11" t="s">
        <v>36</v>
      </c>
      <c r="B11" s="12">
        <v>8.1</v>
      </c>
      <c r="C11" s="22"/>
      <c r="D11" s="5" t="s">
        <v>8</v>
      </c>
      <c r="E11" s="6" t="s">
        <v>9</v>
      </c>
      <c r="F11" s="6" t="s">
        <v>10</v>
      </c>
      <c r="G11" s="6" t="s">
        <v>115</v>
      </c>
      <c r="H11" s="6" t="s">
        <v>12</v>
      </c>
      <c r="I11" s="6" t="s">
        <v>13</v>
      </c>
      <c r="J11" s="6" t="s">
        <v>14</v>
      </c>
      <c r="K11" s="6" t="s">
        <v>15</v>
      </c>
      <c r="L11" s="7" t="s">
        <v>16</v>
      </c>
      <c r="M11" s="22"/>
      <c r="N11" s="15" t="s">
        <v>8</v>
      </c>
      <c r="O11" s="16" t="s">
        <v>9</v>
      </c>
      <c r="P11" s="16" t="s">
        <v>11</v>
      </c>
      <c r="Q11" s="16" t="s">
        <v>14</v>
      </c>
      <c r="R11" s="16" t="s">
        <v>17</v>
      </c>
      <c r="S11" s="17" t="s">
        <v>18</v>
      </c>
      <c r="T11" s="22"/>
      <c r="U11" s="27"/>
    </row>
    <row r="12" spans="1:21" x14ac:dyDescent="0.25">
      <c r="A12" s="11" t="s">
        <v>37</v>
      </c>
      <c r="B12" s="12">
        <v>8.1</v>
      </c>
      <c r="C12" s="22"/>
      <c r="D12" s="42">
        <f>E5</f>
        <v>8.1</v>
      </c>
      <c r="E12" s="43">
        <f>D12+$E$8-0.1</f>
        <v>25.180588235294117</v>
      </c>
      <c r="F12" s="43">
        <f>(D12+E12)/2</f>
        <v>16.640294117647059</v>
      </c>
      <c r="G12" s="43">
        <f t="array" ref="G12:G28">FREQUENCY(B3:B303,E12:E28)</f>
        <v>81</v>
      </c>
      <c r="H12" s="43">
        <f t="shared" ref="H12:H28" si="0">Lambda*EXP(-Lambda*F12)*(E12-D12)</f>
        <v>0.26035287297783904</v>
      </c>
      <c r="I12" s="43">
        <f t="shared" ref="I12:I28" si="1">(1-EXP(-Lambda*E12)-(1-EXP(-Lambda*D12)))</f>
        <v>0.26188321225432343</v>
      </c>
      <c r="J12" s="43">
        <f t="shared" ref="J12:J28" si="2">I12*N</f>
        <v>78.826846888551358</v>
      </c>
      <c r="K12" s="43">
        <f>G12/N</f>
        <v>0.26910299003322258</v>
      </c>
      <c r="L12" s="44">
        <f>K12</f>
        <v>0.26910299003322258</v>
      </c>
      <c r="M12" s="22"/>
      <c r="N12" s="42">
        <f t="shared" ref="N12:O19" si="3">D12</f>
        <v>8.1</v>
      </c>
      <c r="O12" s="43">
        <f t="shared" si="3"/>
        <v>25.180588235294117</v>
      </c>
      <c r="P12" s="43">
        <f t="shared" ref="P12:P19" si="4">G12</f>
        <v>81</v>
      </c>
      <c r="Q12" s="43">
        <f t="shared" ref="Q12:Q19" si="5">J12</f>
        <v>78.826846888551358</v>
      </c>
      <c r="R12" s="43">
        <f t="shared" ref="R12:R21" si="6">(POWER((P12-Q12),2))/Q12</f>
        <v>5.9910990128476276E-2</v>
      </c>
      <c r="S12" s="44">
        <f>R12</f>
        <v>5.9910990128476276E-2</v>
      </c>
      <c r="T12" s="22"/>
      <c r="U12" s="27"/>
    </row>
    <row r="13" spans="1:21" x14ac:dyDescent="0.25">
      <c r="A13" s="11" t="s">
        <v>37</v>
      </c>
      <c r="B13" s="12">
        <v>60.5</v>
      </c>
      <c r="C13" s="22"/>
      <c r="D13" s="42">
        <f>D12+$E$8</f>
        <v>25.280588235294118</v>
      </c>
      <c r="E13" s="43">
        <f t="shared" ref="E13:E28" si="7">D13+$E$8-0.1</f>
        <v>42.361176470588234</v>
      </c>
      <c r="F13" s="43">
        <f t="shared" ref="F13:F28" si="8">(D13+E13)/2</f>
        <v>33.820882352941176</v>
      </c>
      <c r="G13" s="43">
        <v>83</v>
      </c>
      <c r="H13" s="43">
        <f t="shared" si="0"/>
        <v>0.17849803936043385</v>
      </c>
      <c r="I13" s="43">
        <f t="shared" si="1"/>
        <v>0.17954724061288918</v>
      </c>
      <c r="J13" s="43">
        <f t="shared" si="2"/>
        <v>54.04371942447964</v>
      </c>
      <c r="K13" s="43">
        <f t="shared" ref="K13:K28" si="9">G13/N</f>
        <v>0.27574750830564781</v>
      </c>
      <c r="L13" s="44">
        <f>K13+L12</f>
        <v>0.54485049833887045</v>
      </c>
      <c r="M13" s="22"/>
      <c r="N13" s="42">
        <f t="shared" si="3"/>
        <v>25.280588235294118</v>
      </c>
      <c r="O13" s="43">
        <f t="shared" si="3"/>
        <v>42.361176470588234</v>
      </c>
      <c r="P13" s="43">
        <f t="shared" si="4"/>
        <v>83</v>
      </c>
      <c r="Q13" s="43">
        <f t="shared" si="5"/>
        <v>54.04371942447964</v>
      </c>
      <c r="R13" s="43">
        <f t="shared" si="6"/>
        <v>15.514590662841501</v>
      </c>
      <c r="S13" s="44">
        <f t="shared" ref="S13:S21" si="10">R13+S12</f>
        <v>15.574501652969976</v>
      </c>
      <c r="T13" s="22"/>
      <c r="U13" s="27"/>
    </row>
    <row r="14" spans="1:21" x14ac:dyDescent="0.25">
      <c r="A14" s="11" t="s">
        <v>28</v>
      </c>
      <c r="B14" s="12">
        <v>31.5</v>
      </c>
      <c r="C14" s="22"/>
      <c r="D14" s="42">
        <f t="shared" ref="D14:D28" si="11">D13+$E$8</f>
        <v>42.461176470588235</v>
      </c>
      <c r="E14" s="43">
        <f t="shared" si="7"/>
        <v>59.54176470588235</v>
      </c>
      <c r="F14" s="43">
        <f t="shared" si="8"/>
        <v>51.001470588235293</v>
      </c>
      <c r="G14" s="43">
        <v>63</v>
      </c>
      <c r="H14" s="43">
        <f t="shared" si="0"/>
        <v>0.12237833095942452</v>
      </c>
      <c r="I14" s="43">
        <f t="shared" si="1"/>
        <v>0.12309766377997589</v>
      </c>
      <c r="J14" s="43">
        <f t="shared" si="2"/>
        <v>37.052396797772744</v>
      </c>
      <c r="K14" s="43">
        <f>G14/N</f>
        <v>0.20930232558139536</v>
      </c>
      <c r="L14" s="44">
        <f t="shared" ref="L14:L28" si="12">K14+L13</f>
        <v>0.75415282392026584</v>
      </c>
      <c r="M14" s="22"/>
      <c r="N14" s="42">
        <f t="shared" si="3"/>
        <v>42.461176470588235</v>
      </c>
      <c r="O14" s="43">
        <f t="shared" si="3"/>
        <v>59.54176470588235</v>
      </c>
      <c r="P14" s="43">
        <f t="shared" si="4"/>
        <v>63</v>
      </c>
      <c r="Q14" s="43">
        <f t="shared" si="5"/>
        <v>37.052396797772744</v>
      </c>
      <c r="R14" s="43">
        <f t="shared" si="6"/>
        <v>18.170973273737193</v>
      </c>
      <c r="S14" s="44">
        <f t="shared" si="10"/>
        <v>33.745474926707168</v>
      </c>
      <c r="T14" s="22"/>
      <c r="U14" s="27"/>
    </row>
    <row r="15" spans="1:21" x14ac:dyDescent="0.25">
      <c r="A15" s="11" t="s">
        <v>35</v>
      </c>
      <c r="B15" s="12">
        <v>16</v>
      </c>
      <c r="C15" s="22"/>
      <c r="D15" s="42">
        <f t="shared" si="11"/>
        <v>59.641764705882352</v>
      </c>
      <c r="E15" s="43">
        <f t="shared" si="7"/>
        <v>76.722352941176467</v>
      </c>
      <c r="F15" s="43">
        <f t="shared" si="8"/>
        <v>68.182058823529417</v>
      </c>
      <c r="G15" s="43">
        <v>29</v>
      </c>
      <c r="H15" s="43">
        <f t="shared" si="0"/>
        <v>8.3902635245046472E-2</v>
      </c>
      <c r="I15" s="43">
        <f t="shared" si="1"/>
        <v>8.4395810129761384E-2</v>
      </c>
      <c r="J15" s="43">
        <f t="shared" si="2"/>
        <v>25.403138849058177</v>
      </c>
      <c r="K15" s="43">
        <f t="shared" si="9"/>
        <v>9.634551495016612E-2</v>
      </c>
      <c r="L15" s="44">
        <f t="shared" si="12"/>
        <v>0.85049833887043191</v>
      </c>
      <c r="M15" s="22"/>
      <c r="N15" s="42">
        <f t="shared" si="3"/>
        <v>59.641764705882352</v>
      </c>
      <c r="O15" s="43">
        <f t="shared" si="3"/>
        <v>76.722352941176467</v>
      </c>
      <c r="P15" s="43">
        <f t="shared" si="4"/>
        <v>29</v>
      </c>
      <c r="Q15" s="43">
        <f t="shared" si="5"/>
        <v>25.403138849058177</v>
      </c>
      <c r="R15" s="43">
        <f t="shared" si="6"/>
        <v>0.50928392022839308</v>
      </c>
      <c r="S15" s="44">
        <f t="shared" si="10"/>
        <v>34.254758846935559</v>
      </c>
      <c r="T15" s="22"/>
      <c r="U15" s="27"/>
    </row>
    <row r="16" spans="1:21" x14ac:dyDescent="0.25">
      <c r="A16" s="11" t="s">
        <v>38</v>
      </c>
      <c r="B16" s="12">
        <v>14.5</v>
      </c>
      <c r="C16" s="22"/>
      <c r="D16" s="42">
        <f t="shared" si="11"/>
        <v>76.822352941176462</v>
      </c>
      <c r="E16" s="43">
        <f t="shared" si="7"/>
        <v>93.902941176470591</v>
      </c>
      <c r="F16" s="43">
        <f t="shared" si="8"/>
        <v>85.362647058823526</v>
      </c>
      <c r="G16" s="43">
        <v>26</v>
      </c>
      <c r="H16" s="43">
        <f t="shared" si="0"/>
        <v>5.7523682059345757E-2</v>
      </c>
      <c r="I16" s="43">
        <f t="shared" si="1"/>
        <v>5.786180296800536E-2</v>
      </c>
      <c r="J16" s="43">
        <f t="shared" si="2"/>
        <v>17.416402693369612</v>
      </c>
      <c r="K16" s="43">
        <f t="shared" si="9"/>
        <v>8.6378737541528236E-2</v>
      </c>
      <c r="L16" s="44">
        <f t="shared" si="12"/>
        <v>0.93687707641196016</v>
      </c>
      <c r="M16" s="22"/>
      <c r="N16" s="42">
        <f t="shared" si="3"/>
        <v>76.822352941176462</v>
      </c>
      <c r="O16" s="43">
        <f t="shared" si="3"/>
        <v>93.902941176470591</v>
      </c>
      <c r="P16" s="43">
        <f t="shared" si="4"/>
        <v>26</v>
      </c>
      <c r="Q16" s="43">
        <f t="shared" si="5"/>
        <v>17.416402693369612</v>
      </c>
      <c r="R16" s="43">
        <f t="shared" si="6"/>
        <v>4.2303881013523856</v>
      </c>
      <c r="S16" s="44">
        <f t="shared" si="10"/>
        <v>38.485146948287948</v>
      </c>
      <c r="T16" s="22"/>
      <c r="U16" s="27"/>
    </row>
    <row r="17" spans="1:21" x14ac:dyDescent="0.25">
      <c r="A17" s="11" t="s">
        <v>31</v>
      </c>
      <c r="B17" s="12">
        <v>13</v>
      </c>
      <c r="C17" s="22"/>
      <c r="D17" s="42">
        <f t="shared" si="11"/>
        <v>94.002941176470586</v>
      </c>
      <c r="E17" s="43">
        <f t="shared" si="7"/>
        <v>111.08352941176472</v>
      </c>
      <c r="F17" s="43">
        <f t="shared" si="8"/>
        <v>102.54323529411765</v>
      </c>
      <c r="G17" s="43">
        <v>14</v>
      </c>
      <c r="H17" s="43">
        <f t="shared" si="0"/>
        <v>3.9438260645812684E-2</v>
      </c>
      <c r="I17" s="43">
        <f t="shared" si="1"/>
        <v>3.9670076483188321E-2</v>
      </c>
      <c r="J17" s="43">
        <f t="shared" si="2"/>
        <v>11.940693021439685</v>
      </c>
      <c r="K17" s="43">
        <f t="shared" si="9"/>
        <v>4.6511627906976744E-2</v>
      </c>
      <c r="L17" s="44">
        <f t="shared" si="12"/>
        <v>0.98338870431893688</v>
      </c>
      <c r="M17" s="22"/>
      <c r="N17" s="42">
        <f t="shared" si="3"/>
        <v>94.002941176470586</v>
      </c>
      <c r="O17" s="43">
        <f t="shared" si="3"/>
        <v>111.08352941176472</v>
      </c>
      <c r="P17" s="43">
        <f t="shared" si="4"/>
        <v>14</v>
      </c>
      <c r="Q17" s="43">
        <f t="shared" si="5"/>
        <v>11.940693021439685</v>
      </c>
      <c r="R17" s="43">
        <f t="shared" si="6"/>
        <v>0.35515067880339057</v>
      </c>
      <c r="S17" s="44">
        <f t="shared" si="10"/>
        <v>38.840297627091338</v>
      </c>
      <c r="T17" s="22"/>
      <c r="U17" s="27"/>
    </row>
    <row r="18" spans="1:21" x14ac:dyDescent="0.25">
      <c r="A18" s="11" t="s">
        <v>32</v>
      </c>
      <c r="B18" s="12">
        <v>11</v>
      </c>
      <c r="C18" s="22"/>
      <c r="D18" s="42">
        <f t="shared" si="11"/>
        <v>111.18352941176471</v>
      </c>
      <c r="E18" s="43">
        <f t="shared" si="7"/>
        <v>128.26411764705884</v>
      </c>
      <c r="F18" s="43">
        <f t="shared" si="8"/>
        <v>119.72382352941177</v>
      </c>
      <c r="G18" s="43">
        <v>2</v>
      </c>
      <c r="H18" s="43">
        <f t="shared" si="0"/>
        <v>2.7038888108073724E-2</v>
      </c>
      <c r="I18" s="43">
        <f t="shared" si="1"/>
        <v>2.7197821143807088E-2</v>
      </c>
      <c r="J18" s="43">
        <f t="shared" si="2"/>
        <v>8.1865441642859338</v>
      </c>
      <c r="K18" s="43">
        <f t="shared" si="9"/>
        <v>6.6445182724252493E-3</v>
      </c>
      <c r="L18" s="44">
        <f t="shared" si="12"/>
        <v>0.99003322259136217</v>
      </c>
      <c r="M18" s="22"/>
      <c r="N18" s="42">
        <f t="shared" si="3"/>
        <v>111.18352941176471</v>
      </c>
      <c r="O18" s="43">
        <f t="shared" si="3"/>
        <v>128.26411764705884</v>
      </c>
      <c r="P18" s="43">
        <f t="shared" si="4"/>
        <v>2</v>
      </c>
      <c r="Q18" s="43">
        <f t="shared" si="5"/>
        <v>8.1865441642859338</v>
      </c>
      <c r="R18" s="43">
        <f t="shared" si="6"/>
        <v>4.6751508241571562</v>
      </c>
      <c r="S18" s="44">
        <f t="shared" si="10"/>
        <v>43.515448451248496</v>
      </c>
      <c r="T18" s="22"/>
      <c r="U18" s="27"/>
    </row>
    <row r="19" spans="1:21" x14ac:dyDescent="0.25">
      <c r="A19" s="11" t="s">
        <v>39</v>
      </c>
      <c r="B19" s="12">
        <v>10.199999999999999</v>
      </c>
      <c r="C19" s="22"/>
      <c r="D19" s="42">
        <f t="shared" si="11"/>
        <v>128.36411764705883</v>
      </c>
      <c r="E19" s="43">
        <f t="shared" si="7"/>
        <v>145.44470588235296</v>
      </c>
      <c r="F19" s="43">
        <f t="shared" si="8"/>
        <v>136.90441176470591</v>
      </c>
      <c r="G19" s="43">
        <v>0</v>
      </c>
      <c r="H19" s="43">
        <f t="shared" si="0"/>
        <v>1.8537873074241526E-2</v>
      </c>
      <c r="I19" s="43">
        <f t="shared" si="1"/>
        <v>1.8646837630474478E-2</v>
      </c>
      <c r="J19" s="43">
        <f t="shared" si="2"/>
        <v>5.612698126772818</v>
      </c>
      <c r="K19" s="43">
        <f t="shared" si="9"/>
        <v>0</v>
      </c>
      <c r="L19" s="44">
        <f t="shared" si="12"/>
        <v>0.99003322259136217</v>
      </c>
      <c r="M19" s="22"/>
      <c r="N19" s="42">
        <f t="shared" si="3"/>
        <v>128.36411764705883</v>
      </c>
      <c r="O19" s="43">
        <f t="shared" si="3"/>
        <v>145.44470588235296</v>
      </c>
      <c r="P19" s="43">
        <f t="shared" si="4"/>
        <v>0</v>
      </c>
      <c r="Q19" s="43">
        <f t="shared" si="5"/>
        <v>5.612698126772818</v>
      </c>
      <c r="R19" s="43">
        <f t="shared" si="6"/>
        <v>5.612698126772818</v>
      </c>
      <c r="S19" s="44">
        <f t="shared" si="10"/>
        <v>49.128146578021315</v>
      </c>
      <c r="T19" s="22"/>
      <c r="U19" s="27"/>
    </row>
    <row r="20" spans="1:21" x14ac:dyDescent="0.25">
      <c r="A20" s="11" t="s">
        <v>36</v>
      </c>
      <c r="B20" s="12">
        <v>9.3000000000000007</v>
      </c>
      <c r="C20" s="22"/>
      <c r="D20" s="42">
        <f t="shared" si="11"/>
        <v>145.54470588235296</v>
      </c>
      <c r="E20" s="43">
        <f t="shared" si="7"/>
        <v>162.62529411764709</v>
      </c>
      <c r="F20" s="43">
        <f t="shared" si="8"/>
        <v>154.08500000000004</v>
      </c>
      <c r="G20" s="43">
        <v>1</v>
      </c>
      <c r="H20" s="43">
        <f t="shared" si="0"/>
        <v>1.2709573586869338E-2</v>
      </c>
      <c r="I20" s="43">
        <f t="shared" si="1"/>
        <v>1.2784279732512727E-2</v>
      </c>
      <c r="J20" s="43">
        <f t="shared" si="2"/>
        <v>3.8480681994863306</v>
      </c>
      <c r="K20" s="43">
        <f t="shared" si="9"/>
        <v>3.3222591362126247E-3</v>
      </c>
      <c r="L20" s="44">
        <f t="shared" si="12"/>
        <v>0.99335548172757482</v>
      </c>
      <c r="M20" s="22"/>
      <c r="N20" s="42">
        <f>D20</f>
        <v>145.54470588235296</v>
      </c>
      <c r="O20" s="43">
        <f>E21</f>
        <v>179.80588235294121</v>
      </c>
      <c r="P20" s="43">
        <f>SUM(G20:G21)</f>
        <v>1</v>
      </c>
      <c r="Q20" s="43">
        <f>SUM(J20:J21)</f>
        <v>6.4863053776564978</v>
      </c>
      <c r="R20" s="43">
        <f t="shared" si="6"/>
        <v>4.6404763489223155</v>
      </c>
      <c r="S20" s="44">
        <f t="shared" si="10"/>
        <v>53.768622926943628</v>
      </c>
      <c r="T20" s="22"/>
      <c r="U20" s="27"/>
    </row>
    <row r="21" spans="1:21" x14ac:dyDescent="0.25">
      <c r="A21" s="11" t="s">
        <v>40</v>
      </c>
      <c r="B21" s="12">
        <v>9</v>
      </c>
      <c r="C21" s="22"/>
      <c r="D21" s="42">
        <f t="shared" si="11"/>
        <v>162.72529411764708</v>
      </c>
      <c r="E21" s="43">
        <f t="shared" si="7"/>
        <v>179.80588235294121</v>
      </c>
      <c r="F21" s="43">
        <f t="shared" si="8"/>
        <v>171.26558823529416</v>
      </c>
      <c r="G21" s="43">
        <v>0</v>
      </c>
      <c r="H21" s="43">
        <f t="shared" si="0"/>
        <v>8.713689003756209E-3</v>
      </c>
      <c r="I21" s="43">
        <f t="shared" si="1"/>
        <v>8.7649075686716538E-3</v>
      </c>
      <c r="J21" s="43">
        <f t="shared" si="2"/>
        <v>2.6382371781701677</v>
      </c>
      <c r="K21" s="43">
        <f t="shared" si="9"/>
        <v>0</v>
      </c>
      <c r="L21" s="44">
        <f t="shared" si="12"/>
        <v>0.99335548172757482</v>
      </c>
      <c r="M21" s="22"/>
      <c r="N21" s="46">
        <f>D22</f>
        <v>179.90588235294121</v>
      </c>
      <c r="O21" s="47">
        <f>E28</f>
        <v>300.07000000000005</v>
      </c>
      <c r="P21" s="47">
        <f>SUM(G22:G28)</f>
        <v>2</v>
      </c>
      <c r="Q21" s="47">
        <f>SUM(J22:J28)</f>
        <v>5.3434754526530481</v>
      </c>
      <c r="R21" s="47">
        <f t="shared" si="6"/>
        <v>2.0920519241729072</v>
      </c>
      <c r="S21" s="64">
        <f t="shared" si="10"/>
        <v>55.860674851116535</v>
      </c>
      <c r="T21" s="22"/>
      <c r="U21" s="27"/>
    </row>
    <row r="22" spans="1:21" x14ac:dyDescent="0.25">
      <c r="A22" s="11" t="s">
        <v>30</v>
      </c>
      <c r="B22" s="12">
        <v>8.5</v>
      </c>
      <c r="C22" s="22"/>
      <c r="D22" s="42">
        <f t="shared" si="11"/>
        <v>179.90588235294121</v>
      </c>
      <c r="E22" s="43">
        <f t="shared" si="7"/>
        <v>196.98647058823533</v>
      </c>
      <c r="F22" s="43">
        <f t="shared" si="8"/>
        <v>188.44617647058828</v>
      </c>
      <c r="G22" s="43">
        <v>0</v>
      </c>
      <c r="H22" s="43">
        <f t="shared" si="0"/>
        <v>5.9741088507191051E-3</v>
      </c>
      <c r="I22" s="43">
        <f t="shared" si="1"/>
        <v>6.0092243203956341E-3</v>
      </c>
      <c r="J22" s="43">
        <f t="shared" si="2"/>
        <v>1.808776520439086</v>
      </c>
      <c r="K22" s="43">
        <f t="shared" si="9"/>
        <v>0</v>
      </c>
      <c r="L22" s="44">
        <f t="shared" si="12"/>
        <v>0.99335548172757482</v>
      </c>
      <c r="M22" s="22"/>
      <c r="N22" s="22"/>
      <c r="O22" s="22"/>
      <c r="P22" s="22"/>
      <c r="Q22" s="22"/>
      <c r="R22" s="22"/>
      <c r="S22" s="22"/>
      <c r="T22" s="22"/>
      <c r="U22" s="27"/>
    </row>
    <row r="23" spans="1:21" x14ac:dyDescent="0.25">
      <c r="A23" s="11" t="s">
        <v>35</v>
      </c>
      <c r="B23" s="12">
        <v>35.9</v>
      </c>
      <c r="C23" s="22"/>
      <c r="D23" s="42">
        <f t="shared" si="11"/>
        <v>197.08647058823533</v>
      </c>
      <c r="E23" s="43">
        <f t="shared" si="7"/>
        <v>214.16705882352946</v>
      </c>
      <c r="F23" s="43">
        <f t="shared" si="8"/>
        <v>205.62676470588241</v>
      </c>
      <c r="G23" s="43">
        <v>0</v>
      </c>
      <c r="H23" s="43">
        <f t="shared" si="0"/>
        <v>4.0958515440309446E-3</v>
      </c>
      <c r="I23" s="43">
        <f t="shared" si="1"/>
        <v>4.1199267248299698E-3</v>
      </c>
      <c r="J23" s="43">
        <f t="shared" si="2"/>
        <v>1.2400979441738209</v>
      </c>
      <c r="K23" s="43">
        <f t="shared" si="9"/>
        <v>0</v>
      </c>
      <c r="L23" s="44">
        <f t="shared" si="12"/>
        <v>0.99335548172757482</v>
      </c>
      <c r="M23" s="22"/>
      <c r="N23" s="66" t="s">
        <v>119</v>
      </c>
      <c r="O23" s="67"/>
      <c r="P23" s="67"/>
      <c r="Q23" s="67"/>
      <c r="R23" s="67"/>
      <c r="S23" s="21"/>
      <c r="T23" s="22"/>
      <c r="U23" s="27"/>
    </row>
    <row r="24" spans="1:21" x14ac:dyDescent="0.25">
      <c r="A24" s="11" t="s">
        <v>37</v>
      </c>
      <c r="B24" s="12">
        <v>28</v>
      </c>
      <c r="C24" s="22"/>
      <c r="D24" s="42">
        <f t="shared" si="11"/>
        <v>214.26705882352945</v>
      </c>
      <c r="E24" s="43">
        <f t="shared" si="7"/>
        <v>231.34764705882358</v>
      </c>
      <c r="F24" s="43">
        <f t="shared" si="8"/>
        <v>222.80735294117653</v>
      </c>
      <c r="G24" s="43">
        <v>0</v>
      </c>
      <c r="H24" s="43">
        <f t="shared" si="0"/>
        <v>2.8081175435431434E-3</v>
      </c>
      <c r="I24" s="43">
        <f t="shared" si="1"/>
        <v>2.8246234976381235E-3</v>
      </c>
      <c r="J24" s="43">
        <f t="shared" si="2"/>
        <v>0.85021167278907517</v>
      </c>
      <c r="K24" s="43">
        <f t="shared" si="9"/>
        <v>0</v>
      </c>
      <c r="L24" s="44">
        <f t="shared" si="12"/>
        <v>0.99335548172757482</v>
      </c>
      <c r="M24" s="22"/>
      <c r="N24" s="75" t="s">
        <v>533</v>
      </c>
      <c r="O24" s="65"/>
      <c r="P24" s="65"/>
      <c r="Q24" s="65" t="s">
        <v>120</v>
      </c>
      <c r="R24" s="65"/>
      <c r="S24" s="50">
        <v>15.5</v>
      </c>
      <c r="T24" s="22"/>
      <c r="U24" s="27"/>
    </row>
    <row r="25" spans="1:21" x14ac:dyDescent="0.25">
      <c r="A25" s="11" t="s">
        <v>31</v>
      </c>
      <c r="B25" s="12">
        <v>22</v>
      </c>
      <c r="C25" s="22"/>
      <c r="D25" s="42">
        <f t="shared" si="11"/>
        <v>231.44764705882358</v>
      </c>
      <c r="E25" s="43">
        <f t="shared" si="7"/>
        <v>248.52823529411771</v>
      </c>
      <c r="F25" s="43">
        <f t="shared" si="8"/>
        <v>239.98794117647066</v>
      </c>
      <c r="G25" s="43">
        <v>0</v>
      </c>
      <c r="H25" s="43">
        <f t="shared" si="0"/>
        <v>1.9252465704834144E-3</v>
      </c>
      <c r="I25" s="43">
        <f t="shared" si="1"/>
        <v>1.9365630595623573E-3</v>
      </c>
      <c r="J25" s="43">
        <f t="shared" si="2"/>
        <v>0.58290548092826955</v>
      </c>
      <c r="K25" s="43">
        <f t="shared" si="9"/>
        <v>0</v>
      </c>
      <c r="L25" s="44">
        <f t="shared" si="12"/>
        <v>0.99335548172757482</v>
      </c>
      <c r="M25" s="22"/>
      <c r="N25" s="75" t="s">
        <v>534</v>
      </c>
      <c r="O25" s="65"/>
      <c r="P25" s="65"/>
      <c r="Q25" s="65" t="s">
        <v>120</v>
      </c>
      <c r="R25" s="65"/>
      <c r="S25" s="50">
        <v>20.100000000000001</v>
      </c>
      <c r="T25" s="22"/>
      <c r="U25" s="27"/>
    </row>
    <row r="26" spans="1:21" x14ac:dyDescent="0.25">
      <c r="A26" s="11" t="s">
        <v>40</v>
      </c>
      <c r="B26" s="12">
        <v>14.5</v>
      </c>
      <c r="C26" s="22"/>
      <c r="D26" s="42">
        <f t="shared" si="11"/>
        <v>248.6282352941177</v>
      </c>
      <c r="E26" s="43">
        <f t="shared" si="7"/>
        <v>265.7088235294118</v>
      </c>
      <c r="F26" s="43">
        <f t="shared" si="8"/>
        <v>257.16852941176478</v>
      </c>
      <c r="G26" s="43">
        <v>0</v>
      </c>
      <c r="H26" s="43">
        <f t="shared" si="0"/>
        <v>1.3199498595352138E-3</v>
      </c>
      <c r="I26" s="43">
        <f t="shared" si="1"/>
        <v>1.3277084492135938E-3</v>
      </c>
      <c r="J26" s="43">
        <f t="shared" si="2"/>
        <v>0.39964024321329172</v>
      </c>
      <c r="K26" s="43">
        <f t="shared" si="9"/>
        <v>0</v>
      </c>
      <c r="L26" s="44">
        <f t="shared" si="12"/>
        <v>0.99335548172757482</v>
      </c>
      <c r="M26" s="22"/>
      <c r="N26" s="18"/>
      <c r="O26" s="19"/>
      <c r="P26" s="19"/>
      <c r="Q26" s="65" t="s">
        <v>121</v>
      </c>
      <c r="R26" s="65"/>
      <c r="S26" s="20">
        <v>55.86</v>
      </c>
      <c r="T26" s="22"/>
      <c r="U26" s="27"/>
    </row>
    <row r="27" spans="1:21" ht="14.45" customHeight="1" x14ac:dyDescent="0.25">
      <c r="A27" s="11" t="s">
        <v>36</v>
      </c>
      <c r="B27" s="12">
        <v>11.1</v>
      </c>
      <c r="C27" s="22"/>
      <c r="D27" s="42">
        <f t="shared" si="11"/>
        <v>265.80882352941182</v>
      </c>
      <c r="E27" s="43">
        <f t="shared" si="7"/>
        <v>282.88941176470593</v>
      </c>
      <c r="F27" s="43">
        <f t="shared" si="8"/>
        <v>274.34911764705885</v>
      </c>
      <c r="G27" s="43">
        <v>0</v>
      </c>
      <c r="H27" s="43">
        <f t="shared" si="0"/>
        <v>9.0495817959024695E-4</v>
      </c>
      <c r="I27" s="43">
        <f t="shared" si="1"/>
        <v>9.1027747194127873E-4</v>
      </c>
      <c r="J27" s="43">
        <f t="shared" si="2"/>
        <v>0.2739935190543249</v>
      </c>
      <c r="K27" s="43">
        <f t="shared" si="9"/>
        <v>0</v>
      </c>
      <c r="L27" s="44">
        <f t="shared" si="12"/>
        <v>0.99335548172757482</v>
      </c>
      <c r="M27" s="22"/>
      <c r="N27" s="69" t="s">
        <v>536</v>
      </c>
      <c r="O27" s="70"/>
      <c r="P27" s="70"/>
      <c r="Q27" s="70"/>
      <c r="R27" s="70"/>
      <c r="S27" s="71"/>
      <c r="T27" s="22"/>
      <c r="U27" s="27"/>
    </row>
    <row r="28" spans="1:21" x14ac:dyDescent="0.25">
      <c r="A28" s="11" t="s">
        <v>41</v>
      </c>
      <c r="B28" s="12">
        <v>11</v>
      </c>
      <c r="C28" s="22"/>
      <c r="D28" s="46">
        <f t="shared" si="11"/>
        <v>282.98941176470595</v>
      </c>
      <c r="E28" s="47">
        <f t="shared" si="7"/>
        <v>300.07000000000005</v>
      </c>
      <c r="F28" s="47">
        <f t="shared" si="8"/>
        <v>291.52970588235303</v>
      </c>
      <c r="G28" s="47">
        <v>2</v>
      </c>
      <c r="H28" s="47">
        <f t="shared" si="0"/>
        <v>6.2043970904748086E-4</v>
      </c>
      <c r="I28" s="47">
        <f t="shared" si="1"/>
        <v>6.2408661812352051E-4</v>
      </c>
      <c r="J28" s="47">
        <f t="shared" si="2"/>
        <v>0.18785007205517967</v>
      </c>
      <c r="K28" s="47">
        <f t="shared" si="9"/>
        <v>6.6445182724252493E-3</v>
      </c>
      <c r="L28" s="51">
        <f t="shared" si="12"/>
        <v>1</v>
      </c>
      <c r="M28" s="22"/>
      <c r="N28" s="72"/>
      <c r="O28" s="73"/>
      <c r="P28" s="73"/>
      <c r="Q28" s="73"/>
      <c r="R28" s="73"/>
      <c r="S28" s="74"/>
      <c r="T28" s="22"/>
      <c r="U28" s="27"/>
    </row>
    <row r="29" spans="1:21" x14ac:dyDescent="0.25">
      <c r="A29" s="11" t="s">
        <v>42</v>
      </c>
      <c r="B29" s="12">
        <v>9.5</v>
      </c>
      <c r="C29" s="22"/>
      <c r="D29" s="63"/>
      <c r="E29" s="63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7"/>
    </row>
    <row r="30" spans="1:21" x14ac:dyDescent="0.25">
      <c r="A30" s="11" t="s">
        <v>30</v>
      </c>
      <c r="B30" s="12">
        <v>9.1999999999999993</v>
      </c>
      <c r="C30" s="22"/>
      <c r="D30" s="63"/>
      <c r="E30" s="6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7"/>
    </row>
    <row r="31" spans="1:21" x14ac:dyDescent="0.25">
      <c r="A31" s="11" t="s">
        <v>43</v>
      </c>
      <c r="B31" s="12">
        <v>9</v>
      </c>
      <c r="C31" s="22"/>
      <c r="D31" s="63"/>
      <c r="E31" s="63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7"/>
    </row>
    <row r="32" spans="1:21" x14ac:dyDescent="0.25">
      <c r="A32" s="11" t="s">
        <v>44</v>
      </c>
      <c r="B32" s="12">
        <v>8.5</v>
      </c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7"/>
    </row>
    <row r="33" spans="1:21" x14ac:dyDescent="0.25">
      <c r="A33" s="11" t="s">
        <v>35</v>
      </c>
      <c r="B33" s="12">
        <v>36</v>
      </c>
      <c r="C33" s="22"/>
      <c r="D33" s="79" t="s">
        <v>118</v>
      </c>
      <c r="E33" s="80"/>
      <c r="F33" s="80"/>
      <c r="G33" s="80"/>
      <c r="H33" s="80"/>
      <c r="I33" s="80"/>
      <c r="J33" s="80"/>
      <c r="K33" s="80"/>
      <c r="L33" s="80"/>
      <c r="M33" s="81"/>
      <c r="N33" s="22"/>
      <c r="O33" s="22"/>
      <c r="P33" s="22"/>
      <c r="Q33" s="22"/>
      <c r="R33" s="22"/>
      <c r="S33" s="22"/>
      <c r="T33" s="22"/>
      <c r="U33" s="27"/>
    </row>
    <row r="34" spans="1:21" x14ac:dyDescent="0.25">
      <c r="A34" s="11" t="s">
        <v>45</v>
      </c>
      <c r="B34" s="12">
        <v>25</v>
      </c>
      <c r="C34" s="22"/>
      <c r="D34" s="2" t="s">
        <v>8</v>
      </c>
      <c r="E34" s="3" t="s">
        <v>9</v>
      </c>
      <c r="F34" s="3" t="s">
        <v>115</v>
      </c>
      <c r="G34" s="3" t="s">
        <v>116</v>
      </c>
      <c r="H34" s="3" t="s">
        <v>19</v>
      </c>
      <c r="I34" s="3" t="s">
        <v>20</v>
      </c>
      <c r="J34" s="3" t="s">
        <v>21</v>
      </c>
      <c r="K34" s="3" t="s">
        <v>22</v>
      </c>
      <c r="L34" s="3" t="s">
        <v>23</v>
      </c>
      <c r="M34" s="4" t="s">
        <v>24</v>
      </c>
      <c r="N34" s="22"/>
      <c r="O34" s="22"/>
      <c r="P34" s="22"/>
      <c r="Q34" s="22"/>
      <c r="R34" s="22"/>
      <c r="S34" s="22"/>
      <c r="T34" s="22"/>
      <c r="U34" s="27"/>
    </row>
    <row r="35" spans="1:21" x14ac:dyDescent="0.25">
      <c r="A35" s="11" t="s">
        <v>31</v>
      </c>
      <c r="B35" s="12">
        <v>18.5</v>
      </c>
      <c r="C35" s="22"/>
      <c r="D35" s="52"/>
      <c r="E35" s="22"/>
      <c r="F35" s="22"/>
      <c r="G35" s="22"/>
      <c r="H35" s="22"/>
      <c r="I35" s="22"/>
      <c r="J35" s="22"/>
      <c r="K35" s="22"/>
      <c r="L35" s="22"/>
      <c r="M35" s="27"/>
      <c r="N35" s="22"/>
      <c r="O35" s="22"/>
      <c r="P35" s="22"/>
      <c r="Q35" s="22"/>
      <c r="R35" s="22"/>
      <c r="S35" s="22"/>
      <c r="T35" s="22"/>
      <c r="U35" s="27"/>
    </row>
    <row r="36" spans="1:21" x14ac:dyDescent="0.25">
      <c r="A36" s="11" t="s">
        <v>32</v>
      </c>
      <c r="B36" s="12">
        <v>16</v>
      </c>
      <c r="C36" s="22"/>
      <c r="D36" s="42">
        <f t="shared" ref="D36:E45" si="13">D12</f>
        <v>8.1</v>
      </c>
      <c r="E36" s="43">
        <f t="shared" si="13"/>
        <v>25.180588235294117</v>
      </c>
      <c r="F36" s="43">
        <f t="shared" ref="F36:F45" si="14">G12</f>
        <v>81</v>
      </c>
      <c r="G36" s="43">
        <f t="shared" ref="G36:G45" si="15">J12</f>
        <v>78.826846888551358</v>
      </c>
      <c r="H36" s="43">
        <f t="shared" ref="H36:H52" si="16">F36/N</f>
        <v>0.26910299003322258</v>
      </c>
      <c r="I36" s="43">
        <f t="shared" ref="I36:I52" si="17">G36/N</f>
        <v>0.26188321225432343</v>
      </c>
      <c r="J36" s="43">
        <f>H36+J35</f>
        <v>0.26910299003322258</v>
      </c>
      <c r="K36" s="43">
        <f>I36+K35</f>
        <v>0.26188321225432343</v>
      </c>
      <c r="L36" s="43">
        <f>ABS(J36-K36)</f>
        <v>7.2197777788991502E-3</v>
      </c>
      <c r="M36" s="44">
        <f>MAX(L36,M35)</f>
        <v>7.2197777788991502E-3</v>
      </c>
      <c r="N36" s="22"/>
      <c r="O36" s="22"/>
      <c r="P36" s="22"/>
      <c r="Q36" s="22"/>
      <c r="R36" s="22"/>
      <c r="S36" s="22"/>
      <c r="T36" s="22"/>
      <c r="U36" s="27"/>
    </row>
    <row r="37" spans="1:21" x14ac:dyDescent="0.25">
      <c r="A37" s="11" t="s">
        <v>38</v>
      </c>
      <c r="B37" s="12">
        <v>15.8</v>
      </c>
      <c r="C37" s="22"/>
      <c r="D37" s="42">
        <f t="shared" si="13"/>
        <v>25.280588235294118</v>
      </c>
      <c r="E37" s="43">
        <f t="shared" si="13"/>
        <v>42.361176470588234</v>
      </c>
      <c r="F37" s="43">
        <f t="shared" si="14"/>
        <v>83</v>
      </c>
      <c r="G37" s="43">
        <f t="shared" si="15"/>
        <v>54.04371942447964</v>
      </c>
      <c r="H37" s="43">
        <f t="shared" si="16"/>
        <v>0.27574750830564781</v>
      </c>
      <c r="I37" s="43">
        <f t="shared" si="17"/>
        <v>0.17954724061288918</v>
      </c>
      <c r="J37" s="43">
        <f t="shared" ref="J37:K43" si="18">H37+J36</f>
        <v>0.54485049833887045</v>
      </c>
      <c r="K37" s="43">
        <f t="shared" si="18"/>
        <v>0.44143045286721261</v>
      </c>
      <c r="L37" s="43">
        <f t="shared" ref="L37:L43" si="19">ABS(J37-K37)</f>
        <v>0.10342004547165784</v>
      </c>
      <c r="M37" s="44">
        <f t="shared" ref="M37:M52" si="20">MAX(L37,M36)</f>
        <v>0.10342004547165784</v>
      </c>
      <c r="N37" s="22"/>
      <c r="O37" s="22"/>
      <c r="P37" s="22"/>
      <c r="Q37" s="22"/>
      <c r="R37" s="22"/>
      <c r="S37" s="22"/>
      <c r="T37" s="22"/>
      <c r="U37" s="27"/>
    </row>
    <row r="38" spans="1:21" x14ac:dyDescent="0.25">
      <c r="A38" s="11" t="s">
        <v>46</v>
      </c>
      <c r="B38" s="12">
        <v>15.2</v>
      </c>
      <c r="C38" s="22"/>
      <c r="D38" s="42">
        <f t="shared" si="13"/>
        <v>42.461176470588235</v>
      </c>
      <c r="E38" s="43">
        <f t="shared" si="13"/>
        <v>59.54176470588235</v>
      </c>
      <c r="F38" s="43">
        <f t="shared" si="14"/>
        <v>63</v>
      </c>
      <c r="G38" s="43">
        <f t="shared" si="15"/>
        <v>37.052396797772744</v>
      </c>
      <c r="H38" s="43">
        <f t="shared" si="16"/>
        <v>0.20930232558139536</v>
      </c>
      <c r="I38" s="43">
        <f t="shared" si="17"/>
        <v>0.1230976637799759</v>
      </c>
      <c r="J38" s="43">
        <f t="shared" si="18"/>
        <v>0.75415282392026584</v>
      </c>
      <c r="K38" s="43">
        <f t="shared" si="18"/>
        <v>0.56452811664718849</v>
      </c>
      <c r="L38" s="43">
        <f t="shared" si="19"/>
        <v>0.18962470727307734</v>
      </c>
      <c r="M38" s="44">
        <f t="shared" si="20"/>
        <v>0.18962470727307734</v>
      </c>
      <c r="N38" s="22"/>
      <c r="O38" s="22"/>
      <c r="P38" s="22"/>
      <c r="Q38" s="22"/>
      <c r="R38" s="22"/>
      <c r="S38" s="22"/>
      <c r="T38" s="22"/>
      <c r="U38" s="27"/>
    </row>
    <row r="39" spans="1:21" x14ac:dyDescent="0.25">
      <c r="A39" s="11" t="s">
        <v>47</v>
      </c>
      <c r="B39" s="12">
        <v>15</v>
      </c>
      <c r="C39" s="22"/>
      <c r="D39" s="42">
        <f t="shared" si="13"/>
        <v>59.641764705882352</v>
      </c>
      <c r="E39" s="43">
        <f t="shared" si="13"/>
        <v>76.722352941176467</v>
      </c>
      <c r="F39" s="43">
        <f t="shared" si="14"/>
        <v>29</v>
      </c>
      <c r="G39" s="43">
        <f t="shared" si="15"/>
        <v>25.403138849058177</v>
      </c>
      <c r="H39" s="43">
        <f t="shared" si="16"/>
        <v>9.634551495016612E-2</v>
      </c>
      <c r="I39" s="43">
        <f t="shared" si="17"/>
        <v>8.4395810129761384E-2</v>
      </c>
      <c r="J39" s="43">
        <f t="shared" si="18"/>
        <v>0.85049833887043191</v>
      </c>
      <c r="K39" s="43">
        <f t="shared" si="18"/>
        <v>0.64892392677694988</v>
      </c>
      <c r="L39" s="43">
        <f t="shared" si="19"/>
        <v>0.20157441209348204</v>
      </c>
      <c r="M39" s="44">
        <f t="shared" si="20"/>
        <v>0.20157441209348204</v>
      </c>
      <c r="N39" s="22"/>
      <c r="O39" s="22"/>
      <c r="P39" s="22"/>
      <c r="Q39" s="22"/>
      <c r="R39" s="22"/>
      <c r="S39" s="22"/>
      <c r="T39" s="22"/>
      <c r="U39" s="27"/>
    </row>
    <row r="40" spans="1:21" x14ac:dyDescent="0.25">
      <c r="A40" s="11" t="s">
        <v>48</v>
      </c>
      <c r="B40" s="12">
        <v>12.7</v>
      </c>
      <c r="C40" s="22"/>
      <c r="D40" s="42">
        <f t="shared" si="13"/>
        <v>76.822352941176462</v>
      </c>
      <c r="E40" s="43">
        <f t="shared" si="13"/>
        <v>93.902941176470591</v>
      </c>
      <c r="F40" s="43">
        <f t="shared" si="14"/>
        <v>26</v>
      </c>
      <c r="G40" s="43">
        <f t="shared" si="15"/>
        <v>17.416402693369612</v>
      </c>
      <c r="H40" s="43">
        <f t="shared" si="16"/>
        <v>8.6378737541528236E-2</v>
      </c>
      <c r="I40" s="43">
        <f t="shared" si="17"/>
        <v>5.7861802968005353E-2</v>
      </c>
      <c r="J40" s="43">
        <f t="shared" si="18"/>
        <v>0.93687707641196016</v>
      </c>
      <c r="K40" s="43">
        <f t="shared" si="18"/>
        <v>0.70678572974495524</v>
      </c>
      <c r="L40" s="43">
        <f t="shared" si="19"/>
        <v>0.23009134666700493</v>
      </c>
      <c r="M40" s="44">
        <f t="shared" si="20"/>
        <v>0.23009134666700493</v>
      </c>
      <c r="N40" s="22"/>
      <c r="O40" s="22"/>
      <c r="P40" s="22"/>
      <c r="Q40" s="22"/>
      <c r="R40" s="22"/>
      <c r="S40" s="22"/>
      <c r="T40" s="22"/>
      <c r="U40" s="27"/>
    </row>
    <row r="41" spans="1:21" x14ac:dyDescent="0.25">
      <c r="A41" s="11" t="s">
        <v>43</v>
      </c>
      <c r="B41" s="12">
        <v>12.6</v>
      </c>
      <c r="C41" s="22"/>
      <c r="D41" s="42">
        <f t="shared" si="13"/>
        <v>94.002941176470586</v>
      </c>
      <c r="E41" s="43">
        <f t="shared" si="13"/>
        <v>111.08352941176472</v>
      </c>
      <c r="F41" s="43">
        <f t="shared" si="14"/>
        <v>14</v>
      </c>
      <c r="G41" s="43">
        <f t="shared" si="15"/>
        <v>11.940693021439685</v>
      </c>
      <c r="H41" s="43">
        <f t="shared" si="16"/>
        <v>4.6511627906976744E-2</v>
      </c>
      <c r="I41" s="43">
        <f t="shared" si="17"/>
        <v>3.9670076483188321E-2</v>
      </c>
      <c r="J41" s="43">
        <f t="shared" si="18"/>
        <v>0.98338870431893688</v>
      </c>
      <c r="K41" s="43">
        <f t="shared" si="18"/>
        <v>0.74645580622814356</v>
      </c>
      <c r="L41" s="43">
        <f t="shared" si="19"/>
        <v>0.23693289809079332</v>
      </c>
      <c r="M41" s="44">
        <f t="shared" si="20"/>
        <v>0.23693289809079332</v>
      </c>
      <c r="N41" s="22"/>
      <c r="O41" s="22"/>
      <c r="P41" s="22"/>
      <c r="Q41" s="22"/>
      <c r="R41" s="22"/>
      <c r="S41" s="22"/>
      <c r="T41" s="22"/>
      <c r="U41" s="27"/>
    </row>
    <row r="42" spans="1:21" x14ac:dyDescent="0.25">
      <c r="A42" s="11" t="s">
        <v>42</v>
      </c>
      <c r="B42" s="12">
        <v>11.5</v>
      </c>
      <c r="C42" s="22"/>
      <c r="D42" s="42">
        <f t="shared" si="13"/>
        <v>111.18352941176471</v>
      </c>
      <c r="E42" s="43">
        <f t="shared" si="13"/>
        <v>128.26411764705884</v>
      </c>
      <c r="F42" s="43">
        <f t="shared" si="14"/>
        <v>2</v>
      </c>
      <c r="G42" s="43">
        <f t="shared" si="15"/>
        <v>8.1865441642859338</v>
      </c>
      <c r="H42" s="43">
        <f t="shared" si="16"/>
        <v>6.6445182724252493E-3</v>
      </c>
      <c r="I42" s="43">
        <f t="shared" si="17"/>
        <v>2.7197821143807088E-2</v>
      </c>
      <c r="J42" s="43">
        <f t="shared" si="18"/>
        <v>0.99003322259136217</v>
      </c>
      <c r="K42" s="43">
        <f t="shared" si="18"/>
        <v>0.77365362737195065</v>
      </c>
      <c r="L42" s="43">
        <f t="shared" si="19"/>
        <v>0.21637959521941152</v>
      </c>
      <c r="M42" s="44">
        <f t="shared" si="20"/>
        <v>0.23693289809079332</v>
      </c>
      <c r="N42" s="22"/>
      <c r="O42" s="22"/>
      <c r="P42" s="22"/>
      <c r="Q42" s="22"/>
      <c r="R42" s="22"/>
      <c r="S42" s="22"/>
      <c r="T42" s="22"/>
      <c r="U42" s="27"/>
    </row>
    <row r="43" spans="1:21" x14ac:dyDescent="0.25">
      <c r="A43" s="11" t="s">
        <v>35</v>
      </c>
      <c r="B43" s="12">
        <v>30</v>
      </c>
      <c r="C43" s="22"/>
      <c r="D43" s="42">
        <f t="shared" si="13"/>
        <v>128.36411764705883</v>
      </c>
      <c r="E43" s="43">
        <f t="shared" si="13"/>
        <v>145.44470588235296</v>
      </c>
      <c r="F43" s="43">
        <f t="shared" si="14"/>
        <v>0</v>
      </c>
      <c r="G43" s="43">
        <f t="shared" si="15"/>
        <v>5.612698126772818</v>
      </c>
      <c r="H43" s="43">
        <f t="shared" si="16"/>
        <v>0</v>
      </c>
      <c r="I43" s="43">
        <f t="shared" si="17"/>
        <v>1.8646837630474478E-2</v>
      </c>
      <c r="J43" s="43">
        <f t="shared" si="18"/>
        <v>0.99003322259136217</v>
      </c>
      <c r="K43" s="43">
        <f t="shared" si="18"/>
        <v>0.79230046500242512</v>
      </c>
      <c r="L43" s="43">
        <f t="shared" si="19"/>
        <v>0.19773275758893705</v>
      </c>
      <c r="M43" s="44">
        <f t="shared" si="20"/>
        <v>0.23693289809079332</v>
      </c>
      <c r="N43" s="22"/>
      <c r="O43" s="22"/>
      <c r="P43" s="22"/>
      <c r="Q43" s="22"/>
      <c r="R43" s="22"/>
      <c r="S43" s="22"/>
      <c r="T43" s="22"/>
      <c r="U43" s="27"/>
    </row>
    <row r="44" spans="1:21" x14ac:dyDescent="0.25">
      <c r="A44" s="11" t="s">
        <v>49</v>
      </c>
      <c r="B44" s="12">
        <v>16.7</v>
      </c>
      <c r="C44" s="22"/>
      <c r="D44" s="42">
        <f t="shared" si="13"/>
        <v>145.54470588235296</v>
      </c>
      <c r="E44" s="43">
        <f t="shared" si="13"/>
        <v>162.62529411764709</v>
      </c>
      <c r="F44" s="43">
        <f t="shared" si="14"/>
        <v>1</v>
      </c>
      <c r="G44" s="43">
        <f t="shared" si="15"/>
        <v>3.8480681994863306</v>
      </c>
      <c r="H44" s="43">
        <f t="shared" si="16"/>
        <v>3.3222591362126247E-3</v>
      </c>
      <c r="I44" s="43">
        <f t="shared" si="17"/>
        <v>1.2784279732512727E-2</v>
      </c>
      <c r="J44" s="43">
        <f>H44+J43</f>
        <v>0.99335548172757482</v>
      </c>
      <c r="K44" s="43">
        <f>I44+K43</f>
        <v>0.80508474473493785</v>
      </c>
      <c r="L44" s="43">
        <f>ABS(J44-K44)</f>
        <v>0.18827073699263697</v>
      </c>
      <c r="M44" s="44">
        <f t="shared" si="20"/>
        <v>0.23693289809079332</v>
      </c>
      <c r="N44" s="22"/>
      <c r="O44" s="22"/>
      <c r="P44" s="22"/>
      <c r="Q44" s="22"/>
      <c r="R44" s="22"/>
      <c r="S44" s="22"/>
      <c r="T44" s="22"/>
      <c r="U44" s="27"/>
    </row>
    <row r="45" spans="1:21" x14ac:dyDescent="0.25">
      <c r="A45" s="11" t="s">
        <v>33</v>
      </c>
      <c r="B45" s="12">
        <v>14.8</v>
      </c>
      <c r="C45" s="22"/>
      <c r="D45" s="42">
        <f t="shared" si="13"/>
        <v>162.72529411764708</v>
      </c>
      <c r="E45" s="43">
        <f t="shared" si="13"/>
        <v>179.80588235294121</v>
      </c>
      <c r="F45" s="43">
        <f t="shared" si="14"/>
        <v>0</v>
      </c>
      <c r="G45" s="43">
        <f t="shared" si="15"/>
        <v>2.6382371781701677</v>
      </c>
      <c r="H45" s="43">
        <f t="shared" si="16"/>
        <v>0</v>
      </c>
      <c r="I45" s="43">
        <f t="shared" si="17"/>
        <v>8.7649075686716538E-3</v>
      </c>
      <c r="J45" s="43">
        <f t="shared" ref="J45:K52" si="21">H45+J44</f>
        <v>0.99335548172757482</v>
      </c>
      <c r="K45" s="43">
        <f t="shared" si="21"/>
        <v>0.81384965230360951</v>
      </c>
      <c r="L45" s="43">
        <f t="shared" ref="L45:L52" si="22">ABS(J45-K45)</f>
        <v>0.17950582942396531</v>
      </c>
      <c r="M45" s="44">
        <f t="shared" si="20"/>
        <v>0.23693289809079332</v>
      </c>
      <c r="N45" s="22"/>
      <c r="O45" s="22"/>
      <c r="P45" s="22"/>
      <c r="Q45" s="22"/>
      <c r="R45" s="22"/>
      <c r="S45" s="22"/>
      <c r="T45" s="22"/>
      <c r="U45" s="27"/>
    </row>
    <row r="46" spans="1:21" x14ac:dyDescent="0.25">
      <c r="A46" s="11" t="s">
        <v>36</v>
      </c>
      <c r="B46" s="12">
        <v>13.6</v>
      </c>
      <c r="C46" s="22"/>
      <c r="D46" s="42">
        <f t="shared" ref="D46:E52" si="23">D22</f>
        <v>179.90588235294121</v>
      </c>
      <c r="E46" s="43">
        <f t="shared" si="23"/>
        <v>196.98647058823533</v>
      </c>
      <c r="F46" s="43">
        <f t="shared" ref="F46:F52" si="24">G22</f>
        <v>0</v>
      </c>
      <c r="G46" s="43">
        <f t="shared" ref="G46:G52" si="25">J22</f>
        <v>1.808776520439086</v>
      </c>
      <c r="H46" s="43">
        <f t="shared" si="16"/>
        <v>0</v>
      </c>
      <c r="I46" s="43">
        <f t="shared" si="17"/>
        <v>6.0092243203956341E-3</v>
      </c>
      <c r="J46" s="43">
        <f t="shared" si="21"/>
        <v>0.99335548172757482</v>
      </c>
      <c r="K46" s="43">
        <f t="shared" si="21"/>
        <v>0.81985887662400514</v>
      </c>
      <c r="L46" s="43">
        <f t="shared" si="22"/>
        <v>0.17349660510356968</v>
      </c>
      <c r="M46" s="44">
        <f t="shared" si="20"/>
        <v>0.23693289809079332</v>
      </c>
      <c r="N46" s="22"/>
      <c r="O46" s="22"/>
      <c r="P46" s="22"/>
      <c r="Q46" s="22"/>
      <c r="R46" s="22"/>
      <c r="S46" s="22"/>
      <c r="T46" s="22"/>
      <c r="U46" s="27"/>
    </row>
    <row r="47" spans="1:21" x14ac:dyDescent="0.25">
      <c r="A47" s="11" t="s">
        <v>50</v>
      </c>
      <c r="B47" s="12">
        <v>13.5</v>
      </c>
      <c r="C47" s="22"/>
      <c r="D47" s="42">
        <f t="shared" si="23"/>
        <v>197.08647058823533</v>
      </c>
      <c r="E47" s="43">
        <f t="shared" si="23"/>
        <v>214.16705882352946</v>
      </c>
      <c r="F47" s="43">
        <f t="shared" si="24"/>
        <v>0</v>
      </c>
      <c r="G47" s="43">
        <f t="shared" si="25"/>
        <v>1.2400979441738209</v>
      </c>
      <c r="H47" s="43">
        <f t="shared" si="16"/>
        <v>0</v>
      </c>
      <c r="I47" s="43">
        <f t="shared" si="17"/>
        <v>4.1199267248299698E-3</v>
      </c>
      <c r="J47" s="43">
        <f t="shared" si="21"/>
        <v>0.99335548172757482</v>
      </c>
      <c r="K47" s="43">
        <f t="shared" si="21"/>
        <v>0.82397880334883511</v>
      </c>
      <c r="L47" s="43">
        <f t="shared" si="22"/>
        <v>0.16937667837873971</v>
      </c>
      <c r="M47" s="44">
        <f t="shared" si="20"/>
        <v>0.23693289809079332</v>
      </c>
      <c r="N47" s="22"/>
      <c r="O47" s="22"/>
      <c r="P47" s="22"/>
      <c r="Q47" s="22"/>
      <c r="R47" s="22"/>
      <c r="S47" s="22"/>
      <c r="T47" s="22"/>
      <c r="U47" s="27"/>
    </row>
    <row r="48" spans="1:21" x14ac:dyDescent="0.25">
      <c r="A48" s="11" t="s">
        <v>51</v>
      </c>
      <c r="B48" s="12">
        <v>13.5</v>
      </c>
      <c r="C48" s="22"/>
      <c r="D48" s="42">
        <f t="shared" si="23"/>
        <v>214.26705882352945</v>
      </c>
      <c r="E48" s="43">
        <f t="shared" si="23"/>
        <v>231.34764705882358</v>
      </c>
      <c r="F48" s="43">
        <f t="shared" si="24"/>
        <v>0</v>
      </c>
      <c r="G48" s="43">
        <f t="shared" si="25"/>
        <v>0.85021167278907517</v>
      </c>
      <c r="H48" s="43">
        <f t="shared" si="16"/>
        <v>0</v>
      </c>
      <c r="I48" s="43">
        <f t="shared" si="17"/>
        <v>2.8246234976381235E-3</v>
      </c>
      <c r="J48" s="43">
        <f t="shared" si="21"/>
        <v>0.99335548172757482</v>
      </c>
      <c r="K48" s="43">
        <f t="shared" si="21"/>
        <v>0.82680342684647323</v>
      </c>
      <c r="L48" s="43">
        <f t="shared" si="22"/>
        <v>0.16655205488110159</v>
      </c>
      <c r="M48" s="44">
        <f t="shared" si="20"/>
        <v>0.23693289809079332</v>
      </c>
      <c r="N48" s="22"/>
      <c r="O48" s="22"/>
      <c r="P48" s="22"/>
      <c r="Q48" s="22"/>
      <c r="R48" s="22"/>
      <c r="S48" s="22"/>
      <c r="T48" s="22"/>
      <c r="U48" s="27"/>
    </row>
    <row r="49" spans="1:21" x14ac:dyDescent="0.25">
      <c r="A49" s="11" t="s">
        <v>52</v>
      </c>
      <c r="B49" s="12">
        <v>12.1</v>
      </c>
      <c r="C49" s="22"/>
      <c r="D49" s="42">
        <f t="shared" si="23"/>
        <v>231.44764705882358</v>
      </c>
      <c r="E49" s="43">
        <f t="shared" si="23"/>
        <v>248.52823529411771</v>
      </c>
      <c r="F49" s="43">
        <f t="shared" si="24"/>
        <v>0</v>
      </c>
      <c r="G49" s="43">
        <f t="shared" si="25"/>
        <v>0.58290548092826955</v>
      </c>
      <c r="H49" s="43">
        <f t="shared" si="16"/>
        <v>0</v>
      </c>
      <c r="I49" s="43">
        <f t="shared" si="17"/>
        <v>1.9365630595623573E-3</v>
      </c>
      <c r="J49" s="43">
        <f t="shared" si="21"/>
        <v>0.99335548172757482</v>
      </c>
      <c r="K49" s="43">
        <f t="shared" si="21"/>
        <v>0.82873998990603559</v>
      </c>
      <c r="L49" s="43">
        <f t="shared" si="22"/>
        <v>0.16461549182153923</v>
      </c>
      <c r="M49" s="44">
        <f t="shared" si="20"/>
        <v>0.23693289809079332</v>
      </c>
      <c r="N49" s="22"/>
      <c r="O49" s="22"/>
      <c r="P49" s="22"/>
      <c r="Q49" s="22"/>
      <c r="R49" s="22"/>
      <c r="S49" s="22"/>
      <c r="T49" s="22"/>
      <c r="U49" s="27"/>
    </row>
    <row r="50" spans="1:21" x14ac:dyDescent="0.25">
      <c r="A50" s="11" t="s">
        <v>37</v>
      </c>
      <c r="B50" s="12">
        <v>12</v>
      </c>
      <c r="C50" s="22"/>
      <c r="D50" s="42">
        <f t="shared" si="23"/>
        <v>248.6282352941177</v>
      </c>
      <c r="E50" s="43">
        <f t="shared" si="23"/>
        <v>265.7088235294118</v>
      </c>
      <c r="F50" s="43">
        <f t="shared" si="24"/>
        <v>0</v>
      </c>
      <c r="G50" s="43">
        <f t="shared" si="25"/>
        <v>0.39964024321329172</v>
      </c>
      <c r="H50" s="43">
        <f t="shared" si="16"/>
        <v>0</v>
      </c>
      <c r="I50" s="43">
        <f t="shared" si="17"/>
        <v>1.3277084492135938E-3</v>
      </c>
      <c r="J50" s="43">
        <f t="shared" si="21"/>
        <v>0.99335548172757482</v>
      </c>
      <c r="K50" s="43">
        <f t="shared" si="21"/>
        <v>0.83006769835524918</v>
      </c>
      <c r="L50" s="43">
        <f t="shared" si="22"/>
        <v>0.16328778337232563</v>
      </c>
      <c r="M50" s="44">
        <f t="shared" si="20"/>
        <v>0.23693289809079332</v>
      </c>
      <c r="N50" s="22"/>
      <c r="O50" s="22"/>
      <c r="P50" s="22"/>
      <c r="Q50" s="22"/>
      <c r="R50" s="22"/>
      <c r="S50" s="22"/>
      <c r="T50" s="22"/>
      <c r="U50" s="27"/>
    </row>
    <row r="51" spans="1:21" x14ac:dyDescent="0.25">
      <c r="A51" s="11" t="s">
        <v>41</v>
      </c>
      <c r="B51" s="12">
        <v>11.4</v>
      </c>
      <c r="C51" s="22"/>
      <c r="D51" s="42">
        <f t="shared" si="23"/>
        <v>265.80882352941182</v>
      </c>
      <c r="E51" s="43">
        <f t="shared" si="23"/>
        <v>282.88941176470593</v>
      </c>
      <c r="F51" s="43">
        <f t="shared" si="24"/>
        <v>0</v>
      </c>
      <c r="G51" s="43">
        <f t="shared" si="25"/>
        <v>0.2739935190543249</v>
      </c>
      <c r="H51" s="43">
        <f t="shared" si="16"/>
        <v>0</v>
      </c>
      <c r="I51" s="43">
        <f t="shared" si="17"/>
        <v>9.1027747194127873E-4</v>
      </c>
      <c r="J51" s="43">
        <f t="shared" si="21"/>
        <v>0.99335548172757482</v>
      </c>
      <c r="K51" s="43">
        <f t="shared" si="21"/>
        <v>0.83097797582719046</v>
      </c>
      <c r="L51" s="43">
        <f t="shared" si="22"/>
        <v>0.16237750590038436</v>
      </c>
      <c r="M51" s="44">
        <f t="shared" si="20"/>
        <v>0.23693289809079332</v>
      </c>
      <c r="N51" s="22"/>
      <c r="O51" s="22"/>
      <c r="P51" s="22"/>
      <c r="Q51" s="22"/>
      <c r="R51" s="22"/>
      <c r="S51" s="22"/>
      <c r="T51" s="22"/>
      <c r="U51" s="27"/>
    </row>
    <row r="52" spans="1:21" x14ac:dyDescent="0.25">
      <c r="A52" s="11" t="s">
        <v>40</v>
      </c>
      <c r="B52" s="12">
        <v>11.3</v>
      </c>
      <c r="C52" s="22"/>
      <c r="D52" s="46">
        <f t="shared" si="23"/>
        <v>282.98941176470595</v>
      </c>
      <c r="E52" s="47">
        <f t="shared" si="23"/>
        <v>300.07000000000005</v>
      </c>
      <c r="F52" s="47">
        <f t="shared" si="24"/>
        <v>2</v>
      </c>
      <c r="G52" s="47">
        <f t="shared" si="25"/>
        <v>0.18785007205517967</v>
      </c>
      <c r="H52" s="47">
        <f t="shared" si="16"/>
        <v>6.6445182724252493E-3</v>
      </c>
      <c r="I52" s="47">
        <f t="shared" si="17"/>
        <v>6.2408661812352051E-4</v>
      </c>
      <c r="J52" s="47">
        <f t="shared" si="21"/>
        <v>1</v>
      </c>
      <c r="K52" s="47">
        <f t="shared" si="21"/>
        <v>0.83160206244531398</v>
      </c>
      <c r="L52" s="47">
        <f t="shared" si="22"/>
        <v>0.16839793755468602</v>
      </c>
      <c r="M52" s="64">
        <f t="shared" si="20"/>
        <v>0.23693289809079332</v>
      </c>
      <c r="N52" s="22"/>
      <c r="O52" s="22"/>
      <c r="P52" s="22"/>
      <c r="Q52" s="22"/>
      <c r="R52" s="22"/>
      <c r="S52" s="22"/>
      <c r="T52" s="22"/>
      <c r="U52" s="27"/>
    </row>
    <row r="53" spans="1:21" x14ac:dyDescent="0.25">
      <c r="A53" s="11" t="s">
        <v>35</v>
      </c>
      <c r="B53" s="12">
        <v>43.9</v>
      </c>
      <c r="C53" s="52"/>
      <c r="D53" s="63"/>
      <c r="E53" s="63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7"/>
    </row>
    <row r="54" spans="1:21" x14ac:dyDescent="0.25">
      <c r="A54" s="11" t="s">
        <v>28</v>
      </c>
      <c r="B54" s="12">
        <v>40</v>
      </c>
      <c r="C54" s="22"/>
      <c r="D54" s="66" t="s">
        <v>122</v>
      </c>
      <c r="E54" s="67"/>
      <c r="F54" s="67"/>
      <c r="G54" s="67"/>
      <c r="H54" s="67"/>
      <c r="I54" s="67"/>
      <c r="J54" s="67"/>
      <c r="K54" s="67"/>
      <c r="L54" s="67"/>
      <c r="M54" s="68"/>
      <c r="N54" s="22"/>
      <c r="O54" s="22"/>
      <c r="P54" s="22"/>
      <c r="Q54" s="22"/>
      <c r="R54" s="22"/>
      <c r="S54" s="22"/>
      <c r="T54" s="22"/>
      <c r="U54" s="27"/>
    </row>
    <row r="55" spans="1:21" x14ac:dyDescent="0.25">
      <c r="A55" s="11" t="s">
        <v>53</v>
      </c>
      <c r="B55" s="12">
        <v>22.5</v>
      </c>
      <c r="C55" s="22"/>
      <c r="D55" s="75" t="s">
        <v>531</v>
      </c>
      <c r="E55" s="65"/>
      <c r="F55" s="65"/>
      <c r="G55" s="65"/>
      <c r="H55" s="65"/>
      <c r="I55" s="65"/>
      <c r="J55" s="65"/>
      <c r="K55" s="65" t="s">
        <v>120</v>
      </c>
      <c r="L55" s="65"/>
      <c r="M55" s="50">
        <f>1.36/SQRT(N)</f>
        <v>7.8389096807775963E-2</v>
      </c>
      <c r="N55" s="22"/>
      <c r="O55" s="22"/>
      <c r="P55" s="22"/>
      <c r="Q55" s="22"/>
      <c r="R55" s="22"/>
      <c r="S55" s="22"/>
      <c r="T55" s="22"/>
      <c r="U55" s="27"/>
    </row>
    <row r="56" spans="1:21" x14ac:dyDescent="0.25">
      <c r="A56" s="11" t="s">
        <v>45</v>
      </c>
      <c r="B56" s="12">
        <v>22.2</v>
      </c>
      <c r="C56" s="22"/>
      <c r="D56" s="75" t="s">
        <v>532</v>
      </c>
      <c r="E56" s="65"/>
      <c r="F56" s="65"/>
      <c r="G56" s="65"/>
      <c r="H56" s="65"/>
      <c r="I56" s="65"/>
      <c r="J56" s="65"/>
      <c r="K56" s="65" t="s">
        <v>120</v>
      </c>
      <c r="L56" s="65"/>
      <c r="M56" s="50">
        <f>1.63/SQRT(N)</f>
        <v>9.3951638085790296E-2</v>
      </c>
      <c r="N56" s="22"/>
      <c r="O56" s="22"/>
      <c r="P56" s="22"/>
      <c r="Q56" s="22"/>
      <c r="R56" s="22"/>
      <c r="S56" s="22"/>
      <c r="T56" s="22"/>
      <c r="U56" s="27"/>
    </row>
    <row r="57" spans="1:21" x14ac:dyDescent="0.25">
      <c r="A57" s="11" t="s">
        <v>46</v>
      </c>
      <c r="B57" s="12">
        <v>21.9</v>
      </c>
      <c r="C57" s="22"/>
      <c r="D57" s="18"/>
      <c r="E57" s="19"/>
      <c r="F57" s="19"/>
      <c r="G57" s="19"/>
      <c r="H57" s="19"/>
      <c r="I57" s="19"/>
      <c r="J57" s="19"/>
      <c r="K57" s="65" t="s">
        <v>121</v>
      </c>
      <c r="L57" s="65"/>
      <c r="M57" s="50">
        <f>M52</f>
        <v>0.23693289809079332</v>
      </c>
      <c r="N57" s="22"/>
      <c r="O57" s="22"/>
      <c r="P57" s="22"/>
      <c r="Q57" s="22"/>
      <c r="R57" s="22"/>
      <c r="S57" s="22"/>
      <c r="T57" s="22"/>
      <c r="U57" s="27"/>
    </row>
    <row r="58" spans="1:21" ht="14.45" customHeight="1" x14ac:dyDescent="0.25">
      <c r="A58" s="11" t="s">
        <v>38</v>
      </c>
      <c r="B58" s="12">
        <v>18</v>
      </c>
      <c r="C58" s="22"/>
      <c r="D58" s="69" t="s">
        <v>536</v>
      </c>
      <c r="E58" s="70"/>
      <c r="F58" s="70"/>
      <c r="G58" s="70"/>
      <c r="H58" s="70"/>
      <c r="I58" s="70"/>
      <c r="J58" s="70"/>
      <c r="K58" s="70"/>
      <c r="L58" s="70"/>
      <c r="M58" s="71"/>
      <c r="N58" s="22"/>
      <c r="O58" s="22"/>
      <c r="P58" s="22"/>
      <c r="Q58" s="22"/>
      <c r="R58" s="22"/>
      <c r="S58" s="22"/>
      <c r="T58" s="22"/>
      <c r="U58" s="27"/>
    </row>
    <row r="59" spans="1:21" x14ac:dyDescent="0.25">
      <c r="A59" s="11" t="s">
        <v>41</v>
      </c>
      <c r="B59" s="12">
        <v>16</v>
      </c>
      <c r="C59" s="22"/>
      <c r="D59" s="72"/>
      <c r="E59" s="73"/>
      <c r="F59" s="73"/>
      <c r="G59" s="73"/>
      <c r="H59" s="73"/>
      <c r="I59" s="73"/>
      <c r="J59" s="73"/>
      <c r="K59" s="73"/>
      <c r="L59" s="73"/>
      <c r="M59" s="74"/>
      <c r="N59" s="22"/>
      <c r="O59" s="22"/>
      <c r="P59" s="22"/>
      <c r="Q59" s="22"/>
      <c r="R59" s="22"/>
      <c r="S59" s="22"/>
      <c r="T59" s="22"/>
      <c r="U59" s="27"/>
    </row>
    <row r="60" spans="1:21" x14ac:dyDescent="0.25">
      <c r="A60" s="11" t="s">
        <v>30</v>
      </c>
      <c r="B60" s="12">
        <v>15.1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7"/>
    </row>
    <row r="61" spans="1:21" x14ac:dyDescent="0.25">
      <c r="A61" s="11" t="s">
        <v>54</v>
      </c>
      <c r="B61" s="12">
        <v>15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7"/>
    </row>
    <row r="62" spans="1:21" x14ac:dyDescent="0.25">
      <c r="A62" s="11" t="s">
        <v>51</v>
      </c>
      <c r="B62" s="12">
        <v>14.5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7"/>
    </row>
    <row r="63" spans="1:21" x14ac:dyDescent="0.25">
      <c r="A63" s="11" t="s">
        <v>28</v>
      </c>
      <c r="B63" s="12">
        <v>75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7"/>
    </row>
    <row r="64" spans="1:21" x14ac:dyDescent="0.25">
      <c r="A64" s="11" t="s">
        <v>35</v>
      </c>
      <c r="B64" s="12">
        <v>52.6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7"/>
    </row>
    <row r="65" spans="1:21" x14ac:dyDescent="0.25">
      <c r="A65" s="11" t="s">
        <v>54</v>
      </c>
      <c r="B65" s="12">
        <v>33</v>
      </c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7"/>
    </row>
    <row r="66" spans="1:21" x14ac:dyDescent="0.25">
      <c r="A66" s="11" t="s">
        <v>46</v>
      </c>
      <c r="B66" s="12">
        <v>24.4</v>
      </c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7"/>
    </row>
    <row r="67" spans="1:21" x14ac:dyDescent="0.25">
      <c r="A67" s="11" t="s">
        <v>55</v>
      </c>
      <c r="B67" s="12">
        <v>16.5</v>
      </c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7"/>
    </row>
    <row r="68" spans="1:21" x14ac:dyDescent="0.25">
      <c r="A68" s="11" t="s">
        <v>37</v>
      </c>
      <c r="B68" s="12">
        <v>15.5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7"/>
    </row>
    <row r="69" spans="1:21" x14ac:dyDescent="0.25">
      <c r="A69" s="11" t="s">
        <v>41</v>
      </c>
      <c r="B69" s="12">
        <v>15.2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7"/>
    </row>
    <row r="70" spans="1:21" x14ac:dyDescent="0.25">
      <c r="A70" s="11" t="s">
        <v>36</v>
      </c>
      <c r="B70" s="12">
        <v>15.1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7"/>
    </row>
    <row r="71" spans="1:21" x14ac:dyDescent="0.25">
      <c r="A71" s="11" t="s">
        <v>56</v>
      </c>
      <c r="B71" s="12">
        <v>12.9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7"/>
    </row>
    <row r="72" spans="1:21" x14ac:dyDescent="0.25">
      <c r="A72" s="11" t="s">
        <v>57</v>
      </c>
      <c r="B72" s="12">
        <v>12.9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7"/>
    </row>
    <row r="73" spans="1:21" x14ac:dyDescent="0.25">
      <c r="A73" s="11" t="s">
        <v>35</v>
      </c>
      <c r="B73" s="12">
        <v>78.3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7"/>
    </row>
    <row r="74" spans="1:21" x14ac:dyDescent="0.25">
      <c r="A74" s="11" t="s">
        <v>37</v>
      </c>
      <c r="B74" s="12">
        <v>54.3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7"/>
    </row>
    <row r="75" spans="1:21" x14ac:dyDescent="0.25">
      <c r="A75" s="11" t="s">
        <v>58</v>
      </c>
      <c r="B75" s="12">
        <v>38</v>
      </c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7"/>
    </row>
    <row r="76" spans="1:21" x14ac:dyDescent="0.25">
      <c r="A76" s="11" t="s">
        <v>54</v>
      </c>
      <c r="B76" s="12">
        <v>35</v>
      </c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7"/>
    </row>
    <row r="77" spans="1:21" x14ac:dyDescent="0.25">
      <c r="A77" s="11" t="s">
        <v>28</v>
      </c>
      <c r="B77" s="12">
        <v>27</v>
      </c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7"/>
    </row>
    <row r="78" spans="1:21" x14ac:dyDescent="0.25">
      <c r="A78" s="11" t="s">
        <v>59</v>
      </c>
      <c r="B78" s="12">
        <v>26.1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7"/>
    </row>
    <row r="79" spans="1:21" x14ac:dyDescent="0.25">
      <c r="A79" s="11" t="s">
        <v>46</v>
      </c>
      <c r="B79" s="12">
        <v>25.4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7"/>
    </row>
    <row r="80" spans="1:21" x14ac:dyDescent="0.25">
      <c r="A80" s="11" t="s">
        <v>60</v>
      </c>
      <c r="B80" s="12">
        <v>19.100000000000001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7"/>
    </row>
    <row r="81" spans="1:21" x14ac:dyDescent="0.25">
      <c r="A81" s="11" t="s">
        <v>61</v>
      </c>
      <c r="B81" s="12">
        <v>17.899999999999999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7"/>
    </row>
    <row r="82" spans="1:21" x14ac:dyDescent="0.25">
      <c r="A82" s="11" t="s">
        <v>62</v>
      </c>
      <c r="B82" s="12">
        <v>17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7"/>
    </row>
    <row r="83" spans="1:21" x14ac:dyDescent="0.25">
      <c r="A83" s="11" t="s">
        <v>35</v>
      </c>
      <c r="B83" s="12">
        <v>69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7"/>
    </row>
    <row r="84" spans="1:21" x14ac:dyDescent="0.25">
      <c r="A84" s="11" t="s">
        <v>54</v>
      </c>
      <c r="B84" s="12">
        <v>38</v>
      </c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7"/>
    </row>
    <row r="85" spans="1:21" x14ac:dyDescent="0.25">
      <c r="A85" s="11" t="s">
        <v>63</v>
      </c>
      <c r="B85" s="12">
        <v>29.8</v>
      </c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7"/>
    </row>
    <row r="86" spans="1:21" x14ac:dyDescent="0.25">
      <c r="A86" s="11" t="s">
        <v>59</v>
      </c>
      <c r="B86" s="12">
        <v>26.8</v>
      </c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7"/>
    </row>
    <row r="87" spans="1:21" x14ac:dyDescent="0.25">
      <c r="A87" s="11" t="s">
        <v>60</v>
      </c>
      <c r="B87" s="12">
        <v>24.1</v>
      </c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7"/>
    </row>
    <row r="88" spans="1:21" x14ac:dyDescent="0.25">
      <c r="A88" s="11" t="s">
        <v>62</v>
      </c>
      <c r="B88" s="12">
        <v>21.6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7"/>
    </row>
    <row r="89" spans="1:21" x14ac:dyDescent="0.25">
      <c r="A89" s="11" t="s">
        <v>58</v>
      </c>
      <c r="B89" s="12">
        <v>18.5</v>
      </c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7"/>
    </row>
    <row r="90" spans="1:21" x14ac:dyDescent="0.25">
      <c r="A90" s="11" t="s">
        <v>57</v>
      </c>
      <c r="B90" s="12">
        <v>18.3</v>
      </c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7"/>
    </row>
    <row r="91" spans="1:21" x14ac:dyDescent="0.25">
      <c r="A91" s="11" t="s">
        <v>36</v>
      </c>
      <c r="B91" s="12">
        <v>18.100000000000001</v>
      </c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7"/>
    </row>
    <row r="92" spans="1:21" x14ac:dyDescent="0.25">
      <c r="A92" s="11" t="s">
        <v>64</v>
      </c>
      <c r="B92" s="12">
        <v>17.2</v>
      </c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7"/>
    </row>
    <row r="93" spans="1:21" x14ac:dyDescent="0.25">
      <c r="A93" s="11" t="s">
        <v>54</v>
      </c>
      <c r="B93" s="12">
        <v>49</v>
      </c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7"/>
    </row>
    <row r="94" spans="1:21" x14ac:dyDescent="0.25">
      <c r="A94" s="11" t="s">
        <v>59</v>
      </c>
      <c r="B94" s="12">
        <v>47</v>
      </c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7"/>
    </row>
    <row r="95" spans="1:21" x14ac:dyDescent="0.25">
      <c r="A95" s="11" t="s">
        <v>58</v>
      </c>
      <c r="B95" s="12">
        <v>43.5</v>
      </c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7"/>
    </row>
    <row r="96" spans="1:21" x14ac:dyDescent="0.25">
      <c r="A96" s="11" t="s">
        <v>35</v>
      </c>
      <c r="B96" s="12">
        <v>40</v>
      </c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7"/>
    </row>
    <row r="97" spans="1:21" x14ac:dyDescent="0.25">
      <c r="A97" s="11" t="s">
        <v>37</v>
      </c>
      <c r="B97" s="12">
        <v>35.5</v>
      </c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7"/>
    </row>
    <row r="98" spans="1:21" x14ac:dyDescent="0.25">
      <c r="A98" s="11" t="s">
        <v>28</v>
      </c>
      <c r="B98" s="12">
        <v>33</v>
      </c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7"/>
    </row>
    <row r="99" spans="1:21" x14ac:dyDescent="0.25">
      <c r="A99" s="11" t="s">
        <v>49</v>
      </c>
      <c r="B99" s="12">
        <v>31</v>
      </c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7"/>
    </row>
    <row r="100" spans="1:21" x14ac:dyDescent="0.25">
      <c r="A100" s="11" t="s">
        <v>47</v>
      </c>
      <c r="B100" s="12">
        <v>29</v>
      </c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7"/>
    </row>
    <row r="101" spans="1:21" x14ac:dyDescent="0.25">
      <c r="A101" s="11" t="s">
        <v>60</v>
      </c>
      <c r="B101" s="12">
        <v>26.5</v>
      </c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7"/>
    </row>
    <row r="102" spans="1:21" x14ac:dyDescent="0.25">
      <c r="A102" s="11" t="s">
        <v>62</v>
      </c>
      <c r="B102" s="12">
        <v>23</v>
      </c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7"/>
    </row>
    <row r="103" spans="1:21" x14ac:dyDescent="0.25">
      <c r="A103" s="11" t="s">
        <v>54</v>
      </c>
      <c r="B103" s="12">
        <v>59</v>
      </c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7"/>
    </row>
    <row r="104" spans="1:21" x14ac:dyDescent="0.25">
      <c r="A104" s="11" t="s">
        <v>59</v>
      </c>
      <c r="B104" s="12">
        <v>53</v>
      </c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7"/>
    </row>
    <row r="105" spans="1:21" x14ac:dyDescent="0.25">
      <c r="A105" s="11" t="s">
        <v>28</v>
      </c>
      <c r="B105" s="12">
        <v>48</v>
      </c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7"/>
    </row>
    <row r="106" spans="1:21" x14ac:dyDescent="0.25">
      <c r="A106" s="11" t="s">
        <v>35</v>
      </c>
      <c r="B106" s="12">
        <v>37</v>
      </c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7"/>
    </row>
    <row r="107" spans="1:21" x14ac:dyDescent="0.25">
      <c r="A107" s="11" t="s">
        <v>62</v>
      </c>
      <c r="B107" s="12">
        <v>26</v>
      </c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7"/>
    </row>
    <row r="108" spans="1:21" x14ac:dyDescent="0.25">
      <c r="A108" s="11" t="s">
        <v>60</v>
      </c>
      <c r="B108" s="12">
        <v>24.5</v>
      </c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7"/>
    </row>
    <row r="109" spans="1:21" x14ac:dyDescent="0.25">
      <c r="A109" s="11" t="s">
        <v>49</v>
      </c>
      <c r="B109" s="12">
        <v>24</v>
      </c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7"/>
    </row>
    <row r="110" spans="1:21" x14ac:dyDescent="0.25">
      <c r="A110" s="11" t="s">
        <v>47</v>
      </c>
      <c r="B110" s="12">
        <v>23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7"/>
    </row>
    <row r="111" spans="1:21" x14ac:dyDescent="0.25">
      <c r="A111" s="11" t="s">
        <v>58</v>
      </c>
      <c r="B111" s="12">
        <v>23</v>
      </c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7"/>
    </row>
    <row r="112" spans="1:21" x14ac:dyDescent="0.25">
      <c r="A112" s="11" t="s">
        <v>65</v>
      </c>
      <c r="B112" s="12">
        <v>21</v>
      </c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7"/>
    </row>
    <row r="113" spans="1:21" x14ac:dyDescent="0.25">
      <c r="A113" s="11" t="s">
        <v>59</v>
      </c>
      <c r="B113" s="12">
        <v>69</v>
      </c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7"/>
    </row>
    <row r="114" spans="1:21" x14ac:dyDescent="0.25">
      <c r="A114" s="11" t="s">
        <v>54</v>
      </c>
      <c r="B114" s="12">
        <v>67</v>
      </c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7"/>
    </row>
    <row r="115" spans="1:21" x14ac:dyDescent="0.25">
      <c r="A115" s="11" t="s">
        <v>35</v>
      </c>
      <c r="B115" s="12">
        <v>36</v>
      </c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7"/>
    </row>
    <row r="116" spans="1:21" x14ac:dyDescent="0.25">
      <c r="A116" s="11" t="s">
        <v>47</v>
      </c>
      <c r="B116" s="12">
        <v>28</v>
      </c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7"/>
    </row>
    <row r="117" spans="1:21" x14ac:dyDescent="0.25">
      <c r="A117" s="11" t="s">
        <v>62</v>
      </c>
      <c r="B117" s="12">
        <v>24</v>
      </c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7"/>
    </row>
    <row r="118" spans="1:21" x14ac:dyDescent="0.25">
      <c r="A118" s="11" t="s">
        <v>46</v>
      </c>
      <c r="B118" s="12">
        <v>24</v>
      </c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7"/>
    </row>
    <row r="119" spans="1:21" x14ac:dyDescent="0.25">
      <c r="A119" s="11" t="s">
        <v>28</v>
      </c>
      <c r="B119" s="12">
        <v>23</v>
      </c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7"/>
    </row>
    <row r="120" spans="1:21" x14ac:dyDescent="0.25">
      <c r="A120" s="11" t="s">
        <v>65</v>
      </c>
      <c r="B120" s="12">
        <v>23</v>
      </c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7"/>
    </row>
    <row r="121" spans="1:21" x14ac:dyDescent="0.25">
      <c r="A121" s="11" t="s">
        <v>66</v>
      </c>
      <c r="B121" s="12">
        <v>22</v>
      </c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7"/>
    </row>
    <row r="122" spans="1:21" x14ac:dyDescent="0.25">
      <c r="A122" s="11" t="s">
        <v>67</v>
      </c>
      <c r="B122" s="12">
        <v>20</v>
      </c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7"/>
    </row>
    <row r="123" spans="1:21" x14ac:dyDescent="0.25">
      <c r="A123" s="11" t="s">
        <v>68</v>
      </c>
      <c r="B123" s="12">
        <v>20</v>
      </c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7"/>
    </row>
    <row r="124" spans="1:21" x14ac:dyDescent="0.25">
      <c r="A124" s="11" t="s">
        <v>59</v>
      </c>
      <c r="B124" s="12">
        <v>78</v>
      </c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7"/>
    </row>
    <row r="125" spans="1:21" x14ac:dyDescent="0.25">
      <c r="A125" s="11" t="s">
        <v>54</v>
      </c>
      <c r="B125" s="12">
        <v>75</v>
      </c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7"/>
    </row>
    <row r="126" spans="1:21" x14ac:dyDescent="0.25">
      <c r="A126" s="11" t="s">
        <v>35</v>
      </c>
      <c r="B126" s="12">
        <v>35</v>
      </c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7"/>
    </row>
    <row r="127" spans="1:21" x14ac:dyDescent="0.25">
      <c r="A127" s="11" t="s">
        <v>49</v>
      </c>
      <c r="B127" s="12">
        <v>30.5</v>
      </c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7"/>
    </row>
    <row r="128" spans="1:21" x14ac:dyDescent="0.25">
      <c r="A128" s="11" t="s">
        <v>58</v>
      </c>
      <c r="B128" s="12">
        <v>30</v>
      </c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7"/>
    </row>
    <row r="129" spans="1:21" x14ac:dyDescent="0.25">
      <c r="A129" s="11" t="s">
        <v>65</v>
      </c>
      <c r="B129" s="12">
        <v>28</v>
      </c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7"/>
    </row>
    <row r="130" spans="1:21" x14ac:dyDescent="0.25">
      <c r="A130" s="11" t="s">
        <v>69</v>
      </c>
      <c r="B130" s="12">
        <v>26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7"/>
    </row>
    <row r="131" spans="1:21" x14ac:dyDescent="0.25">
      <c r="A131" s="11" t="s">
        <v>62</v>
      </c>
      <c r="B131" s="12">
        <v>25.5</v>
      </c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7"/>
    </row>
    <row r="132" spans="1:21" x14ac:dyDescent="0.25">
      <c r="A132" s="11" t="s">
        <v>41</v>
      </c>
      <c r="B132" s="12">
        <v>24</v>
      </c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7"/>
    </row>
    <row r="133" spans="1:21" x14ac:dyDescent="0.25">
      <c r="A133" s="11" t="s">
        <v>67</v>
      </c>
      <c r="B133" s="12">
        <v>23</v>
      </c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7"/>
    </row>
    <row r="134" spans="1:21" x14ac:dyDescent="0.25">
      <c r="A134" s="11" t="s">
        <v>59</v>
      </c>
      <c r="B134" s="12">
        <v>80.3</v>
      </c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7"/>
    </row>
    <row r="135" spans="1:21" x14ac:dyDescent="0.25">
      <c r="A135" s="11" t="s">
        <v>54</v>
      </c>
      <c r="B135" s="12">
        <v>80</v>
      </c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7"/>
    </row>
    <row r="136" spans="1:21" x14ac:dyDescent="0.25">
      <c r="A136" s="11" t="s">
        <v>70</v>
      </c>
      <c r="B136" s="12">
        <v>42</v>
      </c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7"/>
    </row>
    <row r="137" spans="1:21" x14ac:dyDescent="0.25">
      <c r="A137" s="11" t="s">
        <v>35</v>
      </c>
      <c r="B137" s="12">
        <v>35</v>
      </c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7"/>
    </row>
    <row r="138" spans="1:21" x14ac:dyDescent="0.25">
      <c r="A138" s="11" t="s">
        <v>46</v>
      </c>
      <c r="B138" s="12">
        <v>31.9</v>
      </c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7"/>
    </row>
    <row r="139" spans="1:21" x14ac:dyDescent="0.25">
      <c r="A139" s="11" t="s">
        <v>65</v>
      </c>
      <c r="B139" s="12">
        <v>29.7</v>
      </c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7"/>
    </row>
    <row r="140" spans="1:21" x14ac:dyDescent="0.25">
      <c r="A140" s="11" t="s">
        <v>41</v>
      </c>
      <c r="B140" s="12">
        <v>28.2</v>
      </c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7"/>
    </row>
    <row r="141" spans="1:21" x14ac:dyDescent="0.25">
      <c r="A141" s="11" t="s">
        <v>71</v>
      </c>
      <c r="B141" s="12">
        <v>28</v>
      </c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7"/>
    </row>
    <row r="142" spans="1:21" x14ac:dyDescent="0.25">
      <c r="A142" s="11" t="s">
        <v>69</v>
      </c>
      <c r="B142" s="12">
        <v>26.2</v>
      </c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7"/>
    </row>
    <row r="143" spans="1:21" x14ac:dyDescent="0.25">
      <c r="A143" s="11" t="s">
        <v>66</v>
      </c>
      <c r="B143" s="12">
        <v>26.1</v>
      </c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7"/>
    </row>
    <row r="144" spans="1:21" x14ac:dyDescent="0.25">
      <c r="A144" s="11" t="s">
        <v>59</v>
      </c>
      <c r="B144" s="12">
        <v>87</v>
      </c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7"/>
    </row>
    <row r="145" spans="1:21" x14ac:dyDescent="0.25">
      <c r="A145" s="11" t="s">
        <v>54</v>
      </c>
      <c r="B145" s="12">
        <v>60</v>
      </c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7"/>
    </row>
    <row r="146" spans="1:21" x14ac:dyDescent="0.25">
      <c r="A146" s="11" t="s">
        <v>58</v>
      </c>
      <c r="B146" s="12">
        <v>38</v>
      </c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7"/>
    </row>
    <row r="147" spans="1:21" x14ac:dyDescent="0.25">
      <c r="A147" s="11" t="s">
        <v>72</v>
      </c>
      <c r="B147" s="12">
        <v>37.5</v>
      </c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7"/>
    </row>
    <row r="148" spans="1:21" x14ac:dyDescent="0.25">
      <c r="A148" s="11" t="s">
        <v>46</v>
      </c>
      <c r="B148" s="12">
        <v>33.4</v>
      </c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7"/>
    </row>
    <row r="149" spans="1:21" x14ac:dyDescent="0.25">
      <c r="A149" s="11" t="s">
        <v>35</v>
      </c>
      <c r="B149" s="12">
        <v>33</v>
      </c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7"/>
    </row>
    <row r="150" spans="1:21" x14ac:dyDescent="0.25">
      <c r="A150" s="11" t="s">
        <v>71</v>
      </c>
      <c r="B150" s="12">
        <v>32.5</v>
      </c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7"/>
    </row>
    <row r="151" spans="1:21" x14ac:dyDescent="0.25">
      <c r="A151" s="11" t="s">
        <v>66</v>
      </c>
      <c r="B151" s="12">
        <v>28.8</v>
      </c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7"/>
    </row>
    <row r="152" spans="1:21" x14ac:dyDescent="0.25">
      <c r="A152" s="11" t="s">
        <v>73</v>
      </c>
      <c r="B152" s="12">
        <v>28</v>
      </c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7"/>
    </row>
    <row r="153" spans="1:21" x14ac:dyDescent="0.25">
      <c r="A153" s="11" t="s">
        <v>74</v>
      </c>
      <c r="B153" s="12">
        <v>28</v>
      </c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7"/>
    </row>
    <row r="154" spans="1:21" x14ac:dyDescent="0.25">
      <c r="A154" s="11" t="s">
        <v>59</v>
      </c>
      <c r="B154" s="12">
        <v>90</v>
      </c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7"/>
    </row>
    <row r="155" spans="1:21" x14ac:dyDescent="0.25">
      <c r="A155" s="11" t="s">
        <v>54</v>
      </c>
      <c r="B155" s="12">
        <v>58</v>
      </c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7"/>
    </row>
    <row r="156" spans="1:21" x14ac:dyDescent="0.25">
      <c r="A156" s="11" t="s">
        <v>75</v>
      </c>
      <c r="B156" s="12">
        <v>55</v>
      </c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7"/>
    </row>
    <row r="157" spans="1:21" x14ac:dyDescent="0.25">
      <c r="A157" s="11" t="s">
        <v>76</v>
      </c>
      <c r="B157" s="12">
        <v>47</v>
      </c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7"/>
    </row>
    <row r="158" spans="1:21" x14ac:dyDescent="0.25">
      <c r="A158" s="11" t="s">
        <v>35</v>
      </c>
      <c r="B158" s="12">
        <v>32</v>
      </c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7"/>
    </row>
    <row r="159" spans="1:21" x14ac:dyDescent="0.25">
      <c r="A159" s="11" t="s">
        <v>66</v>
      </c>
      <c r="B159" s="12">
        <v>31</v>
      </c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7"/>
    </row>
    <row r="160" spans="1:21" x14ac:dyDescent="0.25">
      <c r="A160" s="11" t="s">
        <v>46</v>
      </c>
      <c r="B160" s="12">
        <v>30</v>
      </c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7"/>
    </row>
    <row r="161" spans="1:21" x14ac:dyDescent="0.25">
      <c r="A161" s="11" t="s">
        <v>74</v>
      </c>
      <c r="B161" s="12">
        <v>30</v>
      </c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7"/>
    </row>
    <row r="162" spans="1:21" x14ac:dyDescent="0.25">
      <c r="A162" s="11" t="s">
        <v>69</v>
      </c>
      <c r="B162" s="12">
        <v>29</v>
      </c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7"/>
    </row>
    <row r="163" spans="1:21" x14ac:dyDescent="0.25">
      <c r="A163" s="11" t="s">
        <v>77</v>
      </c>
      <c r="B163" s="12">
        <v>29</v>
      </c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7"/>
    </row>
    <row r="164" spans="1:21" x14ac:dyDescent="0.25">
      <c r="A164" s="11" t="s">
        <v>59</v>
      </c>
      <c r="B164" s="12">
        <v>100</v>
      </c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7"/>
    </row>
    <row r="165" spans="1:21" x14ac:dyDescent="0.25">
      <c r="A165" s="11" t="s">
        <v>58</v>
      </c>
      <c r="B165" s="12">
        <v>43</v>
      </c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7"/>
    </row>
    <row r="166" spans="1:21" x14ac:dyDescent="0.25">
      <c r="A166" s="11" t="s">
        <v>76</v>
      </c>
      <c r="B166" s="12">
        <v>42</v>
      </c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7"/>
    </row>
    <row r="167" spans="1:21" x14ac:dyDescent="0.25">
      <c r="A167" s="11" t="s">
        <v>78</v>
      </c>
      <c r="B167" s="12">
        <v>40</v>
      </c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7"/>
    </row>
    <row r="168" spans="1:21" x14ac:dyDescent="0.25">
      <c r="A168" s="11" t="s">
        <v>54</v>
      </c>
      <c r="B168" s="12">
        <v>36</v>
      </c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7"/>
    </row>
    <row r="169" spans="1:21" x14ac:dyDescent="0.25">
      <c r="A169" s="11" t="s">
        <v>71</v>
      </c>
      <c r="B169" s="12">
        <v>33</v>
      </c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7"/>
    </row>
    <row r="170" spans="1:21" x14ac:dyDescent="0.25">
      <c r="A170" s="11" t="s">
        <v>66</v>
      </c>
      <c r="B170" s="12">
        <v>33</v>
      </c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7"/>
    </row>
    <row r="171" spans="1:21" x14ac:dyDescent="0.25">
      <c r="A171" s="11" t="s">
        <v>46</v>
      </c>
      <c r="B171" s="12">
        <v>32</v>
      </c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7"/>
    </row>
    <row r="172" spans="1:21" x14ac:dyDescent="0.25">
      <c r="A172" s="11" t="s">
        <v>79</v>
      </c>
      <c r="B172" s="12">
        <v>31</v>
      </c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7"/>
    </row>
    <row r="173" spans="1:21" x14ac:dyDescent="0.25">
      <c r="A173" s="11" t="s">
        <v>35</v>
      </c>
      <c r="B173" s="12">
        <v>31</v>
      </c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7"/>
    </row>
    <row r="174" spans="1:21" x14ac:dyDescent="0.25">
      <c r="A174" s="11" t="s">
        <v>59</v>
      </c>
      <c r="B174" s="12">
        <v>115</v>
      </c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7"/>
    </row>
    <row r="175" spans="1:21" x14ac:dyDescent="0.25">
      <c r="A175" s="11" t="s">
        <v>71</v>
      </c>
      <c r="B175" s="12">
        <v>50</v>
      </c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7"/>
    </row>
    <row r="176" spans="1:21" x14ac:dyDescent="0.25">
      <c r="A176" s="11" t="s">
        <v>35</v>
      </c>
      <c r="B176" s="12">
        <v>45</v>
      </c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7"/>
    </row>
    <row r="177" spans="1:21" x14ac:dyDescent="0.25">
      <c r="A177" s="11" t="s">
        <v>76</v>
      </c>
      <c r="B177" s="12">
        <v>45</v>
      </c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7"/>
    </row>
    <row r="178" spans="1:21" x14ac:dyDescent="0.25">
      <c r="A178" s="11" t="s">
        <v>78</v>
      </c>
      <c r="B178" s="12">
        <v>44</v>
      </c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7"/>
    </row>
    <row r="179" spans="1:21" x14ac:dyDescent="0.25">
      <c r="A179" s="11" t="s">
        <v>66</v>
      </c>
      <c r="B179" s="12">
        <v>39</v>
      </c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7"/>
    </row>
    <row r="180" spans="1:21" x14ac:dyDescent="0.25">
      <c r="A180" s="11" t="s">
        <v>80</v>
      </c>
      <c r="B180" s="12">
        <v>38</v>
      </c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7"/>
    </row>
    <row r="181" spans="1:21" x14ac:dyDescent="0.25">
      <c r="A181" s="11" t="s">
        <v>79</v>
      </c>
      <c r="B181" s="12">
        <v>37</v>
      </c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7"/>
    </row>
    <row r="182" spans="1:21" x14ac:dyDescent="0.25">
      <c r="A182" s="11" t="s">
        <v>74</v>
      </c>
      <c r="B182" s="12">
        <v>35</v>
      </c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7"/>
    </row>
    <row r="183" spans="1:21" x14ac:dyDescent="0.25">
      <c r="A183" s="11" t="s">
        <v>81</v>
      </c>
      <c r="B183" s="12">
        <v>35</v>
      </c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7"/>
    </row>
    <row r="184" spans="1:21" x14ac:dyDescent="0.25">
      <c r="A184" s="11" t="s">
        <v>59</v>
      </c>
      <c r="B184" s="12">
        <v>110</v>
      </c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7"/>
    </row>
    <row r="185" spans="1:21" x14ac:dyDescent="0.25">
      <c r="A185" s="11" t="s">
        <v>66</v>
      </c>
      <c r="B185" s="12">
        <v>45</v>
      </c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7"/>
    </row>
    <row r="186" spans="1:21" x14ac:dyDescent="0.25">
      <c r="A186" s="11" t="s">
        <v>35</v>
      </c>
      <c r="B186" s="12">
        <v>45</v>
      </c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7"/>
    </row>
    <row r="187" spans="1:21" x14ac:dyDescent="0.25">
      <c r="A187" s="11" t="s">
        <v>78</v>
      </c>
      <c r="B187" s="12">
        <v>45</v>
      </c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7"/>
    </row>
    <row r="188" spans="1:21" x14ac:dyDescent="0.25">
      <c r="A188" s="11" t="s">
        <v>71</v>
      </c>
      <c r="B188" s="12">
        <v>42</v>
      </c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7"/>
    </row>
    <row r="189" spans="1:21" x14ac:dyDescent="0.25">
      <c r="A189" s="11" t="s">
        <v>80</v>
      </c>
      <c r="B189" s="12">
        <v>40</v>
      </c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7"/>
    </row>
    <row r="190" spans="1:21" x14ac:dyDescent="0.25">
      <c r="A190" s="11" t="s">
        <v>76</v>
      </c>
      <c r="B190" s="12">
        <v>40</v>
      </c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7"/>
    </row>
    <row r="191" spans="1:21" x14ac:dyDescent="0.25">
      <c r="A191" s="11" t="s">
        <v>82</v>
      </c>
      <c r="B191" s="12">
        <v>40</v>
      </c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7"/>
    </row>
    <row r="192" spans="1:21" x14ac:dyDescent="0.25">
      <c r="A192" s="11" t="s">
        <v>74</v>
      </c>
      <c r="B192" s="12">
        <v>35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7"/>
    </row>
    <row r="193" spans="1:21" x14ac:dyDescent="0.25">
      <c r="A193" s="11" t="s">
        <v>83</v>
      </c>
      <c r="B193" s="12">
        <v>34</v>
      </c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7"/>
    </row>
    <row r="194" spans="1:21" x14ac:dyDescent="0.25">
      <c r="A194" s="11" t="s">
        <v>59</v>
      </c>
      <c r="B194" s="12">
        <v>105</v>
      </c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7"/>
    </row>
    <row r="195" spans="1:21" x14ac:dyDescent="0.25">
      <c r="A195" s="11" t="s">
        <v>84</v>
      </c>
      <c r="B195" s="12">
        <v>65</v>
      </c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7"/>
    </row>
    <row r="196" spans="1:21" x14ac:dyDescent="0.25">
      <c r="A196" s="11" t="s">
        <v>66</v>
      </c>
      <c r="B196" s="12">
        <v>48</v>
      </c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7"/>
    </row>
    <row r="197" spans="1:21" x14ac:dyDescent="0.25">
      <c r="A197" s="11" t="s">
        <v>76</v>
      </c>
      <c r="B197" s="12">
        <v>46</v>
      </c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7"/>
    </row>
    <row r="198" spans="1:21" x14ac:dyDescent="0.25">
      <c r="A198" s="11" t="s">
        <v>71</v>
      </c>
      <c r="B198" s="12">
        <v>43.7</v>
      </c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7"/>
    </row>
    <row r="199" spans="1:21" x14ac:dyDescent="0.25">
      <c r="A199" s="11" t="s">
        <v>81</v>
      </c>
      <c r="B199" s="12">
        <v>43</v>
      </c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7"/>
    </row>
    <row r="200" spans="1:21" x14ac:dyDescent="0.25">
      <c r="A200" s="11" t="s">
        <v>80</v>
      </c>
      <c r="B200" s="12">
        <v>42.8</v>
      </c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7"/>
    </row>
    <row r="201" spans="1:21" x14ac:dyDescent="0.25">
      <c r="A201" s="11" t="s">
        <v>82</v>
      </c>
      <c r="B201" s="12">
        <v>42</v>
      </c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7"/>
    </row>
    <row r="202" spans="1:21" x14ac:dyDescent="0.25">
      <c r="A202" s="11" t="s">
        <v>85</v>
      </c>
      <c r="B202" s="12">
        <v>39.9</v>
      </c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7"/>
    </row>
    <row r="203" spans="1:21" x14ac:dyDescent="0.25">
      <c r="A203" s="11" t="s">
        <v>86</v>
      </c>
      <c r="B203" s="12">
        <v>38.299999999999997</v>
      </c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7"/>
    </row>
    <row r="204" spans="1:21" x14ac:dyDescent="0.25">
      <c r="A204" s="11" t="s">
        <v>59</v>
      </c>
      <c r="B204" s="12">
        <v>75</v>
      </c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7"/>
    </row>
    <row r="205" spans="1:21" x14ac:dyDescent="0.25">
      <c r="A205" s="11" t="s">
        <v>66</v>
      </c>
      <c r="B205" s="12">
        <v>53</v>
      </c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7"/>
    </row>
    <row r="206" spans="1:21" x14ac:dyDescent="0.25">
      <c r="A206" s="11" t="s">
        <v>80</v>
      </c>
      <c r="B206" s="12">
        <v>48</v>
      </c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7"/>
    </row>
    <row r="207" spans="1:21" x14ac:dyDescent="0.25">
      <c r="A207" s="11" t="s">
        <v>81</v>
      </c>
      <c r="B207" s="12">
        <v>47</v>
      </c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7"/>
    </row>
    <row r="208" spans="1:21" x14ac:dyDescent="0.25">
      <c r="A208" s="11" t="s">
        <v>76</v>
      </c>
      <c r="B208" s="12">
        <v>46.5</v>
      </c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7"/>
    </row>
    <row r="209" spans="1:21" x14ac:dyDescent="0.25">
      <c r="A209" s="11" t="s">
        <v>71</v>
      </c>
      <c r="B209" s="12">
        <v>40</v>
      </c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7"/>
    </row>
    <row r="210" spans="1:21" x14ac:dyDescent="0.25">
      <c r="A210" s="11" t="s">
        <v>87</v>
      </c>
      <c r="B210" s="12">
        <v>38</v>
      </c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7"/>
    </row>
    <row r="211" spans="1:21" x14ac:dyDescent="0.25">
      <c r="A211" s="11" t="s">
        <v>69</v>
      </c>
      <c r="B211" s="12">
        <v>35</v>
      </c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7"/>
    </row>
    <row r="212" spans="1:21" x14ac:dyDescent="0.25">
      <c r="A212" s="11" t="s">
        <v>54</v>
      </c>
      <c r="B212" s="12">
        <v>34</v>
      </c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7"/>
    </row>
    <row r="213" spans="1:21" x14ac:dyDescent="0.25">
      <c r="A213" s="11" t="s">
        <v>88</v>
      </c>
      <c r="B213" s="12">
        <v>32.299999999999997</v>
      </c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7"/>
    </row>
    <row r="214" spans="1:21" x14ac:dyDescent="0.25">
      <c r="A214" s="11" t="s">
        <v>84</v>
      </c>
      <c r="B214" s="12">
        <v>85</v>
      </c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7"/>
    </row>
    <row r="215" spans="1:21" x14ac:dyDescent="0.25">
      <c r="A215" s="11" t="s">
        <v>82</v>
      </c>
      <c r="B215" s="12">
        <v>62</v>
      </c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7"/>
    </row>
    <row r="216" spans="1:21" x14ac:dyDescent="0.25">
      <c r="A216" s="11" t="s">
        <v>59</v>
      </c>
      <c r="B216" s="12">
        <v>59.4</v>
      </c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7"/>
    </row>
    <row r="217" spans="1:21" x14ac:dyDescent="0.25">
      <c r="A217" s="11" t="s">
        <v>80</v>
      </c>
      <c r="B217" s="12">
        <v>53</v>
      </c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7"/>
    </row>
    <row r="218" spans="1:21" x14ac:dyDescent="0.25">
      <c r="A218" s="11" t="s">
        <v>81</v>
      </c>
      <c r="B218" s="12">
        <v>52.7</v>
      </c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7"/>
    </row>
    <row r="219" spans="1:21" x14ac:dyDescent="0.25">
      <c r="A219" s="11" t="s">
        <v>66</v>
      </c>
      <c r="B219" s="12">
        <v>52.3</v>
      </c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7"/>
    </row>
    <row r="220" spans="1:21" x14ac:dyDescent="0.25">
      <c r="A220" s="11" t="s">
        <v>76</v>
      </c>
      <c r="B220" s="12">
        <v>47.8</v>
      </c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7"/>
    </row>
    <row r="221" spans="1:21" x14ac:dyDescent="0.25">
      <c r="A221" s="11" t="s">
        <v>71</v>
      </c>
      <c r="B221" s="12">
        <v>46</v>
      </c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7"/>
    </row>
    <row r="222" spans="1:21" x14ac:dyDescent="0.25">
      <c r="A222" s="11" t="s">
        <v>87</v>
      </c>
      <c r="B222" s="12">
        <v>42.5</v>
      </c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7"/>
    </row>
    <row r="223" spans="1:21" x14ac:dyDescent="0.25">
      <c r="A223" s="11" t="s">
        <v>70</v>
      </c>
      <c r="B223" s="12">
        <v>42.4</v>
      </c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7"/>
    </row>
    <row r="224" spans="1:21" x14ac:dyDescent="0.25">
      <c r="A224" s="11" t="s">
        <v>59</v>
      </c>
      <c r="B224" s="12">
        <v>78.099999999999994</v>
      </c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7"/>
    </row>
    <row r="225" spans="1:21" x14ac:dyDescent="0.25">
      <c r="A225" s="11" t="s">
        <v>81</v>
      </c>
      <c r="B225" s="12">
        <v>71.5</v>
      </c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7"/>
    </row>
    <row r="226" spans="1:21" x14ac:dyDescent="0.25">
      <c r="A226" s="11" t="s">
        <v>66</v>
      </c>
      <c r="B226" s="12">
        <v>61.9</v>
      </c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7"/>
    </row>
    <row r="227" spans="1:21" x14ac:dyDescent="0.25">
      <c r="A227" s="11" t="s">
        <v>80</v>
      </c>
      <c r="B227" s="12">
        <v>59.8</v>
      </c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7"/>
    </row>
    <row r="228" spans="1:21" x14ac:dyDescent="0.25">
      <c r="A228" s="11" t="s">
        <v>89</v>
      </c>
      <c r="B228" s="12">
        <v>51</v>
      </c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7"/>
    </row>
    <row r="229" spans="1:21" x14ac:dyDescent="0.25">
      <c r="A229" s="11" t="s">
        <v>90</v>
      </c>
      <c r="B229" s="12">
        <v>49</v>
      </c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7"/>
    </row>
    <row r="230" spans="1:21" x14ac:dyDescent="0.25">
      <c r="A230" s="11" t="s">
        <v>76</v>
      </c>
      <c r="B230" s="12">
        <v>48.7</v>
      </c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7"/>
    </row>
    <row r="231" spans="1:21" x14ac:dyDescent="0.25">
      <c r="A231" s="11" t="s">
        <v>71</v>
      </c>
      <c r="B231" s="12">
        <v>47.2</v>
      </c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7"/>
    </row>
    <row r="232" spans="1:21" x14ac:dyDescent="0.25">
      <c r="A232" s="11" t="s">
        <v>87</v>
      </c>
      <c r="B232" s="12">
        <v>44</v>
      </c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7"/>
    </row>
    <row r="233" spans="1:21" x14ac:dyDescent="0.25">
      <c r="A233" s="11" t="s">
        <v>88</v>
      </c>
      <c r="B233" s="12">
        <v>41.3</v>
      </c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7"/>
    </row>
    <row r="234" spans="1:21" x14ac:dyDescent="0.25">
      <c r="A234" s="11" t="s">
        <v>84</v>
      </c>
      <c r="B234" s="12">
        <v>105</v>
      </c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7"/>
    </row>
    <row r="235" spans="1:21" x14ac:dyDescent="0.25">
      <c r="A235" s="11" t="s">
        <v>87</v>
      </c>
      <c r="B235" s="12">
        <v>80</v>
      </c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7"/>
    </row>
    <row r="236" spans="1:21" x14ac:dyDescent="0.25">
      <c r="A236" s="11" t="s">
        <v>80</v>
      </c>
      <c r="B236" s="12">
        <v>72.3</v>
      </c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7"/>
    </row>
    <row r="237" spans="1:21" x14ac:dyDescent="0.25">
      <c r="A237" s="11" t="s">
        <v>88</v>
      </c>
      <c r="B237" s="12">
        <v>64.7</v>
      </c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7"/>
    </row>
    <row r="238" spans="1:21" x14ac:dyDescent="0.25">
      <c r="A238" s="11" t="s">
        <v>66</v>
      </c>
      <c r="B238" s="12">
        <v>61.5</v>
      </c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7"/>
    </row>
    <row r="239" spans="1:21" x14ac:dyDescent="0.25">
      <c r="A239" s="11" t="s">
        <v>59</v>
      </c>
      <c r="B239" s="12">
        <v>61.2</v>
      </c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7"/>
    </row>
    <row r="240" spans="1:21" x14ac:dyDescent="0.25">
      <c r="A240" s="11" t="s">
        <v>81</v>
      </c>
      <c r="B240" s="12">
        <v>56.2</v>
      </c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7"/>
    </row>
    <row r="241" spans="1:21" x14ac:dyDescent="0.25">
      <c r="A241" s="11" t="s">
        <v>76</v>
      </c>
      <c r="B241" s="12">
        <v>53.2</v>
      </c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7"/>
    </row>
    <row r="242" spans="1:21" x14ac:dyDescent="0.25">
      <c r="A242" s="11" t="s">
        <v>91</v>
      </c>
      <c r="B242" s="12">
        <v>44.5</v>
      </c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7"/>
    </row>
    <row r="243" spans="1:21" x14ac:dyDescent="0.25">
      <c r="A243" s="11" t="s">
        <v>92</v>
      </c>
      <c r="B243" s="12">
        <v>43.8</v>
      </c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7"/>
    </row>
    <row r="244" spans="1:21" x14ac:dyDescent="0.25">
      <c r="A244" s="11" t="s">
        <v>84</v>
      </c>
      <c r="B244" s="12">
        <v>300</v>
      </c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7"/>
    </row>
    <row r="245" spans="1:21" x14ac:dyDescent="0.25">
      <c r="A245" s="11" t="s">
        <v>82</v>
      </c>
      <c r="B245" s="12">
        <v>160</v>
      </c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7"/>
    </row>
    <row r="246" spans="1:21" x14ac:dyDescent="0.25">
      <c r="A246" s="11" t="s">
        <v>87</v>
      </c>
      <c r="B246" s="12">
        <v>79.599999999999994</v>
      </c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7"/>
    </row>
    <row r="247" spans="1:21" x14ac:dyDescent="0.25">
      <c r="A247" s="11" t="s">
        <v>88</v>
      </c>
      <c r="B247" s="12">
        <v>73.8</v>
      </c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7"/>
    </row>
    <row r="248" spans="1:21" x14ac:dyDescent="0.25">
      <c r="A248" s="11" t="s">
        <v>81</v>
      </c>
      <c r="B248" s="12">
        <v>67</v>
      </c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7"/>
    </row>
    <row r="249" spans="1:21" x14ac:dyDescent="0.25">
      <c r="A249" s="11" t="s">
        <v>80</v>
      </c>
      <c r="B249" s="12">
        <v>64.8</v>
      </c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7"/>
    </row>
    <row r="250" spans="1:21" x14ac:dyDescent="0.25">
      <c r="A250" s="11" t="s">
        <v>93</v>
      </c>
      <c r="B250" s="12">
        <v>54.2</v>
      </c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7"/>
    </row>
    <row r="251" spans="1:21" x14ac:dyDescent="0.25">
      <c r="A251" s="11" t="s">
        <v>76</v>
      </c>
      <c r="B251" s="12">
        <v>50.8</v>
      </c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7"/>
    </row>
    <row r="252" spans="1:21" x14ac:dyDescent="0.25">
      <c r="A252" s="11" t="s">
        <v>59</v>
      </c>
      <c r="B252" s="12">
        <v>50.6</v>
      </c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7"/>
    </row>
    <row r="253" spans="1:21" x14ac:dyDescent="0.25">
      <c r="A253" s="11" t="s">
        <v>66</v>
      </c>
      <c r="B253" s="12">
        <v>49.5</v>
      </c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7"/>
    </row>
    <row r="254" spans="1:21" x14ac:dyDescent="0.25">
      <c r="A254" s="11" t="s">
        <v>87</v>
      </c>
      <c r="B254" s="12">
        <v>88</v>
      </c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7"/>
    </row>
    <row r="255" spans="1:21" x14ac:dyDescent="0.25">
      <c r="A255" s="11" t="s">
        <v>88</v>
      </c>
      <c r="B255" s="12">
        <v>81.400000000000006</v>
      </c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7"/>
    </row>
    <row r="256" spans="1:21" x14ac:dyDescent="0.25">
      <c r="A256" s="11" t="s">
        <v>80</v>
      </c>
      <c r="B256" s="12">
        <v>77.2</v>
      </c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7"/>
    </row>
    <row r="257" spans="1:21" x14ac:dyDescent="0.25">
      <c r="A257" s="11" t="s">
        <v>81</v>
      </c>
      <c r="B257" s="12">
        <v>67.8</v>
      </c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7"/>
    </row>
    <row r="258" spans="1:21" x14ac:dyDescent="0.25">
      <c r="A258" s="11" t="s">
        <v>93</v>
      </c>
      <c r="B258" s="12">
        <v>56.2</v>
      </c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7"/>
    </row>
    <row r="259" spans="1:21" x14ac:dyDescent="0.25">
      <c r="A259" s="11" t="s">
        <v>94</v>
      </c>
      <c r="B259" s="12">
        <v>55.8</v>
      </c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7"/>
    </row>
    <row r="260" spans="1:21" x14ac:dyDescent="0.25">
      <c r="A260" s="11" t="s">
        <v>95</v>
      </c>
      <c r="B260" s="12">
        <v>53.1</v>
      </c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7"/>
    </row>
    <row r="261" spans="1:21" x14ac:dyDescent="0.25">
      <c r="A261" s="11" t="s">
        <v>76</v>
      </c>
      <c r="B261" s="12">
        <v>52.9</v>
      </c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7"/>
    </row>
    <row r="262" spans="1:21" x14ac:dyDescent="0.25">
      <c r="A262" s="11" t="s">
        <v>96</v>
      </c>
      <c r="B262" s="12">
        <v>52.8</v>
      </c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7"/>
    </row>
    <row r="263" spans="1:21" x14ac:dyDescent="0.25">
      <c r="A263" s="11" t="s">
        <v>66</v>
      </c>
      <c r="B263" s="12">
        <v>50</v>
      </c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7"/>
    </row>
    <row r="264" spans="1:21" x14ac:dyDescent="0.25">
      <c r="A264" s="11" t="s">
        <v>87</v>
      </c>
      <c r="B264" s="12">
        <v>93</v>
      </c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7"/>
    </row>
    <row r="265" spans="1:21" x14ac:dyDescent="0.25">
      <c r="A265" s="11" t="s">
        <v>80</v>
      </c>
      <c r="B265" s="12">
        <v>86.2</v>
      </c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7"/>
    </row>
    <row r="266" spans="1:21" x14ac:dyDescent="0.25">
      <c r="A266" s="11" t="s">
        <v>88</v>
      </c>
      <c r="B266" s="12">
        <v>80</v>
      </c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7"/>
    </row>
    <row r="267" spans="1:21" x14ac:dyDescent="0.25">
      <c r="A267" s="11" t="s">
        <v>81</v>
      </c>
      <c r="B267" s="12">
        <v>64</v>
      </c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7"/>
    </row>
    <row r="268" spans="1:21" x14ac:dyDescent="0.25">
      <c r="A268" s="11" t="s">
        <v>93</v>
      </c>
      <c r="B268" s="12">
        <v>60.6</v>
      </c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7"/>
    </row>
    <row r="269" spans="1:21" x14ac:dyDescent="0.25">
      <c r="A269" s="11" t="s">
        <v>97</v>
      </c>
      <c r="B269" s="12">
        <v>50</v>
      </c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7"/>
    </row>
    <row r="270" spans="1:21" x14ac:dyDescent="0.25">
      <c r="A270" s="11" t="s">
        <v>98</v>
      </c>
      <c r="B270" s="12">
        <v>50</v>
      </c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7"/>
    </row>
    <row r="271" spans="1:21" x14ac:dyDescent="0.25">
      <c r="A271" s="11" t="s">
        <v>99</v>
      </c>
      <c r="B271" s="12">
        <v>47.3</v>
      </c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7"/>
    </row>
    <row r="272" spans="1:21" x14ac:dyDescent="0.25">
      <c r="A272" s="11" t="s">
        <v>100</v>
      </c>
      <c r="B272" s="12">
        <v>46.6</v>
      </c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7"/>
    </row>
    <row r="273" spans="1:21" x14ac:dyDescent="0.25">
      <c r="A273" s="11" t="s">
        <v>101</v>
      </c>
      <c r="B273" s="12">
        <v>46</v>
      </c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7"/>
    </row>
    <row r="274" spans="1:21" x14ac:dyDescent="0.25">
      <c r="A274" s="11" t="s">
        <v>84</v>
      </c>
      <c r="B274" s="12">
        <v>285</v>
      </c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7"/>
    </row>
    <row r="275" spans="1:21" x14ac:dyDescent="0.25">
      <c r="A275" s="11" t="s">
        <v>88</v>
      </c>
      <c r="B275" s="12">
        <v>111</v>
      </c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7"/>
    </row>
    <row r="276" spans="1:21" x14ac:dyDescent="0.25">
      <c r="A276" s="11" t="s">
        <v>87</v>
      </c>
      <c r="B276" s="12">
        <v>108</v>
      </c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7"/>
    </row>
    <row r="277" spans="1:21" x14ac:dyDescent="0.25">
      <c r="A277" s="11" t="s">
        <v>102</v>
      </c>
      <c r="B277" s="12">
        <v>99</v>
      </c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7"/>
    </row>
    <row r="278" spans="1:21" x14ac:dyDescent="0.25">
      <c r="A278" s="11" t="s">
        <v>103</v>
      </c>
      <c r="B278" s="12">
        <v>90</v>
      </c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7"/>
    </row>
    <row r="279" spans="1:21" x14ac:dyDescent="0.25">
      <c r="A279" s="11" t="s">
        <v>80</v>
      </c>
      <c r="B279" s="12">
        <v>85.5</v>
      </c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7"/>
    </row>
    <row r="280" spans="1:21" x14ac:dyDescent="0.25">
      <c r="A280" s="11" t="s">
        <v>81</v>
      </c>
      <c r="B280" s="12">
        <v>77.2</v>
      </c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7"/>
    </row>
    <row r="281" spans="1:21" x14ac:dyDescent="0.25">
      <c r="A281" s="11" t="s">
        <v>99</v>
      </c>
      <c r="B281" s="12">
        <v>76.900000000000006</v>
      </c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7"/>
    </row>
    <row r="282" spans="1:21" x14ac:dyDescent="0.25">
      <c r="A282" s="11" t="s">
        <v>92</v>
      </c>
      <c r="B282" s="12">
        <v>67.3</v>
      </c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7"/>
    </row>
    <row r="283" spans="1:21" x14ac:dyDescent="0.25">
      <c r="A283" s="11" t="s">
        <v>104</v>
      </c>
      <c r="B283" s="12">
        <v>59.5</v>
      </c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7"/>
    </row>
    <row r="284" spans="1:21" x14ac:dyDescent="0.25">
      <c r="A284" s="11" t="s">
        <v>88</v>
      </c>
      <c r="B284" s="12">
        <v>127</v>
      </c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7"/>
    </row>
    <row r="285" spans="1:21" x14ac:dyDescent="0.25">
      <c r="A285" s="11" t="s">
        <v>87</v>
      </c>
      <c r="B285" s="12">
        <v>109</v>
      </c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7"/>
    </row>
    <row r="286" spans="1:21" x14ac:dyDescent="0.25">
      <c r="A286" s="11" t="s">
        <v>103</v>
      </c>
      <c r="B286" s="12">
        <v>105</v>
      </c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7"/>
    </row>
    <row r="287" spans="1:21" x14ac:dyDescent="0.25">
      <c r="A287" s="11" t="s">
        <v>105</v>
      </c>
      <c r="B287" s="12">
        <v>94</v>
      </c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7"/>
    </row>
    <row r="288" spans="1:21" x14ac:dyDescent="0.25">
      <c r="A288" s="11" t="s">
        <v>81</v>
      </c>
      <c r="B288" s="12">
        <v>93.4</v>
      </c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7"/>
    </row>
    <row r="289" spans="1:21" x14ac:dyDescent="0.25">
      <c r="A289" s="11" t="s">
        <v>106</v>
      </c>
      <c r="B289" s="12">
        <v>89.5</v>
      </c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7"/>
    </row>
    <row r="290" spans="1:21" x14ac:dyDescent="0.25">
      <c r="A290" s="11" t="s">
        <v>107</v>
      </c>
      <c r="B290" s="12">
        <v>89.3</v>
      </c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7"/>
    </row>
    <row r="291" spans="1:21" x14ac:dyDescent="0.25">
      <c r="A291" s="11" t="s">
        <v>80</v>
      </c>
      <c r="B291" s="12">
        <v>89</v>
      </c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7"/>
    </row>
    <row r="292" spans="1:21" x14ac:dyDescent="0.25">
      <c r="A292" s="11" t="s">
        <v>99</v>
      </c>
      <c r="B292" s="12">
        <v>79.8</v>
      </c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7"/>
    </row>
    <row r="293" spans="1:21" x14ac:dyDescent="0.25">
      <c r="A293" s="11" t="s">
        <v>93</v>
      </c>
      <c r="B293" s="12">
        <v>65.400000000000006</v>
      </c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7"/>
    </row>
    <row r="294" spans="1:21" x14ac:dyDescent="0.25">
      <c r="A294" s="11" t="s">
        <v>81</v>
      </c>
      <c r="B294" s="12">
        <v>106.3</v>
      </c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7"/>
    </row>
    <row r="295" spans="1:21" x14ac:dyDescent="0.25">
      <c r="A295" s="11" t="s">
        <v>87</v>
      </c>
      <c r="B295" s="12">
        <v>105</v>
      </c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7"/>
    </row>
    <row r="296" spans="1:21" x14ac:dyDescent="0.25">
      <c r="A296" s="11" t="s">
        <v>88</v>
      </c>
      <c r="B296" s="12">
        <v>104</v>
      </c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7"/>
    </row>
    <row r="297" spans="1:21" x14ac:dyDescent="0.25">
      <c r="A297" s="11" t="s">
        <v>103</v>
      </c>
      <c r="B297" s="12">
        <v>95.5</v>
      </c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7"/>
    </row>
    <row r="298" spans="1:21" x14ac:dyDescent="0.25">
      <c r="A298" s="11" t="s">
        <v>80</v>
      </c>
      <c r="B298" s="12">
        <v>88.2</v>
      </c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7"/>
    </row>
    <row r="299" spans="1:21" x14ac:dyDescent="0.25">
      <c r="A299" s="11" t="s">
        <v>99</v>
      </c>
      <c r="B299" s="12">
        <v>74.400000000000006</v>
      </c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7"/>
    </row>
    <row r="300" spans="1:21" x14ac:dyDescent="0.25">
      <c r="A300" s="11" t="s">
        <v>93</v>
      </c>
      <c r="B300" s="12">
        <v>63.9</v>
      </c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7"/>
    </row>
    <row r="301" spans="1:21" x14ac:dyDescent="0.25">
      <c r="A301" s="11" t="s">
        <v>59</v>
      </c>
      <c r="B301" s="12">
        <v>62.3</v>
      </c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7"/>
    </row>
    <row r="302" spans="1:21" x14ac:dyDescent="0.25">
      <c r="A302" s="11" t="s">
        <v>108</v>
      </c>
      <c r="B302" s="12">
        <v>60.5</v>
      </c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7"/>
    </row>
    <row r="303" spans="1:21" x14ac:dyDescent="0.25">
      <c r="A303" s="13" t="s">
        <v>109</v>
      </c>
      <c r="B303" s="14">
        <v>59.1</v>
      </c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55"/>
    </row>
  </sheetData>
  <mergeCells count="19">
    <mergeCell ref="A1:U1"/>
    <mergeCell ref="D33:M33"/>
    <mergeCell ref="D10:L10"/>
    <mergeCell ref="D3:H3"/>
    <mergeCell ref="N23:R23"/>
    <mergeCell ref="N10:S10"/>
    <mergeCell ref="N27:S28"/>
    <mergeCell ref="Q26:R26"/>
    <mergeCell ref="Q25:R25"/>
    <mergeCell ref="N25:P25"/>
    <mergeCell ref="Q24:R24"/>
    <mergeCell ref="N24:P24"/>
    <mergeCell ref="K57:L57"/>
    <mergeCell ref="D54:M54"/>
    <mergeCell ref="D58:M59"/>
    <mergeCell ref="D55:J55"/>
    <mergeCell ref="D56:J56"/>
    <mergeCell ref="K55:L55"/>
    <mergeCell ref="K56:L56"/>
  </mergeCells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CE50-9ECB-4BA0-B2AE-376D2B051141}">
  <dimension ref="A1:W402"/>
  <sheetViews>
    <sheetView tabSelected="1" topLeftCell="C22" zoomScale="70" zoomScaleNormal="70" workbookViewId="0">
      <selection activeCell="E61" sqref="E61:N62"/>
    </sheetView>
  </sheetViews>
  <sheetFormatPr baseColWidth="10" defaultColWidth="11.5703125" defaultRowHeight="15" x14ac:dyDescent="0.25"/>
  <cols>
    <col min="1" max="1" width="30.28515625" style="1" customWidth="1"/>
    <col min="2" max="2" width="24.140625" style="1" bestFit="1" customWidth="1"/>
    <col min="3" max="4" width="11.5703125" style="1"/>
    <col min="5" max="5" width="27.42578125" style="1" customWidth="1"/>
    <col min="6" max="6" width="11.5703125" style="1"/>
    <col min="7" max="7" width="15.28515625" style="1" bestFit="1" customWidth="1"/>
    <col min="8" max="8" width="24" style="1" customWidth="1"/>
    <col min="9" max="9" width="14.28515625" style="1" customWidth="1"/>
    <col min="10" max="12" width="11.5703125" style="1"/>
    <col min="13" max="13" width="15.28515625" style="1" customWidth="1"/>
    <col min="14" max="16384" width="11.5703125" style="1"/>
  </cols>
  <sheetData>
    <row r="1" spans="1:23" ht="21" x14ac:dyDescent="0.35">
      <c r="A1" s="76" t="s">
        <v>527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8"/>
    </row>
    <row r="2" spans="1:23" x14ac:dyDescent="0.25">
      <c r="A2" s="25" t="s">
        <v>524</v>
      </c>
      <c r="B2" s="26" t="s">
        <v>525</v>
      </c>
      <c r="C2" s="8" t="s">
        <v>526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7"/>
    </row>
    <row r="3" spans="1:23" x14ac:dyDescent="0.25">
      <c r="A3" s="23" t="s">
        <v>124</v>
      </c>
      <c r="B3" s="28">
        <v>29.2</v>
      </c>
      <c r="C3" s="29">
        <f t="shared" ref="C3:C11" si="0">(B3-Media)^2</f>
        <v>0.27027001562499153</v>
      </c>
      <c r="D3" s="22"/>
      <c r="E3" s="82" t="s">
        <v>113</v>
      </c>
      <c r="F3" s="83"/>
      <c r="G3" s="83"/>
      <c r="H3" s="83"/>
      <c r="I3" s="84"/>
      <c r="J3" s="22"/>
      <c r="K3" s="22"/>
      <c r="L3" s="22"/>
      <c r="M3" s="22"/>
      <c r="N3" s="22"/>
      <c r="O3" s="22"/>
      <c r="P3" s="30"/>
      <c r="Q3" s="22"/>
      <c r="R3" s="22"/>
      <c r="S3" s="22"/>
      <c r="T3" s="22"/>
      <c r="U3" s="22"/>
      <c r="V3" s="22"/>
      <c r="W3" s="27"/>
    </row>
    <row r="4" spans="1:23" x14ac:dyDescent="0.25">
      <c r="A4" s="23" t="s">
        <v>125</v>
      </c>
      <c r="B4" s="28">
        <v>15.416666666666666</v>
      </c>
      <c r="C4" s="29">
        <f t="shared" si="0"/>
        <v>175.91932696006967</v>
      </c>
      <c r="D4" s="22"/>
      <c r="E4" s="31" t="s">
        <v>0</v>
      </c>
      <c r="F4" s="56">
        <f>MAX(B3:B402)</f>
        <v>47.583333333333336</v>
      </c>
      <c r="G4" s="32"/>
      <c r="H4" s="33" t="s">
        <v>25</v>
      </c>
      <c r="I4" s="61">
        <f>SUM(C3:C402)/(N-1)</f>
        <v>42.796934125243645</v>
      </c>
      <c r="J4" s="22"/>
      <c r="K4" s="22"/>
      <c r="L4" s="22"/>
      <c r="M4" s="22"/>
      <c r="N4" s="22"/>
      <c r="O4" s="22"/>
      <c r="P4" s="30"/>
      <c r="Q4" s="22"/>
      <c r="R4" s="22"/>
      <c r="S4" s="22"/>
      <c r="T4" s="22"/>
      <c r="U4" s="22"/>
      <c r="V4" s="22"/>
      <c r="W4" s="27"/>
    </row>
    <row r="5" spans="1:23" x14ac:dyDescent="0.25">
      <c r="A5" s="23" t="s">
        <v>126</v>
      </c>
      <c r="B5" s="28">
        <v>15.183333333333334</v>
      </c>
      <c r="C5" s="29">
        <f t="shared" si="0"/>
        <v>182.16338529340297</v>
      </c>
      <c r="D5" s="22"/>
      <c r="E5" s="34" t="s">
        <v>2</v>
      </c>
      <c r="F5" s="57">
        <f>MIN(B3:B402)</f>
        <v>3.3</v>
      </c>
      <c r="G5" s="35"/>
      <c r="H5" s="36" t="s">
        <v>26</v>
      </c>
      <c r="I5" s="62">
        <f>SQRT(I4)</f>
        <v>6.541936573006776</v>
      </c>
      <c r="J5" s="22"/>
      <c r="K5" s="22"/>
      <c r="L5" s="22"/>
      <c r="M5" s="22"/>
      <c r="N5" s="22"/>
      <c r="O5" s="22"/>
      <c r="P5" s="30"/>
      <c r="Q5" s="22"/>
      <c r="R5" s="22"/>
      <c r="S5" s="22"/>
      <c r="T5" s="22"/>
      <c r="U5" s="22"/>
      <c r="V5" s="22"/>
      <c r="W5" s="27"/>
    </row>
    <row r="6" spans="1:23" x14ac:dyDescent="0.25">
      <c r="A6" s="23" t="s">
        <v>127</v>
      </c>
      <c r="B6" s="28">
        <v>46.666666666666664</v>
      </c>
      <c r="C6" s="29">
        <f t="shared" si="0"/>
        <v>323.51568112673579</v>
      </c>
      <c r="D6" s="22"/>
      <c r="E6" s="34" t="s">
        <v>4</v>
      </c>
      <c r="F6" s="57">
        <f>SQRT(N)</f>
        <v>20</v>
      </c>
      <c r="G6" s="35"/>
      <c r="H6" s="36" t="s">
        <v>1</v>
      </c>
      <c r="I6" s="62">
        <f>SUM(B3:B402)/400</f>
        <v>28.680125000000007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7"/>
    </row>
    <row r="7" spans="1:23" x14ac:dyDescent="0.25">
      <c r="A7" s="23" t="s">
        <v>128</v>
      </c>
      <c r="B7" s="28">
        <v>36.483333333333334</v>
      </c>
      <c r="C7" s="29">
        <f t="shared" si="0"/>
        <v>60.890060293402676</v>
      </c>
      <c r="D7" s="22"/>
      <c r="E7" s="34" t="s">
        <v>5</v>
      </c>
      <c r="F7" s="57">
        <f>F4-F5</f>
        <v>44.283333333333339</v>
      </c>
      <c r="G7" s="35"/>
      <c r="H7" s="36" t="s">
        <v>6</v>
      </c>
      <c r="I7" s="62">
        <f>COUNT(B3:B402)</f>
        <v>400</v>
      </c>
      <c r="J7" s="22"/>
      <c r="K7" s="22"/>
      <c r="L7" s="22"/>
      <c r="M7" s="22"/>
      <c r="N7" s="22"/>
      <c r="O7" s="22"/>
      <c r="P7" s="30"/>
      <c r="Q7" s="22"/>
      <c r="R7" s="22"/>
      <c r="S7" s="22"/>
      <c r="T7" s="22"/>
      <c r="U7" s="22"/>
      <c r="V7" s="22"/>
      <c r="W7" s="27"/>
    </row>
    <row r="8" spans="1:23" x14ac:dyDescent="0.25">
      <c r="A8" s="23" t="s">
        <v>129</v>
      </c>
      <c r="B8" s="28">
        <v>31.2</v>
      </c>
      <c r="C8" s="29">
        <f t="shared" si="0"/>
        <v>6.3497700156249595</v>
      </c>
      <c r="D8" s="22"/>
      <c r="E8" s="38" t="s">
        <v>7</v>
      </c>
      <c r="F8" s="58">
        <f>(F7/F6)+0.01</f>
        <v>2.2241666666666666</v>
      </c>
      <c r="G8" s="39"/>
      <c r="H8" s="40"/>
      <c r="I8" s="41"/>
      <c r="J8" s="22"/>
      <c r="K8" s="22"/>
      <c r="L8" s="22"/>
      <c r="M8" s="22"/>
      <c r="N8" s="22"/>
      <c r="O8" s="22"/>
      <c r="P8" s="30"/>
      <c r="Q8" s="22"/>
      <c r="R8" s="22"/>
      <c r="S8" s="22"/>
      <c r="T8" s="22"/>
      <c r="U8" s="22"/>
      <c r="V8" s="22"/>
      <c r="W8" s="27"/>
    </row>
    <row r="9" spans="1:23" x14ac:dyDescent="0.25">
      <c r="A9" s="23" t="s">
        <v>130</v>
      </c>
      <c r="B9" s="28">
        <v>25.583333333333332</v>
      </c>
      <c r="C9" s="29">
        <f t="shared" si="0"/>
        <v>9.5901186267361638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7"/>
    </row>
    <row r="10" spans="1:23" x14ac:dyDescent="0.25">
      <c r="A10" s="23" t="s">
        <v>131</v>
      </c>
      <c r="B10" s="28">
        <v>24.016666666666666</v>
      </c>
      <c r="C10" s="29">
        <f t="shared" si="0"/>
        <v>21.747843626736188</v>
      </c>
      <c r="D10" s="22"/>
      <c r="E10" s="79" t="s">
        <v>528</v>
      </c>
      <c r="F10" s="80"/>
      <c r="G10" s="80"/>
      <c r="H10" s="80"/>
      <c r="I10" s="80"/>
      <c r="J10" s="80"/>
      <c r="K10" s="80"/>
      <c r="L10" s="81"/>
      <c r="M10" s="22"/>
      <c r="N10" s="22"/>
      <c r="O10" s="22"/>
      <c r="P10" s="79" t="s">
        <v>117</v>
      </c>
      <c r="Q10" s="80"/>
      <c r="R10" s="80"/>
      <c r="S10" s="80"/>
      <c r="T10" s="80"/>
      <c r="U10" s="81"/>
      <c r="V10" s="22"/>
      <c r="W10" s="27"/>
    </row>
    <row r="11" spans="1:23" x14ac:dyDescent="0.25">
      <c r="A11" s="23" t="s">
        <v>132</v>
      </c>
      <c r="B11" s="28">
        <v>27</v>
      </c>
      <c r="C11" s="29">
        <f t="shared" si="0"/>
        <v>2.8228200156250249</v>
      </c>
      <c r="D11" s="22"/>
      <c r="E11" s="5" t="s">
        <v>8</v>
      </c>
      <c r="F11" s="6" t="s">
        <v>9</v>
      </c>
      <c r="G11" s="6" t="s">
        <v>10</v>
      </c>
      <c r="H11" s="6" t="s">
        <v>115</v>
      </c>
      <c r="I11" s="6" t="s">
        <v>27</v>
      </c>
      <c r="J11" s="6" t="s">
        <v>14</v>
      </c>
      <c r="K11" s="6" t="s">
        <v>15</v>
      </c>
      <c r="L11" s="7" t="s">
        <v>16</v>
      </c>
      <c r="M11" s="22"/>
      <c r="N11" s="22"/>
      <c r="O11" s="22"/>
      <c r="P11" s="5" t="s">
        <v>8</v>
      </c>
      <c r="Q11" s="6" t="s">
        <v>9</v>
      </c>
      <c r="R11" s="6" t="s">
        <v>11</v>
      </c>
      <c r="S11" s="6" t="s">
        <v>14</v>
      </c>
      <c r="T11" s="6" t="s">
        <v>17</v>
      </c>
      <c r="U11" s="7" t="s">
        <v>18</v>
      </c>
      <c r="V11" s="22"/>
      <c r="W11" s="27"/>
    </row>
    <row r="12" spans="1:23" x14ac:dyDescent="0.25">
      <c r="A12" s="23" t="s">
        <v>133</v>
      </c>
      <c r="B12" s="28">
        <v>34.383333333333333</v>
      </c>
      <c r="C12" s="29">
        <f t="shared" ref="C12:C66" si="1">(B12-Media)^2</f>
        <v>32.52658529340269</v>
      </c>
      <c r="D12" s="22"/>
      <c r="E12" s="42">
        <f>F5</f>
        <v>3.3</v>
      </c>
      <c r="F12" s="43">
        <f>E12+F8-0.01</f>
        <v>5.5141666666666662</v>
      </c>
      <c r="G12" s="43">
        <f>(F12+E12)/2</f>
        <v>4.4070833333333326</v>
      </c>
      <c r="H12" s="22">
        <f t="array" ref="H12:H31">FREQUENCY(B3:B402,F12:F31)</f>
        <v>1</v>
      </c>
      <c r="I12" s="43">
        <f t="shared" ref="I12:I31" si="2">((EXP(-0.5*((G12-Media)/$I$5)^2))/($I$5*SQRT(2*PI())))*(F12-E12)</f>
        <v>1.3834788948611696E-4</v>
      </c>
      <c r="J12" s="43">
        <f t="shared" ref="J12:J31" si="3">I12*N</f>
        <v>5.5339155794446787E-2</v>
      </c>
      <c r="K12" s="43">
        <f t="shared" ref="K12:K31" si="4">H12/N</f>
        <v>2.5000000000000001E-3</v>
      </c>
      <c r="L12" s="44">
        <f>K12</f>
        <v>2.5000000000000001E-3</v>
      </c>
      <c r="M12" s="22"/>
      <c r="N12" s="22"/>
      <c r="O12" s="22"/>
      <c r="P12" s="42">
        <f>E12</f>
        <v>3.3</v>
      </c>
      <c r="Q12" s="43">
        <f t="shared" ref="Q12:Q24" si="5">F16</f>
        <v>14.410833333333334</v>
      </c>
      <c r="R12" s="43">
        <f>SUM(H12:H16)</f>
        <v>6</v>
      </c>
      <c r="S12" s="43">
        <f>SUM(J12:J16)</f>
        <v>5.6455708705169272</v>
      </c>
      <c r="T12" s="43">
        <f>((S12-R12)^2)/S12</f>
        <v>2.2251072691719942E-2</v>
      </c>
      <c r="U12" s="44">
        <f>T12</f>
        <v>2.2251072691719942E-2</v>
      </c>
      <c r="V12" s="22"/>
      <c r="W12" s="27"/>
    </row>
    <row r="13" spans="1:23" x14ac:dyDescent="0.25">
      <c r="A13" s="23" t="s">
        <v>134</v>
      </c>
      <c r="B13" s="28">
        <v>32.866666666666667</v>
      </c>
      <c r="C13" s="29">
        <f t="shared" si="1"/>
        <v>17.527131126736052</v>
      </c>
      <c r="D13" s="22"/>
      <c r="E13" s="42">
        <f t="shared" ref="E13:E31" si="6">E12+$F$8</f>
        <v>5.524166666666666</v>
      </c>
      <c r="F13" s="43">
        <f t="shared" ref="F13:F31" si="7">SUM(E13,$F$8)-0.01</f>
        <v>7.7383333333333333</v>
      </c>
      <c r="G13" s="43">
        <f t="shared" ref="G13:G31" si="8">(F13+E13)/2</f>
        <v>6.6312499999999996</v>
      </c>
      <c r="H13" s="22">
        <v>0</v>
      </c>
      <c r="I13" s="43">
        <f t="shared" si="2"/>
        <v>4.6102481387157857E-4</v>
      </c>
      <c r="J13" s="43">
        <f t="shared" si="3"/>
        <v>0.18440992554863142</v>
      </c>
      <c r="K13" s="43">
        <f t="shared" si="4"/>
        <v>0</v>
      </c>
      <c r="L13" s="44">
        <f t="shared" ref="L13:L31" si="9">L12+K13</f>
        <v>2.5000000000000001E-3</v>
      </c>
      <c r="M13" s="22"/>
      <c r="N13" s="22"/>
      <c r="O13" s="22"/>
      <c r="P13" s="42">
        <f t="shared" ref="P13:P25" si="10">E17</f>
        <v>14.420833333333334</v>
      </c>
      <c r="Q13" s="43">
        <f t="shared" si="5"/>
        <v>16.634999999999998</v>
      </c>
      <c r="R13" s="43">
        <f t="shared" ref="R13:R24" si="11">H17</f>
        <v>12</v>
      </c>
      <c r="S13" s="43">
        <f t="shared" ref="S13:S24" si="12">J17</f>
        <v>7.1579448605306837</v>
      </c>
      <c r="T13" s="43">
        <f t="shared" ref="T13:T25" si="13">((S13-R13)^2)/S13</f>
        <v>3.2754510450256515</v>
      </c>
      <c r="U13" s="44">
        <f t="shared" ref="U13:U25" si="14">U12+T13</f>
        <v>3.2977021177173715</v>
      </c>
      <c r="V13" s="22"/>
      <c r="W13" s="27"/>
    </row>
    <row r="14" spans="1:23" x14ac:dyDescent="0.25">
      <c r="A14" s="23" t="s">
        <v>135</v>
      </c>
      <c r="B14" s="28">
        <v>27.65</v>
      </c>
      <c r="C14" s="29">
        <f t="shared" si="1"/>
        <v>1.0611575156250181</v>
      </c>
      <c r="D14" s="22"/>
      <c r="E14" s="42">
        <f t="shared" si="6"/>
        <v>7.7483333333333331</v>
      </c>
      <c r="F14" s="43">
        <f t="shared" si="7"/>
        <v>9.9625000000000004</v>
      </c>
      <c r="G14" s="43">
        <f t="shared" si="8"/>
        <v>8.8554166666666667</v>
      </c>
      <c r="H14" s="22">
        <v>0</v>
      </c>
      <c r="I14" s="43">
        <f t="shared" si="2"/>
        <v>1.3685975698381632E-3</v>
      </c>
      <c r="J14" s="43">
        <f t="shared" si="3"/>
        <v>0.54743902793526533</v>
      </c>
      <c r="K14" s="43">
        <f t="shared" si="4"/>
        <v>0</v>
      </c>
      <c r="L14" s="44">
        <f t="shared" si="9"/>
        <v>2.5000000000000001E-3</v>
      </c>
      <c r="M14" s="22"/>
      <c r="N14" s="22"/>
      <c r="O14" s="22"/>
      <c r="P14" s="42">
        <f t="shared" si="10"/>
        <v>16.645</v>
      </c>
      <c r="Q14" s="43">
        <f t="shared" si="5"/>
        <v>18.859166666666663</v>
      </c>
      <c r="R14" s="43">
        <f t="shared" si="11"/>
        <v>3</v>
      </c>
      <c r="S14" s="43">
        <f t="shared" si="12"/>
        <v>13.382541960207806</v>
      </c>
      <c r="T14" s="43">
        <f t="shared" si="13"/>
        <v>8.0550599337558033</v>
      </c>
      <c r="U14" s="44">
        <f t="shared" si="14"/>
        <v>11.352762051473174</v>
      </c>
      <c r="V14" s="22"/>
      <c r="W14" s="27"/>
    </row>
    <row r="15" spans="1:23" x14ac:dyDescent="0.25">
      <c r="A15" s="23" t="s">
        <v>136</v>
      </c>
      <c r="B15" s="28">
        <v>30.4</v>
      </c>
      <c r="C15" s="29">
        <f t="shared" si="1"/>
        <v>2.9579700156249698</v>
      </c>
      <c r="D15" s="22"/>
      <c r="E15" s="42">
        <f t="shared" si="6"/>
        <v>9.9725000000000001</v>
      </c>
      <c r="F15" s="43">
        <f t="shared" si="7"/>
        <v>12.186666666666667</v>
      </c>
      <c r="G15" s="43">
        <f t="shared" si="8"/>
        <v>11.079583333333334</v>
      </c>
      <c r="H15" s="22">
        <v>3</v>
      </c>
      <c r="I15" s="43">
        <f t="shared" si="2"/>
        <v>3.6193195466450627E-3</v>
      </c>
      <c r="J15" s="43">
        <f t="shared" si="3"/>
        <v>1.4477278186580251</v>
      </c>
      <c r="K15" s="43">
        <f t="shared" si="4"/>
        <v>7.4999999999999997E-3</v>
      </c>
      <c r="L15" s="44">
        <f t="shared" si="9"/>
        <v>0.01</v>
      </c>
      <c r="M15" s="22"/>
      <c r="N15" s="22"/>
      <c r="O15" s="22"/>
      <c r="P15" s="42">
        <f t="shared" si="10"/>
        <v>18.869166666666665</v>
      </c>
      <c r="Q15" s="43">
        <f t="shared" si="5"/>
        <v>21.083333333333329</v>
      </c>
      <c r="R15" s="43">
        <f t="shared" si="11"/>
        <v>18</v>
      </c>
      <c r="S15" s="43">
        <f t="shared" si="12"/>
        <v>22.288897108566299</v>
      </c>
      <c r="T15" s="43">
        <f t="shared" si="13"/>
        <v>0.82528257536792815</v>
      </c>
      <c r="U15" s="44">
        <f t="shared" si="14"/>
        <v>12.178044626841103</v>
      </c>
      <c r="V15" s="22"/>
      <c r="W15" s="27"/>
    </row>
    <row r="16" spans="1:23" x14ac:dyDescent="0.25">
      <c r="A16" s="23" t="s">
        <v>137</v>
      </c>
      <c r="B16" s="28">
        <v>15.966666666666667</v>
      </c>
      <c r="C16" s="29">
        <f t="shared" si="1"/>
        <v>161.63202279340297</v>
      </c>
      <c r="D16" s="22"/>
      <c r="E16" s="42">
        <f t="shared" si="6"/>
        <v>12.196666666666667</v>
      </c>
      <c r="F16" s="43">
        <f t="shared" si="7"/>
        <v>14.410833333333334</v>
      </c>
      <c r="G16" s="43">
        <f t="shared" si="8"/>
        <v>13.303750000000001</v>
      </c>
      <c r="H16" s="22">
        <v>2</v>
      </c>
      <c r="I16" s="43">
        <f t="shared" si="2"/>
        <v>8.5266373564513963E-3</v>
      </c>
      <c r="J16" s="43">
        <f t="shared" si="3"/>
        <v>3.4106549425805586</v>
      </c>
      <c r="K16" s="43">
        <f t="shared" si="4"/>
        <v>5.0000000000000001E-3</v>
      </c>
      <c r="L16" s="44">
        <f t="shared" si="9"/>
        <v>1.4999999999999999E-2</v>
      </c>
      <c r="M16" s="22"/>
      <c r="N16" s="22"/>
      <c r="O16" s="22"/>
      <c r="P16" s="42">
        <f t="shared" si="10"/>
        <v>21.09333333333333</v>
      </c>
      <c r="Q16" s="43">
        <f t="shared" si="5"/>
        <v>23.307499999999994</v>
      </c>
      <c r="R16" s="43">
        <f t="shared" si="11"/>
        <v>37</v>
      </c>
      <c r="S16" s="43">
        <f t="shared" si="12"/>
        <v>33.070308439883775</v>
      </c>
      <c r="T16" s="43">
        <f t="shared" si="13"/>
        <v>0.46695892739314793</v>
      </c>
      <c r="U16" s="44">
        <f t="shared" si="14"/>
        <v>12.64500355423425</v>
      </c>
      <c r="V16" s="22"/>
      <c r="W16" s="27"/>
    </row>
    <row r="17" spans="1:23" x14ac:dyDescent="0.25">
      <c r="A17" s="23" t="s">
        <v>138</v>
      </c>
      <c r="B17" s="28">
        <v>41.95</v>
      </c>
      <c r="C17" s="29">
        <f t="shared" si="1"/>
        <v>176.08958251562487</v>
      </c>
      <c r="D17" s="22"/>
      <c r="E17" s="42">
        <f t="shared" si="6"/>
        <v>14.420833333333334</v>
      </c>
      <c r="F17" s="43">
        <f t="shared" si="7"/>
        <v>16.634999999999998</v>
      </c>
      <c r="G17" s="43">
        <f t="shared" si="8"/>
        <v>15.527916666666666</v>
      </c>
      <c r="H17" s="22">
        <v>12</v>
      </c>
      <c r="I17" s="43">
        <f t="shared" si="2"/>
        <v>1.7894862151326709E-2</v>
      </c>
      <c r="J17" s="43">
        <f t="shared" si="3"/>
        <v>7.1579448605306837</v>
      </c>
      <c r="K17" s="43">
        <f t="shared" si="4"/>
        <v>0.03</v>
      </c>
      <c r="L17" s="44">
        <f t="shared" si="9"/>
        <v>4.4999999999999998E-2</v>
      </c>
      <c r="M17" s="22"/>
      <c r="N17" s="30"/>
      <c r="O17" s="22"/>
      <c r="P17" s="42">
        <f t="shared" si="10"/>
        <v>23.317499999999995</v>
      </c>
      <c r="Q17" s="43">
        <f t="shared" si="5"/>
        <v>25.531666666666659</v>
      </c>
      <c r="R17" s="43">
        <f t="shared" si="11"/>
        <v>47</v>
      </c>
      <c r="S17" s="43">
        <f t="shared" si="12"/>
        <v>43.710684960035472</v>
      </c>
      <c r="T17" s="43">
        <f t="shared" si="13"/>
        <v>0.24752742817984114</v>
      </c>
      <c r="U17" s="44">
        <f t="shared" si="14"/>
        <v>12.892530982414092</v>
      </c>
      <c r="V17" s="22"/>
      <c r="W17" s="27"/>
    </row>
    <row r="18" spans="1:23" x14ac:dyDescent="0.25">
      <c r="A18" s="23" t="s">
        <v>139</v>
      </c>
      <c r="B18" s="28">
        <v>34.450000000000003</v>
      </c>
      <c r="C18" s="29">
        <f t="shared" si="1"/>
        <v>33.291457515624948</v>
      </c>
      <c r="D18" s="22"/>
      <c r="E18" s="42">
        <f t="shared" si="6"/>
        <v>16.645</v>
      </c>
      <c r="F18" s="43">
        <f t="shared" si="7"/>
        <v>18.859166666666663</v>
      </c>
      <c r="G18" s="43">
        <f t="shared" si="8"/>
        <v>17.752083333333331</v>
      </c>
      <c r="H18" s="45">
        <v>3</v>
      </c>
      <c r="I18" s="43">
        <f t="shared" si="2"/>
        <v>3.3456354900519514E-2</v>
      </c>
      <c r="J18" s="43">
        <f t="shared" si="3"/>
        <v>13.382541960207806</v>
      </c>
      <c r="K18" s="43">
        <f t="shared" si="4"/>
        <v>7.4999999999999997E-3</v>
      </c>
      <c r="L18" s="44">
        <f t="shared" si="9"/>
        <v>5.2499999999999998E-2</v>
      </c>
      <c r="M18" s="22"/>
      <c r="N18" s="22"/>
      <c r="O18" s="22"/>
      <c r="P18" s="42">
        <f t="shared" si="10"/>
        <v>25.541666666666661</v>
      </c>
      <c r="Q18" s="43">
        <f t="shared" si="5"/>
        <v>27.755833333333324</v>
      </c>
      <c r="R18" s="43">
        <f t="shared" si="11"/>
        <v>49</v>
      </c>
      <c r="S18" s="43">
        <f t="shared" si="12"/>
        <v>51.467927331781581</v>
      </c>
      <c r="T18" s="43">
        <f t="shared" si="13"/>
        <v>0.11833904395822742</v>
      </c>
      <c r="U18" s="44">
        <f t="shared" si="14"/>
        <v>13.01087002637232</v>
      </c>
      <c r="V18" s="22"/>
      <c r="W18" s="27"/>
    </row>
    <row r="19" spans="1:23" x14ac:dyDescent="0.25">
      <c r="A19" s="23" t="s">
        <v>140</v>
      </c>
      <c r="B19" s="28">
        <v>30</v>
      </c>
      <c r="C19" s="29">
        <f t="shared" si="1"/>
        <v>1.7420700156249804</v>
      </c>
      <c r="D19" s="22"/>
      <c r="E19" s="42">
        <f t="shared" si="6"/>
        <v>18.869166666666665</v>
      </c>
      <c r="F19" s="43">
        <f t="shared" si="7"/>
        <v>21.083333333333329</v>
      </c>
      <c r="G19" s="43">
        <f t="shared" si="8"/>
        <v>19.976249999999997</v>
      </c>
      <c r="H19" s="22">
        <v>18</v>
      </c>
      <c r="I19" s="43">
        <f t="shared" si="2"/>
        <v>5.5722242771415749E-2</v>
      </c>
      <c r="J19" s="43">
        <f t="shared" si="3"/>
        <v>22.288897108566299</v>
      </c>
      <c r="K19" s="43">
        <f t="shared" si="4"/>
        <v>4.4999999999999998E-2</v>
      </c>
      <c r="L19" s="44">
        <f t="shared" si="9"/>
        <v>9.7500000000000003E-2</v>
      </c>
      <c r="M19" s="22"/>
      <c r="N19" s="22"/>
      <c r="O19" s="22"/>
      <c r="P19" s="42">
        <f t="shared" si="10"/>
        <v>27.765833333333326</v>
      </c>
      <c r="Q19" s="43">
        <f t="shared" si="5"/>
        <v>29.97999999999999</v>
      </c>
      <c r="R19" s="43">
        <f t="shared" si="11"/>
        <v>68</v>
      </c>
      <c r="S19" s="43">
        <f t="shared" si="12"/>
        <v>53.986534056080025</v>
      </c>
      <c r="T19" s="43">
        <f t="shared" si="13"/>
        <v>3.6375224154492414</v>
      </c>
      <c r="U19" s="44">
        <f t="shared" si="14"/>
        <v>16.64839244182156</v>
      </c>
      <c r="V19" s="22"/>
      <c r="W19" s="27"/>
    </row>
    <row r="20" spans="1:23" x14ac:dyDescent="0.25">
      <c r="A20" s="23" t="s">
        <v>141</v>
      </c>
      <c r="B20" s="28">
        <v>45.333333333333336</v>
      </c>
      <c r="C20" s="29">
        <f t="shared" si="1"/>
        <v>277.32934779340263</v>
      </c>
      <c r="D20" s="22"/>
      <c r="E20" s="42">
        <f t="shared" si="6"/>
        <v>21.09333333333333</v>
      </c>
      <c r="F20" s="43">
        <f t="shared" si="7"/>
        <v>23.307499999999994</v>
      </c>
      <c r="G20" s="43">
        <f t="shared" si="8"/>
        <v>22.200416666666662</v>
      </c>
      <c r="H20" s="22">
        <v>37</v>
      </c>
      <c r="I20" s="43">
        <f t="shared" si="2"/>
        <v>8.267577109970943E-2</v>
      </c>
      <c r="J20" s="43">
        <f t="shared" si="3"/>
        <v>33.070308439883775</v>
      </c>
      <c r="K20" s="43">
        <f t="shared" si="4"/>
        <v>9.2499999999999999E-2</v>
      </c>
      <c r="L20" s="44">
        <f t="shared" si="9"/>
        <v>0.19</v>
      </c>
      <c r="M20" s="22"/>
      <c r="N20" s="22"/>
      <c r="O20" s="22"/>
      <c r="P20" s="42">
        <f t="shared" si="10"/>
        <v>29.989999999999991</v>
      </c>
      <c r="Q20" s="43">
        <f t="shared" si="5"/>
        <v>32.204166666666659</v>
      </c>
      <c r="R20" s="43">
        <f t="shared" si="11"/>
        <v>49</v>
      </c>
      <c r="S20" s="43">
        <f t="shared" si="12"/>
        <v>50.446833891684115</v>
      </c>
      <c r="T20" s="43">
        <f t="shared" si="13"/>
        <v>4.1495732212262271E-2</v>
      </c>
      <c r="U20" s="44">
        <f t="shared" si="14"/>
        <v>16.689888174033822</v>
      </c>
      <c r="V20" s="22"/>
      <c r="W20" s="27"/>
    </row>
    <row r="21" spans="1:23" x14ac:dyDescent="0.25">
      <c r="A21" s="23" t="s">
        <v>142</v>
      </c>
      <c r="B21" s="28">
        <v>32.700000000000003</v>
      </c>
      <c r="C21" s="29">
        <f t="shared" si="1"/>
        <v>16.159395015624963</v>
      </c>
      <c r="D21" s="22"/>
      <c r="E21" s="42">
        <f t="shared" si="6"/>
        <v>23.317499999999995</v>
      </c>
      <c r="F21" s="43">
        <f t="shared" si="7"/>
        <v>25.531666666666659</v>
      </c>
      <c r="G21" s="43">
        <f t="shared" si="8"/>
        <v>24.424583333333327</v>
      </c>
      <c r="H21" s="22">
        <v>47</v>
      </c>
      <c r="I21" s="43">
        <f t="shared" si="2"/>
        <v>0.10927671240008868</v>
      </c>
      <c r="J21" s="43">
        <f t="shared" si="3"/>
        <v>43.710684960035472</v>
      </c>
      <c r="K21" s="43">
        <f t="shared" si="4"/>
        <v>0.11749999999999999</v>
      </c>
      <c r="L21" s="44">
        <f t="shared" si="9"/>
        <v>0.3075</v>
      </c>
      <c r="M21" s="22"/>
      <c r="N21" s="22"/>
      <c r="O21" s="22"/>
      <c r="P21" s="42">
        <f t="shared" si="10"/>
        <v>32.214166666666657</v>
      </c>
      <c r="Q21" s="43">
        <f t="shared" si="5"/>
        <v>34.428333333333327</v>
      </c>
      <c r="R21" s="43">
        <f t="shared" si="11"/>
        <v>46</v>
      </c>
      <c r="S21" s="43">
        <f t="shared" si="12"/>
        <v>41.993500967763055</v>
      </c>
      <c r="T21" s="43">
        <f t="shared" si="13"/>
        <v>0.38225044650690515</v>
      </c>
      <c r="U21" s="44">
        <f t="shared" si="14"/>
        <v>17.072138620540727</v>
      </c>
      <c r="V21" s="22"/>
      <c r="W21" s="27"/>
    </row>
    <row r="22" spans="1:23" x14ac:dyDescent="0.25">
      <c r="A22" s="23" t="s">
        <v>143</v>
      </c>
      <c r="B22" s="28">
        <v>15.816666666666666</v>
      </c>
      <c r="C22" s="29">
        <f t="shared" si="1"/>
        <v>165.46856029340299</v>
      </c>
      <c r="D22" s="22"/>
      <c r="E22" s="42">
        <f t="shared" si="6"/>
        <v>25.541666666666661</v>
      </c>
      <c r="F22" s="43">
        <f t="shared" si="7"/>
        <v>27.755833333333324</v>
      </c>
      <c r="G22" s="43">
        <f t="shared" si="8"/>
        <v>26.648749999999993</v>
      </c>
      <c r="H22" s="22">
        <v>49</v>
      </c>
      <c r="I22" s="43">
        <f t="shared" si="2"/>
        <v>0.12866981832945396</v>
      </c>
      <c r="J22" s="43">
        <f t="shared" si="3"/>
        <v>51.467927331781581</v>
      </c>
      <c r="K22" s="43">
        <f t="shared" si="4"/>
        <v>0.1225</v>
      </c>
      <c r="L22" s="44">
        <f t="shared" si="9"/>
        <v>0.43</v>
      </c>
      <c r="M22" s="22"/>
      <c r="N22" s="22"/>
      <c r="O22" s="22"/>
      <c r="P22" s="42">
        <f t="shared" si="10"/>
        <v>34.438333333333325</v>
      </c>
      <c r="Q22" s="43">
        <f t="shared" si="5"/>
        <v>36.652499999999996</v>
      </c>
      <c r="R22" s="43">
        <f t="shared" si="11"/>
        <v>27</v>
      </c>
      <c r="S22" s="43">
        <f t="shared" si="12"/>
        <v>31.140813375911897</v>
      </c>
      <c r="T22" s="43">
        <f t="shared" si="13"/>
        <v>0.55060653705962437</v>
      </c>
      <c r="U22" s="44">
        <f t="shared" si="14"/>
        <v>17.622745157600352</v>
      </c>
      <c r="V22" s="22"/>
      <c r="W22" s="27"/>
    </row>
    <row r="23" spans="1:23" x14ac:dyDescent="0.25">
      <c r="A23" s="23" t="s">
        <v>144</v>
      </c>
      <c r="B23" s="28">
        <v>34.5</v>
      </c>
      <c r="C23" s="29">
        <f t="shared" si="1"/>
        <v>33.870945015624912</v>
      </c>
      <c r="D23" s="22"/>
      <c r="E23" s="42">
        <f t="shared" si="6"/>
        <v>27.765833333333326</v>
      </c>
      <c r="F23" s="43">
        <f t="shared" si="7"/>
        <v>29.97999999999999</v>
      </c>
      <c r="G23" s="43">
        <f t="shared" si="8"/>
        <v>28.872916666666658</v>
      </c>
      <c r="H23" s="22">
        <v>68</v>
      </c>
      <c r="I23" s="43">
        <f t="shared" si="2"/>
        <v>0.13496633514020007</v>
      </c>
      <c r="J23" s="43">
        <f t="shared" si="3"/>
        <v>53.986534056080025</v>
      </c>
      <c r="K23" s="43">
        <f t="shared" si="4"/>
        <v>0.17</v>
      </c>
      <c r="L23" s="44">
        <f t="shared" si="9"/>
        <v>0.6</v>
      </c>
      <c r="M23" s="22"/>
      <c r="N23" s="22"/>
      <c r="O23" s="22"/>
      <c r="P23" s="42">
        <f t="shared" si="10"/>
        <v>36.662499999999994</v>
      </c>
      <c r="Q23" s="43">
        <f t="shared" si="5"/>
        <v>38.876666666666665</v>
      </c>
      <c r="R23" s="43">
        <f t="shared" si="11"/>
        <v>11</v>
      </c>
      <c r="S23" s="43">
        <f t="shared" si="12"/>
        <v>20.572047631110749</v>
      </c>
      <c r="T23" s="43">
        <f t="shared" si="13"/>
        <v>4.4538150744747149</v>
      </c>
      <c r="U23" s="44">
        <f t="shared" si="14"/>
        <v>22.076560232075067</v>
      </c>
      <c r="V23" s="22"/>
      <c r="W23" s="27"/>
    </row>
    <row r="24" spans="1:23" x14ac:dyDescent="0.25">
      <c r="A24" s="23" t="s">
        <v>145</v>
      </c>
      <c r="B24" s="28">
        <v>24.433333333333334</v>
      </c>
      <c r="C24" s="29">
        <f t="shared" si="1"/>
        <v>18.035239460069505</v>
      </c>
      <c r="D24" s="22"/>
      <c r="E24" s="42">
        <f t="shared" si="6"/>
        <v>29.989999999999991</v>
      </c>
      <c r="F24" s="43">
        <f t="shared" si="7"/>
        <v>32.204166666666659</v>
      </c>
      <c r="G24" s="43">
        <f t="shared" si="8"/>
        <v>31.097083333333323</v>
      </c>
      <c r="H24" s="22">
        <v>49</v>
      </c>
      <c r="I24" s="43">
        <f t="shared" si="2"/>
        <v>0.12611708472921029</v>
      </c>
      <c r="J24" s="43">
        <f t="shared" si="3"/>
        <v>50.446833891684115</v>
      </c>
      <c r="K24" s="43">
        <f t="shared" si="4"/>
        <v>0.1225</v>
      </c>
      <c r="L24" s="44">
        <f t="shared" si="9"/>
        <v>0.72249999999999992</v>
      </c>
      <c r="M24" s="22"/>
      <c r="N24" s="22"/>
      <c r="O24" s="22"/>
      <c r="P24" s="42">
        <f t="shared" si="10"/>
        <v>38.886666666666663</v>
      </c>
      <c r="Q24" s="43">
        <f t="shared" si="5"/>
        <v>41.100833333333334</v>
      </c>
      <c r="R24" s="43">
        <f t="shared" si="11"/>
        <v>13</v>
      </c>
      <c r="S24" s="43">
        <f t="shared" si="12"/>
        <v>12.106672405401717</v>
      </c>
      <c r="T24" s="43">
        <f t="shared" si="13"/>
        <v>6.5916889839580495E-2</v>
      </c>
      <c r="U24" s="44">
        <f t="shared" si="14"/>
        <v>22.142477121914649</v>
      </c>
      <c r="V24" s="22"/>
      <c r="W24" s="27"/>
    </row>
    <row r="25" spans="1:23" x14ac:dyDescent="0.25">
      <c r="A25" s="23" t="s">
        <v>146</v>
      </c>
      <c r="B25" s="28">
        <v>25.433333333333334</v>
      </c>
      <c r="C25" s="29">
        <f t="shared" si="1"/>
        <v>10.541656126736157</v>
      </c>
      <c r="D25" s="22"/>
      <c r="E25" s="42">
        <f t="shared" si="6"/>
        <v>32.214166666666657</v>
      </c>
      <c r="F25" s="43">
        <f t="shared" si="7"/>
        <v>34.428333333333327</v>
      </c>
      <c r="G25" s="43">
        <f t="shared" si="8"/>
        <v>33.321249999999992</v>
      </c>
      <c r="H25" s="22">
        <v>46</v>
      </c>
      <c r="I25" s="43">
        <f t="shared" si="2"/>
        <v>0.10498375241940763</v>
      </c>
      <c r="J25" s="43">
        <f t="shared" si="3"/>
        <v>41.993500967763055</v>
      </c>
      <c r="K25" s="43">
        <f t="shared" si="4"/>
        <v>0.115</v>
      </c>
      <c r="L25" s="44">
        <f t="shared" si="9"/>
        <v>0.83749999999999991</v>
      </c>
      <c r="M25" s="22"/>
      <c r="N25" s="22"/>
      <c r="O25" s="22"/>
      <c r="P25" s="46">
        <f t="shared" si="10"/>
        <v>41.110833333333332</v>
      </c>
      <c r="Q25" s="47">
        <f>F31</f>
        <v>47.773333333333341</v>
      </c>
      <c r="R25" s="47">
        <f>SUM(H29:H31)</f>
        <v>14</v>
      </c>
      <c r="S25" s="47">
        <f>SUM(J29:J31)</f>
        <v>10.544611126256836</v>
      </c>
      <c r="T25" s="47">
        <f t="shared" si="13"/>
        <v>1.1323046555085674</v>
      </c>
      <c r="U25" s="64">
        <f t="shared" si="14"/>
        <v>23.274781777423215</v>
      </c>
      <c r="V25" s="22"/>
      <c r="W25" s="27"/>
    </row>
    <row r="26" spans="1:23" x14ac:dyDescent="0.25">
      <c r="A26" s="23" t="s">
        <v>147</v>
      </c>
      <c r="B26" s="28">
        <v>23.733333333333334</v>
      </c>
      <c r="C26" s="29">
        <f t="shared" si="1"/>
        <v>24.470747793402843</v>
      </c>
      <c r="D26" s="22"/>
      <c r="E26" s="42">
        <f t="shared" si="6"/>
        <v>34.438333333333325</v>
      </c>
      <c r="F26" s="43">
        <f t="shared" si="7"/>
        <v>36.652499999999996</v>
      </c>
      <c r="G26" s="43">
        <f t="shared" si="8"/>
        <v>35.545416666666661</v>
      </c>
      <c r="H26" s="22">
        <v>27</v>
      </c>
      <c r="I26" s="43">
        <f t="shared" si="2"/>
        <v>7.7852033439779741E-2</v>
      </c>
      <c r="J26" s="43">
        <f t="shared" si="3"/>
        <v>31.140813375911897</v>
      </c>
      <c r="K26" s="43">
        <f t="shared" si="4"/>
        <v>6.7500000000000004E-2</v>
      </c>
      <c r="L26" s="44">
        <f t="shared" si="9"/>
        <v>0.90499999999999992</v>
      </c>
      <c r="M26" s="22"/>
      <c r="N26" s="22"/>
      <c r="O26" s="22"/>
      <c r="P26" s="43"/>
      <c r="Q26" s="43"/>
      <c r="R26" s="22"/>
      <c r="S26" s="22"/>
      <c r="T26" s="22"/>
      <c r="U26" s="49"/>
      <c r="V26" s="22"/>
      <c r="W26" s="27"/>
    </row>
    <row r="27" spans="1:23" x14ac:dyDescent="0.25">
      <c r="A27" s="23" t="s">
        <v>148</v>
      </c>
      <c r="B27" s="28">
        <v>37.1</v>
      </c>
      <c r="C27" s="29">
        <f t="shared" si="1"/>
        <v>70.894295015624905</v>
      </c>
      <c r="D27" s="22"/>
      <c r="E27" s="42">
        <f t="shared" si="6"/>
        <v>36.662499999999994</v>
      </c>
      <c r="F27" s="43">
        <f t="shared" si="7"/>
        <v>38.876666666666665</v>
      </c>
      <c r="G27" s="43">
        <f t="shared" si="8"/>
        <v>37.76958333333333</v>
      </c>
      <c r="H27" s="22">
        <v>11</v>
      </c>
      <c r="I27" s="43">
        <f t="shared" si="2"/>
        <v>5.1430119077776872E-2</v>
      </c>
      <c r="J27" s="43">
        <f t="shared" si="3"/>
        <v>20.572047631110749</v>
      </c>
      <c r="K27" s="43">
        <f t="shared" si="4"/>
        <v>2.75E-2</v>
      </c>
      <c r="L27" s="44">
        <f t="shared" si="9"/>
        <v>0.93249999999999988</v>
      </c>
      <c r="M27" s="22"/>
      <c r="N27" s="22"/>
      <c r="O27" s="22"/>
      <c r="P27" s="66" t="s">
        <v>529</v>
      </c>
      <c r="Q27" s="67"/>
      <c r="R27" s="67"/>
      <c r="S27" s="67"/>
      <c r="T27" s="67"/>
      <c r="U27" s="68"/>
      <c r="V27" s="22"/>
      <c r="W27" s="27"/>
    </row>
    <row r="28" spans="1:23" x14ac:dyDescent="0.25">
      <c r="A28" s="23" t="s">
        <v>149</v>
      </c>
      <c r="B28" s="28">
        <v>27.983333333333334</v>
      </c>
      <c r="C28" s="29">
        <f t="shared" si="1"/>
        <v>0.48551862673612012</v>
      </c>
      <c r="D28" s="22"/>
      <c r="E28" s="42">
        <f t="shared" si="6"/>
        <v>38.886666666666663</v>
      </c>
      <c r="F28" s="43">
        <f t="shared" si="7"/>
        <v>41.100833333333334</v>
      </c>
      <c r="G28" s="43">
        <f t="shared" si="8"/>
        <v>39.993749999999999</v>
      </c>
      <c r="H28" s="22">
        <v>13</v>
      </c>
      <c r="I28" s="43">
        <f t="shared" si="2"/>
        <v>3.0266681013504295E-2</v>
      </c>
      <c r="J28" s="43">
        <f t="shared" si="3"/>
        <v>12.106672405401717</v>
      </c>
      <c r="K28" s="43">
        <f t="shared" si="4"/>
        <v>3.2500000000000001E-2</v>
      </c>
      <c r="L28" s="44">
        <f t="shared" si="9"/>
        <v>0.96499999999999986</v>
      </c>
      <c r="M28" s="22"/>
      <c r="N28" s="22"/>
      <c r="O28" s="22"/>
      <c r="P28" s="75" t="s">
        <v>533</v>
      </c>
      <c r="Q28" s="65"/>
      <c r="R28" s="65"/>
      <c r="S28" s="65" t="s">
        <v>120</v>
      </c>
      <c r="T28" s="65"/>
      <c r="U28" s="50">
        <v>19.7</v>
      </c>
      <c r="V28" s="22"/>
      <c r="W28" s="27"/>
    </row>
    <row r="29" spans="1:23" x14ac:dyDescent="0.25">
      <c r="A29" s="23" t="s">
        <v>150</v>
      </c>
      <c r="B29" s="28">
        <v>23.966666666666665</v>
      </c>
      <c r="C29" s="29">
        <f t="shared" si="1"/>
        <v>22.216689460069531</v>
      </c>
      <c r="D29" s="22"/>
      <c r="E29" s="42">
        <f t="shared" si="6"/>
        <v>41.110833333333332</v>
      </c>
      <c r="F29" s="43">
        <f t="shared" si="7"/>
        <v>43.325000000000003</v>
      </c>
      <c r="G29" s="43">
        <f t="shared" si="8"/>
        <v>42.217916666666667</v>
      </c>
      <c r="H29" s="22">
        <v>6</v>
      </c>
      <c r="I29" s="43">
        <f t="shared" si="2"/>
        <v>1.5867619216294714E-2</v>
      </c>
      <c r="J29" s="43">
        <f t="shared" si="3"/>
        <v>6.347047686517886</v>
      </c>
      <c r="K29" s="43">
        <f t="shared" si="4"/>
        <v>1.4999999999999999E-2</v>
      </c>
      <c r="L29" s="44">
        <f t="shared" si="9"/>
        <v>0.97999999999999987</v>
      </c>
      <c r="M29" s="22"/>
      <c r="N29" s="22"/>
      <c r="O29" s="22"/>
      <c r="P29" s="75" t="s">
        <v>534</v>
      </c>
      <c r="Q29" s="65"/>
      <c r="R29" s="65"/>
      <c r="S29" s="65" t="s">
        <v>120</v>
      </c>
      <c r="T29" s="65"/>
      <c r="U29" s="50">
        <v>24.7</v>
      </c>
      <c r="V29" s="22"/>
      <c r="W29" s="27"/>
    </row>
    <row r="30" spans="1:23" x14ac:dyDescent="0.25">
      <c r="A30" s="23" t="s">
        <v>151</v>
      </c>
      <c r="B30" s="28">
        <v>21.633333333333333</v>
      </c>
      <c r="C30" s="29">
        <f t="shared" si="1"/>
        <v>49.657272793402889</v>
      </c>
      <c r="D30" s="22"/>
      <c r="E30" s="42">
        <f t="shared" si="6"/>
        <v>43.335000000000001</v>
      </c>
      <c r="F30" s="43">
        <f t="shared" si="7"/>
        <v>45.549166666666672</v>
      </c>
      <c r="G30" s="43">
        <f t="shared" si="8"/>
        <v>44.442083333333336</v>
      </c>
      <c r="H30" s="22">
        <v>5</v>
      </c>
      <c r="I30" s="43">
        <f t="shared" si="2"/>
        <v>7.4106864880888485E-3</v>
      </c>
      <c r="J30" s="43">
        <f t="shared" si="3"/>
        <v>2.9642745952355396</v>
      </c>
      <c r="K30" s="43">
        <f t="shared" si="4"/>
        <v>1.2500000000000001E-2</v>
      </c>
      <c r="L30" s="44">
        <f t="shared" si="9"/>
        <v>0.99249999999999983</v>
      </c>
      <c r="M30" s="22"/>
      <c r="N30" s="22"/>
      <c r="O30" s="22"/>
      <c r="P30" s="18"/>
      <c r="Q30" s="19"/>
      <c r="R30" s="19"/>
      <c r="S30" s="65" t="s">
        <v>121</v>
      </c>
      <c r="T30" s="65"/>
      <c r="U30" s="50">
        <f>U25</f>
        <v>23.274781777423215</v>
      </c>
      <c r="V30" s="22"/>
      <c r="W30" s="27"/>
    </row>
    <row r="31" spans="1:23" x14ac:dyDescent="0.25">
      <c r="A31" s="23" t="s">
        <v>152</v>
      </c>
      <c r="B31" s="28">
        <v>10.383333333333333</v>
      </c>
      <c r="C31" s="29">
        <f t="shared" si="1"/>
        <v>334.77258529340304</v>
      </c>
      <c r="D31" s="22"/>
      <c r="E31" s="46">
        <f t="shared" si="6"/>
        <v>45.55916666666667</v>
      </c>
      <c r="F31" s="47">
        <f t="shared" si="7"/>
        <v>47.773333333333341</v>
      </c>
      <c r="G31" s="47">
        <f t="shared" si="8"/>
        <v>46.666250000000005</v>
      </c>
      <c r="H31" s="48">
        <v>3</v>
      </c>
      <c r="I31" s="47">
        <f t="shared" si="2"/>
        <v>3.083222111258522E-3</v>
      </c>
      <c r="J31" s="47">
        <f t="shared" si="3"/>
        <v>1.2332888445034087</v>
      </c>
      <c r="K31" s="47">
        <f t="shared" si="4"/>
        <v>7.4999999999999997E-3</v>
      </c>
      <c r="L31" s="51">
        <f t="shared" si="9"/>
        <v>0.99999999999999978</v>
      </c>
      <c r="M31" s="22"/>
      <c r="N31" s="22"/>
      <c r="O31" s="22"/>
      <c r="P31" s="69" t="s">
        <v>535</v>
      </c>
      <c r="Q31" s="70"/>
      <c r="R31" s="70"/>
      <c r="S31" s="70"/>
      <c r="T31" s="70"/>
      <c r="U31" s="71"/>
      <c r="V31" s="22"/>
      <c r="W31" s="27"/>
    </row>
    <row r="32" spans="1:23" x14ac:dyDescent="0.25">
      <c r="A32" s="23" t="s">
        <v>153</v>
      </c>
      <c r="B32" s="28">
        <v>35.533333333333331</v>
      </c>
      <c r="C32" s="29">
        <f t="shared" si="1"/>
        <v>46.966464460069318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72"/>
      <c r="Q32" s="73"/>
      <c r="R32" s="73"/>
      <c r="S32" s="73"/>
      <c r="T32" s="73"/>
      <c r="U32" s="74"/>
      <c r="V32" s="22"/>
      <c r="W32" s="27"/>
    </row>
    <row r="33" spans="1:23" x14ac:dyDescent="0.25">
      <c r="A33" s="23" t="s">
        <v>154</v>
      </c>
      <c r="B33" s="28">
        <v>34.016666666666666</v>
      </c>
      <c r="C33" s="29">
        <f t="shared" si="1"/>
        <v>28.478676960069354</v>
      </c>
      <c r="D33" s="22"/>
      <c r="E33" s="79" t="s">
        <v>118</v>
      </c>
      <c r="F33" s="80"/>
      <c r="G33" s="80"/>
      <c r="H33" s="80"/>
      <c r="I33" s="80"/>
      <c r="J33" s="80"/>
      <c r="K33" s="80"/>
      <c r="L33" s="80"/>
      <c r="M33" s="80"/>
      <c r="N33" s="81"/>
      <c r="O33" s="22"/>
      <c r="P33" s="22"/>
      <c r="Q33" s="22"/>
      <c r="R33" s="22"/>
      <c r="S33" s="22"/>
      <c r="T33" s="22"/>
      <c r="U33" s="22"/>
      <c r="V33" s="22"/>
      <c r="W33" s="27"/>
    </row>
    <row r="34" spans="1:23" x14ac:dyDescent="0.25">
      <c r="A34" s="23" t="s">
        <v>155</v>
      </c>
      <c r="B34" s="28">
        <v>21.433333333333334</v>
      </c>
      <c r="C34" s="29">
        <f t="shared" si="1"/>
        <v>52.515989460069548</v>
      </c>
      <c r="D34" s="22"/>
      <c r="E34" s="5" t="s">
        <v>8</v>
      </c>
      <c r="F34" s="6" t="s">
        <v>9</v>
      </c>
      <c r="G34" s="6" t="s">
        <v>115</v>
      </c>
      <c r="H34" s="6" t="s">
        <v>116</v>
      </c>
      <c r="I34" s="6" t="s">
        <v>19</v>
      </c>
      <c r="J34" s="6" t="s">
        <v>20</v>
      </c>
      <c r="K34" s="6" t="s">
        <v>21</v>
      </c>
      <c r="L34" s="6" t="s">
        <v>22</v>
      </c>
      <c r="M34" s="6" t="s">
        <v>23</v>
      </c>
      <c r="N34" s="7" t="s">
        <v>24</v>
      </c>
      <c r="O34" s="22"/>
      <c r="P34" s="22"/>
      <c r="Q34" s="22"/>
      <c r="R34" s="22"/>
      <c r="S34" s="22"/>
      <c r="T34" s="22"/>
      <c r="U34" s="22"/>
      <c r="V34" s="22"/>
      <c r="W34" s="27"/>
    </row>
    <row r="35" spans="1:23" x14ac:dyDescent="0.25">
      <c r="A35" s="23" t="s">
        <v>156</v>
      </c>
      <c r="B35" s="28">
        <v>31.45</v>
      </c>
      <c r="C35" s="29">
        <f t="shared" si="1"/>
        <v>7.6722075156249554</v>
      </c>
      <c r="D35" s="22"/>
      <c r="E35" s="52"/>
      <c r="F35" s="22"/>
      <c r="G35" s="22"/>
      <c r="H35" s="22"/>
      <c r="I35" s="22"/>
      <c r="J35" s="22"/>
      <c r="K35" s="22"/>
      <c r="L35" s="22"/>
      <c r="M35" s="22"/>
      <c r="N35" s="27"/>
      <c r="O35" s="22"/>
      <c r="P35" s="22"/>
      <c r="Q35" s="22"/>
      <c r="R35" s="22"/>
      <c r="S35" s="22"/>
      <c r="T35" s="22"/>
      <c r="U35" s="22"/>
      <c r="V35" s="22"/>
      <c r="W35" s="27"/>
    </row>
    <row r="36" spans="1:23" x14ac:dyDescent="0.25">
      <c r="A36" s="23" t="s">
        <v>157</v>
      </c>
      <c r="B36" s="28">
        <v>26.233333333333334</v>
      </c>
      <c r="C36" s="29">
        <f t="shared" si="1"/>
        <v>5.9867894600694758</v>
      </c>
      <c r="D36" s="22"/>
      <c r="E36" s="42">
        <f t="shared" ref="E36:F55" si="15">E12</f>
        <v>3.3</v>
      </c>
      <c r="F36" s="43">
        <f t="shared" si="15"/>
        <v>5.5141666666666662</v>
      </c>
      <c r="G36" s="43">
        <f t="shared" ref="G36:G55" si="16">H12</f>
        <v>1</v>
      </c>
      <c r="H36" s="43">
        <f t="shared" ref="H36:H55" si="17">J12</f>
        <v>5.5339155794446787E-2</v>
      </c>
      <c r="I36" s="43">
        <f t="shared" ref="I36:I55" si="18">G36/N</f>
        <v>2.5000000000000001E-3</v>
      </c>
      <c r="J36" s="43">
        <f t="shared" ref="J36:J55" si="19">H36/N</f>
        <v>1.3834788948611696E-4</v>
      </c>
      <c r="K36" s="43">
        <f>I36+K35</f>
        <v>2.5000000000000001E-3</v>
      </c>
      <c r="L36" s="43">
        <f>J36+L35</f>
        <v>1.3834788948611696E-4</v>
      </c>
      <c r="M36" s="43">
        <f>ABS(K36-L36)</f>
        <v>2.3616521105138833E-3</v>
      </c>
      <c r="N36" s="44">
        <f>MAX(M36,N35)</f>
        <v>2.3616521105138833E-3</v>
      </c>
      <c r="O36" s="22"/>
      <c r="P36" s="22"/>
      <c r="Q36" s="22"/>
      <c r="R36" s="22"/>
      <c r="S36" s="22"/>
      <c r="T36" s="22"/>
      <c r="U36" s="22"/>
      <c r="V36" s="22"/>
      <c r="W36" s="27"/>
    </row>
    <row r="37" spans="1:23" x14ac:dyDescent="0.25">
      <c r="A37" s="23" t="s">
        <v>158</v>
      </c>
      <c r="B37" s="28">
        <v>25.466666666666665</v>
      </c>
      <c r="C37" s="29">
        <f t="shared" si="1"/>
        <v>10.326314460069502</v>
      </c>
      <c r="D37" s="22"/>
      <c r="E37" s="42">
        <f t="shared" si="15"/>
        <v>5.524166666666666</v>
      </c>
      <c r="F37" s="43">
        <f t="shared" si="15"/>
        <v>7.7383333333333333</v>
      </c>
      <c r="G37" s="43">
        <f t="shared" si="16"/>
        <v>0</v>
      </c>
      <c r="H37" s="43">
        <f t="shared" si="17"/>
        <v>0.18440992554863142</v>
      </c>
      <c r="I37" s="43">
        <f t="shared" si="18"/>
        <v>0</v>
      </c>
      <c r="J37" s="43">
        <f t="shared" si="19"/>
        <v>4.6102481387157857E-4</v>
      </c>
      <c r="K37" s="43">
        <f t="shared" ref="K37:L55" si="20">I37+K36</f>
        <v>2.5000000000000001E-3</v>
      </c>
      <c r="L37" s="43">
        <f t="shared" si="20"/>
        <v>5.9937270335769558E-4</v>
      </c>
      <c r="M37" s="43">
        <f t="shared" ref="M37:M55" si="21">ABS(K37-L37)</f>
        <v>1.9006272966423045E-3</v>
      </c>
      <c r="N37" s="44">
        <f t="shared" ref="N37:N55" si="22">MAX(M37,N36)</f>
        <v>2.3616521105138833E-3</v>
      </c>
      <c r="O37" s="22"/>
      <c r="P37" s="22"/>
      <c r="Q37" s="22"/>
      <c r="R37" s="22"/>
      <c r="S37" s="22"/>
      <c r="T37" s="22"/>
      <c r="U37" s="22"/>
      <c r="V37" s="22"/>
      <c r="W37" s="27"/>
    </row>
    <row r="38" spans="1:23" x14ac:dyDescent="0.25">
      <c r="A38" s="23" t="s">
        <v>159</v>
      </c>
      <c r="B38" s="28">
        <v>29.416666666666668</v>
      </c>
      <c r="C38" s="29">
        <f t="shared" si="1"/>
        <v>0.54249362673610191</v>
      </c>
      <c r="D38" s="22"/>
      <c r="E38" s="42">
        <f t="shared" si="15"/>
        <v>7.7483333333333331</v>
      </c>
      <c r="F38" s="43">
        <f t="shared" si="15"/>
        <v>9.9625000000000004</v>
      </c>
      <c r="G38" s="43">
        <f t="shared" si="16"/>
        <v>0</v>
      </c>
      <c r="H38" s="43">
        <f t="shared" si="17"/>
        <v>0.54743902793526533</v>
      </c>
      <c r="I38" s="43">
        <f t="shared" si="18"/>
        <v>0</v>
      </c>
      <c r="J38" s="43">
        <f t="shared" si="19"/>
        <v>1.3685975698381632E-3</v>
      </c>
      <c r="K38" s="43">
        <f t="shared" si="20"/>
        <v>2.5000000000000001E-3</v>
      </c>
      <c r="L38" s="43">
        <f t="shared" si="20"/>
        <v>1.9679702731958586E-3</v>
      </c>
      <c r="M38" s="43">
        <f t="shared" si="21"/>
        <v>5.3202972680414145E-4</v>
      </c>
      <c r="N38" s="44">
        <f t="shared" si="22"/>
        <v>2.3616521105138833E-3</v>
      </c>
      <c r="O38" s="22"/>
      <c r="P38" s="22"/>
      <c r="Q38" s="22"/>
      <c r="R38" s="22"/>
      <c r="S38" s="22"/>
      <c r="T38" s="22"/>
      <c r="U38" s="22"/>
      <c r="V38" s="22"/>
      <c r="W38" s="27"/>
    </row>
    <row r="39" spans="1:23" x14ac:dyDescent="0.25">
      <c r="A39" s="23" t="s">
        <v>160</v>
      </c>
      <c r="B39" s="28">
        <v>38</v>
      </c>
      <c r="C39" s="29">
        <f t="shared" si="1"/>
        <v>86.860070015624856</v>
      </c>
      <c r="D39" s="22"/>
      <c r="E39" s="42">
        <f t="shared" si="15"/>
        <v>9.9725000000000001</v>
      </c>
      <c r="F39" s="43">
        <f t="shared" si="15"/>
        <v>12.186666666666667</v>
      </c>
      <c r="G39" s="43">
        <f t="shared" si="16"/>
        <v>3</v>
      </c>
      <c r="H39" s="43">
        <f t="shared" si="17"/>
        <v>1.4477278186580251</v>
      </c>
      <c r="I39" s="43">
        <f t="shared" si="18"/>
        <v>7.4999999999999997E-3</v>
      </c>
      <c r="J39" s="43">
        <f t="shared" si="19"/>
        <v>3.6193195466450627E-3</v>
      </c>
      <c r="K39" s="43">
        <f t="shared" si="20"/>
        <v>0.01</v>
      </c>
      <c r="L39" s="43">
        <f t="shared" si="20"/>
        <v>5.5872898198409213E-3</v>
      </c>
      <c r="M39" s="43">
        <f t="shared" si="21"/>
        <v>4.4127101801590789E-3</v>
      </c>
      <c r="N39" s="44">
        <f t="shared" si="22"/>
        <v>4.4127101801590789E-3</v>
      </c>
      <c r="O39" s="22"/>
      <c r="P39" s="22"/>
      <c r="Q39" s="22"/>
      <c r="R39" s="22"/>
      <c r="S39" s="22"/>
      <c r="T39" s="22"/>
      <c r="U39" s="22"/>
      <c r="V39" s="22"/>
      <c r="W39" s="27"/>
    </row>
    <row r="40" spans="1:23" x14ac:dyDescent="0.25">
      <c r="A40" s="23" t="s">
        <v>161</v>
      </c>
      <c r="B40" s="28">
        <v>40.266666666666666</v>
      </c>
      <c r="C40" s="29">
        <f t="shared" si="1"/>
        <v>134.24794779340257</v>
      </c>
      <c r="D40" s="22"/>
      <c r="E40" s="42">
        <f t="shared" si="15"/>
        <v>12.196666666666667</v>
      </c>
      <c r="F40" s="43">
        <f t="shared" si="15"/>
        <v>14.410833333333334</v>
      </c>
      <c r="G40" s="43">
        <f t="shared" si="16"/>
        <v>2</v>
      </c>
      <c r="H40" s="43">
        <f t="shared" si="17"/>
        <v>3.4106549425805586</v>
      </c>
      <c r="I40" s="43">
        <f t="shared" si="18"/>
        <v>5.0000000000000001E-3</v>
      </c>
      <c r="J40" s="43">
        <f t="shared" si="19"/>
        <v>8.5266373564513963E-3</v>
      </c>
      <c r="K40" s="43">
        <f t="shared" si="20"/>
        <v>1.4999999999999999E-2</v>
      </c>
      <c r="L40" s="43">
        <f t="shared" si="20"/>
        <v>1.4113927176292318E-2</v>
      </c>
      <c r="M40" s="43">
        <f t="shared" si="21"/>
        <v>8.8607282370768183E-4</v>
      </c>
      <c r="N40" s="44">
        <f t="shared" si="22"/>
        <v>4.4127101801590789E-3</v>
      </c>
      <c r="O40" s="22"/>
      <c r="P40" s="22"/>
      <c r="Q40" s="22"/>
      <c r="R40" s="22"/>
      <c r="S40" s="22"/>
      <c r="T40" s="22"/>
      <c r="U40" s="22"/>
      <c r="V40" s="22"/>
      <c r="W40" s="27"/>
    </row>
    <row r="41" spans="1:23" x14ac:dyDescent="0.25">
      <c r="A41" s="23" t="s">
        <v>162</v>
      </c>
      <c r="B41" s="28">
        <v>28.383333333333333</v>
      </c>
      <c r="C41" s="29">
        <f t="shared" si="1"/>
        <v>8.8085293402782469E-2</v>
      </c>
      <c r="D41" s="22"/>
      <c r="E41" s="42">
        <f t="shared" si="15"/>
        <v>14.420833333333334</v>
      </c>
      <c r="F41" s="43">
        <f t="shared" si="15"/>
        <v>16.634999999999998</v>
      </c>
      <c r="G41" s="43">
        <f t="shared" si="16"/>
        <v>12</v>
      </c>
      <c r="H41" s="43">
        <f t="shared" si="17"/>
        <v>7.1579448605306837</v>
      </c>
      <c r="I41" s="43">
        <f t="shared" si="18"/>
        <v>0.03</v>
      </c>
      <c r="J41" s="43">
        <f t="shared" si="19"/>
        <v>1.7894862151326709E-2</v>
      </c>
      <c r="K41" s="43">
        <f t="shared" si="20"/>
        <v>4.4999999999999998E-2</v>
      </c>
      <c r="L41" s="43">
        <f t="shared" si="20"/>
        <v>3.2008789327619025E-2</v>
      </c>
      <c r="M41" s="43">
        <f t="shared" si="21"/>
        <v>1.2991210672380973E-2</v>
      </c>
      <c r="N41" s="44">
        <f t="shared" si="22"/>
        <v>1.2991210672380973E-2</v>
      </c>
      <c r="O41" s="22"/>
      <c r="P41" s="22"/>
      <c r="Q41" s="22"/>
      <c r="R41" s="22"/>
      <c r="S41" s="22"/>
      <c r="T41" s="22"/>
      <c r="U41" s="22"/>
      <c r="V41" s="22"/>
      <c r="W41" s="27"/>
    </row>
    <row r="42" spans="1:23" x14ac:dyDescent="0.25">
      <c r="A42" s="23" t="s">
        <v>163</v>
      </c>
      <c r="B42" s="28">
        <v>29.033333333333335</v>
      </c>
      <c r="C42" s="29">
        <f t="shared" si="1"/>
        <v>0.12475612673610705</v>
      </c>
      <c r="D42" s="22"/>
      <c r="E42" s="42">
        <f t="shared" si="15"/>
        <v>16.645</v>
      </c>
      <c r="F42" s="43">
        <f t="shared" si="15"/>
        <v>18.859166666666663</v>
      </c>
      <c r="G42" s="43">
        <f t="shared" si="16"/>
        <v>3</v>
      </c>
      <c r="H42" s="43">
        <f t="shared" si="17"/>
        <v>13.382541960207806</v>
      </c>
      <c r="I42" s="43">
        <f t="shared" si="18"/>
        <v>7.4999999999999997E-3</v>
      </c>
      <c r="J42" s="43">
        <f t="shared" si="19"/>
        <v>3.3456354900519514E-2</v>
      </c>
      <c r="K42" s="43">
        <f t="shared" si="20"/>
        <v>5.2499999999999998E-2</v>
      </c>
      <c r="L42" s="43">
        <f t="shared" si="20"/>
        <v>6.5465144228138539E-2</v>
      </c>
      <c r="M42" s="43">
        <f t="shared" si="21"/>
        <v>1.2965144228138541E-2</v>
      </c>
      <c r="N42" s="44">
        <f t="shared" si="22"/>
        <v>1.2991210672380973E-2</v>
      </c>
      <c r="O42" s="22"/>
      <c r="P42" s="22"/>
      <c r="Q42" s="22"/>
      <c r="R42" s="22"/>
      <c r="S42" s="22"/>
      <c r="T42" s="22"/>
      <c r="U42" s="22"/>
      <c r="V42" s="22"/>
      <c r="W42" s="27"/>
    </row>
    <row r="43" spans="1:23" x14ac:dyDescent="0.25">
      <c r="A43" s="23" t="s">
        <v>164</v>
      </c>
      <c r="B43" s="28">
        <v>33.68333333333333</v>
      </c>
      <c r="C43" s="29">
        <f t="shared" si="1"/>
        <v>25.032093626736003</v>
      </c>
      <c r="D43" s="22"/>
      <c r="E43" s="42">
        <f t="shared" si="15"/>
        <v>18.869166666666665</v>
      </c>
      <c r="F43" s="43">
        <f t="shared" si="15"/>
        <v>21.083333333333329</v>
      </c>
      <c r="G43" s="43">
        <f t="shared" si="16"/>
        <v>18</v>
      </c>
      <c r="H43" s="43">
        <f t="shared" si="17"/>
        <v>22.288897108566299</v>
      </c>
      <c r="I43" s="43">
        <f t="shared" si="18"/>
        <v>4.4999999999999998E-2</v>
      </c>
      <c r="J43" s="43">
        <f t="shared" si="19"/>
        <v>5.5722242771415749E-2</v>
      </c>
      <c r="K43" s="43">
        <f t="shared" si="20"/>
        <v>9.7500000000000003E-2</v>
      </c>
      <c r="L43" s="43">
        <f t="shared" si="20"/>
        <v>0.12118738699955428</v>
      </c>
      <c r="M43" s="43">
        <f t="shared" si="21"/>
        <v>2.3687386999554277E-2</v>
      </c>
      <c r="N43" s="44">
        <f t="shared" si="22"/>
        <v>2.3687386999554277E-2</v>
      </c>
      <c r="O43" s="22"/>
      <c r="P43" s="22"/>
      <c r="Q43" s="22"/>
      <c r="R43" s="22"/>
      <c r="S43" s="22"/>
      <c r="T43" s="22"/>
      <c r="U43" s="22"/>
      <c r="V43" s="22"/>
      <c r="W43" s="27"/>
    </row>
    <row r="44" spans="1:23" x14ac:dyDescent="0.25">
      <c r="A44" s="23" t="s">
        <v>165</v>
      </c>
      <c r="B44" s="28">
        <v>31.95</v>
      </c>
      <c r="C44" s="29">
        <f t="shared" si="1"/>
        <v>10.692082515624946</v>
      </c>
      <c r="D44" s="22"/>
      <c r="E44" s="42">
        <f t="shared" si="15"/>
        <v>21.09333333333333</v>
      </c>
      <c r="F44" s="43">
        <f t="shared" si="15"/>
        <v>23.307499999999994</v>
      </c>
      <c r="G44" s="43">
        <f t="shared" si="16"/>
        <v>37</v>
      </c>
      <c r="H44" s="43">
        <f t="shared" si="17"/>
        <v>33.070308439883775</v>
      </c>
      <c r="I44" s="43">
        <f t="shared" si="18"/>
        <v>9.2499999999999999E-2</v>
      </c>
      <c r="J44" s="43">
        <f t="shared" si="19"/>
        <v>8.267577109970943E-2</v>
      </c>
      <c r="K44" s="43">
        <f t="shared" si="20"/>
        <v>0.19</v>
      </c>
      <c r="L44" s="43">
        <f t="shared" si="20"/>
        <v>0.2038631580992637</v>
      </c>
      <c r="M44" s="43">
        <f t="shared" si="21"/>
        <v>1.3863158099263695E-2</v>
      </c>
      <c r="N44" s="44">
        <f t="shared" si="22"/>
        <v>2.3687386999554277E-2</v>
      </c>
      <c r="O44" s="22"/>
      <c r="P44" s="22"/>
      <c r="Q44" s="22"/>
      <c r="R44" s="22"/>
      <c r="S44" s="22"/>
      <c r="T44" s="22"/>
      <c r="U44" s="22"/>
      <c r="V44" s="22"/>
      <c r="W44" s="27"/>
    </row>
    <row r="45" spans="1:23" x14ac:dyDescent="0.25">
      <c r="A45" s="23" t="s">
        <v>166</v>
      </c>
      <c r="B45" s="28">
        <v>25.516666666666666</v>
      </c>
      <c r="C45" s="29">
        <f t="shared" si="1"/>
        <v>10.007468626736165</v>
      </c>
      <c r="D45" s="22"/>
      <c r="E45" s="42">
        <f t="shared" si="15"/>
        <v>23.317499999999995</v>
      </c>
      <c r="F45" s="43">
        <f t="shared" si="15"/>
        <v>25.531666666666659</v>
      </c>
      <c r="G45" s="43">
        <f t="shared" si="16"/>
        <v>47</v>
      </c>
      <c r="H45" s="43">
        <f t="shared" si="17"/>
        <v>43.710684960035472</v>
      </c>
      <c r="I45" s="43">
        <f t="shared" si="18"/>
        <v>0.11749999999999999</v>
      </c>
      <c r="J45" s="43">
        <f t="shared" si="19"/>
        <v>0.10927671240008868</v>
      </c>
      <c r="K45" s="43">
        <f t="shared" si="20"/>
        <v>0.3075</v>
      </c>
      <c r="L45" s="43">
        <f t="shared" si="20"/>
        <v>0.31313987049935238</v>
      </c>
      <c r="M45" s="43">
        <f t="shared" si="21"/>
        <v>5.639870499352384E-3</v>
      </c>
      <c r="N45" s="44">
        <f t="shared" si="22"/>
        <v>2.3687386999554277E-2</v>
      </c>
      <c r="O45" s="22"/>
      <c r="P45" s="22"/>
      <c r="Q45" s="22"/>
      <c r="R45" s="22"/>
      <c r="S45" s="22"/>
      <c r="T45" s="22"/>
      <c r="U45" s="22"/>
      <c r="V45" s="22"/>
      <c r="W45" s="27"/>
    </row>
    <row r="46" spans="1:23" x14ac:dyDescent="0.25">
      <c r="A46" s="23" t="s">
        <v>167</v>
      </c>
      <c r="B46" s="28">
        <v>21.9</v>
      </c>
      <c r="C46" s="29">
        <f t="shared" si="1"/>
        <v>45.97009501562512</v>
      </c>
      <c r="D46" s="22"/>
      <c r="E46" s="42">
        <f t="shared" si="15"/>
        <v>25.541666666666661</v>
      </c>
      <c r="F46" s="43">
        <f t="shared" si="15"/>
        <v>27.755833333333324</v>
      </c>
      <c r="G46" s="43">
        <f t="shared" si="16"/>
        <v>49</v>
      </c>
      <c r="H46" s="43">
        <f t="shared" si="17"/>
        <v>51.467927331781581</v>
      </c>
      <c r="I46" s="43">
        <f t="shared" si="18"/>
        <v>0.1225</v>
      </c>
      <c r="J46" s="43">
        <f t="shared" si="19"/>
        <v>0.12866981832945396</v>
      </c>
      <c r="K46" s="43">
        <f t="shared" si="20"/>
        <v>0.43</v>
      </c>
      <c r="L46" s="43">
        <f t="shared" si="20"/>
        <v>0.44180968882880634</v>
      </c>
      <c r="M46" s="43">
        <f t="shared" si="21"/>
        <v>1.1809688828806342E-2</v>
      </c>
      <c r="N46" s="44">
        <f t="shared" si="22"/>
        <v>2.3687386999554277E-2</v>
      </c>
      <c r="O46" s="22"/>
      <c r="P46" s="22"/>
      <c r="Q46" s="22"/>
      <c r="R46" s="22"/>
      <c r="S46" s="22"/>
      <c r="T46" s="22"/>
      <c r="U46" s="22"/>
      <c r="V46" s="22"/>
      <c r="W46" s="27"/>
    </row>
    <row r="47" spans="1:23" x14ac:dyDescent="0.25">
      <c r="A47" s="23" t="s">
        <v>168</v>
      </c>
      <c r="B47" s="28">
        <v>26.55</v>
      </c>
      <c r="C47" s="29">
        <f t="shared" si="1"/>
        <v>4.5374325156250288</v>
      </c>
      <c r="D47" s="22"/>
      <c r="E47" s="42">
        <f t="shared" si="15"/>
        <v>27.765833333333326</v>
      </c>
      <c r="F47" s="43">
        <f t="shared" si="15"/>
        <v>29.97999999999999</v>
      </c>
      <c r="G47" s="43">
        <f t="shared" si="16"/>
        <v>68</v>
      </c>
      <c r="H47" s="43">
        <f t="shared" si="17"/>
        <v>53.986534056080025</v>
      </c>
      <c r="I47" s="43">
        <f t="shared" si="18"/>
        <v>0.17</v>
      </c>
      <c r="J47" s="43">
        <f t="shared" si="19"/>
        <v>0.13496633514020007</v>
      </c>
      <c r="K47" s="43">
        <f t="shared" si="20"/>
        <v>0.6</v>
      </c>
      <c r="L47" s="43">
        <f t="shared" si="20"/>
        <v>0.5767760239690064</v>
      </c>
      <c r="M47" s="43">
        <f t="shared" si="21"/>
        <v>2.3223976030993576E-2</v>
      </c>
      <c r="N47" s="44">
        <f t="shared" si="22"/>
        <v>2.3687386999554277E-2</v>
      </c>
      <c r="O47" s="22"/>
      <c r="P47" s="22"/>
      <c r="Q47" s="22"/>
      <c r="R47" s="22"/>
      <c r="S47" s="22"/>
      <c r="T47" s="22"/>
      <c r="U47" s="22"/>
      <c r="V47" s="22"/>
      <c r="W47" s="27"/>
    </row>
    <row r="48" spans="1:23" x14ac:dyDescent="0.25">
      <c r="A48" s="23" t="s">
        <v>169</v>
      </c>
      <c r="B48" s="28">
        <v>31.866666666666667</v>
      </c>
      <c r="C48" s="29">
        <f t="shared" si="1"/>
        <v>10.154047793402734</v>
      </c>
      <c r="D48" s="22"/>
      <c r="E48" s="42">
        <f t="shared" si="15"/>
        <v>29.989999999999991</v>
      </c>
      <c r="F48" s="43">
        <f t="shared" si="15"/>
        <v>32.204166666666659</v>
      </c>
      <c r="G48" s="43">
        <f t="shared" si="16"/>
        <v>49</v>
      </c>
      <c r="H48" s="43">
        <f t="shared" si="17"/>
        <v>50.446833891684115</v>
      </c>
      <c r="I48" s="43">
        <f t="shared" si="18"/>
        <v>0.1225</v>
      </c>
      <c r="J48" s="43">
        <f t="shared" si="19"/>
        <v>0.12611708472921029</v>
      </c>
      <c r="K48" s="43">
        <f t="shared" si="20"/>
        <v>0.72249999999999992</v>
      </c>
      <c r="L48" s="43">
        <f t="shared" si="20"/>
        <v>0.70289310869821664</v>
      </c>
      <c r="M48" s="43">
        <f t="shared" si="21"/>
        <v>1.960689130178328E-2</v>
      </c>
      <c r="N48" s="44">
        <f t="shared" si="22"/>
        <v>2.3687386999554277E-2</v>
      </c>
      <c r="O48" s="22"/>
      <c r="P48" s="22"/>
      <c r="Q48" s="22"/>
      <c r="R48" s="22"/>
      <c r="S48" s="22"/>
      <c r="T48" s="22"/>
      <c r="U48" s="22"/>
      <c r="V48" s="22"/>
      <c r="W48" s="27"/>
    </row>
    <row r="49" spans="1:23" x14ac:dyDescent="0.25">
      <c r="A49" s="23" t="s">
        <v>170</v>
      </c>
      <c r="B49" s="28">
        <v>22.533333333333335</v>
      </c>
      <c r="C49" s="29">
        <f t="shared" si="1"/>
        <v>37.783047793402851</v>
      </c>
      <c r="D49" s="22"/>
      <c r="E49" s="42">
        <f t="shared" si="15"/>
        <v>32.214166666666657</v>
      </c>
      <c r="F49" s="43">
        <f t="shared" si="15"/>
        <v>34.428333333333327</v>
      </c>
      <c r="G49" s="43">
        <f t="shared" si="16"/>
        <v>46</v>
      </c>
      <c r="H49" s="43">
        <f t="shared" si="17"/>
        <v>41.993500967763055</v>
      </c>
      <c r="I49" s="43">
        <f t="shared" si="18"/>
        <v>0.115</v>
      </c>
      <c r="J49" s="43">
        <f t="shared" si="19"/>
        <v>0.10498375241940763</v>
      </c>
      <c r="K49" s="43">
        <f t="shared" si="20"/>
        <v>0.83749999999999991</v>
      </c>
      <c r="L49" s="43">
        <f t="shared" si="20"/>
        <v>0.80787686111762425</v>
      </c>
      <c r="M49" s="43">
        <f t="shared" si="21"/>
        <v>2.9623138882375666E-2</v>
      </c>
      <c r="N49" s="44">
        <f t="shared" si="22"/>
        <v>2.9623138882375666E-2</v>
      </c>
      <c r="O49" s="22"/>
      <c r="P49" s="22"/>
      <c r="Q49" s="22"/>
      <c r="R49" s="22"/>
      <c r="S49" s="22"/>
      <c r="T49" s="22"/>
      <c r="U49" s="22"/>
      <c r="V49" s="22"/>
      <c r="W49" s="27"/>
    </row>
    <row r="50" spans="1:23" x14ac:dyDescent="0.25">
      <c r="A50" s="23" t="s">
        <v>171</v>
      </c>
      <c r="B50" s="28">
        <v>18.616666666666667</v>
      </c>
      <c r="C50" s="29">
        <f t="shared" si="1"/>
        <v>101.27319362673624</v>
      </c>
      <c r="D50" s="22"/>
      <c r="E50" s="42">
        <f t="shared" si="15"/>
        <v>34.438333333333325</v>
      </c>
      <c r="F50" s="43">
        <f t="shared" si="15"/>
        <v>36.652499999999996</v>
      </c>
      <c r="G50" s="43">
        <f t="shared" si="16"/>
        <v>27</v>
      </c>
      <c r="H50" s="43">
        <f t="shared" si="17"/>
        <v>31.140813375911897</v>
      </c>
      <c r="I50" s="43">
        <f t="shared" si="18"/>
        <v>6.7500000000000004E-2</v>
      </c>
      <c r="J50" s="43">
        <f t="shared" si="19"/>
        <v>7.7852033439779741E-2</v>
      </c>
      <c r="K50" s="43">
        <f t="shared" si="20"/>
        <v>0.90499999999999992</v>
      </c>
      <c r="L50" s="43">
        <f t="shared" si="20"/>
        <v>0.885728894557404</v>
      </c>
      <c r="M50" s="43">
        <f t="shared" si="21"/>
        <v>1.9271105442595915E-2</v>
      </c>
      <c r="N50" s="44">
        <f t="shared" si="22"/>
        <v>2.9623138882375666E-2</v>
      </c>
      <c r="O50" s="22"/>
      <c r="P50" s="22"/>
      <c r="Q50" s="22"/>
      <c r="R50" s="22"/>
      <c r="S50" s="22"/>
      <c r="T50" s="22"/>
      <c r="U50" s="22"/>
      <c r="V50" s="22"/>
      <c r="W50" s="27"/>
    </row>
    <row r="51" spans="1:23" x14ac:dyDescent="0.25">
      <c r="A51" s="23" t="s">
        <v>172</v>
      </c>
      <c r="B51" s="28">
        <v>41.033333333333331</v>
      </c>
      <c r="C51" s="29">
        <f t="shared" si="1"/>
        <v>152.60175612673589</v>
      </c>
      <c r="D51" s="22"/>
      <c r="E51" s="42">
        <f t="shared" si="15"/>
        <v>36.662499999999994</v>
      </c>
      <c r="F51" s="43">
        <f t="shared" si="15"/>
        <v>38.876666666666665</v>
      </c>
      <c r="G51" s="43">
        <f t="shared" si="16"/>
        <v>11</v>
      </c>
      <c r="H51" s="43">
        <f t="shared" si="17"/>
        <v>20.572047631110749</v>
      </c>
      <c r="I51" s="43">
        <f t="shared" si="18"/>
        <v>2.75E-2</v>
      </c>
      <c r="J51" s="43">
        <f t="shared" si="19"/>
        <v>5.1430119077776872E-2</v>
      </c>
      <c r="K51" s="43">
        <f t="shared" si="20"/>
        <v>0.93249999999999988</v>
      </c>
      <c r="L51" s="43">
        <f t="shared" si="20"/>
        <v>0.93715901363518084</v>
      </c>
      <c r="M51" s="43">
        <f t="shared" si="21"/>
        <v>4.659013635180953E-3</v>
      </c>
      <c r="N51" s="44">
        <f t="shared" si="22"/>
        <v>2.9623138882375666E-2</v>
      </c>
      <c r="O51" s="22"/>
      <c r="P51" s="22"/>
      <c r="Q51" s="22"/>
      <c r="R51" s="22"/>
      <c r="S51" s="22"/>
      <c r="T51" s="22"/>
      <c r="U51" s="22"/>
      <c r="V51" s="22"/>
      <c r="W51" s="27"/>
    </row>
    <row r="52" spans="1:23" x14ac:dyDescent="0.25">
      <c r="A52" s="23" t="s">
        <v>173</v>
      </c>
      <c r="B52" s="28">
        <v>28.566666666666666</v>
      </c>
      <c r="C52" s="29">
        <f t="shared" si="1"/>
        <v>1.2872793402779515E-2</v>
      </c>
      <c r="D52" s="22"/>
      <c r="E52" s="42">
        <f t="shared" si="15"/>
        <v>38.886666666666663</v>
      </c>
      <c r="F52" s="43">
        <f t="shared" si="15"/>
        <v>41.100833333333334</v>
      </c>
      <c r="G52" s="43">
        <f t="shared" si="16"/>
        <v>13</v>
      </c>
      <c r="H52" s="43">
        <f t="shared" si="17"/>
        <v>12.106672405401717</v>
      </c>
      <c r="I52" s="43">
        <f t="shared" si="18"/>
        <v>3.2500000000000001E-2</v>
      </c>
      <c r="J52" s="43">
        <f t="shared" si="19"/>
        <v>3.0266681013504292E-2</v>
      </c>
      <c r="K52" s="43">
        <f t="shared" si="20"/>
        <v>0.96499999999999986</v>
      </c>
      <c r="L52" s="43">
        <f t="shared" si="20"/>
        <v>0.96742569464868511</v>
      </c>
      <c r="M52" s="43">
        <f t="shared" si="21"/>
        <v>2.4256946486852504E-3</v>
      </c>
      <c r="N52" s="44">
        <f t="shared" si="22"/>
        <v>2.9623138882375666E-2</v>
      </c>
      <c r="O52" s="22"/>
      <c r="P52" s="22"/>
      <c r="Q52" s="22"/>
      <c r="R52" s="22"/>
      <c r="S52" s="22"/>
      <c r="T52" s="22"/>
      <c r="U52" s="22"/>
      <c r="V52" s="22"/>
      <c r="W52" s="27"/>
    </row>
    <row r="53" spans="1:23" x14ac:dyDescent="0.25">
      <c r="A53" s="23" t="s">
        <v>174</v>
      </c>
      <c r="B53" s="28">
        <v>29.433333333333334</v>
      </c>
      <c r="C53" s="29">
        <f t="shared" si="1"/>
        <v>0.56732279340276692</v>
      </c>
      <c r="D53" s="22"/>
      <c r="E53" s="42">
        <f t="shared" si="15"/>
        <v>41.110833333333332</v>
      </c>
      <c r="F53" s="43">
        <f t="shared" si="15"/>
        <v>43.325000000000003</v>
      </c>
      <c r="G53" s="43">
        <f t="shared" si="16"/>
        <v>6</v>
      </c>
      <c r="H53" s="43">
        <f t="shared" si="17"/>
        <v>6.347047686517886</v>
      </c>
      <c r="I53" s="43">
        <f t="shared" si="18"/>
        <v>1.4999999999999999E-2</v>
      </c>
      <c r="J53" s="43">
        <f t="shared" si="19"/>
        <v>1.5867619216294714E-2</v>
      </c>
      <c r="K53" s="43">
        <f t="shared" si="20"/>
        <v>0.97999999999999987</v>
      </c>
      <c r="L53" s="43">
        <f t="shared" si="20"/>
        <v>0.98329331386497987</v>
      </c>
      <c r="M53" s="43">
        <f t="shared" si="21"/>
        <v>3.2933138649799965E-3</v>
      </c>
      <c r="N53" s="44">
        <f t="shared" si="22"/>
        <v>2.9623138882375666E-2</v>
      </c>
      <c r="O53" s="22"/>
      <c r="P53" s="22"/>
      <c r="Q53" s="22"/>
      <c r="R53" s="22"/>
      <c r="S53" s="22"/>
      <c r="T53" s="22"/>
      <c r="U53" s="22"/>
      <c r="V53" s="22"/>
      <c r="W53" s="27"/>
    </row>
    <row r="54" spans="1:23" x14ac:dyDescent="0.25">
      <c r="A54" s="23" t="s">
        <v>175</v>
      </c>
      <c r="B54" s="28">
        <v>27.55</v>
      </c>
      <c r="C54" s="29">
        <f t="shared" si="1"/>
        <v>1.2771825156250152</v>
      </c>
      <c r="D54" s="22"/>
      <c r="E54" s="42">
        <f t="shared" si="15"/>
        <v>43.335000000000001</v>
      </c>
      <c r="F54" s="43">
        <f t="shared" si="15"/>
        <v>45.549166666666672</v>
      </c>
      <c r="G54" s="43">
        <f t="shared" si="16"/>
        <v>5</v>
      </c>
      <c r="H54" s="43">
        <f t="shared" si="17"/>
        <v>2.9642745952355396</v>
      </c>
      <c r="I54" s="43">
        <f t="shared" si="18"/>
        <v>1.2500000000000001E-2</v>
      </c>
      <c r="J54" s="43">
        <f t="shared" si="19"/>
        <v>7.4106864880888494E-3</v>
      </c>
      <c r="K54" s="43">
        <f t="shared" si="20"/>
        <v>0.99249999999999983</v>
      </c>
      <c r="L54" s="43">
        <f t="shared" si="20"/>
        <v>0.99070400035306871</v>
      </c>
      <c r="M54" s="43">
        <f t="shared" si="21"/>
        <v>1.7959996469311124E-3</v>
      </c>
      <c r="N54" s="44">
        <f t="shared" si="22"/>
        <v>2.9623138882375666E-2</v>
      </c>
      <c r="O54" s="22"/>
      <c r="P54" s="22"/>
      <c r="Q54" s="22"/>
      <c r="R54" s="22"/>
      <c r="S54" s="22"/>
      <c r="T54" s="22"/>
      <c r="U54" s="22"/>
      <c r="V54" s="22"/>
      <c r="W54" s="27"/>
    </row>
    <row r="55" spans="1:23" x14ac:dyDescent="0.25">
      <c r="A55" s="23" t="s">
        <v>176</v>
      </c>
      <c r="B55" s="28">
        <v>29.833333333333332</v>
      </c>
      <c r="C55" s="29">
        <f t="shared" si="1"/>
        <v>1.3298894600694247</v>
      </c>
      <c r="D55" s="22"/>
      <c r="E55" s="46">
        <f t="shared" si="15"/>
        <v>45.55916666666667</v>
      </c>
      <c r="F55" s="47">
        <f t="shared" si="15"/>
        <v>47.773333333333341</v>
      </c>
      <c r="G55" s="47">
        <f t="shared" si="16"/>
        <v>3</v>
      </c>
      <c r="H55" s="47">
        <f t="shared" si="17"/>
        <v>1.2332888445034087</v>
      </c>
      <c r="I55" s="47">
        <f t="shared" si="18"/>
        <v>7.4999999999999997E-3</v>
      </c>
      <c r="J55" s="47">
        <f t="shared" si="19"/>
        <v>3.0832221112585215E-3</v>
      </c>
      <c r="K55" s="47">
        <f t="shared" si="20"/>
        <v>0.99999999999999978</v>
      </c>
      <c r="L55" s="47">
        <f t="shared" si="20"/>
        <v>0.99378722246432727</v>
      </c>
      <c r="M55" s="47">
        <f t="shared" si="21"/>
        <v>6.212777535672509E-3</v>
      </c>
      <c r="N55" s="64">
        <f t="shared" si="22"/>
        <v>2.9623138882375666E-2</v>
      </c>
      <c r="O55" s="22"/>
      <c r="P55" s="22"/>
      <c r="Q55" s="22"/>
      <c r="R55" s="22"/>
      <c r="S55" s="22"/>
      <c r="T55" s="22"/>
      <c r="U55" s="22"/>
      <c r="V55" s="22"/>
      <c r="W55" s="27"/>
    </row>
    <row r="56" spans="1:23" x14ac:dyDescent="0.25">
      <c r="A56" s="23" t="s">
        <v>177</v>
      </c>
      <c r="B56" s="28">
        <v>31.65</v>
      </c>
      <c r="C56" s="29">
        <f t="shared" si="1"/>
        <v>8.8201575156249472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49"/>
      <c r="O56" s="22"/>
      <c r="P56" s="22"/>
      <c r="Q56" s="22"/>
      <c r="R56" s="22"/>
      <c r="S56" s="22"/>
      <c r="T56" s="22"/>
      <c r="U56" s="22"/>
      <c r="V56" s="22"/>
      <c r="W56" s="27"/>
    </row>
    <row r="57" spans="1:23" x14ac:dyDescent="0.25">
      <c r="A57" s="23" t="s">
        <v>178</v>
      </c>
      <c r="B57" s="28">
        <v>22.316666666666666</v>
      </c>
      <c r="C57" s="29">
        <f t="shared" si="1"/>
        <v>40.49360196006954</v>
      </c>
      <c r="D57" s="22"/>
      <c r="E57" s="66" t="s">
        <v>530</v>
      </c>
      <c r="F57" s="67"/>
      <c r="G57" s="67"/>
      <c r="H57" s="67"/>
      <c r="I57" s="67"/>
      <c r="J57" s="67"/>
      <c r="K57" s="67"/>
      <c r="L57" s="67"/>
      <c r="M57" s="67"/>
      <c r="N57" s="68"/>
      <c r="O57" s="22"/>
      <c r="P57" s="22"/>
      <c r="Q57" s="22"/>
      <c r="R57" s="22"/>
      <c r="S57" s="22"/>
      <c r="T57" s="22"/>
      <c r="U57" s="22"/>
      <c r="V57" s="22"/>
      <c r="W57" s="27"/>
    </row>
    <row r="58" spans="1:23" x14ac:dyDescent="0.25">
      <c r="A58" s="23" t="s">
        <v>179</v>
      </c>
      <c r="B58" s="28">
        <v>24.65</v>
      </c>
      <c r="C58" s="29">
        <f t="shared" si="1"/>
        <v>16.241907515625073</v>
      </c>
      <c r="D58" s="22"/>
      <c r="E58" s="75" t="s">
        <v>531</v>
      </c>
      <c r="F58" s="65"/>
      <c r="G58" s="65"/>
      <c r="H58" s="65"/>
      <c r="I58" s="65"/>
      <c r="J58" s="65"/>
      <c r="K58" s="65"/>
      <c r="L58" s="65" t="s">
        <v>120</v>
      </c>
      <c r="M58" s="65"/>
      <c r="N58" s="50">
        <f>1.36/SQRT(N)</f>
        <v>6.8000000000000005E-2</v>
      </c>
      <c r="O58" s="22"/>
      <c r="P58" s="22"/>
      <c r="Q58" s="22"/>
      <c r="R58" s="22"/>
      <c r="S58" s="22"/>
      <c r="T58" s="22"/>
      <c r="U58" s="22"/>
      <c r="V58" s="22"/>
      <c r="W58" s="27"/>
    </row>
    <row r="59" spans="1:23" x14ac:dyDescent="0.25">
      <c r="A59" s="23" t="s">
        <v>180</v>
      </c>
      <c r="B59" s="28">
        <v>35.466666666666669</v>
      </c>
      <c r="C59" s="29">
        <f t="shared" si="1"/>
        <v>46.057147793402706</v>
      </c>
      <c r="D59" s="22"/>
      <c r="E59" s="75" t="s">
        <v>532</v>
      </c>
      <c r="F59" s="65"/>
      <c r="G59" s="65"/>
      <c r="H59" s="65"/>
      <c r="I59" s="65"/>
      <c r="J59" s="65"/>
      <c r="K59" s="65"/>
      <c r="L59" s="65" t="s">
        <v>120</v>
      </c>
      <c r="M59" s="65"/>
      <c r="N59" s="50">
        <f>1.63/SQRT(N)</f>
        <v>8.1499999999999989E-2</v>
      </c>
      <c r="O59" s="22"/>
      <c r="P59" s="22"/>
      <c r="Q59" s="22"/>
      <c r="R59" s="22"/>
      <c r="S59" s="22"/>
      <c r="T59" s="22"/>
      <c r="U59" s="22"/>
      <c r="V59" s="22"/>
      <c r="W59" s="27"/>
    </row>
    <row r="60" spans="1:23" x14ac:dyDescent="0.25">
      <c r="A60" s="23" t="s">
        <v>181</v>
      </c>
      <c r="B60" s="28">
        <v>31.366666666666667</v>
      </c>
      <c r="C60" s="29">
        <f t="shared" si="1"/>
        <v>7.2175061267360734</v>
      </c>
      <c r="D60" s="22"/>
      <c r="E60" s="18"/>
      <c r="F60" s="19"/>
      <c r="G60" s="19"/>
      <c r="H60" s="19"/>
      <c r="I60" s="19"/>
      <c r="J60" s="19"/>
      <c r="K60" s="19"/>
      <c r="L60" s="65" t="s">
        <v>121</v>
      </c>
      <c r="M60" s="65"/>
      <c r="N60" s="50">
        <f>N55</f>
        <v>2.9623138882375666E-2</v>
      </c>
      <c r="O60" s="22"/>
      <c r="P60" s="22"/>
      <c r="Q60" s="22"/>
      <c r="R60" s="22"/>
      <c r="S60" s="22"/>
      <c r="T60" s="22"/>
      <c r="U60" s="22"/>
      <c r="V60" s="22"/>
      <c r="W60" s="27"/>
    </row>
    <row r="61" spans="1:23" x14ac:dyDescent="0.25">
      <c r="A61" s="23" t="s">
        <v>182</v>
      </c>
      <c r="B61" s="28">
        <v>44.266666666666666</v>
      </c>
      <c r="C61" s="29">
        <f t="shared" si="1"/>
        <v>242.94028112673584</v>
      </c>
      <c r="D61" s="22"/>
      <c r="E61" s="69" t="s">
        <v>537</v>
      </c>
      <c r="F61" s="70"/>
      <c r="G61" s="70"/>
      <c r="H61" s="70"/>
      <c r="I61" s="70"/>
      <c r="J61" s="70"/>
      <c r="K61" s="70"/>
      <c r="L61" s="70"/>
      <c r="M61" s="70"/>
      <c r="N61" s="71"/>
      <c r="O61" s="22"/>
      <c r="P61" s="22"/>
      <c r="Q61" s="22"/>
      <c r="R61" s="22"/>
      <c r="S61" s="22"/>
      <c r="T61" s="22"/>
      <c r="U61" s="22"/>
      <c r="V61" s="22"/>
      <c r="W61" s="27"/>
    </row>
    <row r="62" spans="1:23" x14ac:dyDescent="0.25">
      <c r="A62" s="23" t="s">
        <v>183</v>
      </c>
      <c r="B62" s="28">
        <v>3.3</v>
      </c>
      <c r="C62" s="29">
        <f t="shared" si="1"/>
        <v>644.15074501562538</v>
      </c>
      <c r="D62" s="22"/>
      <c r="E62" s="72"/>
      <c r="F62" s="73"/>
      <c r="G62" s="73"/>
      <c r="H62" s="73"/>
      <c r="I62" s="73"/>
      <c r="J62" s="73"/>
      <c r="K62" s="73"/>
      <c r="L62" s="73"/>
      <c r="M62" s="73"/>
      <c r="N62" s="74"/>
      <c r="O62" s="22"/>
      <c r="P62" s="22"/>
      <c r="Q62" s="22"/>
      <c r="R62" s="22"/>
      <c r="S62" s="22"/>
      <c r="T62" s="22"/>
      <c r="U62" s="22"/>
      <c r="V62" s="22"/>
      <c r="W62" s="27"/>
    </row>
    <row r="63" spans="1:23" x14ac:dyDescent="0.25">
      <c r="A63" s="23" t="s">
        <v>184</v>
      </c>
      <c r="B63" s="28">
        <v>27.75</v>
      </c>
      <c r="C63" s="29">
        <f t="shared" si="1"/>
        <v>0.86513251562501381</v>
      </c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7"/>
    </row>
    <row r="64" spans="1:23" x14ac:dyDescent="0.25">
      <c r="A64" s="23" t="s">
        <v>185</v>
      </c>
      <c r="B64" s="28">
        <v>27.066666666666666</v>
      </c>
      <c r="C64" s="29">
        <f t="shared" si="1"/>
        <v>2.6032477934028027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7"/>
    </row>
    <row r="65" spans="1:23" x14ac:dyDescent="0.25">
      <c r="A65" s="23" t="s">
        <v>186</v>
      </c>
      <c r="B65" s="28">
        <v>25.433333333333334</v>
      </c>
      <c r="C65" s="29">
        <f t="shared" si="1"/>
        <v>10.541656126736157</v>
      </c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7"/>
    </row>
    <row r="66" spans="1:23" x14ac:dyDescent="0.25">
      <c r="A66" s="23" t="s">
        <v>187</v>
      </c>
      <c r="B66" s="28">
        <v>21.933333333333334</v>
      </c>
      <c r="C66" s="29">
        <f t="shared" si="1"/>
        <v>45.519197793402874</v>
      </c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7"/>
    </row>
    <row r="67" spans="1:23" x14ac:dyDescent="0.25">
      <c r="A67" s="23" t="s">
        <v>188</v>
      </c>
      <c r="B67" s="28">
        <v>34.783333333333331</v>
      </c>
      <c r="C67" s="29">
        <f t="shared" ref="C67:C130" si="23">(B67-Media)^2</f>
        <v>37.249151960069334</v>
      </c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7"/>
    </row>
    <row r="68" spans="1:23" x14ac:dyDescent="0.25">
      <c r="A68" s="23" t="s">
        <v>189</v>
      </c>
      <c r="B68" s="28">
        <v>20.333333333333332</v>
      </c>
      <c r="C68" s="29">
        <f t="shared" si="23"/>
        <v>69.668931126736254</v>
      </c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7"/>
    </row>
    <row r="69" spans="1:23" x14ac:dyDescent="0.25">
      <c r="A69" s="23" t="s">
        <v>190</v>
      </c>
      <c r="B69" s="28">
        <v>21.683333333333334</v>
      </c>
      <c r="C69" s="29">
        <f t="shared" si="23"/>
        <v>48.955093626736215</v>
      </c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7"/>
    </row>
    <row r="70" spans="1:23" x14ac:dyDescent="0.25">
      <c r="A70" s="23" t="s">
        <v>191</v>
      </c>
      <c r="B70" s="28">
        <v>27.3</v>
      </c>
      <c r="C70" s="29">
        <f t="shared" si="23"/>
        <v>1.9047450156250185</v>
      </c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7"/>
    </row>
    <row r="71" spans="1:23" x14ac:dyDescent="0.25">
      <c r="A71" s="23" t="s">
        <v>192</v>
      </c>
      <c r="B71" s="28">
        <v>30.816666666666666</v>
      </c>
      <c r="C71" s="29">
        <f t="shared" si="23"/>
        <v>4.5648102934027452</v>
      </c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7"/>
    </row>
    <row r="72" spans="1:23" x14ac:dyDescent="0.25">
      <c r="A72" s="23" t="s">
        <v>193</v>
      </c>
      <c r="B72" s="28">
        <v>28.316666666666666</v>
      </c>
      <c r="C72" s="29">
        <f t="shared" si="23"/>
        <v>0.13210196006945002</v>
      </c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7"/>
    </row>
    <row r="73" spans="1:23" x14ac:dyDescent="0.25">
      <c r="A73" s="23" t="s">
        <v>194</v>
      </c>
      <c r="B73" s="28">
        <v>23.383333333333333</v>
      </c>
      <c r="C73" s="29">
        <f t="shared" si="23"/>
        <v>28.056001960069526</v>
      </c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7"/>
    </row>
    <row r="74" spans="1:23" x14ac:dyDescent="0.25">
      <c r="A74" s="23" t="s">
        <v>195</v>
      </c>
      <c r="B74" s="28">
        <v>27.183333333333334</v>
      </c>
      <c r="C74" s="29">
        <f t="shared" si="23"/>
        <v>2.2403852934027992</v>
      </c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7"/>
    </row>
    <row r="75" spans="1:23" x14ac:dyDescent="0.25">
      <c r="A75" s="23" t="s">
        <v>196</v>
      </c>
      <c r="B75" s="28">
        <v>39.06666666666667</v>
      </c>
      <c r="C75" s="29">
        <f t="shared" si="23"/>
        <v>107.88024779340269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7"/>
    </row>
    <row r="76" spans="1:23" x14ac:dyDescent="0.25">
      <c r="A76" s="23" t="s">
        <v>197</v>
      </c>
      <c r="B76" s="28">
        <v>33.583333333333336</v>
      </c>
      <c r="C76" s="29">
        <f t="shared" si="23"/>
        <v>24.041451960069395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7"/>
    </row>
    <row r="77" spans="1:23" x14ac:dyDescent="0.25">
      <c r="A77" s="23" t="s">
        <v>198</v>
      </c>
      <c r="B77" s="28">
        <v>39.06666666666667</v>
      </c>
      <c r="C77" s="29">
        <f t="shared" si="23"/>
        <v>107.88024779340269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7"/>
    </row>
    <row r="78" spans="1:23" x14ac:dyDescent="0.25">
      <c r="A78" s="23" t="s">
        <v>199</v>
      </c>
      <c r="B78" s="28">
        <v>30.65</v>
      </c>
      <c r="C78" s="29">
        <f t="shared" si="23"/>
        <v>3.8804075156249653</v>
      </c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7"/>
    </row>
    <row r="79" spans="1:23" x14ac:dyDescent="0.25">
      <c r="A79" s="23" t="s">
        <v>200</v>
      </c>
      <c r="B79" s="28">
        <v>33.93333333333333</v>
      </c>
      <c r="C79" s="29">
        <f t="shared" si="23"/>
        <v>27.596197793402666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7"/>
    </row>
    <row r="80" spans="1:23" x14ac:dyDescent="0.25">
      <c r="A80" s="23" t="s">
        <v>201</v>
      </c>
      <c r="B80" s="28">
        <v>30.716666666666665</v>
      </c>
      <c r="C80" s="29">
        <f t="shared" si="23"/>
        <v>4.1475019600694072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7"/>
    </row>
    <row r="81" spans="1:23" x14ac:dyDescent="0.25">
      <c r="A81" s="23" t="s">
        <v>202</v>
      </c>
      <c r="B81" s="28">
        <v>27.683333333333334</v>
      </c>
      <c r="C81" s="29">
        <f t="shared" si="23"/>
        <v>0.99359362673612539</v>
      </c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7"/>
    </row>
    <row r="82" spans="1:23" x14ac:dyDescent="0.25">
      <c r="A82" s="23" t="s">
        <v>203</v>
      </c>
      <c r="B82" s="28">
        <v>24.483333333333334</v>
      </c>
      <c r="C82" s="29">
        <f t="shared" si="23"/>
        <v>17.613060293402832</v>
      </c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7"/>
    </row>
    <row r="83" spans="1:23" x14ac:dyDescent="0.25">
      <c r="A83" s="23" t="s">
        <v>204</v>
      </c>
      <c r="B83" s="28">
        <v>22.466666666666665</v>
      </c>
      <c r="C83" s="29">
        <f t="shared" si="23"/>
        <v>38.607064460069559</v>
      </c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7"/>
    </row>
    <row r="84" spans="1:23" x14ac:dyDescent="0.25">
      <c r="A84" s="23" t="s">
        <v>205</v>
      </c>
      <c r="B84" s="28">
        <v>29.666666666666668</v>
      </c>
      <c r="C84" s="29">
        <f t="shared" si="23"/>
        <v>0.97326446006943212</v>
      </c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7"/>
    </row>
    <row r="85" spans="1:23" x14ac:dyDescent="0.25">
      <c r="A85" s="23" t="s">
        <v>206</v>
      </c>
      <c r="B85" s="28">
        <v>30.983333333333334</v>
      </c>
      <c r="C85" s="29">
        <f t="shared" si="23"/>
        <v>5.304768626736081</v>
      </c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7"/>
    </row>
    <row r="86" spans="1:23" x14ac:dyDescent="0.25">
      <c r="A86" s="23" t="s">
        <v>207</v>
      </c>
      <c r="B86" s="28">
        <v>22.95</v>
      </c>
      <c r="C86" s="29">
        <f t="shared" si="23"/>
        <v>32.834332515625093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7"/>
    </row>
    <row r="87" spans="1:23" x14ac:dyDescent="0.25">
      <c r="A87" s="23" t="s">
        <v>208</v>
      </c>
      <c r="B87" s="28">
        <v>29.016666666666666</v>
      </c>
      <c r="C87" s="29">
        <f t="shared" si="23"/>
        <v>0.11326029340277215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7"/>
    </row>
    <row r="88" spans="1:23" x14ac:dyDescent="0.25">
      <c r="A88" s="23" t="s">
        <v>209</v>
      </c>
      <c r="B88" s="28">
        <v>23.916666666666668</v>
      </c>
      <c r="C88" s="29">
        <f t="shared" si="23"/>
        <v>22.690535293402839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7"/>
    </row>
    <row r="89" spans="1:23" x14ac:dyDescent="0.25">
      <c r="A89" s="23" t="s">
        <v>210</v>
      </c>
      <c r="B89" s="28">
        <v>23.866666666666667</v>
      </c>
      <c r="C89" s="29">
        <f t="shared" si="23"/>
        <v>23.169381126736177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7"/>
    </row>
    <row r="90" spans="1:23" x14ac:dyDescent="0.25">
      <c r="A90" s="23" t="s">
        <v>211</v>
      </c>
      <c r="B90" s="28">
        <v>23.05</v>
      </c>
      <c r="C90" s="29">
        <f t="shared" si="23"/>
        <v>31.698307515625075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7"/>
    </row>
    <row r="91" spans="1:23" x14ac:dyDescent="0.25">
      <c r="A91" s="23" t="s">
        <v>212</v>
      </c>
      <c r="B91" s="28">
        <v>31.45</v>
      </c>
      <c r="C91" s="29">
        <f t="shared" si="23"/>
        <v>7.6722075156249554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7"/>
    </row>
    <row r="92" spans="1:23" x14ac:dyDescent="0.25">
      <c r="A92" s="23" t="s">
        <v>213</v>
      </c>
      <c r="B92" s="28">
        <v>40.216666666666669</v>
      </c>
      <c r="C92" s="29">
        <f t="shared" si="23"/>
        <v>133.09179362673598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7"/>
    </row>
    <row r="93" spans="1:23" x14ac:dyDescent="0.25">
      <c r="A93" s="23" t="s">
        <v>214</v>
      </c>
      <c r="B93" s="28">
        <v>36.233333333333334</v>
      </c>
      <c r="C93" s="29">
        <f t="shared" si="23"/>
        <v>57.050956126736011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7"/>
    </row>
    <row r="94" spans="1:23" x14ac:dyDescent="0.25">
      <c r="A94" s="23" t="s">
        <v>215</v>
      </c>
      <c r="B94" s="28">
        <v>29.85</v>
      </c>
      <c r="C94" s="29">
        <f t="shared" si="23"/>
        <v>1.3686075156249859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7"/>
    </row>
    <row r="95" spans="1:23" x14ac:dyDescent="0.25">
      <c r="A95" s="23" t="s">
        <v>216</v>
      </c>
      <c r="B95" s="28">
        <v>28.533333333333335</v>
      </c>
      <c r="C95" s="29">
        <f t="shared" si="23"/>
        <v>2.1547793402779469E-2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7"/>
    </row>
    <row r="96" spans="1:23" x14ac:dyDescent="0.25">
      <c r="A96" s="23" t="s">
        <v>217</v>
      </c>
      <c r="B96" s="28">
        <v>31.383333333333333</v>
      </c>
      <c r="C96" s="29">
        <f t="shared" si="23"/>
        <v>7.3073352934027351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7"/>
    </row>
    <row r="97" spans="1:23" x14ac:dyDescent="0.25">
      <c r="A97" s="23" t="s">
        <v>218</v>
      </c>
      <c r="B97" s="28">
        <v>22.383333333333333</v>
      </c>
      <c r="C97" s="29">
        <f t="shared" si="23"/>
        <v>39.649585293402879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7"/>
    </row>
    <row r="98" spans="1:23" x14ac:dyDescent="0.25">
      <c r="A98" s="23" t="s">
        <v>219</v>
      </c>
      <c r="B98" s="28">
        <v>29.6</v>
      </c>
      <c r="C98" s="29">
        <f t="shared" si="23"/>
        <v>0.84617001562498895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7"/>
    </row>
    <row r="99" spans="1:23" x14ac:dyDescent="0.25">
      <c r="A99" s="23" t="s">
        <v>220</v>
      </c>
      <c r="B99" s="28">
        <v>27.083333333333332</v>
      </c>
      <c r="C99" s="29">
        <f t="shared" si="23"/>
        <v>2.5497436267361384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7"/>
    </row>
    <row r="100" spans="1:23" x14ac:dyDescent="0.25">
      <c r="A100" s="23" t="s">
        <v>221</v>
      </c>
      <c r="B100" s="28">
        <v>29.7</v>
      </c>
      <c r="C100" s="29">
        <f t="shared" si="23"/>
        <v>1.0401450156249834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7"/>
    </row>
    <row r="101" spans="1:23" x14ac:dyDescent="0.25">
      <c r="A101" s="23" t="s">
        <v>222</v>
      </c>
      <c r="B101" s="28">
        <v>28.666666666666668</v>
      </c>
      <c r="C101" s="29">
        <f t="shared" si="23"/>
        <v>1.8112673611127891E-4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7"/>
    </row>
    <row r="102" spans="1:23" x14ac:dyDescent="0.25">
      <c r="A102" s="23" t="s">
        <v>223</v>
      </c>
      <c r="B102" s="28">
        <v>29.95</v>
      </c>
      <c r="C102" s="29">
        <f t="shared" si="23"/>
        <v>1.6125825156249793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7"/>
    </row>
    <row r="103" spans="1:23" x14ac:dyDescent="0.25">
      <c r="A103" s="23" t="s">
        <v>224</v>
      </c>
      <c r="B103" s="28">
        <v>12.433333333333334</v>
      </c>
      <c r="C103" s="29">
        <f t="shared" si="23"/>
        <v>263.95823946006971</v>
      </c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7"/>
    </row>
    <row r="104" spans="1:23" x14ac:dyDescent="0.25">
      <c r="A104" s="23" t="s">
        <v>225</v>
      </c>
      <c r="B104" s="28">
        <v>22.466666666666665</v>
      </c>
      <c r="C104" s="29">
        <f t="shared" si="23"/>
        <v>38.607064460069559</v>
      </c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7"/>
    </row>
    <row r="105" spans="1:23" x14ac:dyDescent="0.25">
      <c r="A105" s="23" t="s">
        <v>226</v>
      </c>
      <c r="B105" s="28">
        <v>26.6</v>
      </c>
      <c r="C105" s="29">
        <f t="shared" si="23"/>
        <v>4.3269200156250252</v>
      </c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7"/>
    </row>
    <row r="106" spans="1:23" x14ac:dyDescent="0.25">
      <c r="A106" s="23" t="s">
        <v>227</v>
      </c>
      <c r="B106" s="28">
        <v>28.966666666666665</v>
      </c>
      <c r="C106" s="29">
        <f t="shared" si="23"/>
        <v>8.2106126736105914E-2</v>
      </c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7"/>
    </row>
    <row r="107" spans="1:23" x14ac:dyDescent="0.25">
      <c r="A107" s="23" t="s">
        <v>228</v>
      </c>
      <c r="B107" s="28">
        <v>40.233333333333334</v>
      </c>
      <c r="C107" s="29">
        <f t="shared" si="23"/>
        <v>133.47662279340264</v>
      </c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7"/>
    </row>
    <row r="108" spans="1:23" x14ac:dyDescent="0.25">
      <c r="A108" s="23" t="s">
        <v>229</v>
      </c>
      <c r="B108" s="28">
        <v>29.566666666666666</v>
      </c>
      <c r="C108" s="29">
        <f t="shared" si="23"/>
        <v>0.78595612673609749</v>
      </c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7"/>
    </row>
    <row r="109" spans="1:23" x14ac:dyDescent="0.25">
      <c r="A109" s="23" t="s">
        <v>230</v>
      </c>
      <c r="B109" s="28">
        <v>18.55</v>
      </c>
      <c r="C109" s="29">
        <f t="shared" si="23"/>
        <v>102.61943251562514</v>
      </c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7"/>
    </row>
    <row r="110" spans="1:23" x14ac:dyDescent="0.25">
      <c r="A110" s="23" t="s">
        <v>231</v>
      </c>
      <c r="B110" s="28">
        <v>36.75</v>
      </c>
      <c r="C110" s="29">
        <f t="shared" si="23"/>
        <v>65.12288251562488</v>
      </c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7"/>
    </row>
    <row r="111" spans="1:23" x14ac:dyDescent="0.25">
      <c r="A111" s="23" t="s">
        <v>232</v>
      </c>
      <c r="B111" s="28">
        <v>28.166666666666668</v>
      </c>
      <c r="C111" s="29">
        <f t="shared" si="23"/>
        <v>0.26363946006945083</v>
      </c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7"/>
    </row>
    <row r="112" spans="1:23" x14ac:dyDescent="0.25">
      <c r="A112" s="23" t="s">
        <v>233</v>
      </c>
      <c r="B112" s="28">
        <v>20.3</v>
      </c>
      <c r="C112" s="29">
        <f t="shared" si="23"/>
        <v>70.226495015625119</v>
      </c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7"/>
    </row>
    <row r="113" spans="1:23" x14ac:dyDescent="0.25">
      <c r="A113" s="23" t="s">
        <v>234</v>
      </c>
      <c r="B113" s="28">
        <v>25.433333333333334</v>
      </c>
      <c r="C113" s="29">
        <f t="shared" si="23"/>
        <v>10.541656126736157</v>
      </c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7"/>
    </row>
    <row r="114" spans="1:23" x14ac:dyDescent="0.25">
      <c r="A114" s="23" t="s">
        <v>235</v>
      </c>
      <c r="B114" s="28">
        <v>27.766666666666666</v>
      </c>
      <c r="C114" s="29">
        <f t="shared" si="23"/>
        <v>0.83440612673612635</v>
      </c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7"/>
    </row>
    <row r="115" spans="1:23" x14ac:dyDescent="0.25">
      <c r="A115" s="23" t="s">
        <v>236</v>
      </c>
      <c r="B115" s="28">
        <v>30.483333333333334</v>
      </c>
      <c r="C115" s="29">
        <f t="shared" si="23"/>
        <v>3.2515602934027545</v>
      </c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7"/>
    </row>
    <row r="116" spans="1:23" x14ac:dyDescent="0.25">
      <c r="A116" s="23" t="s">
        <v>237</v>
      </c>
      <c r="B116" s="28">
        <v>21.133333333333333</v>
      </c>
      <c r="C116" s="29">
        <f t="shared" si="23"/>
        <v>56.95406446006956</v>
      </c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7"/>
    </row>
    <row r="117" spans="1:23" x14ac:dyDescent="0.25">
      <c r="A117" s="23" t="s">
        <v>238</v>
      </c>
      <c r="B117" s="28">
        <v>29.833333333333332</v>
      </c>
      <c r="C117" s="29">
        <f t="shared" si="23"/>
        <v>1.3298894600694247</v>
      </c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7"/>
    </row>
    <row r="118" spans="1:23" x14ac:dyDescent="0.25">
      <c r="A118" s="23" t="s">
        <v>239</v>
      </c>
      <c r="B118" s="28">
        <v>21.733333333333334</v>
      </c>
      <c r="C118" s="29">
        <f t="shared" si="23"/>
        <v>48.257914460069536</v>
      </c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7"/>
    </row>
    <row r="119" spans="1:23" x14ac:dyDescent="0.25">
      <c r="A119" s="23" t="s">
        <v>240</v>
      </c>
      <c r="B119" s="28">
        <v>26.283333333333335</v>
      </c>
      <c r="C119" s="29">
        <f t="shared" si="23"/>
        <v>5.7446102934028058</v>
      </c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7"/>
    </row>
    <row r="120" spans="1:23" x14ac:dyDescent="0.25">
      <c r="A120" s="23" t="s">
        <v>241</v>
      </c>
      <c r="B120" s="28">
        <v>32.6</v>
      </c>
      <c r="C120" s="29">
        <f t="shared" si="23"/>
        <v>15.365420015624952</v>
      </c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7"/>
    </row>
    <row r="121" spans="1:23" x14ac:dyDescent="0.25">
      <c r="A121" s="23" t="s">
        <v>242</v>
      </c>
      <c r="B121" s="28">
        <v>28.25</v>
      </c>
      <c r="C121" s="29">
        <f t="shared" si="23"/>
        <v>0.18500751562500639</v>
      </c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7"/>
    </row>
    <row r="122" spans="1:23" x14ac:dyDescent="0.25">
      <c r="A122" s="23" t="s">
        <v>243</v>
      </c>
      <c r="B122" s="28">
        <v>28.216666666666665</v>
      </c>
      <c r="C122" s="29">
        <f t="shared" si="23"/>
        <v>0.21479362673611951</v>
      </c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7"/>
    </row>
    <row r="123" spans="1:23" x14ac:dyDescent="0.25">
      <c r="A123" s="23" t="s">
        <v>244</v>
      </c>
      <c r="B123" s="28">
        <v>28.683333333333334</v>
      </c>
      <c r="C123" s="29">
        <f t="shared" si="23"/>
        <v>1.0293402777731699E-5</v>
      </c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7"/>
    </row>
    <row r="124" spans="1:23" x14ac:dyDescent="0.25">
      <c r="A124" s="23" t="s">
        <v>245</v>
      </c>
      <c r="B124" s="28">
        <v>29.183333333333334</v>
      </c>
      <c r="C124" s="29">
        <f t="shared" si="23"/>
        <v>0.2532186267361039</v>
      </c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7"/>
    </row>
    <row r="125" spans="1:23" x14ac:dyDescent="0.25">
      <c r="A125" s="23" t="s">
        <v>246</v>
      </c>
      <c r="B125" s="28">
        <v>28.466666666666665</v>
      </c>
      <c r="C125" s="29">
        <f t="shared" si="23"/>
        <v>4.5564460069448316E-2</v>
      </c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7"/>
    </row>
    <row r="126" spans="1:23" x14ac:dyDescent="0.25">
      <c r="A126" s="23" t="s">
        <v>247</v>
      </c>
      <c r="B126" s="28">
        <v>31.233333333333334</v>
      </c>
      <c r="C126" s="29">
        <f t="shared" si="23"/>
        <v>6.5188727934027444</v>
      </c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7"/>
    </row>
    <row r="127" spans="1:23" x14ac:dyDescent="0.25">
      <c r="A127" s="23" t="s">
        <v>248</v>
      </c>
      <c r="B127" s="28">
        <v>20.266666666666666</v>
      </c>
      <c r="C127" s="29">
        <f t="shared" si="23"/>
        <v>70.786281126736256</v>
      </c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7"/>
    </row>
    <row r="128" spans="1:23" x14ac:dyDescent="0.25">
      <c r="A128" s="23" t="s">
        <v>249</v>
      </c>
      <c r="B128" s="28">
        <v>42.583333333333336</v>
      </c>
      <c r="C128" s="29">
        <f t="shared" si="23"/>
        <v>193.2992019600693</v>
      </c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7"/>
    </row>
    <row r="129" spans="1:23" x14ac:dyDescent="0.25">
      <c r="A129" s="23" t="s">
        <v>250</v>
      </c>
      <c r="B129" s="28">
        <v>25.916666666666668</v>
      </c>
      <c r="C129" s="29">
        <f t="shared" si="23"/>
        <v>7.6367019600694785</v>
      </c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7"/>
    </row>
    <row r="130" spans="1:23" x14ac:dyDescent="0.25">
      <c r="A130" s="23" t="s">
        <v>251</v>
      </c>
      <c r="B130" s="28">
        <v>24.466666666666665</v>
      </c>
      <c r="C130" s="29">
        <f t="shared" si="23"/>
        <v>17.753231126736189</v>
      </c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7"/>
    </row>
    <row r="131" spans="1:23" x14ac:dyDescent="0.25">
      <c r="A131" s="23" t="s">
        <v>252</v>
      </c>
      <c r="B131" s="28">
        <v>33.9</v>
      </c>
      <c r="C131" s="29">
        <f t="shared" ref="C131:C194" si="24">(B131-Media)^2</f>
        <v>27.247095015624907</v>
      </c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7"/>
    </row>
    <row r="132" spans="1:23" x14ac:dyDescent="0.25">
      <c r="A132" s="23" t="s">
        <v>253</v>
      </c>
      <c r="B132" s="28">
        <v>33.31666666666667</v>
      </c>
      <c r="C132" s="29">
        <f t="shared" si="24"/>
        <v>21.497518626736074</v>
      </c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7"/>
    </row>
    <row r="133" spans="1:23" x14ac:dyDescent="0.25">
      <c r="A133" s="23" t="s">
        <v>254</v>
      </c>
      <c r="B133" s="28">
        <v>28.966666666666665</v>
      </c>
      <c r="C133" s="29">
        <f t="shared" si="24"/>
        <v>8.2106126736105914E-2</v>
      </c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7"/>
    </row>
    <row r="134" spans="1:23" x14ac:dyDescent="0.25">
      <c r="A134" s="23" t="s">
        <v>255</v>
      </c>
      <c r="B134" s="28">
        <v>37.049999999999997</v>
      </c>
      <c r="C134" s="29">
        <f t="shared" si="24"/>
        <v>70.05480751562483</v>
      </c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7"/>
    </row>
    <row r="135" spans="1:23" x14ac:dyDescent="0.25">
      <c r="A135" s="23" t="s">
        <v>256</v>
      </c>
      <c r="B135" s="28">
        <v>30.516666666666666</v>
      </c>
      <c r="C135" s="29">
        <f t="shared" si="24"/>
        <v>3.3728852934027471</v>
      </c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7"/>
    </row>
    <row r="136" spans="1:23" x14ac:dyDescent="0.25">
      <c r="A136" s="23" t="s">
        <v>257</v>
      </c>
      <c r="B136" s="28">
        <v>37.833333333333336</v>
      </c>
      <c r="C136" s="29">
        <f t="shared" si="24"/>
        <v>83.781222793402691</v>
      </c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7"/>
    </row>
    <row r="137" spans="1:23" x14ac:dyDescent="0.25">
      <c r="A137" s="23" t="s">
        <v>258</v>
      </c>
      <c r="B137" s="28">
        <v>27.816666666666666</v>
      </c>
      <c r="C137" s="29">
        <f t="shared" si="24"/>
        <v>0.74556029340279095</v>
      </c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7"/>
    </row>
    <row r="138" spans="1:23" x14ac:dyDescent="0.25">
      <c r="A138" s="23" t="s">
        <v>259</v>
      </c>
      <c r="B138" s="28">
        <v>20.116666666666667</v>
      </c>
      <c r="C138" s="29">
        <f t="shared" si="24"/>
        <v>73.332818626736227</v>
      </c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7"/>
    </row>
    <row r="139" spans="1:23" x14ac:dyDescent="0.25">
      <c r="A139" s="23" t="s">
        <v>260</v>
      </c>
      <c r="B139" s="28">
        <v>26.05</v>
      </c>
      <c r="C139" s="29">
        <f t="shared" si="24"/>
        <v>6.9175575156250355</v>
      </c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7"/>
    </row>
    <row r="140" spans="1:23" x14ac:dyDescent="0.25">
      <c r="A140" s="23" t="s">
        <v>261</v>
      </c>
      <c r="B140" s="28">
        <v>25.35</v>
      </c>
      <c r="C140" s="29">
        <f t="shared" si="24"/>
        <v>11.089732515625039</v>
      </c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7"/>
    </row>
    <row r="141" spans="1:23" x14ac:dyDescent="0.25">
      <c r="A141" s="23" t="s">
        <v>262</v>
      </c>
      <c r="B141" s="28">
        <v>30.1</v>
      </c>
      <c r="C141" s="29">
        <f t="shared" si="24"/>
        <v>2.0160450156249832</v>
      </c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7"/>
    </row>
    <row r="142" spans="1:23" x14ac:dyDescent="0.25">
      <c r="A142" s="23" t="s">
        <v>263</v>
      </c>
      <c r="B142" s="28">
        <v>25.433333333333334</v>
      </c>
      <c r="C142" s="29">
        <f t="shared" si="24"/>
        <v>10.541656126736157</v>
      </c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7"/>
    </row>
    <row r="143" spans="1:23" x14ac:dyDescent="0.25">
      <c r="A143" s="23" t="s">
        <v>264</v>
      </c>
      <c r="B143" s="28">
        <v>36.333333333333336</v>
      </c>
      <c r="C143" s="29">
        <f t="shared" si="24"/>
        <v>58.571597793402702</v>
      </c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7"/>
    </row>
    <row r="144" spans="1:23" x14ac:dyDescent="0.25">
      <c r="A144" s="23" t="s">
        <v>265</v>
      </c>
      <c r="B144" s="28">
        <v>26.683333333333334</v>
      </c>
      <c r="C144" s="29">
        <f t="shared" si="24"/>
        <v>3.9871769600694731</v>
      </c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7"/>
    </row>
    <row r="145" spans="1:23" x14ac:dyDescent="0.25">
      <c r="A145" s="23" t="s">
        <v>266</v>
      </c>
      <c r="B145" s="28">
        <v>29.566666666666666</v>
      </c>
      <c r="C145" s="29">
        <f t="shared" si="24"/>
        <v>0.78595612673609749</v>
      </c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7"/>
    </row>
    <row r="146" spans="1:23" x14ac:dyDescent="0.25">
      <c r="A146" s="23" t="s">
        <v>267</v>
      </c>
      <c r="B146" s="28">
        <v>33.31666666666667</v>
      </c>
      <c r="C146" s="29">
        <f t="shared" si="24"/>
        <v>21.497518626736074</v>
      </c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7"/>
    </row>
    <row r="147" spans="1:23" x14ac:dyDescent="0.25">
      <c r="A147" s="23" t="s">
        <v>268</v>
      </c>
      <c r="B147" s="28">
        <v>28.3</v>
      </c>
      <c r="C147" s="29">
        <f t="shared" si="24"/>
        <v>0.14449501562500511</v>
      </c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7"/>
    </row>
    <row r="148" spans="1:23" x14ac:dyDescent="0.25">
      <c r="A148" s="23" t="s">
        <v>269</v>
      </c>
      <c r="B148" s="28">
        <v>32.116666666666667</v>
      </c>
      <c r="C148" s="29">
        <f t="shared" si="24"/>
        <v>11.809818626736064</v>
      </c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7"/>
    </row>
    <row r="149" spans="1:23" x14ac:dyDescent="0.25">
      <c r="A149" s="23" t="s">
        <v>270</v>
      </c>
      <c r="B149" s="28">
        <v>41</v>
      </c>
      <c r="C149" s="29">
        <f t="shared" si="24"/>
        <v>151.77932001562482</v>
      </c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7"/>
    </row>
    <row r="150" spans="1:23" x14ac:dyDescent="0.25">
      <c r="A150" s="23" t="s">
        <v>271</v>
      </c>
      <c r="B150" s="28">
        <v>23.416666666666668</v>
      </c>
      <c r="C150" s="29">
        <f t="shared" si="24"/>
        <v>27.703993626736178</v>
      </c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7"/>
    </row>
    <row r="151" spans="1:23" x14ac:dyDescent="0.25">
      <c r="A151" s="23" t="s">
        <v>272</v>
      </c>
      <c r="B151" s="28">
        <v>10.333333333333334</v>
      </c>
      <c r="C151" s="29">
        <f t="shared" si="24"/>
        <v>336.60476446006976</v>
      </c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7"/>
    </row>
    <row r="152" spans="1:23" x14ac:dyDescent="0.25">
      <c r="A152" s="23" t="s">
        <v>273</v>
      </c>
      <c r="B152" s="28">
        <v>28.016666666666666</v>
      </c>
      <c r="C152" s="29">
        <f t="shared" si="24"/>
        <v>0.44017696006945556</v>
      </c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7"/>
    </row>
    <row r="153" spans="1:23" x14ac:dyDescent="0.25">
      <c r="A153" s="23" t="s">
        <v>274</v>
      </c>
      <c r="B153" s="28">
        <v>32.166666666666664</v>
      </c>
      <c r="C153" s="29">
        <f t="shared" si="24"/>
        <v>12.155972793402709</v>
      </c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7"/>
    </row>
    <row r="154" spans="1:23" x14ac:dyDescent="0.25">
      <c r="A154" s="23" t="s">
        <v>275</v>
      </c>
      <c r="B154" s="28">
        <v>27.266666666666666</v>
      </c>
      <c r="C154" s="29">
        <f t="shared" si="24"/>
        <v>1.9978644600694682</v>
      </c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7"/>
    </row>
    <row r="155" spans="1:23" x14ac:dyDescent="0.25">
      <c r="A155" s="23" t="s">
        <v>276</v>
      </c>
      <c r="B155" s="28">
        <v>16.233333333333334</v>
      </c>
      <c r="C155" s="29">
        <f t="shared" si="24"/>
        <v>154.92262279340295</v>
      </c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7"/>
    </row>
    <row r="156" spans="1:23" x14ac:dyDescent="0.25">
      <c r="A156" s="23" t="s">
        <v>277</v>
      </c>
      <c r="B156" s="28">
        <v>35.1</v>
      </c>
      <c r="C156" s="29">
        <f t="shared" si="24"/>
        <v>41.214795015624922</v>
      </c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7"/>
    </row>
    <row r="157" spans="1:23" x14ac:dyDescent="0.25">
      <c r="A157" s="23" t="s">
        <v>278</v>
      </c>
      <c r="B157" s="28">
        <v>24.75</v>
      </c>
      <c r="C157" s="29">
        <f t="shared" si="24"/>
        <v>15.445882515625058</v>
      </c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7"/>
    </row>
    <row r="158" spans="1:23" x14ac:dyDescent="0.25">
      <c r="A158" s="23" t="s">
        <v>279</v>
      </c>
      <c r="B158" s="28">
        <v>29.066666666666666</v>
      </c>
      <c r="C158" s="29">
        <f t="shared" si="24"/>
        <v>0.14941446006943854</v>
      </c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7"/>
    </row>
    <row r="159" spans="1:23" x14ac:dyDescent="0.25">
      <c r="A159" s="23" t="s">
        <v>280</v>
      </c>
      <c r="B159" s="28">
        <v>29.916666666666668</v>
      </c>
      <c r="C159" s="29">
        <f t="shared" si="24"/>
        <v>1.5290352934027625</v>
      </c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7"/>
    </row>
    <row r="160" spans="1:23" x14ac:dyDescent="0.25">
      <c r="A160" s="23" t="s">
        <v>281</v>
      </c>
      <c r="B160" s="28">
        <v>19.666666666666668</v>
      </c>
      <c r="C160" s="29">
        <f t="shared" si="24"/>
        <v>81.242431126736221</v>
      </c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7"/>
    </row>
    <row r="161" spans="1:23" x14ac:dyDescent="0.25">
      <c r="A161" s="23" t="s">
        <v>282</v>
      </c>
      <c r="B161" s="28">
        <v>20.366666666666667</v>
      </c>
      <c r="C161" s="29">
        <f t="shared" si="24"/>
        <v>69.113589460069562</v>
      </c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7"/>
    </row>
    <row r="162" spans="1:23" x14ac:dyDescent="0.25">
      <c r="A162" s="23" t="s">
        <v>283</v>
      </c>
      <c r="B162" s="28">
        <v>27.466666666666665</v>
      </c>
      <c r="C162" s="29">
        <f t="shared" si="24"/>
        <v>1.4724811267361331</v>
      </c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7"/>
    </row>
    <row r="163" spans="1:23" x14ac:dyDescent="0.25">
      <c r="A163" s="23" t="s">
        <v>284</v>
      </c>
      <c r="B163" s="28">
        <v>24.033333333333335</v>
      </c>
      <c r="C163" s="29">
        <f t="shared" si="24"/>
        <v>21.59267279340283</v>
      </c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7"/>
    </row>
    <row r="164" spans="1:23" x14ac:dyDescent="0.25">
      <c r="A164" s="23" t="s">
        <v>285</v>
      </c>
      <c r="B164" s="28">
        <v>22.766666666666666</v>
      </c>
      <c r="C164" s="29">
        <f t="shared" si="24"/>
        <v>34.968989460069544</v>
      </c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7"/>
    </row>
    <row r="165" spans="1:23" x14ac:dyDescent="0.25">
      <c r="A165" s="23" t="s">
        <v>286</v>
      </c>
      <c r="B165" s="28">
        <v>38.549999999999997</v>
      </c>
      <c r="C165" s="29">
        <f t="shared" si="24"/>
        <v>97.414432515624796</v>
      </c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7"/>
    </row>
    <row r="166" spans="1:23" x14ac:dyDescent="0.25">
      <c r="A166" s="23" t="s">
        <v>287</v>
      </c>
      <c r="B166" s="28">
        <v>29.433333333333334</v>
      </c>
      <c r="C166" s="29">
        <f t="shared" si="24"/>
        <v>0.56732279340276692</v>
      </c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7"/>
    </row>
    <row r="167" spans="1:23" x14ac:dyDescent="0.25">
      <c r="A167" s="23" t="s">
        <v>288</v>
      </c>
      <c r="B167" s="28">
        <v>22.033333333333335</v>
      </c>
      <c r="C167" s="29">
        <f t="shared" si="24"/>
        <v>44.179839460069523</v>
      </c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7"/>
    </row>
    <row r="168" spans="1:23" x14ac:dyDescent="0.25">
      <c r="A168" s="23" t="s">
        <v>289</v>
      </c>
      <c r="B168" s="28">
        <v>35.283333333333331</v>
      </c>
      <c r="C168" s="29">
        <f t="shared" si="24"/>
        <v>43.602360293402654</v>
      </c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7"/>
    </row>
    <row r="169" spans="1:23" x14ac:dyDescent="0.25">
      <c r="A169" s="23" t="s">
        <v>290</v>
      </c>
      <c r="B169" s="28">
        <v>28.9</v>
      </c>
      <c r="C169" s="29">
        <f t="shared" si="24"/>
        <v>4.8345015624996115E-2</v>
      </c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7"/>
    </row>
    <row r="170" spans="1:23" x14ac:dyDescent="0.25">
      <c r="A170" s="23" t="s">
        <v>291</v>
      </c>
      <c r="B170" s="28">
        <v>27.516666666666666</v>
      </c>
      <c r="C170" s="29">
        <f t="shared" si="24"/>
        <v>1.3536352934027973</v>
      </c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7"/>
    </row>
    <row r="171" spans="1:23" x14ac:dyDescent="0.25">
      <c r="A171" s="23" t="s">
        <v>292</v>
      </c>
      <c r="B171" s="28">
        <v>15.55</v>
      </c>
      <c r="C171" s="29">
        <f t="shared" si="24"/>
        <v>172.40018251562518</v>
      </c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7"/>
    </row>
    <row r="172" spans="1:23" x14ac:dyDescent="0.25">
      <c r="A172" s="23" t="s">
        <v>293</v>
      </c>
      <c r="B172" s="28">
        <v>31.583333333333332</v>
      </c>
      <c r="C172" s="29">
        <f t="shared" si="24"/>
        <v>8.4286186267360605</v>
      </c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7"/>
    </row>
    <row r="173" spans="1:23" x14ac:dyDescent="0.25">
      <c r="A173" s="23" t="s">
        <v>294</v>
      </c>
      <c r="B173" s="28">
        <v>36.65</v>
      </c>
      <c r="C173" s="29">
        <f t="shared" si="24"/>
        <v>63.518907515624861</v>
      </c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7"/>
    </row>
    <row r="174" spans="1:23" x14ac:dyDescent="0.25">
      <c r="A174" s="23" t="s">
        <v>295</v>
      </c>
      <c r="B174" s="28">
        <v>30.733333333333334</v>
      </c>
      <c r="C174" s="29">
        <f t="shared" si="24"/>
        <v>4.2156644600694175</v>
      </c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7"/>
    </row>
    <row r="175" spans="1:23" x14ac:dyDescent="0.25">
      <c r="A175" s="23" t="s">
        <v>296</v>
      </c>
      <c r="B175" s="28">
        <v>27.933333333333334</v>
      </c>
      <c r="C175" s="29">
        <f t="shared" si="24"/>
        <v>0.55769779340278847</v>
      </c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7"/>
    </row>
    <row r="176" spans="1:23" x14ac:dyDescent="0.25">
      <c r="A176" s="23" t="s">
        <v>297</v>
      </c>
      <c r="B176" s="28">
        <v>28.783333333333335</v>
      </c>
      <c r="C176" s="29">
        <f t="shared" si="24"/>
        <v>1.0651960069443255E-2</v>
      </c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7"/>
    </row>
    <row r="177" spans="1:23" x14ac:dyDescent="0.25">
      <c r="A177" s="23" t="s">
        <v>298</v>
      </c>
      <c r="B177" s="28">
        <v>37.583333333333336</v>
      </c>
      <c r="C177" s="29">
        <f t="shared" si="24"/>
        <v>79.267118626736021</v>
      </c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7"/>
    </row>
    <row r="178" spans="1:23" x14ac:dyDescent="0.25">
      <c r="A178" s="23" t="s">
        <v>299</v>
      </c>
      <c r="B178" s="28">
        <v>27.8</v>
      </c>
      <c r="C178" s="29">
        <f t="shared" si="24"/>
        <v>0.77462001562501182</v>
      </c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7"/>
    </row>
    <row r="179" spans="1:23" x14ac:dyDescent="0.25">
      <c r="A179" s="23" t="s">
        <v>300</v>
      </c>
      <c r="B179" s="28">
        <v>21.116666666666667</v>
      </c>
      <c r="C179" s="29">
        <f t="shared" si="24"/>
        <v>57.205901960069546</v>
      </c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7"/>
    </row>
    <row r="180" spans="1:23" x14ac:dyDescent="0.25">
      <c r="A180" s="23" t="s">
        <v>301</v>
      </c>
      <c r="B180" s="28">
        <v>27.833333333333332</v>
      </c>
      <c r="C180" s="29">
        <f t="shared" si="24"/>
        <v>0.71705612673612573</v>
      </c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7"/>
    </row>
    <row r="181" spans="1:23" x14ac:dyDescent="0.25">
      <c r="A181" s="23" t="s">
        <v>302</v>
      </c>
      <c r="B181" s="28">
        <v>36.483333333333334</v>
      </c>
      <c r="C181" s="29">
        <f t="shared" si="24"/>
        <v>60.890060293402676</v>
      </c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7"/>
    </row>
    <row r="182" spans="1:23" x14ac:dyDescent="0.25">
      <c r="A182" s="23" t="s">
        <v>303</v>
      </c>
      <c r="B182" s="28">
        <v>26.333333333333332</v>
      </c>
      <c r="C182" s="29">
        <f t="shared" si="24"/>
        <v>5.5074311267361518</v>
      </c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7"/>
    </row>
    <row r="183" spans="1:23" x14ac:dyDescent="0.25">
      <c r="A183" s="23" t="s">
        <v>304</v>
      </c>
      <c r="B183" s="28">
        <v>28.133333333333333</v>
      </c>
      <c r="C183" s="29">
        <f t="shared" si="24"/>
        <v>0.29898112673611976</v>
      </c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7"/>
    </row>
    <row r="184" spans="1:23" x14ac:dyDescent="0.25">
      <c r="A184" s="23" t="s">
        <v>305</v>
      </c>
      <c r="B184" s="28">
        <v>28.916666666666668</v>
      </c>
      <c r="C184" s="29">
        <f t="shared" si="24"/>
        <v>5.5951960069441496E-2</v>
      </c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7"/>
    </row>
    <row r="185" spans="1:23" x14ac:dyDescent="0.25">
      <c r="A185" s="23" t="s">
        <v>306</v>
      </c>
      <c r="B185" s="28">
        <v>21.35</v>
      </c>
      <c r="C185" s="29">
        <f t="shared" si="24"/>
        <v>53.730732515625085</v>
      </c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7"/>
    </row>
    <row r="186" spans="1:23" x14ac:dyDescent="0.25">
      <c r="A186" s="23" t="s">
        <v>307</v>
      </c>
      <c r="B186" s="28">
        <v>35.416666666666664</v>
      </c>
      <c r="C186" s="29">
        <f t="shared" si="24"/>
        <v>45.380993626735979</v>
      </c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7"/>
    </row>
    <row r="187" spans="1:23" x14ac:dyDescent="0.25">
      <c r="A187" s="23" t="s">
        <v>308</v>
      </c>
      <c r="B187" s="28">
        <v>29.083333333333332</v>
      </c>
      <c r="C187" s="29">
        <f t="shared" si="24"/>
        <v>0.1625769600694375</v>
      </c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7"/>
    </row>
    <row r="188" spans="1:23" x14ac:dyDescent="0.25">
      <c r="A188" s="23" t="s">
        <v>309</v>
      </c>
      <c r="B188" s="28">
        <v>26.7</v>
      </c>
      <c r="C188" s="29">
        <f t="shared" si="24"/>
        <v>3.9208950156250322</v>
      </c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7"/>
    </row>
    <row r="189" spans="1:23" x14ac:dyDescent="0.25">
      <c r="A189" s="23" t="s">
        <v>310</v>
      </c>
      <c r="B189" s="28">
        <v>33.333333333333336</v>
      </c>
      <c r="C189" s="29">
        <f t="shared" si="24"/>
        <v>21.652347793402729</v>
      </c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7"/>
    </row>
    <row r="190" spans="1:23" x14ac:dyDescent="0.25">
      <c r="A190" s="23" t="s">
        <v>311</v>
      </c>
      <c r="B190" s="28">
        <v>32.799999999999997</v>
      </c>
      <c r="C190" s="29">
        <f t="shared" si="24"/>
        <v>16.973370015624916</v>
      </c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7"/>
    </row>
    <row r="191" spans="1:23" x14ac:dyDescent="0.25">
      <c r="A191" s="23" t="s">
        <v>312</v>
      </c>
      <c r="B191" s="28">
        <v>27.483333333333334</v>
      </c>
      <c r="C191" s="29">
        <f t="shared" si="24"/>
        <v>1.4323102934027934</v>
      </c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7"/>
    </row>
    <row r="192" spans="1:23" x14ac:dyDescent="0.25">
      <c r="A192" s="23" t="s">
        <v>313</v>
      </c>
      <c r="B192" s="28">
        <v>32.733333333333334</v>
      </c>
      <c r="C192" s="29">
        <f t="shared" si="24"/>
        <v>16.428497793402727</v>
      </c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7"/>
    </row>
    <row r="193" spans="1:23" x14ac:dyDescent="0.25">
      <c r="A193" s="23" t="s">
        <v>314</v>
      </c>
      <c r="B193" s="28">
        <v>32.583333333333336</v>
      </c>
      <c r="C193" s="29">
        <f t="shared" si="24"/>
        <v>15.235035293402738</v>
      </c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7"/>
    </row>
    <row r="194" spans="1:23" x14ac:dyDescent="0.25">
      <c r="A194" s="23" t="s">
        <v>315</v>
      </c>
      <c r="B194" s="28">
        <v>30.35</v>
      </c>
      <c r="C194" s="29">
        <f t="shared" si="24"/>
        <v>2.7884825156249802</v>
      </c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7"/>
    </row>
    <row r="195" spans="1:23" x14ac:dyDescent="0.25">
      <c r="A195" s="23" t="s">
        <v>316</v>
      </c>
      <c r="B195" s="28">
        <v>35.950000000000003</v>
      </c>
      <c r="C195" s="29">
        <f t="shared" ref="C195:C258" si="25">(B195-Media)^2</f>
        <v>52.851082515624931</v>
      </c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7"/>
    </row>
    <row r="196" spans="1:23" x14ac:dyDescent="0.25">
      <c r="A196" s="23" t="s">
        <v>317</v>
      </c>
      <c r="B196" s="28">
        <v>28.3</v>
      </c>
      <c r="C196" s="29">
        <f t="shared" si="25"/>
        <v>0.14449501562500511</v>
      </c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7"/>
    </row>
    <row r="197" spans="1:23" x14ac:dyDescent="0.25">
      <c r="A197" s="23" t="s">
        <v>318</v>
      </c>
      <c r="B197" s="28">
        <v>20.516666666666666</v>
      </c>
      <c r="C197" s="29">
        <f t="shared" si="25"/>
        <v>66.64205196006958</v>
      </c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7"/>
    </row>
    <row r="198" spans="1:23" x14ac:dyDescent="0.25">
      <c r="A198" s="23" t="s">
        <v>319</v>
      </c>
      <c r="B198" s="28">
        <v>33.35</v>
      </c>
      <c r="C198" s="29">
        <f t="shared" si="25"/>
        <v>21.807732515624945</v>
      </c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7"/>
    </row>
    <row r="199" spans="1:23" x14ac:dyDescent="0.25">
      <c r="A199" s="23" t="s">
        <v>320</v>
      </c>
      <c r="B199" s="28">
        <v>26.116666666666667</v>
      </c>
      <c r="C199" s="29">
        <f t="shared" si="25"/>
        <v>6.5713186267361463</v>
      </c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7"/>
    </row>
    <row r="200" spans="1:23" x14ac:dyDescent="0.25">
      <c r="A200" s="23" t="s">
        <v>321</v>
      </c>
      <c r="B200" s="28">
        <v>25.133333333333333</v>
      </c>
      <c r="C200" s="29">
        <f t="shared" si="25"/>
        <v>12.579731126736167</v>
      </c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7"/>
    </row>
    <row r="201" spans="1:23" x14ac:dyDescent="0.25">
      <c r="A201" s="23" t="s">
        <v>322</v>
      </c>
      <c r="B201" s="28">
        <v>36.716666666666669</v>
      </c>
      <c r="C201" s="29">
        <f t="shared" si="25"/>
        <v>64.586001960069353</v>
      </c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7"/>
    </row>
    <row r="202" spans="1:23" x14ac:dyDescent="0.25">
      <c r="A202" s="23" t="s">
        <v>323</v>
      </c>
      <c r="B202" s="28">
        <v>39.116666666666667</v>
      </c>
      <c r="C202" s="29">
        <f t="shared" si="25"/>
        <v>108.9214019600693</v>
      </c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7"/>
    </row>
    <row r="203" spans="1:23" x14ac:dyDescent="0.25">
      <c r="A203" s="23" t="s">
        <v>324</v>
      </c>
      <c r="B203" s="28">
        <v>31.533333333333335</v>
      </c>
      <c r="C203" s="29">
        <f t="shared" si="25"/>
        <v>8.1407977934027453</v>
      </c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7"/>
    </row>
    <row r="204" spans="1:23" x14ac:dyDescent="0.25">
      <c r="A204" s="23" t="s">
        <v>325</v>
      </c>
      <c r="B204" s="28">
        <v>31</v>
      </c>
      <c r="C204" s="29">
        <f t="shared" si="25"/>
        <v>5.3818200156249656</v>
      </c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7"/>
    </row>
    <row r="205" spans="1:23" x14ac:dyDescent="0.25">
      <c r="A205" s="23" t="s">
        <v>326</v>
      </c>
      <c r="B205" s="28">
        <v>13.466666666666667</v>
      </c>
      <c r="C205" s="29">
        <f t="shared" si="25"/>
        <v>231.44931446006967</v>
      </c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7"/>
    </row>
    <row r="206" spans="1:23" x14ac:dyDescent="0.25">
      <c r="A206" s="23" t="s">
        <v>327</v>
      </c>
      <c r="B206" s="28">
        <v>23.016666666666666</v>
      </c>
      <c r="C206" s="29">
        <f t="shared" si="25"/>
        <v>32.074760293402875</v>
      </c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7"/>
    </row>
    <row r="207" spans="1:23" x14ac:dyDescent="0.25">
      <c r="A207" s="23" t="s">
        <v>328</v>
      </c>
      <c r="B207" s="28">
        <v>27.35</v>
      </c>
      <c r="C207" s="29">
        <f t="shared" si="25"/>
        <v>1.7692325156250159</v>
      </c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7"/>
    </row>
    <row r="208" spans="1:23" x14ac:dyDescent="0.25">
      <c r="A208" s="23" t="s">
        <v>329</v>
      </c>
      <c r="B208" s="28">
        <v>27.683333333333334</v>
      </c>
      <c r="C208" s="29">
        <f t="shared" si="25"/>
        <v>0.99359362673612539</v>
      </c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7"/>
    </row>
    <row r="209" spans="1:23" x14ac:dyDescent="0.25">
      <c r="A209" s="23" t="s">
        <v>330</v>
      </c>
      <c r="B209" s="28">
        <v>26.65</v>
      </c>
      <c r="C209" s="29">
        <f t="shared" si="25"/>
        <v>4.1214075156250356</v>
      </c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7"/>
    </row>
    <row r="210" spans="1:23" x14ac:dyDescent="0.25">
      <c r="A210" s="23" t="s">
        <v>331</v>
      </c>
      <c r="B210" s="28">
        <v>40.966666666666669</v>
      </c>
      <c r="C210" s="29">
        <f t="shared" si="25"/>
        <v>150.95910612673597</v>
      </c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7"/>
    </row>
    <row r="211" spans="1:23" x14ac:dyDescent="0.25">
      <c r="A211" s="23" t="s">
        <v>332</v>
      </c>
      <c r="B211" s="28">
        <v>31.2</v>
      </c>
      <c r="C211" s="29">
        <f t="shared" si="25"/>
        <v>6.3497700156249595</v>
      </c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7"/>
    </row>
    <row r="212" spans="1:23" x14ac:dyDescent="0.25">
      <c r="A212" s="23" t="s">
        <v>333</v>
      </c>
      <c r="B212" s="28">
        <v>35.799999999999997</v>
      </c>
      <c r="C212" s="29">
        <f t="shared" si="25"/>
        <v>50.692620015624854</v>
      </c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7"/>
    </row>
    <row r="213" spans="1:23" x14ac:dyDescent="0.25">
      <c r="A213" s="23" t="s">
        <v>334</v>
      </c>
      <c r="B213" s="28">
        <v>47.583333333333336</v>
      </c>
      <c r="C213" s="29">
        <f t="shared" si="25"/>
        <v>357.33128529340257</v>
      </c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7"/>
    </row>
    <row r="214" spans="1:23" x14ac:dyDescent="0.25">
      <c r="A214" s="23" t="s">
        <v>335</v>
      </c>
      <c r="B214" s="28">
        <v>34.6</v>
      </c>
      <c r="C214" s="29">
        <f t="shared" si="25"/>
        <v>35.044920015624932</v>
      </c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7"/>
    </row>
    <row r="215" spans="1:23" x14ac:dyDescent="0.25">
      <c r="A215" s="23" t="s">
        <v>336</v>
      </c>
      <c r="B215" s="28">
        <v>24.05</v>
      </c>
      <c r="C215" s="29">
        <f t="shared" si="25"/>
        <v>21.438057515625061</v>
      </c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7"/>
    </row>
    <row r="216" spans="1:23" x14ac:dyDescent="0.25">
      <c r="A216" s="23" t="s">
        <v>337</v>
      </c>
      <c r="B216" s="28">
        <v>29.966666666666665</v>
      </c>
      <c r="C216" s="29">
        <f t="shared" si="25"/>
        <v>1.655189460069421</v>
      </c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7"/>
    </row>
    <row r="217" spans="1:23" x14ac:dyDescent="0.25">
      <c r="A217" s="23" t="s">
        <v>338</v>
      </c>
      <c r="B217" s="28">
        <v>32.75</v>
      </c>
      <c r="C217" s="29">
        <f t="shared" si="25"/>
        <v>16.56388251562494</v>
      </c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7"/>
    </row>
    <row r="218" spans="1:23" x14ac:dyDescent="0.25">
      <c r="A218" s="23" t="s">
        <v>339</v>
      </c>
      <c r="B218" s="28">
        <v>22.783333333333335</v>
      </c>
      <c r="C218" s="29">
        <f t="shared" si="25"/>
        <v>34.772151960069515</v>
      </c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7"/>
    </row>
    <row r="219" spans="1:23" x14ac:dyDescent="0.25">
      <c r="A219" s="23" t="s">
        <v>340</v>
      </c>
      <c r="B219" s="28">
        <v>35.68333333333333</v>
      </c>
      <c r="C219" s="29">
        <f t="shared" si="25"/>
        <v>49.044926960069297</v>
      </c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7"/>
    </row>
    <row r="220" spans="1:23" x14ac:dyDescent="0.25">
      <c r="A220" s="23" t="s">
        <v>341</v>
      </c>
      <c r="B220" s="28">
        <v>21.433333333333334</v>
      </c>
      <c r="C220" s="29">
        <f t="shared" si="25"/>
        <v>52.515989460069548</v>
      </c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7"/>
    </row>
    <row r="221" spans="1:23" x14ac:dyDescent="0.25">
      <c r="A221" s="23" t="s">
        <v>342</v>
      </c>
      <c r="B221" s="28">
        <v>22.933333333333334</v>
      </c>
      <c r="C221" s="29">
        <f t="shared" si="25"/>
        <v>33.025614460069527</v>
      </c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7"/>
    </row>
    <row r="222" spans="1:23" x14ac:dyDescent="0.25">
      <c r="A222" s="23" t="s">
        <v>343</v>
      </c>
      <c r="B222" s="28">
        <v>23.933333333333334</v>
      </c>
      <c r="C222" s="29">
        <f t="shared" si="25"/>
        <v>22.532031126736179</v>
      </c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7"/>
    </row>
    <row r="223" spans="1:23" x14ac:dyDescent="0.25">
      <c r="A223" s="23" t="s">
        <v>344</v>
      </c>
      <c r="B223" s="28">
        <v>33.866666666666667</v>
      </c>
      <c r="C223" s="29">
        <f t="shared" si="25"/>
        <v>26.900214460069371</v>
      </c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7"/>
    </row>
    <row r="224" spans="1:23" x14ac:dyDescent="0.25">
      <c r="A224" s="23" t="s">
        <v>345</v>
      </c>
      <c r="B224" s="28">
        <v>26.233333333333334</v>
      </c>
      <c r="C224" s="29">
        <f t="shared" si="25"/>
        <v>5.9867894600694758</v>
      </c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7"/>
    </row>
    <row r="225" spans="1:23" x14ac:dyDescent="0.25">
      <c r="A225" s="23" t="s">
        <v>346</v>
      </c>
      <c r="B225" s="28">
        <v>35.116666666666667</v>
      </c>
      <c r="C225" s="29">
        <f t="shared" si="25"/>
        <v>41.429068626736019</v>
      </c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7"/>
    </row>
    <row r="226" spans="1:23" x14ac:dyDescent="0.25">
      <c r="A226" s="23" t="s">
        <v>347</v>
      </c>
      <c r="B226" s="28">
        <v>27.783333333333335</v>
      </c>
      <c r="C226" s="29">
        <f t="shared" si="25"/>
        <v>0.8042352934027881</v>
      </c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7"/>
    </row>
    <row r="227" spans="1:23" x14ac:dyDescent="0.25">
      <c r="A227" s="23" t="s">
        <v>348</v>
      </c>
      <c r="B227" s="28">
        <v>32.333333333333336</v>
      </c>
      <c r="C227" s="29">
        <f t="shared" si="25"/>
        <v>13.345931126736074</v>
      </c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7"/>
    </row>
    <row r="228" spans="1:23" x14ac:dyDescent="0.25">
      <c r="A228" s="23" t="s">
        <v>349</v>
      </c>
      <c r="B228" s="28">
        <v>35.866666666666667</v>
      </c>
      <c r="C228" s="29">
        <f t="shared" si="25"/>
        <v>51.64638112673601</v>
      </c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7"/>
    </row>
    <row r="229" spans="1:23" x14ac:dyDescent="0.25">
      <c r="A229" s="23" t="s">
        <v>350</v>
      </c>
      <c r="B229" s="28">
        <v>21.483333333333334</v>
      </c>
      <c r="C229" s="29">
        <f t="shared" si="25"/>
        <v>51.793810293402871</v>
      </c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7"/>
    </row>
    <row r="230" spans="1:23" x14ac:dyDescent="0.25">
      <c r="A230" s="23" t="s">
        <v>351</v>
      </c>
      <c r="B230" s="28">
        <v>36.299999999999997</v>
      </c>
      <c r="C230" s="29">
        <f t="shared" si="25"/>
        <v>58.06249501562484</v>
      </c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7"/>
    </row>
    <row r="231" spans="1:23" x14ac:dyDescent="0.25">
      <c r="A231" s="23" t="s">
        <v>352</v>
      </c>
      <c r="B231" s="28">
        <v>25.6</v>
      </c>
      <c r="C231" s="29">
        <f t="shared" si="25"/>
        <v>9.4871700156250363</v>
      </c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7"/>
    </row>
    <row r="232" spans="1:23" x14ac:dyDescent="0.25">
      <c r="A232" s="23" t="s">
        <v>353</v>
      </c>
      <c r="B232" s="28">
        <v>25.783333333333335</v>
      </c>
      <c r="C232" s="29">
        <f t="shared" si="25"/>
        <v>8.3914019600694782</v>
      </c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7"/>
    </row>
    <row r="233" spans="1:23" x14ac:dyDescent="0.25">
      <c r="A233" s="23" t="s">
        <v>354</v>
      </c>
      <c r="B233" s="28">
        <v>24.8</v>
      </c>
      <c r="C233" s="29">
        <f t="shared" si="25"/>
        <v>15.055370015625051</v>
      </c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7"/>
    </row>
    <row r="234" spans="1:23" x14ac:dyDescent="0.25">
      <c r="A234" s="23" t="s">
        <v>355</v>
      </c>
      <c r="B234" s="28">
        <v>31.15</v>
      </c>
      <c r="C234" s="29">
        <f t="shared" si="25"/>
        <v>6.100282515624956</v>
      </c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7"/>
    </row>
    <row r="235" spans="1:23" x14ac:dyDescent="0.25">
      <c r="A235" s="23" t="s">
        <v>356</v>
      </c>
      <c r="B235" s="28">
        <v>29.983333333333334</v>
      </c>
      <c r="C235" s="29">
        <f t="shared" si="25"/>
        <v>1.6983519600694277</v>
      </c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7"/>
    </row>
    <row r="236" spans="1:23" x14ac:dyDescent="0.25">
      <c r="A236" s="23" t="s">
        <v>357</v>
      </c>
      <c r="B236" s="28">
        <v>22.9</v>
      </c>
      <c r="C236" s="29">
        <f t="shared" si="25"/>
        <v>33.409845015625102</v>
      </c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7"/>
    </row>
    <row r="237" spans="1:23" x14ac:dyDescent="0.25">
      <c r="A237" s="23" t="s">
        <v>358</v>
      </c>
      <c r="B237" s="28">
        <v>27.3</v>
      </c>
      <c r="C237" s="29">
        <f t="shared" si="25"/>
        <v>1.9047450156250185</v>
      </c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7"/>
    </row>
    <row r="238" spans="1:23" x14ac:dyDescent="0.25">
      <c r="A238" s="23" t="s">
        <v>359</v>
      </c>
      <c r="B238" s="28">
        <v>24.916666666666668</v>
      </c>
      <c r="C238" s="29">
        <f t="shared" si="25"/>
        <v>14.163618626736158</v>
      </c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7"/>
    </row>
    <row r="239" spans="1:23" x14ac:dyDescent="0.25">
      <c r="A239" s="23" t="s">
        <v>360</v>
      </c>
      <c r="B239" s="28">
        <v>34.333333333333336</v>
      </c>
      <c r="C239" s="29">
        <f t="shared" si="25"/>
        <v>31.958764460069386</v>
      </c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7"/>
    </row>
    <row r="240" spans="1:23" x14ac:dyDescent="0.25">
      <c r="A240" s="23" t="s">
        <v>361</v>
      </c>
      <c r="B240" s="28">
        <v>39.65</v>
      </c>
      <c r="C240" s="29">
        <f t="shared" si="25"/>
        <v>120.3381575156248</v>
      </c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7"/>
    </row>
    <row r="241" spans="1:23" x14ac:dyDescent="0.25">
      <c r="A241" s="23" t="s">
        <v>362</v>
      </c>
      <c r="B241" s="28">
        <v>30.266666666666666</v>
      </c>
      <c r="C241" s="29">
        <f t="shared" si="25"/>
        <v>2.517114460069418</v>
      </c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7"/>
    </row>
    <row r="242" spans="1:23" x14ac:dyDescent="0.25">
      <c r="A242" s="23" t="s">
        <v>363</v>
      </c>
      <c r="B242" s="28">
        <v>40.116666666666667</v>
      </c>
      <c r="C242" s="29">
        <f t="shared" si="25"/>
        <v>130.79448529340263</v>
      </c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7"/>
    </row>
    <row r="243" spans="1:23" x14ac:dyDescent="0.25">
      <c r="A243" s="23" t="s">
        <v>364</v>
      </c>
      <c r="B243" s="28">
        <v>15.933333333333334</v>
      </c>
      <c r="C243" s="29">
        <f t="shared" si="25"/>
        <v>162.48069779340295</v>
      </c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7"/>
    </row>
    <row r="244" spans="1:23" x14ac:dyDescent="0.25">
      <c r="A244" s="23" t="s">
        <v>365</v>
      </c>
      <c r="B244" s="28">
        <v>25.516666666666666</v>
      </c>
      <c r="C244" s="29">
        <f t="shared" si="25"/>
        <v>10.007468626736165</v>
      </c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7"/>
    </row>
    <row r="245" spans="1:23" x14ac:dyDescent="0.25">
      <c r="A245" s="23" t="s">
        <v>366</v>
      </c>
      <c r="B245" s="28">
        <v>32.75</v>
      </c>
      <c r="C245" s="29">
        <f t="shared" si="25"/>
        <v>16.56388251562494</v>
      </c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7"/>
    </row>
    <row r="246" spans="1:23" x14ac:dyDescent="0.25">
      <c r="A246" s="23" t="s">
        <v>367</v>
      </c>
      <c r="B246" s="28">
        <v>29.866666666666667</v>
      </c>
      <c r="C246" s="29">
        <f t="shared" si="25"/>
        <v>1.4078811267360947</v>
      </c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7"/>
    </row>
    <row r="247" spans="1:23" x14ac:dyDescent="0.25">
      <c r="A247" s="23" t="s">
        <v>368</v>
      </c>
      <c r="B247" s="28">
        <v>30.2</v>
      </c>
      <c r="C247" s="29">
        <f t="shared" si="25"/>
        <v>2.3100200156249753</v>
      </c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7"/>
    </row>
    <row r="248" spans="1:23" x14ac:dyDescent="0.25">
      <c r="A248" s="23" t="s">
        <v>369</v>
      </c>
      <c r="B248" s="28">
        <v>40.733333333333334</v>
      </c>
      <c r="C248" s="29">
        <f t="shared" si="25"/>
        <v>145.27983112673596</v>
      </c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7"/>
    </row>
    <row r="249" spans="1:23" x14ac:dyDescent="0.25">
      <c r="A249" s="23" t="s">
        <v>370</v>
      </c>
      <c r="B249" s="28">
        <v>42.416666666666664</v>
      </c>
      <c r="C249" s="29">
        <f t="shared" si="25"/>
        <v>188.69257696006918</v>
      </c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7"/>
    </row>
    <row r="250" spans="1:23" x14ac:dyDescent="0.25">
      <c r="A250" s="23" t="s">
        <v>371</v>
      </c>
      <c r="B250" s="28">
        <v>22.233333333333334</v>
      </c>
      <c r="C250" s="29">
        <f t="shared" si="25"/>
        <v>41.561122793402859</v>
      </c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7"/>
    </row>
    <row r="251" spans="1:23" x14ac:dyDescent="0.25">
      <c r="A251" s="23" t="s">
        <v>372</v>
      </c>
      <c r="B251" s="28">
        <v>32.116666666666667</v>
      </c>
      <c r="C251" s="29">
        <f t="shared" si="25"/>
        <v>11.809818626736064</v>
      </c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7"/>
    </row>
    <row r="252" spans="1:23" x14ac:dyDescent="0.25">
      <c r="A252" s="23" t="s">
        <v>373</v>
      </c>
      <c r="B252" s="28">
        <v>36.516666666666666</v>
      </c>
      <c r="C252" s="29">
        <f t="shared" si="25"/>
        <v>61.411385293402645</v>
      </c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7"/>
    </row>
    <row r="253" spans="1:23" x14ac:dyDescent="0.25">
      <c r="A253" s="23" t="s">
        <v>374</v>
      </c>
      <c r="B253" s="28">
        <v>27.35</v>
      </c>
      <c r="C253" s="29">
        <f t="shared" si="25"/>
        <v>1.7692325156250159</v>
      </c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7"/>
    </row>
    <row r="254" spans="1:23" x14ac:dyDescent="0.25">
      <c r="A254" s="23" t="s">
        <v>375</v>
      </c>
      <c r="B254" s="28">
        <v>22.45</v>
      </c>
      <c r="C254" s="29">
        <f t="shared" si="25"/>
        <v>38.814457515625101</v>
      </c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7"/>
    </row>
    <row r="255" spans="1:23" x14ac:dyDescent="0.25">
      <c r="A255" s="23" t="s">
        <v>376</v>
      </c>
      <c r="B255" s="28">
        <v>29.316666666666666</v>
      </c>
      <c r="C255" s="29">
        <f t="shared" si="25"/>
        <v>0.40518529340276804</v>
      </c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7"/>
    </row>
    <row r="256" spans="1:23" x14ac:dyDescent="0.25">
      <c r="A256" s="23" t="s">
        <v>377</v>
      </c>
      <c r="B256" s="28">
        <v>35.366666666666667</v>
      </c>
      <c r="C256" s="29">
        <f t="shared" si="25"/>
        <v>44.709839460069354</v>
      </c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7"/>
    </row>
    <row r="257" spans="1:23" x14ac:dyDescent="0.25">
      <c r="A257" s="23" t="s">
        <v>378</v>
      </c>
      <c r="B257" s="28">
        <v>24.416666666666668</v>
      </c>
      <c r="C257" s="29">
        <f t="shared" si="25"/>
        <v>18.177076960069499</v>
      </c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7"/>
    </row>
    <row r="258" spans="1:23" x14ac:dyDescent="0.25">
      <c r="A258" s="23" t="s">
        <v>379</v>
      </c>
      <c r="B258" s="28">
        <v>28.3</v>
      </c>
      <c r="C258" s="29">
        <f t="shared" si="25"/>
        <v>0.14449501562500511</v>
      </c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7"/>
    </row>
    <row r="259" spans="1:23" x14ac:dyDescent="0.25">
      <c r="A259" s="23" t="s">
        <v>380</v>
      </c>
      <c r="B259" s="28">
        <v>15.9</v>
      </c>
      <c r="C259" s="29">
        <f t="shared" ref="C259:C322" si="26">(B259-Media)^2</f>
        <v>163.33159501562517</v>
      </c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7"/>
    </row>
    <row r="260" spans="1:23" x14ac:dyDescent="0.25">
      <c r="A260" s="23" t="s">
        <v>381</v>
      </c>
      <c r="B260" s="28">
        <v>23.35</v>
      </c>
      <c r="C260" s="29">
        <f t="shared" si="26"/>
        <v>28.410232515625065</v>
      </c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7"/>
    </row>
    <row r="261" spans="1:23" x14ac:dyDescent="0.25">
      <c r="A261" s="23" t="s">
        <v>382</v>
      </c>
      <c r="B261" s="28">
        <v>25.3</v>
      </c>
      <c r="C261" s="29">
        <f t="shared" si="26"/>
        <v>11.425245015625045</v>
      </c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7"/>
    </row>
    <row r="262" spans="1:23" x14ac:dyDescent="0.25">
      <c r="A262" s="23" t="s">
        <v>383</v>
      </c>
      <c r="B262" s="28">
        <v>32.766666666666666</v>
      </c>
      <c r="C262" s="29">
        <f t="shared" si="26"/>
        <v>16.69982279340271</v>
      </c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7"/>
    </row>
    <row r="263" spans="1:23" x14ac:dyDescent="0.25">
      <c r="A263" s="23" t="s">
        <v>384</v>
      </c>
      <c r="B263" s="28">
        <v>24.233333333333334</v>
      </c>
      <c r="C263" s="29">
        <f t="shared" si="26"/>
        <v>19.77395612673617</v>
      </c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7"/>
    </row>
    <row r="264" spans="1:23" x14ac:dyDescent="0.25">
      <c r="A264" s="23" t="s">
        <v>385</v>
      </c>
      <c r="B264" s="28">
        <v>21.15</v>
      </c>
      <c r="C264" s="29">
        <f t="shared" si="26"/>
        <v>56.702782515625131</v>
      </c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7"/>
    </row>
    <row r="265" spans="1:23" x14ac:dyDescent="0.25">
      <c r="A265" s="23" t="s">
        <v>386</v>
      </c>
      <c r="B265" s="28">
        <v>25.466666666666665</v>
      </c>
      <c r="C265" s="29">
        <f t="shared" si="26"/>
        <v>10.326314460069502</v>
      </c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7"/>
    </row>
    <row r="266" spans="1:23" x14ac:dyDescent="0.25">
      <c r="A266" s="23" t="s">
        <v>387</v>
      </c>
      <c r="B266" s="28">
        <v>22.866666666666667</v>
      </c>
      <c r="C266" s="29">
        <f t="shared" si="26"/>
        <v>33.796297793402857</v>
      </c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7"/>
    </row>
    <row r="267" spans="1:23" x14ac:dyDescent="0.25">
      <c r="A267" s="23" t="s">
        <v>388</v>
      </c>
      <c r="B267" s="28">
        <v>22.966666666666665</v>
      </c>
      <c r="C267" s="29">
        <f t="shared" si="26"/>
        <v>32.643606126736216</v>
      </c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7"/>
    </row>
    <row r="268" spans="1:23" x14ac:dyDescent="0.25">
      <c r="A268" s="23" t="s">
        <v>389</v>
      </c>
      <c r="B268" s="28">
        <v>29.033333333333335</v>
      </c>
      <c r="C268" s="29">
        <f t="shared" si="26"/>
        <v>0.12475612673610705</v>
      </c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7"/>
    </row>
    <row r="269" spans="1:23" x14ac:dyDescent="0.25">
      <c r="A269" s="23" t="s">
        <v>390</v>
      </c>
      <c r="B269" s="28">
        <v>24.65</v>
      </c>
      <c r="C269" s="29">
        <f t="shared" si="26"/>
        <v>16.241907515625073</v>
      </c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7"/>
    </row>
    <row r="270" spans="1:23" x14ac:dyDescent="0.25">
      <c r="A270" s="23" t="s">
        <v>391</v>
      </c>
      <c r="B270" s="28">
        <v>21.016666666666666</v>
      </c>
      <c r="C270" s="29">
        <f t="shared" si="26"/>
        <v>58.728593626736242</v>
      </c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7"/>
    </row>
    <row r="271" spans="1:23" x14ac:dyDescent="0.25">
      <c r="A271" s="23" t="s">
        <v>392</v>
      </c>
      <c r="B271" s="28">
        <v>30.166666666666668</v>
      </c>
      <c r="C271" s="29">
        <f t="shared" si="26"/>
        <v>2.2098061267360927</v>
      </c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7"/>
    </row>
    <row r="272" spans="1:23" x14ac:dyDescent="0.25">
      <c r="A272" s="23" t="s">
        <v>393</v>
      </c>
      <c r="B272" s="28">
        <v>24.833333333333332</v>
      </c>
      <c r="C272" s="29">
        <f t="shared" si="26"/>
        <v>14.797806126736177</v>
      </c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7"/>
    </row>
    <row r="273" spans="1:23" x14ac:dyDescent="0.25">
      <c r="A273" s="23" t="s">
        <v>394</v>
      </c>
      <c r="B273" s="28">
        <v>25</v>
      </c>
      <c r="C273" s="29">
        <f t="shared" si="26"/>
        <v>13.543320015625055</v>
      </c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7"/>
    </row>
    <row r="274" spans="1:23" x14ac:dyDescent="0.25">
      <c r="A274" s="23" t="s">
        <v>395</v>
      </c>
      <c r="B274" s="28">
        <v>24.683333333333334</v>
      </c>
      <c r="C274" s="29">
        <f t="shared" si="26"/>
        <v>15.974343626736168</v>
      </c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7"/>
    </row>
    <row r="275" spans="1:23" x14ac:dyDescent="0.25">
      <c r="A275" s="23" t="s">
        <v>396</v>
      </c>
      <c r="B275" s="28">
        <v>32.4</v>
      </c>
      <c r="C275" s="29">
        <f t="shared" si="26"/>
        <v>13.837470015624934</v>
      </c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7"/>
    </row>
    <row r="276" spans="1:23" x14ac:dyDescent="0.25">
      <c r="A276" s="23" t="s">
        <v>397</v>
      </c>
      <c r="B276" s="28">
        <v>26.05</v>
      </c>
      <c r="C276" s="29">
        <f t="shared" si="26"/>
        <v>6.9175575156250355</v>
      </c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7"/>
    </row>
    <row r="277" spans="1:23" x14ac:dyDescent="0.25">
      <c r="A277" s="23" t="s">
        <v>398</v>
      </c>
      <c r="B277" s="28">
        <v>28.816666666666666</v>
      </c>
      <c r="C277" s="29">
        <f t="shared" si="26"/>
        <v>1.8643626736109021E-2</v>
      </c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7"/>
    </row>
    <row r="278" spans="1:23" x14ac:dyDescent="0.25">
      <c r="A278" s="23" t="s">
        <v>399</v>
      </c>
      <c r="B278" s="28">
        <v>30.216666666666665</v>
      </c>
      <c r="C278" s="29">
        <f t="shared" si="26"/>
        <v>2.36096029340275</v>
      </c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7"/>
    </row>
    <row r="279" spans="1:23" x14ac:dyDescent="0.25">
      <c r="A279" s="23" t="s">
        <v>400</v>
      </c>
      <c r="B279" s="28">
        <v>25.316666666666666</v>
      </c>
      <c r="C279" s="29">
        <f t="shared" si="26"/>
        <v>11.312851960069496</v>
      </c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7"/>
    </row>
    <row r="280" spans="1:23" x14ac:dyDescent="0.25">
      <c r="A280" s="23" t="s">
        <v>401</v>
      </c>
      <c r="B280" s="28">
        <v>20.166666666666668</v>
      </c>
      <c r="C280" s="29">
        <f t="shared" si="26"/>
        <v>72.478972793402889</v>
      </c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7"/>
    </row>
    <row r="281" spans="1:23" x14ac:dyDescent="0.25">
      <c r="A281" s="23" t="s">
        <v>402</v>
      </c>
      <c r="B281" s="28">
        <v>33.049999999999997</v>
      </c>
      <c r="C281" s="29">
        <f t="shared" si="26"/>
        <v>19.095807515624909</v>
      </c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7"/>
    </row>
    <row r="282" spans="1:23" x14ac:dyDescent="0.25">
      <c r="A282" s="23" t="s">
        <v>403</v>
      </c>
      <c r="B282" s="28">
        <v>26.7</v>
      </c>
      <c r="C282" s="29">
        <f t="shared" si="26"/>
        <v>3.9208950156250322</v>
      </c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7"/>
    </row>
    <row r="283" spans="1:23" x14ac:dyDescent="0.25">
      <c r="A283" s="23" t="s">
        <v>404</v>
      </c>
      <c r="B283" s="28">
        <v>25.45</v>
      </c>
      <c r="C283" s="29">
        <f t="shared" si="26"/>
        <v>10.433707515625052</v>
      </c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7"/>
    </row>
    <row r="284" spans="1:23" x14ac:dyDescent="0.25">
      <c r="A284" s="23" t="s">
        <v>405</v>
      </c>
      <c r="B284" s="28">
        <v>24.466666666666665</v>
      </c>
      <c r="C284" s="29">
        <f t="shared" si="26"/>
        <v>17.753231126736189</v>
      </c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7"/>
    </row>
    <row r="285" spans="1:23" x14ac:dyDescent="0.25">
      <c r="A285" s="23" t="s">
        <v>406</v>
      </c>
      <c r="B285" s="28">
        <v>27.366666666666667</v>
      </c>
      <c r="C285" s="29">
        <f t="shared" si="26"/>
        <v>1.7251727934027961</v>
      </c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7"/>
    </row>
    <row r="286" spans="1:23" x14ac:dyDescent="0.25">
      <c r="A286" s="23" t="s">
        <v>407</v>
      </c>
      <c r="B286" s="28">
        <v>29.883333333333333</v>
      </c>
      <c r="C286" s="29">
        <f t="shared" si="26"/>
        <v>1.4477102934027588</v>
      </c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7"/>
    </row>
    <row r="287" spans="1:23" x14ac:dyDescent="0.25">
      <c r="A287" s="23" t="s">
        <v>408</v>
      </c>
      <c r="B287" s="28">
        <v>26.283333333333335</v>
      </c>
      <c r="C287" s="29">
        <f t="shared" si="26"/>
        <v>5.7446102934028058</v>
      </c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7"/>
    </row>
    <row r="288" spans="1:23" x14ac:dyDescent="0.25">
      <c r="A288" s="23" t="s">
        <v>409</v>
      </c>
      <c r="B288" s="28">
        <v>31.8</v>
      </c>
      <c r="C288" s="29">
        <f t="shared" si="26"/>
        <v>9.7336200156249575</v>
      </c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7"/>
    </row>
    <row r="289" spans="1:23" x14ac:dyDescent="0.25">
      <c r="A289" s="23" t="s">
        <v>410</v>
      </c>
      <c r="B289" s="28">
        <v>34.733333333333334</v>
      </c>
      <c r="C289" s="29">
        <f t="shared" si="26"/>
        <v>36.641331126736034</v>
      </c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7"/>
    </row>
    <row r="290" spans="1:23" x14ac:dyDescent="0.25">
      <c r="A290" s="23" t="s">
        <v>411</v>
      </c>
      <c r="B290" s="28">
        <v>19.133333333333333</v>
      </c>
      <c r="C290" s="29">
        <f t="shared" si="26"/>
        <v>91.141231126736258</v>
      </c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7"/>
    </row>
    <row r="291" spans="1:23" x14ac:dyDescent="0.25">
      <c r="A291" s="23" t="s">
        <v>412</v>
      </c>
      <c r="B291" s="28">
        <v>42.43333333333333</v>
      </c>
      <c r="C291" s="29">
        <f t="shared" si="26"/>
        <v>189.15073946006916</v>
      </c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7"/>
    </row>
    <row r="292" spans="1:23" x14ac:dyDescent="0.25">
      <c r="A292" s="23" t="s">
        <v>413</v>
      </c>
      <c r="B292" s="28">
        <v>25.683333333333334</v>
      </c>
      <c r="C292" s="29">
        <f t="shared" si="26"/>
        <v>8.9807602934028203</v>
      </c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7"/>
    </row>
    <row r="293" spans="1:23" x14ac:dyDescent="0.25">
      <c r="A293" s="23" t="s">
        <v>414</v>
      </c>
      <c r="B293" s="28">
        <v>31.733333333333334</v>
      </c>
      <c r="C293" s="29">
        <f t="shared" si="26"/>
        <v>9.3220811267360713</v>
      </c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7"/>
    </row>
    <row r="294" spans="1:23" x14ac:dyDescent="0.25">
      <c r="A294" s="23" t="s">
        <v>415</v>
      </c>
      <c r="B294" s="28">
        <v>32.9</v>
      </c>
      <c r="C294" s="29">
        <f t="shared" si="26"/>
        <v>17.807345015624925</v>
      </c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7"/>
    </row>
    <row r="295" spans="1:23" x14ac:dyDescent="0.25">
      <c r="A295" s="23" t="s">
        <v>416</v>
      </c>
      <c r="B295" s="28">
        <v>29.266666666666666</v>
      </c>
      <c r="C295" s="29">
        <f t="shared" si="26"/>
        <v>0.34403112673610131</v>
      </c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7"/>
    </row>
    <row r="296" spans="1:23" x14ac:dyDescent="0.25">
      <c r="A296" s="23" t="s">
        <v>417</v>
      </c>
      <c r="B296" s="28">
        <v>28.166666666666668</v>
      </c>
      <c r="C296" s="29">
        <f t="shared" si="26"/>
        <v>0.26363946006945083</v>
      </c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7"/>
    </row>
    <row r="297" spans="1:23" x14ac:dyDescent="0.25">
      <c r="A297" s="23" t="s">
        <v>418</v>
      </c>
      <c r="B297" s="28">
        <v>25.083333333333332</v>
      </c>
      <c r="C297" s="29">
        <f t="shared" si="26"/>
        <v>12.936910293402839</v>
      </c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7"/>
    </row>
    <row r="298" spans="1:23" x14ac:dyDescent="0.25">
      <c r="A298" s="23" t="s">
        <v>419</v>
      </c>
      <c r="B298" s="28">
        <v>20.366666666666667</v>
      </c>
      <c r="C298" s="29">
        <f t="shared" si="26"/>
        <v>69.113589460069562</v>
      </c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7"/>
    </row>
    <row r="299" spans="1:23" x14ac:dyDescent="0.25">
      <c r="A299" s="23" t="s">
        <v>420</v>
      </c>
      <c r="B299" s="28">
        <v>40.1</v>
      </c>
      <c r="C299" s="29">
        <f t="shared" si="26"/>
        <v>130.41354501562486</v>
      </c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7"/>
    </row>
    <row r="300" spans="1:23" x14ac:dyDescent="0.25">
      <c r="A300" s="23" t="s">
        <v>421</v>
      </c>
      <c r="B300" s="28">
        <v>29.983333333333334</v>
      </c>
      <c r="C300" s="29">
        <f t="shared" si="26"/>
        <v>1.6983519600694277</v>
      </c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7"/>
    </row>
    <row r="301" spans="1:23" x14ac:dyDescent="0.25">
      <c r="A301" s="23" t="s">
        <v>422</v>
      </c>
      <c r="B301" s="28">
        <v>27.95</v>
      </c>
      <c r="C301" s="29">
        <f t="shared" si="26"/>
        <v>0.53308251562501185</v>
      </c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7"/>
    </row>
    <row r="302" spans="1:23" x14ac:dyDescent="0.25">
      <c r="A302" s="23" t="s">
        <v>423</v>
      </c>
      <c r="B302" s="28">
        <v>32.700000000000003</v>
      </c>
      <c r="C302" s="29">
        <f t="shared" si="26"/>
        <v>16.159395015624963</v>
      </c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7"/>
    </row>
    <row r="303" spans="1:23" x14ac:dyDescent="0.25">
      <c r="A303" s="23" t="s">
        <v>424</v>
      </c>
      <c r="B303" s="28">
        <v>28.95</v>
      </c>
      <c r="C303" s="29">
        <f t="shared" si="26"/>
        <v>7.2832515624995611E-2</v>
      </c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7"/>
    </row>
    <row r="304" spans="1:23" x14ac:dyDescent="0.25">
      <c r="A304" s="23" t="s">
        <v>425</v>
      </c>
      <c r="B304" s="28">
        <v>20.333333333333332</v>
      </c>
      <c r="C304" s="29">
        <f t="shared" si="26"/>
        <v>69.668931126736254</v>
      </c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7"/>
    </row>
    <row r="305" spans="1:23" x14ac:dyDescent="0.25">
      <c r="A305" s="23" t="s">
        <v>426</v>
      </c>
      <c r="B305" s="28">
        <v>29.066666666666666</v>
      </c>
      <c r="C305" s="29">
        <f t="shared" si="26"/>
        <v>0.14941446006943854</v>
      </c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7"/>
    </row>
    <row r="306" spans="1:23" x14ac:dyDescent="0.25">
      <c r="A306" s="23" t="s">
        <v>427</v>
      </c>
      <c r="B306" s="28">
        <v>33.083333333333336</v>
      </c>
      <c r="C306" s="29">
        <f t="shared" si="26"/>
        <v>19.388243626736067</v>
      </c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7"/>
    </row>
    <row r="307" spans="1:23" x14ac:dyDescent="0.25">
      <c r="A307" s="23" t="s">
        <v>428</v>
      </c>
      <c r="B307" s="28">
        <v>27.8</v>
      </c>
      <c r="C307" s="29">
        <f t="shared" si="26"/>
        <v>0.77462001562501182</v>
      </c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7"/>
    </row>
    <row r="308" spans="1:23" x14ac:dyDescent="0.25">
      <c r="A308" s="23" t="s">
        <v>429</v>
      </c>
      <c r="B308" s="28">
        <v>21.216666666666665</v>
      </c>
      <c r="C308" s="29">
        <f t="shared" si="26"/>
        <v>55.703210293402911</v>
      </c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7"/>
    </row>
    <row r="309" spans="1:23" x14ac:dyDescent="0.25">
      <c r="A309" s="23" t="s">
        <v>430</v>
      </c>
      <c r="B309" s="28">
        <v>32.1</v>
      </c>
      <c r="C309" s="29">
        <f t="shared" si="26"/>
        <v>11.695545015624958</v>
      </c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7"/>
    </row>
    <row r="310" spans="1:23" x14ac:dyDescent="0.25">
      <c r="A310" s="23" t="s">
        <v>431</v>
      </c>
      <c r="B310" s="28">
        <v>26.083333333333332</v>
      </c>
      <c r="C310" s="29">
        <f t="shared" si="26"/>
        <v>6.7433269600694894</v>
      </c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7"/>
    </row>
    <row r="311" spans="1:23" x14ac:dyDescent="0.25">
      <c r="A311" s="23" t="s">
        <v>432</v>
      </c>
      <c r="B311" s="28">
        <v>28.95</v>
      </c>
      <c r="C311" s="29">
        <f t="shared" si="26"/>
        <v>7.2832515624995611E-2</v>
      </c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7"/>
    </row>
    <row r="312" spans="1:23" x14ac:dyDescent="0.25">
      <c r="A312" s="23" t="s">
        <v>433</v>
      </c>
      <c r="B312" s="28">
        <v>19.733333333333334</v>
      </c>
      <c r="C312" s="29">
        <f t="shared" si="26"/>
        <v>80.045081126736221</v>
      </c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7"/>
    </row>
    <row r="313" spans="1:23" x14ac:dyDescent="0.25">
      <c r="A313" s="23" t="s">
        <v>434</v>
      </c>
      <c r="B313" s="28">
        <v>32.883333333333333</v>
      </c>
      <c r="C313" s="29">
        <f t="shared" si="26"/>
        <v>17.66696029340271</v>
      </c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7"/>
    </row>
    <row r="314" spans="1:23" x14ac:dyDescent="0.25">
      <c r="A314" s="23" t="s">
        <v>435</v>
      </c>
      <c r="B314" s="28">
        <v>24.866666666666667</v>
      </c>
      <c r="C314" s="29">
        <f t="shared" si="26"/>
        <v>14.542464460069498</v>
      </c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7"/>
    </row>
    <row r="315" spans="1:23" x14ac:dyDescent="0.25">
      <c r="A315" s="23" t="s">
        <v>436</v>
      </c>
      <c r="B315" s="28">
        <v>43.916666666666664</v>
      </c>
      <c r="C315" s="29">
        <f t="shared" si="26"/>
        <v>232.15220196006914</v>
      </c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7"/>
    </row>
    <row r="316" spans="1:23" x14ac:dyDescent="0.25">
      <c r="A316" s="23" t="s">
        <v>437</v>
      </c>
      <c r="B316" s="28">
        <v>22.216666666666665</v>
      </c>
      <c r="C316" s="29">
        <f t="shared" si="26"/>
        <v>41.776293626736226</v>
      </c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7"/>
    </row>
    <row r="317" spans="1:23" x14ac:dyDescent="0.25">
      <c r="A317" s="23" t="s">
        <v>438</v>
      </c>
      <c r="B317" s="28">
        <v>15.733333333333333</v>
      </c>
      <c r="C317" s="29">
        <f t="shared" si="26"/>
        <v>167.61941446006966</v>
      </c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7"/>
    </row>
    <row r="318" spans="1:23" x14ac:dyDescent="0.25">
      <c r="A318" s="23" t="s">
        <v>439</v>
      </c>
      <c r="B318" s="28">
        <v>34.299999999999997</v>
      </c>
      <c r="C318" s="29">
        <f t="shared" si="26"/>
        <v>31.582995015624885</v>
      </c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7"/>
    </row>
    <row r="319" spans="1:23" x14ac:dyDescent="0.25">
      <c r="A319" s="23" t="s">
        <v>440</v>
      </c>
      <c r="B319" s="28">
        <v>28.116666666666667</v>
      </c>
      <c r="C319" s="29">
        <f t="shared" si="26"/>
        <v>0.31748529340278558</v>
      </c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7"/>
    </row>
    <row r="320" spans="1:23" x14ac:dyDescent="0.25">
      <c r="A320" s="23" t="s">
        <v>441</v>
      </c>
      <c r="B320" s="28">
        <v>32.583333333333336</v>
      </c>
      <c r="C320" s="29">
        <f t="shared" si="26"/>
        <v>15.235035293402738</v>
      </c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7"/>
    </row>
    <row r="321" spans="1:23" x14ac:dyDescent="0.25">
      <c r="A321" s="23" t="s">
        <v>442</v>
      </c>
      <c r="B321" s="28">
        <v>29.583333333333332</v>
      </c>
      <c r="C321" s="29">
        <f t="shared" si="26"/>
        <v>0.81578529340276229</v>
      </c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7"/>
    </row>
    <row r="322" spans="1:23" x14ac:dyDescent="0.25">
      <c r="A322" s="23" t="s">
        <v>443</v>
      </c>
      <c r="B322" s="28">
        <v>23.9</v>
      </c>
      <c r="C322" s="29">
        <f t="shared" si="26"/>
        <v>22.849595015625084</v>
      </c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7"/>
    </row>
    <row r="323" spans="1:23" x14ac:dyDescent="0.25">
      <c r="A323" s="23" t="s">
        <v>444</v>
      </c>
      <c r="B323" s="28">
        <v>25.866666666666667</v>
      </c>
      <c r="C323" s="29">
        <f t="shared" ref="C323:C386" si="27">(B323-Media)^2</f>
        <v>7.9155477934028164</v>
      </c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7"/>
    </row>
    <row r="324" spans="1:23" x14ac:dyDescent="0.25">
      <c r="A324" s="23" t="s">
        <v>445</v>
      </c>
      <c r="B324" s="28">
        <v>38.783333333333331</v>
      </c>
      <c r="C324" s="29">
        <f t="shared" si="27"/>
        <v>102.07481862673592</v>
      </c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7"/>
    </row>
    <row r="325" spans="1:23" x14ac:dyDescent="0.25">
      <c r="A325" s="23" t="s">
        <v>446</v>
      </c>
      <c r="B325" s="28">
        <v>24.783333333333335</v>
      </c>
      <c r="C325" s="29">
        <f t="shared" si="27"/>
        <v>15.184985293402823</v>
      </c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7"/>
    </row>
    <row r="326" spans="1:23" x14ac:dyDescent="0.25">
      <c r="A326" s="23" t="s">
        <v>447</v>
      </c>
      <c r="B326" s="28">
        <v>30.183333333333334</v>
      </c>
      <c r="C326" s="29">
        <f t="shared" si="27"/>
        <v>2.2596352934027562</v>
      </c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7"/>
    </row>
    <row r="327" spans="1:23" x14ac:dyDescent="0.25">
      <c r="A327" s="23" t="s">
        <v>448</v>
      </c>
      <c r="B327" s="28">
        <v>28.15</v>
      </c>
      <c r="C327" s="29">
        <f t="shared" si="27"/>
        <v>0.28103251562500936</v>
      </c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7"/>
    </row>
    <row r="328" spans="1:23" x14ac:dyDescent="0.25">
      <c r="A328" s="23" t="s">
        <v>449</v>
      </c>
      <c r="B328" s="28">
        <v>19.716666666666665</v>
      </c>
      <c r="C328" s="29">
        <f t="shared" si="27"/>
        <v>80.343585293402938</v>
      </c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7"/>
    </row>
    <row r="329" spans="1:23" x14ac:dyDescent="0.25">
      <c r="A329" s="23" t="s">
        <v>450</v>
      </c>
      <c r="B329" s="28">
        <v>30.4</v>
      </c>
      <c r="C329" s="29">
        <f t="shared" si="27"/>
        <v>2.9579700156249698</v>
      </c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7"/>
    </row>
    <row r="330" spans="1:23" x14ac:dyDescent="0.25">
      <c r="A330" s="23" t="s">
        <v>451</v>
      </c>
      <c r="B330" s="28">
        <v>34.016666666666666</v>
      </c>
      <c r="C330" s="29">
        <f t="shared" si="27"/>
        <v>28.478676960069354</v>
      </c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7"/>
    </row>
    <row r="331" spans="1:23" x14ac:dyDescent="0.25">
      <c r="A331" s="23" t="s">
        <v>452</v>
      </c>
      <c r="B331" s="28">
        <v>33.799999999999997</v>
      </c>
      <c r="C331" s="29">
        <f t="shared" si="27"/>
        <v>26.213120015624895</v>
      </c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7"/>
    </row>
    <row r="332" spans="1:23" x14ac:dyDescent="0.25">
      <c r="A332" s="23" t="s">
        <v>453</v>
      </c>
      <c r="B332" s="28">
        <v>47.05</v>
      </c>
      <c r="C332" s="29">
        <f t="shared" si="27"/>
        <v>337.45230751562463</v>
      </c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7"/>
    </row>
    <row r="333" spans="1:23" x14ac:dyDescent="0.25">
      <c r="A333" s="23" t="s">
        <v>454</v>
      </c>
      <c r="B333" s="28">
        <v>25.15</v>
      </c>
      <c r="C333" s="29">
        <f t="shared" si="27"/>
        <v>12.461782515625062</v>
      </c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7"/>
    </row>
    <row r="334" spans="1:23" x14ac:dyDescent="0.25">
      <c r="A334" s="23" t="s">
        <v>455</v>
      </c>
      <c r="B334" s="28">
        <v>28.933333333333334</v>
      </c>
      <c r="C334" s="29">
        <f t="shared" si="27"/>
        <v>6.4114460069440812E-2</v>
      </c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7"/>
    </row>
    <row r="335" spans="1:23" x14ac:dyDescent="0.25">
      <c r="A335" s="23" t="s">
        <v>456</v>
      </c>
      <c r="B335" s="28">
        <v>25.983333333333334</v>
      </c>
      <c r="C335" s="29">
        <f t="shared" si="27"/>
        <v>7.2726852934028123</v>
      </c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7"/>
    </row>
    <row r="336" spans="1:23" x14ac:dyDescent="0.25">
      <c r="A336" s="23" t="s">
        <v>457</v>
      </c>
      <c r="B336" s="28">
        <v>35.31666666666667</v>
      </c>
      <c r="C336" s="29">
        <f t="shared" si="27"/>
        <v>44.043685293402724</v>
      </c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7"/>
    </row>
    <row r="337" spans="1:23" x14ac:dyDescent="0.25">
      <c r="A337" s="23" t="s">
        <v>458</v>
      </c>
      <c r="B337" s="28">
        <v>22.983333333333334</v>
      </c>
      <c r="C337" s="29">
        <f t="shared" si="27"/>
        <v>32.453435293402855</v>
      </c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7"/>
    </row>
    <row r="338" spans="1:23" x14ac:dyDescent="0.25">
      <c r="A338" s="23" t="s">
        <v>459</v>
      </c>
      <c r="B338" s="28">
        <v>24.716666666666665</v>
      </c>
      <c r="C338" s="29">
        <f t="shared" si="27"/>
        <v>15.709001960069516</v>
      </c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7"/>
    </row>
    <row r="339" spans="1:23" x14ac:dyDescent="0.25">
      <c r="A339" s="23" t="s">
        <v>460</v>
      </c>
      <c r="B339" s="28">
        <v>38.25</v>
      </c>
      <c r="C339" s="29">
        <f t="shared" si="27"/>
        <v>91.582507515624854</v>
      </c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7"/>
    </row>
    <row r="340" spans="1:23" x14ac:dyDescent="0.25">
      <c r="A340" s="23" t="s">
        <v>461</v>
      </c>
      <c r="B340" s="28">
        <v>28.466666666666665</v>
      </c>
      <c r="C340" s="29">
        <f t="shared" si="27"/>
        <v>4.5564460069448316E-2</v>
      </c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7"/>
    </row>
    <row r="341" spans="1:23" x14ac:dyDescent="0.25">
      <c r="A341" s="23" t="s">
        <v>462</v>
      </c>
      <c r="B341" s="28">
        <v>36.466666666666669</v>
      </c>
      <c r="C341" s="29">
        <f t="shared" si="27"/>
        <v>60.630231126736028</v>
      </c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7"/>
    </row>
    <row r="342" spans="1:23" x14ac:dyDescent="0.25">
      <c r="A342" s="23" t="s">
        <v>463</v>
      </c>
      <c r="B342" s="28">
        <v>33.633333333333333</v>
      </c>
      <c r="C342" s="29">
        <f t="shared" si="27"/>
        <v>24.5342727934027</v>
      </c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7"/>
    </row>
    <row r="343" spans="1:23" x14ac:dyDescent="0.25">
      <c r="A343" s="23" t="s">
        <v>464</v>
      </c>
      <c r="B343" s="28">
        <v>31.933333333333334</v>
      </c>
      <c r="C343" s="29">
        <f t="shared" si="27"/>
        <v>10.583364460069397</v>
      </c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7"/>
    </row>
    <row r="344" spans="1:23" x14ac:dyDescent="0.25">
      <c r="A344" s="23" t="s">
        <v>465</v>
      </c>
      <c r="B344" s="28">
        <v>29.416666666666668</v>
      </c>
      <c r="C344" s="29">
        <f t="shared" si="27"/>
        <v>0.54249362673610191</v>
      </c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7"/>
    </row>
    <row r="345" spans="1:23" x14ac:dyDescent="0.25">
      <c r="A345" s="23" t="s">
        <v>466</v>
      </c>
      <c r="B345" s="28">
        <v>15.5</v>
      </c>
      <c r="C345" s="29">
        <f t="shared" si="27"/>
        <v>173.71569501562519</v>
      </c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7"/>
    </row>
    <row r="346" spans="1:23" x14ac:dyDescent="0.25">
      <c r="A346" s="23" t="s">
        <v>467</v>
      </c>
      <c r="B346" s="28">
        <v>26.066666666666666</v>
      </c>
      <c r="C346" s="29">
        <f t="shared" si="27"/>
        <v>6.8301644600694846</v>
      </c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7"/>
    </row>
    <row r="347" spans="1:23" x14ac:dyDescent="0.25">
      <c r="A347" s="23" t="s">
        <v>468</v>
      </c>
      <c r="B347" s="28">
        <v>36.18333333333333</v>
      </c>
      <c r="C347" s="29">
        <f t="shared" si="27"/>
        <v>56.298135293402616</v>
      </c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7"/>
    </row>
    <row r="348" spans="1:23" x14ac:dyDescent="0.25">
      <c r="A348" s="23" t="s">
        <v>469</v>
      </c>
      <c r="B348" s="28">
        <v>33.700000000000003</v>
      </c>
      <c r="C348" s="29">
        <f t="shared" si="27"/>
        <v>25.199145015624953</v>
      </c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7"/>
    </row>
    <row r="349" spans="1:23" x14ac:dyDescent="0.25">
      <c r="A349" s="23" t="s">
        <v>470</v>
      </c>
      <c r="B349" s="28">
        <v>22.283333333333335</v>
      </c>
      <c r="C349" s="29">
        <f t="shared" si="27"/>
        <v>40.918943626736187</v>
      </c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7"/>
    </row>
    <row r="350" spans="1:23" x14ac:dyDescent="0.25">
      <c r="A350" s="23" t="s">
        <v>471</v>
      </c>
      <c r="B350" s="28">
        <v>20.233333333333334</v>
      </c>
      <c r="C350" s="29">
        <f t="shared" si="27"/>
        <v>71.348289460069552</v>
      </c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7"/>
    </row>
    <row r="351" spans="1:23" x14ac:dyDescent="0.25">
      <c r="A351" s="23" t="s">
        <v>472</v>
      </c>
      <c r="B351" s="28">
        <v>32.549999999999997</v>
      </c>
      <c r="C351" s="29">
        <f t="shared" si="27"/>
        <v>14.975932515624921</v>
      </c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7"/>
    </row>
    <row r="352" spans="1:23" x14ac:dyDescent="0.25">
      <c r="A352" s="23" t="s">
        <v>473</v>
      </c>
      <c r="B352" s="28">
        <v>26.133333333333333</v>
      </c>
      <c r="C352" s="29">
        <f t="shared" si="27"/>
        <v>6.486147793402818</v>
      </c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7"/>
    </row>
    <row r="353" spans="1:23" x14ac:dyDescent="0.25">
      <c r="A353" s="23" t="s">
        <v>474</v>
      </c>
      <c r="B353" s="28">
        <v>33.68333333333333</v>
      </c>
      <c r="C353" s="29">
        <f t="shared" si="27"/>
        <v>25.032093626736003</v>
      </c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7"/>
    </row>
    <row r="354" spans="1:23" x14ac:dyDescent="0.25">
      <c r="A354" s="23" t="s">
        <v>475</v>
      </c>
      <c r="B354" s="28">
        <v>33.583333333333336</v>
      </c>
      <c r="C354" s="29">
        <f t="shared" si="27"/>
        <v>24.041451960069395</v>
      </c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7"/>
    </row>
    <row r="355" spans="1:23" x14ac:dyDescent="0.25">
      <c r="A355" s="23" t="s">
        <v>476</v>
      </c>
      <c r="B355" s="28">
        <v>23.566666666666666</v>
      </c>
      <c r="C355" s="29">
        <f t="shared" si="27"/>
        <v>26.147456126736188</v>
      </c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7"/>
    </row>
    <row r="356" spans="1:23" x14ac:dyDescent="0.25">
      <c r="A356" s="23" t="s">
        <v>477</v>
      </c>
      <c r="B356" s="28">
        <v>27.016666666666666</v>
      </c>
      <c r="C356" s="29">
        <f t="shared" si="27"/>
        <v>2.767093626736139</v>
      </c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7"/>
    </row>
    <row r="357" spans="1:23" x14ac:dyDescent="0.25">
      <c r="A357" s="23" t="s">
        <v>478</v>
      </c>
      <c r="B357" s="28">
        <v>30.683333333333334</v>
      </c>
      <c r="C357" s="29">
        <f t="shared" si="27"/>
        <v>4.0128436267360827</v>
      </c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7"/>
    </row>
    <row r="358" spans="1:23" x14ac:dyDescent="0.25">
      <c r="A358" s="23" t="s">
        <v>479</v>
      </c>
      <c r="B358" s="28">
        <v>10.433333333333334</v>
      </c>
      <c r="C358" s="29">
        <f t="shared" si="27"/>
        <v>332.94540612673637</v>
      </c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7"/>
    </row>
    <row r="359" spans="1:23" x14ac:dyDescent="0.25">
      <c r="A359" s="23" t="s">
        <v>480</v>
      </c>
      <c r="B359" s="28">
        <v>17.083333333333332</v>
      </c>
      <c r="C359" s="29">
        <f t="shared" si="27"/>
        <v>134.48557696006964</v>
      </c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7"/>
    </row>
    <row r="360" spans="1:23" x14ac:dyDescent="0.25">
      <c r="A360" s="23" t="s">
        <v>481</v>
      </c>
      <c r="B360" s="28">
        <v>30.183333333333334</v>
      </c>
      <c r="C360" s="29">
        <f t="shared" si="27"/>
        <v>2.2596352934027562</v>
      </c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7"/>
    </row>
    <row r="361" spans="1:23" x14ac:dyDescent="0.25">
      <c r="A361" s="23" t="s">
        <v>482</v>
      </c>
      <c r="B361" s="28">
        <v>32</v>
      </c>
      <c r="C361" s="29">
        <f t="shared" si="27"/>
        <v>11.021570015624951</v>
      </c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7"/>
    </row>
    <row r="362" spans="1:23" x14ac:dyDescent="0.25">
      <c r="A362" s="23" t="s">
        <v>483</v>
      </c>
      <c r="B362" s="28">
        <v>20.233333333333334</v>
      </c>
      <c r="C362" s="29">
        <f t="shared" si="27"/>
        <v>71.348289460069552</v>
      </c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7"/>
    </row>
    <row r="363" spans="1:23" x14ac:dyDescent="0.25">
      <c r="A363" s="23" t="s">
        <v>484</v>
      </c>
      <c r="B363" s="28">
        <v>32.616666666666667</v>
      </c>
      <c r="C363" s="29">
        <f t="shared" si="27"/>
        <v>15.496360293402724</v>
      </c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7"/>
    </row>
    <row r="364" spans="1:23" x14ac:dyDescent="0.25">
      <c r="A364" s="23" t="s">
        <v>485</v>
      </c>
      <c r="B364" s="28">
        <v>30.183333333333334</v>
      </c>
      <c r="C364" s="29">
        <f t="shared" si="27"/>
        <v>2.2596352934027562</v>
      </c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7"/>
    </row>
    <row r="365" spans="1:23" x14ac:dyDescent="0.25">
      <c r="A365" s="23" t="s">
        <v>486</v>
      </c>
      <c r="B365" s="28">
        <v>30.783333333333335</v>
      </c>
      <c r="C365" s="29">
        <f t="shared" si="27"/>
        <v>4.423485293402754</v>
      </c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7"/>
    </row>
    <row r="366" spans="1:23" x14ac:dyDescent="0.25">
      <c r="A366" s="23" t="s">
        <v>487</v>
      </c>
      <c r="B366" s="28">
        <v>32.916666666666664</v>
      </c>
      <c r="C366" s="29">
        <f t="shared" si="27"/>
        <v>17.948285293402694</v>
      </c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7"/>
    </row>
    <row r="367" spans="1:23" x14ac:dyDescent="0.25">
      <c r="A367" s="23" t="s">
        <v>488</v>
      </c>
      <c r="B367" s="28">
        <v>15.416666666666666</v>
      </c>
      <c r="C367" s="29">
        <f t="shared" si="27"/>
        <v>175.91932696006967</v>
      </c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7"/>
    </row>
    <row r="368" spans="1:23" x14ac:dyDescent="0.25">
      <c r="A368" s="23" t="s">
        <v>489</v>
      </c>
      <c r="B368" s="28">
        <v>15.6</v>
      </c>
      <c r="C368" s="29">
        <f t="shared" si="27"/>
        <v>171.08967001562522</v>
      </c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7"/>
    </row>
    <row r="369" spans="1:23" x14ac:dyDescent="0.25">
      <c r="A369" s="23" t="s">
        <v>490</v>
      </c>
      <c r="B369" s="28">
        <v>22.566666666666666</v>
      </c>
      <c r="C369" s="29">
        <f t="shared" si="27"/>
        <v>37.37437279340287</v>
      </c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7"/>
    </row>
    <row r="370" spans="1:23" x14ac:dyDescent="0.25">
      <c r="A370" s="23" t="s">
        <v>491</v>
      </c>
      <c r="B370" s="28">
        <v>30.516666666666666</v>
      </c>
      <c r="C370" s="29">
        <f t="shared" si="27"/>
        <v>3.3728852934027471</v>
      </c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7"/>
    </row>
    <row r="371" spans="1:23" x14ac:dyDescent="0.25">
      <c r="A371" s="23" t="s">
        <v>492</v>
      </c>
      <c r="B371" s="28">
        <v>34.416666666666664</v>
      </c>
      <c r="C371" s="29">
        <f t="shared" si="27"/>
        <v>32.907910293402665</v>
      </c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7"/>
    </row>
    <row r="372" spans="1:23" x14ac:dyDescent="0.25">
      <c r="A372" s="23" t="s">
        <v>493</v>
      </c>
      <c r="B372" s="28">
        <v>35.983333333333334</v>
      </c>
      <c r="C372" s="29">
        <f t="shared" si="27"/>
        <v>53.336851960069353</v>
      </c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7"/>
    </row>
    <row r="373" spans="1:23" x14ac:dyDescent="0.25">
      <c r="A373" s="23" t="s">
        <v>494</v>
      </c>
      <c r="B373" s="28">
        <v>28.066666666666666</v>
      </c>
      <c r="C373" s="29">
        <f t="shared" si="27"/>
        <v>0.37633112673612051</v>
      </c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7"/>
    </row>
    <row r="374" spans="1:23" x14ac:dyDescent="0.25">
      <c r="A374" s="23" t="s">
        <v>495</v>
      </c>
      <c r="B374" s="28">
        <v>32.733333333333334</v>
      </c>
      <c r="C374" s="29">
        <f t="shared" si="27"/>
        <v>16.428497793402727</v>
      </c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7"/>
    </row>
    <row r="375" spans="1:23" x14ac:dyDescent="0.25">
      <c r="A375" s="23" t="s">
        <v>496</v>
      </c>
      <c r="B375" s="28">
        <v>30.75</v>
      </c>
      <c r="C375" s="29">
        <f t="shared" si="27"/>
        <v>4.2843825156249693</v>
      </c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7"/>
    </row>
    <row r="376" spans="1:23" x14ac:dyDescent="0.25">
      <c r="A376" s="23" t="s">
        <v>497</v>
      </c>
      <c r="B376" s="28">
        <v>24.316666666666666</v>
      </c>
      <c r="C376" s="29">
        <f t="shared" si="27"/>
        <v>19.039768626736176</v>
      </c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7"/>
    </row>
    <row r="377" spans="1:23" x14ac:dyDescent="0.25">
      <c r="A377" s="23" t="s">
        <v>498</v>
      </c>
      <c r="B377" s="28">
        <v>23.2</v>
      </c>
      <c r="C377" s="29">
        <f t="shared" si="27"/>
        <v>30.031770015625089</v>
      </c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7"/>
    </row>
    <row r="378" spans="1:23" x14ac:dyDescent="0.25">
      <c r="A378" s="23" t="s">
        <v>499</v>
      </c>
      <c r="B378" s="28">
        <v>29.083333333333332</v>
      </c>
      <c r="C378" s="29">
        <f t="shared" si="27"/>
        <v>0.1625769600694375</v>
      </c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7"/>
    </row>
    <row r="379" spans="1:23" x14ac:dyDescent="0.25">
      <c r="A379" s="23" t="s">
        <v>500</v>
      </c>
      <c r="B379" s="28">
        <v>20.7</v>
      </c>
      <c r="C379" s="29">
        <f t="shared" si="27"/>
        <v>63.682395015625133</v>
      </c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7"/>
    </row>
    <row r="380" spans="1:23" x14ac:dyDescent="0.25">
      <c r="A380" s="23" t="s">
        <v>501</v>
      </c>
      <c r="B380" s="28">
        <v>30.1</v>
      </c>
      <c r="C380" s="29">
        <f t="shared" si="27"/>
        <v>2.0160450156249832</v>
      </c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7"/>
    </row>
    <row r="381" spans="1:23" x14ac:dyDescent="0.25">
      <c r="A381" s="23" t="s">
        <v>502</v>
      </c>
      <c r="B381" s="28">
        <v>21.216666666666665</v>
      </c>
      <c r="C381" s="29">
        <f t="shared" si="27"/>
        <v>55.703210293402911</v>
      </c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7"/>
    </row>
    <row r="382" spans="1:23" x14ac:dyDescent="0.25">
      <c r="A382" s="23" t="s">
        <v>503</v>
      </c>
      <c r="B382" s="28">
        <v>25.95</v>
      </c>
      <c r="C382" s="29">
        <f t="shared" si="27"/>
        <v>7.4535825156250448</v>
      </c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7"/>
    </row>
    <row r="383" spans="1:23" x14ac:dyDescent="0.25">
      <c r="A383" s="23" t="s">
        <v>504</v>
      </c>
      <c r="B383" s="28">
        <v>32.466666666666669</v>
      </c>
      <c r="C383" s="29">
        <f t="shared" si="27"/>
        <v>14.337897793402735</v>
      </c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7"/>
    </row>
    <row r="384" spans="1:23" x14ac:dyDescent="0.25">
      <c r="A384" s="23" t="s">
        <v>505</v>
      </c>
      <c r="B384" s="28">
        <v>26.55</v>
      </c>
      <c r="C384" s="29">
        <f t="shared" si="27"/>
        <v>4.5374325156250288</v>
      </c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7"/>
    </row>
    <row r="385" spans="1:23" x14ac:dyDescent="0.25">
      <c r="A385" s="23" t="s">
        <v>506</v>
      </c>
      <c r="B385" s="28">
        <v>29.8</v>
      </c>
      <c r="C385" s="29">
        <f t="shared" si="27"/>
        <v>1.254120015624985</v>
      </c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7"/>
    </row>
    <row r="386" spans="1:23" x14ac:dyDescent="0.25">
      <c r="A386" s="23" t="s">
        <v>507</v>
      </c>
      <c r="B386" s="28">
        <v>26.116666666666667</v>
      </c>
      <c r="C386" s="29">
        <f t="shared" si="27"/>
        <v>6.5713186267361463</v>
      </c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7"/>
    </row>
    <row r="387" spans="1:23" x14ac:dyDescent="0.25">
      <c r="A387" s="23" t="s">
        <v>508</v>
      </c>
      <c r="B387" s="28">
        <v>32.883333333333333</v>
      </c>
      <c r="C387" s="29">
        <f t="shared" ref="C387:C402" si="28">(B387-Media)^2</f>
        <v>17.66696029340271</v>
      </c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7"/>
    </row>
    <row r="388" spans="1:23" x14ac:dyDescent="0.25">
      <c r="A388" s="23" t="s">
        <v>509</v>
      </c>
      <c r="B388" s="28">
        <v>19</v>
      </c>
      <c r="C388" s="29">
        <f t="shared" si="28"/>
        <v>93.704820015625145</v>
      </c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7"/>
    </row>
    <row r="389" spans="1:23" x14ac:dyDescent="0.25">
      <c r="A389" s="23" t="s">
        <v>510</v>
      </c>
      <c r="B389" s="28">
        <v>45.3</v>
      </c>
      <c r="C389" s="29">
        <f t="shared" si="28"/>
        <v>276.22024501562464</v>
      </c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7"/>
    </row>
    <row r="390" spans="1:23" x14ac:dyDescent="0.25">
      <c r="A390" s="23" t="s">
        <v>511</v>
      </c>
      <c r="B390" s="28">
        <v>32.700000000000003</v>
      </c>
      <c r="C390" s="29">
        <f t="shared" si="28"/>
        <v>16.159395015624963</v>
      </c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7"/>
    </row>
    <row r="391" spans="1:23" x14ac:dyDescent="0.25">
      <c r="A391" s="23" t="s">
        <v>512</v>
      </c>
      <c r="B391" s="28">
        <v>38.666666666666664</v>
      </c>
      <c r="C391" s="29">
        <f t="shared" si="28"/>
        <v>99.731014460069247</v>
      </c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7"/>
    </row>
    <row r="392" spans="1:23" x14ac:dyDescent="0.25">
      <c r="A392" s="23" t="s">
        <v>513</v>
      </c>
      <c r="B392" s="28">
        <v>26.05</v>
      </c>
      <c r="C392" s="29">
        <f t="shared" si="28"/>
        <v>6.9175575156250355</v>
      </c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7"/>
    </row>
    <row r="393" spans="1:23" x14ac:dyDescent="0.25">
      <c r="A393" s="23" t="s">
        <v>514</v>
      </c>
      <c r="B393" s="28">
        <v>42.233333333333334</v>
      </c>
      <c r="C393" s="29">
        <f t="shared" si="28"/>
        <v>183.68945612673593</v>
      </c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7"/>
    </row>
    <row r="394" spans="1:23" x14ac:dyDescent="0.25">
      <c r="A394" s="23" t="s">
        <v>515</v>
      </c>
      <c r="B394" s="28">
        <v>32.716666666666669</v>
      </c>
      <c r="C394" s="29">
        <f t="shared" si="28"/>
        <v>16.293668626736068</v>
      </c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7"/>
    </row>
    <row r="395" spans="1:23" x14ac:dyDescent="0.25">
      <c r="A395" s="23" t="s">
        <v>516</v>
      </c>
      <c r="B395" s="28">
        <v>22.116666666666667</v>
      </c>
      <c r="C395" s="29">
        <f t="shared" si="28"/>
        <v>43.078985293402866</v>
      </c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7"/>
    </row>
    <row r="396" spans="1:23" x14ac:dyDescent="0.25">
      <c r="A396" s="23" t="s">
        <v>517</v>
      </c>
      <c r="B396" s="28">
        <v>26.133333333333333</v>
      </c>
      <c r="C396" s="29">
        <f t="shared" si="28"/>
        <v>6.486147793402818</v>
      </c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7"/>
    </row>
    <row r="397" spans="1:23" x14ac:dyDescent="0.25">
      <c r="A397" s="23" t="s">
        <v>518</v>
      </c>
      <c r="B397" s="28">
        <v>30.783333333333335</v>
      </c>
      <c r="C397" s="29">
        <f t="shared" si="28"/>
        <v>4.423485293402754</v>
      </c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7"/>
    </row>
    <row r="398" spans="1:23" x14ac:dyDescent="0.25">
      <c r="A398" s="23" t="s">
        <v>519</v>
      </c>
      <c r="B398" s="28">
        <v>45.416666666666664</v>
      </c>
      <c r="C398" s="29">
        <f t="shared" si="28"/>
        <v>280.1118269600691</v>
      </c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7"/>
    </row>
    <row r="399" spans="1:23" x14ac:dyDescent="0.25">
      <c r="A399" s="23" t="s">
        <v>520</v>
      </c>
      <c r="B399" s="28">
        <v>41.6</v>
      </c>
      <c r="C399" s="29">
        <f t="shared" si="28"/>
        <v>166.92317001562483</v>
      </c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7"/>
    </row>
    <row r="400" spans="1:23" x14ac:dyDescent="0.25">
      <c r="A400" s="23" t="s">
        <v>521</v>
      </c>
      <c r="B400" s="28">
        <v>23.416666666666668</v>
      </c>
      <c r="C400" s="29">
        <f t="shared" si="28"/>
        <v>27.703993626736178</v>
      </c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7"/>
    </row>
    <row r="401" spans="1:23" x14ac:dyDescent="0.25">
      <c r="A401" s="23" t="s">
        <v>522</v>
      </c>
      <c r="B401" s="28">
        <v>25.766666666666666</v>
      </c>
      <c r="C401" s="29">
        <f t="shared" si="28"/>
        <v>8.4882394600694937</v>
      </c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7"/>
    </row>
    <row r="402" spans="1:23" x14ac:dyDescent="0.25">
      <c r="A402" s="24" t="s">
        <v>523</v>
      </c>
      <c r="B402" s="53">
        <v>33.516666666666666</v>
      </c>
      <c r="C402" s="54">
        <f t="shared" si="28"/>
        <v>23.392135293402696</v>
      </c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55"/>
    </row>
  </sheetData>
  <mergeCells count="19">
    <mergeCell ref="A1:W1"/>
    <mergeCell ref="E3:I3"/>
    <mergeCell ref="E10:L10"/>
    <mergeCell ref="E33:N33"/>
    <mergeCell ref="P10:U10"/>
    <mergeCell ref="S30:T30"/>
    <mergeCell ref="P31:U32"/>
    <mergeCell ref="P27:U27"/>
    <mergeCell ref="P28:R28"/>
    <mergeCell ref="P29:R29"/>
    <mergeCell ref="S28:T28"/>
    <mergeCell ref="S29:T29"/>
    <mergeCell ref="E61:N62"/>
    <mergeCell ref="E57:N57"/>
    <mergeCell ref="E58:K58"/>
    <mergeCell ref="L58:M58"/>
    <mergeCell ref="E59:K59"/>
    <mergeCell ref="L59:M59"/>
    <mergeCell ref="L60:M60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D400C7-C198-4E81-8144-DB433E4AEB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Exponencial Negativa</vt:lpstr>
      <vt:lpstr>Normal </vt:lpstr>
      <vt:lpstr>'Exponencial Negativa'!Lambda</vt:lpstr>
      <vt:lpstr>'Normal '!Media</vt:lpstr>
      <vt:lpstr>'Exponencial Negativa'!N</vt:lpstr>
      <vt:lpstr>'Normal '!N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Lauti Cargnelutti</dc:creator>
  <cp:lastModifiedBy>Fede</cp:lastModifiedBy>
  <dcterms:created xsi:type="dcterms:W3CDTF">2022-04-12T00:13:52Z</dcterms:created>
  <dcterms:modified xsi:type="dcterms:W3CDTF">2022-04-14T17:59:59Z</dcterms:modified>
</cp:coreProperties>
</file>