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125" windowWidth="15150" windowHeight="9330" tabRatio="902" activeTab="1"/>
  </bookViews>
  <sheets>
    <sheet name="specimens &amp; settings" sheetId="154" r:id="rId1"/>
    <sheet name="summary" sheetId="88" r:id="rId2"/>
    <sheet name="P1a" sheetId="176" r:id="rId3"/>
    <sheet name="P1b" sheetId="171" r:id="rId4"/>
    <sheet name="P2a" sheetId="159" r:id="rId5"/>
    <sheet name="P2b" sheetId="174" r:id="rId6"/>
    <sheet name="P3a" sheetId="156" r:id="rId7"/>
    <sheet name="P3b" sheetId="173" r:id="rId8"/>
    <sheet name="P4a" sheetId="155" r:id="rId9"/>
    <sheet name="P4b" sheetId="183" r:id="rId10"/>
    <sheet name="P5a" sheetId="189" r:id="rId11"/>
    <sheet name="P5b" sheetId="190" r:id="rId12"/>
    <sheet name="P6a" sheetId="188" r:id="rId13"/>
    <sheet name="P6b" sheetId="184" r:id="rId14"/>
    <sheet name="P7a" sheetId="157" r:id="rId15"/>
    <sheet name="P7b" sheetId="186" r:id="rId16"/>
    <sheet name="P8a" sheetId="169" r:id="rId17"/>
    <sheet name="P8b" sheetId="185" r:id="rId18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summary!$A$19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45621"/>
</workbook>
</file>

<file path=xl/calcChain.xml><?xml version="1.0" encoding="utf-8"?>
<calcChain xmlns="http://schemas.openxmlformats.org/spreadsheetml/2006/main">
  <c r="G26" i="184" l="1"/>
  <c r="G30" i="184"/>
  <c r="G25" i="184"/>
  <c r="G23" i="184"/>
  <c r="G22" i="184"/>
  <c r="G10" i="184"/>
  <c r="G24" i="184"/>
  <c r="H24" i="184"/>
  <c r="J24" i="184" s="1"/>
  <c r="H25" i="184"/>
  <c r="J25" i="184" s="1"/>
  <c r="H26" i="184"/>
  <c r="J26" i="184"/>
  <c r="H27" i="184"/>
  <c r="J27" i="184" s="1"/>
  <c r="G28" i="184"/>
  <c r="H28" i="184"/>
  <c r="J28" i="184" s="1"/>
  <c r="H29" i="184"/>
  <c r="J29" i="184" s="1"/>
  <c r="H30" i="184"/>
  <c r="J30" i="184" s="1"/>
  <c r="H22" i="184"/>
  <c r="J22" i="184" s="1"/>
  <c r="H23" i="184"/>
  <c r="J23" i="184" s="1"/>
  <c r="H10" i="184"/>
  <c r="I28" i="184" l="1"/>
  <c r="I24" i="184"/>
  <c r="I25" i="184"/>
  <c r="I30" i="184"/>
  <c r="I26" i="184"/>
  <c r="G29" i="184"/>
  <c r="I29" i="184" s="1"/>
  <c r="G27" i="184"/>
  <c r="I27" i="184" s="1"/>
  <c r="I22" i="184"/>
  <c r="I23" i="184"/>
  <c r="G21" i="184"/>
  <c r="G19" i="184"/>
  <c r="G17" i="184"/>
  <c r="G15" i="184"/>
  <c r="G13" i="184"/>
  <c r="G12" i="184"/>
  <c r="H12" i="184"/>
  <c r="J12" i="184" s="1"/>
  <c r="H13" i="184"/>
  <c r="J13" i="184" s="1"/>
  <c r="G14" i="184"/>
  <c r="H14" i="184"/>
  <c r="J14" i="184" s="1"/>
  <c r="H15" i="184"/>
  <c r="J15" i="184" s="1"/>
  <c r="G16" i="184"/>
  <c r="H16" i="184"/>
  <c r="J16" i="184" s="1"/>
  <c r="H17" i="184"/>
  <c r="J17" i="184" s="1"/>
  <c r="G18" i="184"/>
  <c r="H18" i="184"/>
  <c r="J18" i="184" s="1"/>
  <c r="H19" i="184"/>
  <c r="J19" i="184" s="1"/>
  <c r="G20" i="184"/>
  <c r="H20" i="184"/>
  <c r="J20" i="184" s="1"/>
  <c r="H21" i="184"/>
  <c r="J21" i="184" s="1"/>
  <c r="I19" i="184" l="1"/>
  <c r="I20" i="184"/>
  <c r="I21" i="184"/>
  <c r="I16" i="184"/>
  <c r="I14" i="184"/>
  <c r="I12" i="184"/>
  <c r="I13" i="184"/>
  <c r="I18" i="184"/>
  <c r="I15" i="184"/>
  <c r="I17" i="184"/>
  <c r="H26" i="174"/>
  <c r="J26" i="174"/>
  <c r="H27" i="174"/>
  <c r="J27" i="174"/>
  <c r="H28" i="174"/>
  <c r="J28" i="174"/>
  <c r="H29" i="174"/>
  <c r="J29" i="174"/>
  <c r="H30" i="174"/>
  <c r="J30" i="174"/>
  <c r="H31" i="174"/>
  <c r="J31" i="174"/>
  <c r="H24" i="174"/>
  <c r="J24" i="174" s="1"/>
  <c r="G25" i="174"/>
  <c r="I25" i="174" s="1"/>
  <c r="H25" i="174"/>
  <c r="J25" i="174" s="1"/>
  <c r="H12" i="174"/>
  <c r="J12" i="174" s="1"/>
  <c r="H13" i="174"/>
  <c r="H14" i="174"/>
  <c r="J14" i="174" s="1"/>
  <c r="H15" i="174"/>
  <c r="J15" i="174" s="1"/>
  <c r="H16" i="174"/>
  <c r="J16" i="174" s="1"/>
  <c r="H17" i="174"/>
  <c r="J17" i="174" s="1"/>
  <c r="H18" i="174"/>
  <c r="J18" i="174" s="1"/>
  <c r="H19" i="174"/>
  <c r="J19" i="174" s="1"/>
  <c r="H20" i="174"/>
  <c r="J20" i="174" s="1"/>
  <c r="H21" i="174"/>
  <c r="J21" i="174" s="1"/>
  <c r="H22" i="174"/>
  <c r="J22" i="174" s="1"/>
  <c r="H23" i="174"/>
  <c r="J23" i="174" s="1"/>
  <c r="G19" i="174" l="1"/>
  <c r="I19" i="174" s="1"/>
  <c r="G30" i="174"/>
  <c r="I30" i="174" s="1"/>
  <c r="G29" i="174"/>
  <c r="I29" i="174" s="1"/>
  <c r="G13" i="174"/>
  <c r="G15" i="174"/>
  <c r="I15" i="174" s="1"/>
  <c r="G17" i="174"/>
  <c r="I17" i="174" s="1"/>
  <c r="G21" i="174"/>
  <c r="I21" i="174" s="1"/>
  <c r="G23" i="174"/>
  <c r="I23" i="174" s="1"/>
  <c r="G27" i="174"/>
  <c r="I27" i="174" s="1"/>
  <c r="G12" i="174"/>
  <c r="I12" i="174" s="1"/>
  <c r="G14" i="174"/>
  <c r="I14" i="174" s="1"/>
  <c r="G16" i="174"/>
  <c r="I16" i="174" s="1"/>
  <c r="G20" i="174"/>
  <c r="I20" i="174" s="1"/>
  <c r="G24" i="174"/>
  <c r="I24" i="174" s="1"/>
  <c r="G26" i="174"/>
  <c r="I26" i="174" s="1"/>
  <c r="G28" i="174"/>
  <c r="I28" i="174" s="1"/>
  <c r="G31" i="174"/>
  <c r="I31" i="174" s="1"/>
  <c r="G18" i="174"/>
  <c r="I18" i="174" s="1"/>
  <c r="G22" i="174"/>
  <c r="I22" i="174" s="1"/>
  <c r="I13" i="174"/>
  <c r="J13" i="174"/>
  <c r="G26" i="183" l="1"/>
  <c r="H26" i="183"/>
  <c r="J26" i="183" s="1"/>
  <c r="G27" i="183"/>
  <c r="I27" i="183" s="1"/>
  <c r="H27" i="183"/>
  <c r="J27" i="183"/>
  <c r="G28" i="183"/>
  <c r="H28" i="183"/>
  <c r="J28" i="183" s="1"/>
  <c r="G29" i="183"/>
  <c r="I29" i="183" s="1"/>
  <c r="H29" i="183"/>
  <c r="J29" i="183" s="1"/>
  <c r="G23" i="183"/>
  <c r="I23" i="183" s="1"/>
  <c r="H23" i="183"/>
  <c r="J23" i="183" s="1"/>
  <c r="G24" i="183"/>
  <c r="H24" i="183"/>
  <c r="J24" i="183" s="1"/>
  <c r="G25" i="183"/>
  <c r="H25" i="183"/>
  <c r="J25" i="183"/>
  <c r="G12" i="183"/>
  <c r="H12" i="183"/>
  <c r="J12" i="183" s="1"/>
  <c r="G13" i="183"/>
  <c r="H13" i="183"/>
  <c r="G14" i="183"/>
  <c r="H14" i="183"/>
  <c r="G15" i="183"/>
  <c r="H15" i="183"/>
  <c r="J15" i="183"/>
  <c r="G16" i="183"/>
  <c r="H16" i="183"/>
  <c r="G17" i="183"/>
  <c r="H17" i="183"/>
  <c r="G18" i="183"/>
  <c r="H18" i="183"/>
  <c r="J18" i="183"/>
  <c r="G19" i="183"/>
  <c r="H19" i="183"/>
  <c r="J19" i="183" s="1"/>
  <c r="G20" i="183"/>
  <c r="H20" i="183"/>
  <c r="G21" i="183"/>
  <c r="H21" i="183"/>
  <c r="J21" i="183"/>
  <c r="G22" i="183"/>
  <c r="H22" i="183"/>
  <c r="G22" i="186"/>
  <c r="I22" i="186" s="1"/>
  <c r="H22" i="186"/>
  <c r="J22" i="186" s="1"/>
  <c r="G23" i="186"/>
  <c r="I23" i="186" s="1"/>
  <c r="H23" i="186"/>
  <c r="J23" i="186" s="1"/>
  <c r="G24" i="186"/>
  <c r="I24" i="186" s="1"/>
  <c r="H24" i="186"/>
  <c r="J24" i="186" s="1"/>
  <c r="G25" i="186"/>
  <c r="I25" i="186" s="1"/>
  <c r="H25" i="186"/>
  <c r="J25" i="186" s="1"/>
  <c r="G26" i="186"/>
  <c r="I26" i="186" s="1"/>
  <c r="H26" i="186"/>
  <c r="J26" i="186" s="1"/>
  <c r="G27" i="186"/>
  <c r="I27" i="186" s="1"/>
  <c r="H27" i="186"/>
  <c r="J27" i="186" s="1"/>
  <c r="G28" i="186"/>
  <c r="I28" i="186" s="1"/>
  <c r="H28" i="186"/>
  <c r="J28" i="186" s="1"/>
  <c r="G29" i="186"/>
  <c r="I29" i="186" s="1"/>
  <c r="H29" i="186"/>
  <c r="J29" i="186" s="1"/>
  <c r="I13" i="183" l="1"/>
  <c r="I14" i="183"/>
  <c r="I16" i="183"/>
  <c r="I22" i="183"/>
  <c r="I17" i="183"/>
  <c r="J22" i="183"/>
  <c r="I21" i="183"/>
  <c r="I18" i="183"/>
  <c r="I28" i="183"/>
  <c r="I20" i="183"/>
  <c r="J17" i="183"/>
  <c r="J14" i="183"/>
  <c r="I26" i="183"/>
  <c r="I25" i="183"/>
  <c r="I24" i="183"/>
  <c r="J20" i="183"/>
  <c r="I19" i="183"/>
  <c r="J16" i="183"/>
  <c r="I15" i="183"/>
  <c r="I12" i="183"/>
  <c r="J13" i="183"/>
  <c r="G12" i="186"/>
  <c r="I12" i="186" s="1"/>
  <c r="H12" i="186"/>
  <c r="J12" i="186" s="1"/>
  <c r="G13" i="186"/>
  <c r="I13" i="186" s="1"/>
  <c r="H13" i="186"/>
  <c r="J13" i="186" s="1"/>
  <c r="G14" i="186"/>
  <c r="I14" i="186" s="1"/>
  <c r="H14" i="186"/>
  <c r="J14" i="186" s="1"/>
  <c r="G15" i="186"/>
  <c r="I15" i="186" s="1"/>
  <c r="H15" i="186"/>
  <c r="J15" i="186" s="1"/>
  <c r="G16" i="186"/>
  <c r="I16" i="186" s="1"/>
  <c r="H16" i="186"/>
  <c r="J16" i="186" s="1"/>
  <c r="G17" i="186"/>
  <c r="I17" i="186" s="1"/>
  <c r="H17" i="186"/>
  <c r="J17" i="186" s="1"/>
  <c r="G18" i="186"/>
  <c r="I18" i="186" s="1"/>
  <c r="H18" i="186"/>
  <c r="J18" i="186" s="1"/>
  <c r="G19" i="186"/>
  <c r="I19" i="186" s="1"/>
  <c r="H19" i="186"/>
  <c r="J19" i="186" s="1"/>
  <c r="G20" i="186"/>
  <c r="I20" i="186" s="1"/>
  <c r="H20" i="186"/>
  <c r="J20" i="186" s="1"/>
  <c r="G21" i="186"/>
  <c r="I21" i="186" s="1"/>
  <c r="H21" i="186"/>
  <c r="J21" i="186" s="1"/>
  <c r="G25" i="190" l="1"/>
  <c r="I25" i="190" s="1"/>
  <c r="H25" i="190"/>
  <c r="J25" i="190" s="1"/>
  <c r="G26" i="190"/>
  <c r="I26" i="190" s="1"/>
  <c r="H26" i="190"/>
  <c r="J26" i="190" s="1"/>
  <c r="G27" i="190"/>
  <c r="I27" i="190" s="1"/>
  <c r="H27" i="190"/>
  <c r="J27" i="190" s="1"/>
  <c r="G28" i="190"/>
  <c r="I28" i="190" s="1"/>
  <c r="H28" i="190"/>
  <c r="J28" i="190" s="1"/>
  <c r="G29" i="190"/>
  <c r="I29" i="190" s="1"/>
  <c r="H29" i="190"/>
  <c r="J29" i="190" s="1"/>
  <c r="G12" i="190"/>
  <c r="I12" i="190" s="1"/>
  <c r="H12" i="190"/>
  <c r="J12" i="190" s="1"/>
  <c r="G13" i="190"/>
  <c r="H13" i="190"/>
  <c r="J13" i="190" s="1"/>
  <c r="G14" i="190"/>
  <c r="H14" i="190"/>
  <c r="J14" i="190" s="1"/>
  <c r="G15" i="190"/>
  <c r="I15" i="190" s="1"/>
  <c r="H15" i="190"/>
  <c r="J15" i="190" s="1"/>
  <c r="G16" i="190"/>
  <c r="I16" i="190" s="1"/>
  <c r="H16" i="190"/>
  <c r="J16" i="190" s="1"/>
  <c r="G17" i="190"/>
  <c r="I17" i="190" s="1"/>
  <c r="H17" i="190"/>
  <c r="J17" i="190" s="1"/>
  <c r="G18" i="190"/>
  <c r="I18" i="190" s="1"/>
  <c r="H18" i="190"/>
  <c r="J18" i="190" s="1"/>
  <c r="G19" i="190"/>
  <c r="I19" i="190" s="1"/>
  <c r="H19" i="190"/>
  <c r="J19" i="190" s="1"/>
  <c r="G20" i="190"/>
  <c r="I20" i="190" s="1"/>
  <c r="H20" i="190"/>
  <c r="J20" i="190" s="1"/>
  <c r="G21" i="190"/>
  <c r="I21" i="190" s="1"/>
  <c r="H21" i="190"/>
  <c r="J21" i="190" s="1"/>
  <c r="G22" i="190"/>
  <c r="I22" i="190" s="1"/>
  <c r="H22" i="190"/>
  <c r="J22" i="190" s="1"/>
  <c r="G23" i="190"/>
  <c r="I23" i="190" s="1"/>
  <c r="H23" i="190"/>
  <c r="J23" i="190" s="1"/>
  <c r="G24" i="190"/>
  <c r="I24" i="190" s="1"/>
  <c r="H24" i="190"/>
  <c r="J24" i="190" s="1"/>
  <c r="G23" i="185"/>
  <c r="I23" i="185" s="1"/>
  <c r="H23" i="185"/>
  <c r="J23" i="185"/>
  <c r="G24" i="185"/>
  <c r="I24" i="185" s="1"/>
  <c r="H24" i="185"/>
  <c r="J24" i="185"/>
  <c r="G25" i="185"/>
  <c r="I25" i="185" s="1"/>
  <c r="H25" i="185"/>
  <c r="J25" i="185"/>
  <c r="G26" i="185"/>
  <c r="I26" i="185" s="1"/>
  <c r="H26" i="185"/>
  <c r="J26" i="185"/>
  <c r="G27" i="185"/>
  <c r="I27" i="185" s="1"/>
  <c r="H27" i="185"/>
  <c r="J27" i="185"/>
  <c r="G28" i="185"/>
  <c r="I28" i="185" s="1"/>
  <c r="H28" i="185"/>
  <c r="J28" i="185"/>
  <c r="G29" i="185"/>
  <c r="I29" i="185" s="1"/>
  <c r="H29" i="185"/>
  <c r="J29" i="185"/>
  <c r="G30" i="185"/>
  <c r="I30" i="185" s="1"/>
  <c r="H30" i="185"/>
  <c r="J30" i="185"/>
  <c r="G31" i="185"/>
  <c r="I31" i="185" s="1"/>
  <c r="H31" i="185"/>
  <c r="J31" i="185"/>
  <c r="I14" i="190" l="1"/>
  <c r="I13" i="190"/>
  <c r="G12" i="185" l="1"/>
  <c r="I12" i="185" s="1"/>
  <c r="H12" i="185"/>
  <c r="J12" i="185" s="1"/>
  <c r="G13" i="185"/>
  <c r="I13" i="185" s="1"/>
  <c r="H13" i="185"/>
  <c r="J13" i="185" s="1"/>
  <c r="G14" i="185"/>
  <c r="I14" i="185" s="1"/>
  <c r="H14" i="185"/>
  <c r="J14" i="185" s="1"/>
  <c r="G15" i="185"/>
  <c r="I15" i="185" s="1"/>
  <c r="H15" i="185"/>
  <c r="J15" i="185" s="1"/>
  <c r="G16" i="185"/>
  <c r="I16" i="185" s="1"/>
  <c r="H16" i="185"/>
  <c r="J16" i="185" s="1"/>
  <c r="G17" i="185"/>
  <c r="I17" i="185" s="1"/>
  <c r="H17" i="185"/>
  <c r="J17" i="185" s="1"/>
  <c r="G18" i="185"/>
  <c r="I18" i="185" s="1"/>
  <c r="H18" i="185"/>
  <c r="J18" i="185" s="1"/>
  <c r="G19" i="185"/>
  <c r="I19" i="185" s="1"/>
  <c r="H19" i="185"/>
  <c r="J19" i="185" s="1"/>
  <c r="G20" i="185"/>
  <c r="I20" i="185" s="1"/>
  <c r="H20" i="185"/>
  <c r="J20" i="185" s="1"/>
  <c r="G21" i="185"/>
  <c r="I21" i="185" s="1"/>
  <c r="H21" i="185"/>
  <c r="J21" i="185" s="1"/>
  <c r="G22" i="185"/>
  <c r="I22" i="185" s="1"/>
  <c r="H22" i="185"/>
  <c r="J22" i="185" s="1"/>
  <c r="G29" i="171"/>
  <c r="I29" i="171" s="1"/>
  <c r="H29" i="171"/>
  <c r="J29" i="171" s="1"/>
  <c r="G26" i="171"/>
  <c r="I26" i="171" s="1"/>
  <c r="H26" i="171"/>
  <c r="J26" i="171" s="1"/>
  <c r="G27" i="171"/>
  <c r="H27" i="171"/>
  <c r="J27" i="171" s="1"/>
  <c r="G28" i="171"/>
  <c r="I28" i="171" s="1"/>
  <c r="H28" i="171"/>
  <c r="J28" i="171" s="1"/>
  <c r="G12" i="171"/>
  <c r="H12" i="171"/>
  <c r="J12" i="171" s="1"/>
  <c r="G13" i="171"/>
  <c r="I13" i="171" s="1"/>
  <c r="H13" i="171"/>
  <c r="J13" i="171" s="1"/>
  <c r="G14" i="171"/>
  <c r="H14" i="171"/>
  <c r="J14" i="171" s="1"/>
  <c r="G15" i="171"/>
  <c r="I15" i="171" s="1"/>
  <c r="H15" i="171"/>
  <c r="J15" i="171" s="1"/>
  <c r="G16" i="171"/>
  <c r="H16" i="171"/>
  <c r="J16" i="171" s="1"/>
  <c r="G17" i="171"/>
  <c r="I17" i="171" s="1"/>
  <c r="H17" i="171"/>
  <c r="J17" i="171" s="1"/>
  <c r="G18" i="171"/>
  <c r="H18" i="171"/>
  <c r="J18" i="171" s="1"/>
  <c r="G19" i="171"/>
  <c r="I19" i="171" s="1"/>
  <c r="H19" i="171"/>
  <c r="J19" i="171" s="1"/>
  <c r="G20" i="171"/>
  <c r="H20" i="171"/>
  <c r="J20" i="171" s="1"/>
  <c r="G21" i="171"/>
  <c r="I21" i="171" s="1"/>
  <c r="H21" i="171"/>
  <c r="J21" i="171" s="1"/>
  <c r="G22" i="171"/>
  <c r="H22" i="171"/>
  <c r="J22" i="171" s="1"/>
  <c r="G23" i="171"/>
  <c r="I23" i="171" s="1"/>
  <c r="H23" i="171"/>
  <c r="J23" i="171" s="1"/>
  <c r="G24" i="171"/>
  <c r="H24" i="171"/>
  <c r="J24" i="171" s="1"/>
  <c r="G25" i="171"/>
  <c r="I25" i="171" s="1"/>
  <c r="H25" i="171"/>
  <c r="J25" i="171" s="1"/>
  <c r="G24" i="173"/>
  <c r="I24" i="173" s="1"/>
  <c r="H24" i="173"/>
  <c r="J24" i="173" s="1"/>
  <c r="G25" i="173"/>
  <c r="I25" i="173" s="1"/>
  <c r="H25" i="173"/>
  <c r="J25" i="173" s="1"/>
  <c r="G26" i="173"/>
  <c r="I26" i="173" s="1"/>
  <c r="H26" i="173"/>
  <c r="J26" i="173" s="1"/>
  <c r="G27" i="173"/>
  <c r="I27" i="173" s="1"/>
  <c r="H27" i="173"/>
  <c r="J27" i="173" s="1"/>
  <c r="G28" i="173"/>
  <c r="I28" i="173" s="1"/>
  <c r="H28" i="173"/>
  <c r="J28" i="173" s="1"/>
  <c r="G29" i="173"/>
  <c r="I29" i="173" s="1"/>
  <c r="H29" i="173"/>
  <c r="J29" i="173" s="1"/>
  <c r="G12" i="173"/>
  <c r="H12" i="173"/>
  <c r="J12" i="173" s="1"/>
  <c r="G13" i="173"/>
  <c r="I13" i="173" s="1"/>
  <c r="H13" i="173"/>
  <c r="J13" i="173"/>
  <c r="G14" i="173"/>
  <c r="I14" i="173" s="1"/>
  <c r="H14" i="173"/>
  <c r="J14" i="173"/>
  <c r="G15" i="173"/>
  <c r="I15" i="173" s="1"/>
  <c r="H15" i="173"/>
  <c r="J15" i="173"/>
  <c r="G16" i="173"/>
  <c r="I16" i="173" s="1"/>
  <c r="H16" i="173"/>
  <c r="J16" i="173"/>
  <c r="G17" i="173"/>
  <c r="I17" i="173" s="1"/>
  <c r="H17" i="173"/>
  <c r="J17" i="173"/>
  <c r="G18" i="173"/>
  <c r="I18" i="173" s="1"/>
  <c r="H18" i="173"/>
  <c r="J18" i="173"/>
  <c r="G19" i="173"/>
  <c r="I19" i="173" s="1"/>
  <c r="H19" i="173"/>
  <c r="J19" i="173"/>
  <c r="G20" i="173"/>
  <c r="I20" i="173" s="1"/>
  <c r="H20" i="173"/>
  <c r="J20" i="173"/>
  <c r="G21" i="173"/>
  <c r="I21" i="173" s="1"/>
  <c r="H21" i="173"/>
  <c r="J21" i="173"/>
  <c r="G22" i="173"/>
  <c r="I22" i="173" s="1"/>
  <c r="H22" i="173"/>
  <c r="J22" i="173"/>
  <c r="G23" i="173"/>
  <c r="I23" i="173" s="1"/>
  <c r="H23" i="173"/>
  <c r="J23" i="173"/>
  <c r="G18" i="155"/>
  <c r="I18" i="155" s="1"/>
  <c r="H18" i="155"/>
  <c r="J18" i="155" s="1"/>
  <c r="G19" i="155"/>
  <c r="I19" i="155" s="1"/>
  <c r="H19" i="155"/>
  <c r="J19" i="155"/>
  <c r="G20" i="155"/>
  <c r="I20" i="155" s="1"/>
  <c r="H20" i="155"/>
  <c r="J20" i="155"/>
  <c r="G21" i="155"/>
  <c r="I21" i="155" s="1"/>
  <c r="H21" i="155"/>
  <c r="J21" i="155"/>
  <c r="G22" i="155"/>
  <c r="I22" i="155" s="1"/>
  <c r="H22" i="155"/>
  <c r="J22" i="155"/>
  <c r="G23" i="155"/>
  <c r="I23" i="155" s="1"/>
  <c r="H23" i="155"/>
  <c r="J23" i="155"/>
  <c r="G24" i="155"/>
  <c r="I24" i="155" s="1"/>
  <c r="H24" i="155"/>
  <c r="J24" i="155"/>
  <c r="G25" i="155"/>
  <c r="I25" i="155" s="1"/>
  <c r="H25" i="155"/>
  <c r="J25" i="155"/>
  <c r="G26" i="155"/>
  <c r="I26" i="155" s="1"/>
  <c r="H26" i="155"/>
  <c r="J26" i="155"/>
  <c r="G27" i="155"/>
  <c r="I27" i="155" s="1"/>
  <c r="H27" i="155"/>
  <c r="J27" i="155"/>
  <c r="G28" i="155"/>
  <c r="I28" i="155" s="1"/>
  <c r="H28" i="155"/>
  <c r="J28" i="155"/>
  <c r="G29" i="155"/>
  <c r="I29" i="155" s="1"/>
  <c r="H29" i="155"/>
  <c r="J29" i="155"/>
  <c r="G30" i="155"/>
  <c r="I30" i="155" s="1"/>
  <c r="H30" i="155"/>
  <c r="J30" i="155"/>
  <c r="G31" i="155"/>
  <c r="I31" i="155" s="1"/>
  <c r="H31" i="155"/>
  <c r="J31" i="155"/>
  <c r="G32" i="155"/>
  <c r="I32" i="155" s="1"/>
  <c r="H32" i="155"/>
  <c r="J32" i="155"/>
  <c r="G33" i="155"/>
  <c r="I33" i="155" s="1"/>
  <c r="H33" i="155"/>
  <c r="J33" i="155"/>
  <c r="G34" i="155"/>
  <c r="I34" i="155" s="1"/>
  <c r="H34" i="155"/>
  <c r="J34" i="155"/>
  <c r="G35" i="155"/>
  <c r="I35" i="155" s="1"/>
  <c r="H35" i="155"/>
  <c r="J35" i="155"/>
  <c r="G36" i="155"/>
  <c r="I36" i="155" s="1"/>
  <c r="H36" i="155"/>
  <c r="J36" i="155"/>
  <c r="G37" i="155"/>
  <c r="I37" i="155" s="1"/>
  <c r="H37" i="155"/>
  <c r="J37" i="155"/>
  <c r="G12" i="155"/>
  <c r="I12" i="155" s="1"/>
  <c r="H12" i="155"/>
  <c r="J12" i="155" s="1"/>
  <c r="G13" i="155"/>
  <c r="I13" i="155" s="1"/>
  <c r="H13" i="155"/>
  <c r="J13" i="155" s="1"/>
  <c r="G14" i="155"/>
  <c r="I14" i="155" s="1"/>
  <c r="H14" i="155"/>
  <c r="J14" i="155" s="1"/>
  <c r="G15" i="155"/>
  <c r="I15" i="155" s="1"/>
  <c r="H15" i="155"/>
  <c r="J15" i="155" s="1"/>
  <c r="G16" i="155"/>
  <c r="I16" i="155" s="1"/>
  <c r="H16" i="155"/>
  <c r="J16" i="155" s="1"/>
  <c r="G17" i="155"/>
  <c r="I17" i="155" s="1"/>
  <c r="H17" i="155"/>
  <c r="J17" i="155" s="1"/>
  <c r="I24" i="171" l="1"/>
  <c r="I22" i="171"/>
  <c r="I20" i="171"/>
  <c r="I18" i="171"/>
  <c r="I16" i="171"/>
  <c r="I14" i="171"/>
  <c r="I27" i="171"/>
  <c r="I12" i="171"/>
  <c r="I12" i="173"/>
  <c r="G29" i="157"/>
  <c r="I29" i="157" s="1"/>
  <c r="H29" i="157"/>
  <c r="J29" i="157"/>
  <c r="G15" i="157"/>
  <c r="I15" i="157" s="1"/>
  <c r="H15" i="157"/>
  <c r="J15" i="157" s="1"/>
  <c r="G16" i="157"/>
  <c r="I16" i="157" s="1"/>
  <c r="H16" i="157"/>
  <c r="J16" i="157"/>
  <c r="G17" i="157"/>
  <c r="I17" i="157" s="1"/>
  <c r="H17" i="157"/>
  <c r="J17" i="157"/>
  <c r="G18" i="157"/>
  <c r="I18" i="157" s="1"/>
  <c r="H18" i="157"/>
  <c r="J18" i="157"/>
  <c r="G19" i="157"/>
  <c r="I19" i="157" s="1"/>
  <c r="H19" i="157"/>
  <c r="J19" i="157"/>
  <c r="G20" i="157"/>
  <c r="I20" i="157" s="1"/>
  <c r="H20" i="157"/>
  <c r="J20" i="157"/>
  <c r="G21" i="157"/>
  <c r="I21" i="157" s="1"/>
  <c r="H21" i="157"/>
  <c r="J21" i="157"/>
  <c r="G22" i="157"/>
  <c r="I22" i="157" s="1"/>
  <c r="H22" i="157"/>
  <c r="J22" i="157"/>
  <c r="G23" i="157"/>
  <c r="I23" i="157" s="1"/>
  <c r="H23" i="157"/>
  <c r="J23" i="157"/>
  <c r="G24" i="157"/>
  <c r="I24" i="157" s="1"/>
  <c r="H24" i="157"/>
  <c r="J24" i="157"/>
  <c r="G25" i="157"/>
  <c r="I25" i="157" s="1"/>
  <c r="H25" i="157"/>
  <c r="J25" i="157"/>
  <c r="G26" i="157"/>
  <c r="I26" i="157" s="1"/>
  <c r="H26" i="157"/>
  <c r="J26" i="157"/>
  <c r="G27" i="157"/>
  <c r="I27" i="157" s="1"/>
  <c r="H27" i="157"/>
  <c r="J27" i="157"/>
  <c r="G28" i="157"/>
  <c r="I28" i="157" s="1"/>
  <c r="H28" i="157"/>
  <c r="J28" i="157"/>
  <c r="G12" i="157"/>
  <c r="H12" i="157"/>
  <c r="G13" i="157"/>
  <c r="H13" i="157"/>
  <c r="J13" i="157" s="1"/>
  <c r="G14" i="157"/>
  <c r="I14" i="157" s="1"/>
  <c r="H14" i="157"/>
  <c r="J14" i="157"/>
  <c r="G24" i="159"/>
  <c r="I24" i="159" s="1"/>
  <c r="H24" i="159"/>
  <c r="J24" i="159"/>
  <c r="G25" i="159"/>
  <c r="I25" i="159" s="1"/>
  <c r="H25" i="159"/>
  <c r="J25" i="159"/>
  <c r="G26" i="159"/>
  <c r="I26" i="159" s="1"/>
  <c r="H26" i="159"/>
  <c r="J26" i="159"/>
  <c r="G27" i="159"/>
  <c r="I27" i="159" s="1"/>
  <c r="H27" i="159"/>
  <c r="J27" i="159"/>
  <c r="G28" i="159"/>
  <c r="I28" i="159" s="1"/>
  <c r="H28" i="159"/>
  <c r="J28" i="159"/>
  <c r="G29" i="159"/>
  <c r="I29" i="159" s="1"/>
  <c r="H29" i="159"/>
  <c r="J29" i="159"/>
  <c r="G30" i="159"/>
  <c r="I30" i="159" s="1"/>
  <c r="H30" i="159"/>
  <c r="J30" i="159"/>
  <c r="G31" i="159"/>
  <c r="I31" i="159" s="1"/>
  <c r="H31" i="159"/>
  <c r="J31" i="159"/>
  <c r="G32" i="159"/>
  <c r="I32" i="159" s="1"/>
  <c r="H32" i="159"/>
  <c r="J32" i="159"/>
  <c r="G33" i="159"/>
  <c r="I33" i="159" s="1"/>
  <c r="H33" i="159"/>
  <c r="J33" i="159"/>
  <c r="G34" i="159"/>
  <c r="I34" i="159" s="1"/>
  <c r="H34" i="159"/>
  <c r="J34" i="159"/>
  <c r="G35" i="159"/>
  <c r="I35" i="159" s="1"/>
  <c r="H35" i="159"/>
  <c r="J35" i="159"/>
  <c r="I12" i="157" l="1"/>
  <c r="I13" i="157"/>
  <c r="J12" i="157"/>
  <c r="G12" i="159"/>
  <c r="I12" i="159" s="1"/>
  <c r="H12" i="159"/>
  <c r="J12" i="159" s="1"/>
  <c r="G13" i="159"/>
  <c r="H13" i="159"/>
  <c r="J13" i="159" s="1"/>
  <c r="G14" i="159"/>
  <c r="I14" i="159" s="1"/>
  <c r="H14" i="159"/>
  <c r="J14" i="159"/>
  <c r="G15" i="159"/>
  <c r="H15" i="159"/>
  <c r="J15" i="159" s="1"/>
  <c r="G16" i="159"/>
  <c r="H16" i="159"/>
  <c r="J16" i="159"/>
  <c r="G17" i="159"/>
  <c r="H17" i="159"/>
  <c r="J17" i="159"/>
  <c r="G18" i="159"/>
  <c r="I18" i="159" s="1"/>
  <c r="H18" i="159"/>
  <c r="J18" i="159"/>
  <c r="G19" i="159"/>
  <c r="H19" i="159"/>
  <c r="J19" i="159" s="1"/>
  <c r="G20" i="159"/>
  <c r="H20" i="159"/>
  <c r="J20" i="159"/>
  <c r="G21" i="159"/>
  <c r="H21" i="159"/>
  <c r="J21" i="159"/>
  <c r="G22" i="159"/>
  <c r="I22" i="159" s="1"/>
  <c r="H22" i="159"/>
  <c r="J22" i="159"/>
  <c r="G23" i="159"/>
  <c r="H23" i="159"/>
  <c r="J23" i="159" s="1"/>
  <c r="G28" i="189"/>
  <c r="I28" i="189" s="1"/>
  <c r="H28" i="189"/>
  <c r="J28" i="189" s="1"/>
  <c r="G29" i="189"/>
  <c r="I29" i="189" s="1"/>
  <c r="H29" i="189"/>
  <c r="J29" i="189" s="1"/>
  <c r="G30" i="189"/>
  <c r="I30" i="189" s="1"/>
  <c r="H30" i="189"/>
  <c r="J30" i="189" s="1"/>
  <c r="G31" i="189"/>
  <c r="I31" i="189" s="1"/>
  <c r="H31" i="189"/>
  <c r="J31" i="189" s="1"/>
  <c r="G32" i="189"/>
  <c r="I32" i="189" s="1"/>
  <c r="H32" i="189"/>
  <c r="J32" i="189" s="1"/>
  <c r="G33" i="189"/>
  <c r="I33" i="189" s="1"/>
  <c r="H33" i="189"/>
  <c r="J33" i="189" s="1"/>
  <c r="G34" i="189"/>
  <c r="I34" i="189" s="1"/>
  <c r="H34" i="189"/>
  <c r="J34" i="189" s="1"/>
  <c r="G35" i="189"/>
  <c r="I35" i="189" s="1"/>
  <c r="H35" i="189"/>
  <c r="J35" i="189" s="1"/>
  <c r="G36" i="189"/>
  <c r="I36" i="189" s="1"/>
  <c r="H36" i="189"/>
  <c r="J36" i="189" s="1"/>
  <c r="G37" i="189"/>
  <c r="I37" i="189" s="1"/>
  <c r="H37" i="189"/>
  <c r="J37" i="189" s="1"/>
  <c r="H27" i="189"/>
  <c r="J27" i="189" s="1"/>
  <c r="G27" i="189"/>
  <c r="I27" i="189" s="1"/>
  <c r="H26" i="189"/>
  <c r="J26" i="189" s="1"/>
  <c r="G26" i="189"/>
  <c r="H25" i="189"/>
  <c r="J25" i="189" s="1"/>
  <c r="G25" i="189"/>
  <c r="I25" i="189" s="1"/>
  <c r="H24" i="189"/>
  <c r="J24" i="189" s="1"/>
  <c r="G24" i="189"/>
  <c r="I24" i="189" s="1"/>
  <c r="H23" i="189"/>
  <c r="J23" i="189" s="1"/>
  <c r="G23" i="189"/>
  <c r="I23" i="189" s="1"/>
  <c r="I21" i="159" l="1"/>
  <c r="I17" i="159"/>
  <c r="I13" i="159"/>
  <c r="I23" i="159"/>
  <c r="I19" i="159"/>
  <c r="I15" i="159"/>
  <c r="I20" i="159"/>
  <c r="I16" i="159"/>
  <c r="I26" i="189"/>
  <c r="G14" i="189" l="1"/>
  <c r="I14" i="189" s="1"/>
  <c r="H14" i="189"/>
  <c r="J14" i="189" s="1"/>
  <c r="G15" i="189"/>
  <c r="I15" i="189" s="1"/>
  <c r="H15" i="189"/>
  <c r="J15" i="189" s="1"/>
  <c r="G16" i="189"/>
  <c r="I16" i="189" s="1"/>
  <c r="H16" i="189"/>
  <c r="J16" i="189"/>
  <c r="G17" i="189"/>
  <c r="I17" i="189" s="1"/>
  <c r="H17" i="189"/>
  <c r="J17" i="189"/>
  <c r="G18" i="189"/>
  <c r="I18" i="189" s="1"/>
  <c r="H18" i="189"/>
  <c r="J18" i="189"/>
  <c r="G19" i="189"/>
  <c r="I19" i="189" s="1"/>
  <c r="H19" i="189"/>
  <c r="J19" i="189" s="1"/>
  <c r="G20" i="189"/>
  <c r="I20" i="189" s="1"/>
  <c r="H20" i="189"/>
  <c r="J20" i="189" s="1"/>
  <c r="G21" i="189"/>
  <c r="I21" i="189" s="1"/>
  <c r="H21" i="189"/>
  <c r="J21" i="189" s="1"/>
  <c r="G22" i="189"/>
  <c r="I22" i="189" s="1"/>
  <c r="H22" i="189"/>
  <c r="J22" i="189" s="1"/>
  <c r="G12" i="189" l="1"/>
  <c r="H12" i="189"/>
  <c r="J12" i="189" s="1"/>
  <c r="G13" i="189"/>
  <c r="I13" i="189" s="1"/>
  <c r="H13" i="189"/>
  <c r="J13" i="189"/>
  <c r="J24" i="88"/>
  <c r="I23" i="88"/>
  <c r="H27" i="88"/>
  <c r="H22" i="88"/>
  <c r="I12" i="189" l="1"/>
  <c r="J29" i="88"/>
  <c r="J28" i="88"/>
  <c r="H28" i="88"/>
  <c r="I27" i="88"/>
  <c r="J26" i="88"/>
  <c r="J25" i="88"/>
  <c r="H24" i="88"/>
  <c r="J22" i="88"/>
  <c r="J29" i="156"/>
  <c r="H29" i="156"/>
  <c r="G29" i="156"/>
  <c r="I29" i="156" s="1"/>
  <c r="J28" i="156"/>
  <c r="H28" i="156"/>
  <c r="G28" i="156"/>
  <c r="I28" i="156" s="1"/>
  <c r="J27" i="156"/>
  <c r="H27" i="156"/>
  <c r="G27" i="156"/>
  <c r="I27" i="156" s="1"/>
  <c r="J26" i="156"/>
  <c r="H26" i="156"/>
  <c r="G26" i="156"/>
  <c r="I26" i="156" s="1"/>
  <c r="J25" i="156"/>
  <c r="H25" i="156"/>
  <c r="G25" i="156"/>
  <c r="I25" i="156" s="1"/>
  <c r="J24" i="156"/>
  <c r="H24" i="156"/>
  <c r="G24" i="156"/>
  <c r="I24" i="156" s="1"/>
  <c r="J23" i="156"/>
  <c r="H23" i="156"/>
  <c r="G23" i="156"/>
  <c r="I23" i="156" s="1"/>
  <c r="J22" i="156"/>
  <c r="H22" i="156"/>
  <c r="G22" i="156"/>
  <c r="I22" i="156" s="1"/>
  <c r="J21" i="156"/>
  <c r="H21" i="156"/>
  <c r="G21" i="156"/>
  <c r="I21" i="156" s="1"/>
  <c r="G12" i="156"/>
  <c r="I12" i="156" s="1"/>
  <c r="H12" i="156"/>
  <c r="J12" i="156" s="1"/>
  <c r="G13" i="156"/>
  <c r="I13" i="156" s="1"/>
  <c r="H13" i="156"/>
  <c r="J13" i="156"/>
  <c r="G14" i="156"/>
  <c r="I14" i="156" s="1"/>
  <c r="H14" i="156"/>
  <c r="J14" i="156"/>
  <c r="G15" i="156"/>
  <c r="I15" i="156" s="1"/>
  <c r="H15" i="156"/>
  <c r="J15" i="156"/>
  <c r="G16" i="156"/>
  <c r="I16" i="156" s="1"/>
  <c r="H16" i="156"/>
  <c r="J16" i="156"/>
  <c r="G17" i="156"/>
  <c r="I17" i="156" s="1"/>
  <c r="H17" i="156"/>
  <c r="J17" i="156" s="1"/>
  <c r="G18" i="156"/>
  <c r="I18" i="156" s="1"/>
  <c r="H18" i="156"/>
  <c r="J18" i="156"/>
  <c r="G19" i="156"/>
  <c r="I19" i="156" s="1"/>
  <c r="H19" i="156"/>
  <c r="J19" i="156"/>
  <c r="G20" i="156"/>
  <c r="I20" i="156" s="1"/>
  <c r="H20" i="156"/>
  <c r="J20" i="156"/>
  <c r="G28" i="176"/>
  <c r="I28" i="176" s="1"/>
  <c r="H28" i="176"/>
  <c r="J28" i="176"/>
  <c r="G29" i="176"/>
  <c r="I29" i="176" s="1"/>
  <c r="H29" i="176"/>
  <c r="J29" i="176"/>
  <c r="H27" i="176"/>
  <c r="J27" i="176" s="1"/>
  <c r="G27" i="176"/>
  <c r="I27" i="176" s="1"/>
  <c r="H26" i="176"/>
  <c r="G26" i="176"/>
  <c r="H25" i="176"/>
  <c r="J25" i="176" s="1"/>
  <c r="G25" i="176"/>
  <c r="I25" i="176" s="1"/>
  <c r="H24" i="176"/>
  <c r="G24" i="176"/>
  <c r="H23" i="176"/>
  <c r="J23" i="176" s="1"/>
  <c r="G23" i="176"/>
  <c r="I23" i="176" s="1"/>
  <c r="H22" i="176"/>
  <c r="G22" i="176"/>
  <c r="H21" i="176"/>
  <c r="J21" i="176" s="1"/>
  <c r="G21" i="176"/>
  <c r="I21" i="176" s="1"/>
  <c r="H20" i="176"/>
  <c r="G20" i="176"/>
  <c r="H19" i="176"/>
  <c r="J19" i="176" s="1"/>
  <c r="G19" i="176"/>
  <c r="I19" i="176" s="1"/>
  <c r="H18" i="176"/>
  <c r="G18" i="176"/>
  <c r="H17" i="176"/>
  <c r="J17" i="176" s="1"/>
  <c r="G17" i="176"/>
  <c r="I17" i="176" s="1"/>
  <c r="H16" i="176"/>
  <c r="G16" i="176"/>
  <c r="H15" i="176"/>
  <c r="J15" i="176" s="1"/>
  <c r="G15" i="176"/>
  <c r="I15" i="176" s="1"/>
  <c r="H14" i="176"/>
  <c r="G14" i="176"/>
  <c r="H13" i="176"/>
  <c r="J13" i="176" s="1"/>
  <c r="G13" i="176"/>
  <c r="I13" i="176" s="1"/>
  <c r="H12" i="176"/>
  <c r="G12" i="176"/>
  <c r="H11" i="176"/>
  <c r="G11" i="176"/>
  <c r="H10" i="176"/>
  <c r="G10" i="176"/>
  <c r="B1" i="185"/>
  <c r="B1" i="169"/>
  <c r="B1" i="186"/>
  <c r="B1" i="157"/>
  <c r="B1" i="184"/>
  <c r="B1" i="188"/>
  <c r="B1" i="190"/>
  <c r="B1" i="189"/>
  <c r="B1" i="183"/>
  <c r="B1" i="155"/>
  <c r="B1" i="173"/>
  <c r="B1" i="156"/>
  <c r="B1" i="174"/>
  <c r="B1" i="159"/>
  <c r="B1" i="171"/>
  <c r="B1" i="176"/>
  <c r="I16" i="176" l="1"/>
  <c r="I18" i="176"/>
  <c r="I24" i="176"/>
  <c r="I26" i="176"/>
  <c r="I12" i="176"/>
  <c r="I14" i="176"/>
  <c r="I20" i="176"/>
  <c r="I22" i="176"/>
  <c r="J23" i="88"/>
  <c r="I24" i="88"/>
  <c r="H25" i="88"/>
  <c r="J27" i="88"/>
  <c r="I28" i="88"/>
  <c r="H29" i="88"/>
  <c r="I25" i="88"/>
  <c r="H26" i="88"/>
  <c r="I29" i="88"/>
  <c r="I22" i="88"/>
  <c r="H23" i="88"/>
  <c r="I26" i="88"/>
  <c r="J12" i="176"/>
  <c r="J26" i="176"/>
  <c r="J24" i="176"/>
  <c r="J22" i="176"/>
  <c r="J20" i="176"/>
  <c r="J18" i="176"/>
  <c r="J16" i="176"/>
  <c r="J14" i="176"/>
  <c r="G32" i="169"/>
  <c r="I32" i="169" s="1"/>
  <c r="H32" i="169"/>
  <c r="J32" i="169" s="1"/>
  <c r="G33" i="169"/>
  <c r="H33" i="169"/>
  <c r="J33" i="169" s="1"/>
  <c r="G22" i="169"/>
  <c r="I22" i="169" s="1"/>
  <c r="H22" i="169"/>
  <c r="J22" i="169" s="1"/>
  <c r="G23" i="169"/>
  <c r="H23" i="169"/>
  <c r="G24" i="169"/>
  <c r="H24" i="169"/>
  <c r="G25" i="169"/>
  <c r="H25" i="169"/>
  <c r="G26" i="169"/>
  <c r="H26" i="169"/>
  <c r="G27" i="169"/>
  <c r="I27" i="169" s="1"/>
  <c r="H27" i="169"/>
  <c r="J27" i="169" s="1"/>
  <c r="G28" i="169"/>
  <c r="I28" i="169" s="1"/>
  <c r="H28" i="169"/>
  <c r="J28" i="169" s="1"/>
  <c r="G29" i="169"/>
  <c r="I29" i="169" s="1"/>
  <c r="H29" i="169"/>
  <c r="J29" i="169" s="1"/>
  <c r="G30" i="169"/>
  <c r="I30" i="169" s="1"/>
  <c r="H30" i="169"/>
  <c r="J30" i="169" s="1"/>
  <c r="G31" i="169"/>
  <c r="I31" i="169" s="1"/>
  <c r="H31" i="169"/>
  <c r="J31" i="169" s="1"/>
  <c r="G10" i="169"/>
  <c r="H10" i="169"/>
  <c r="J10" i="169" s="1"/>
  <c r="G11" i="169"/>
  <c r="H11" i="169"/>
  <c r="J11" i="169" s="1"/>
  <c r="G12" i="169"/>
  <c r="H12" i="169"/>
  <c r="J12" i="169" s="1"/>
  <c r="G13" i="169"/>
  <c r="H13" i="169"/>
  <c r="J13" i="169" s="1"/>
  <c r="G14" i="169"/>
  <c r="H14" i="169"/>
  <c r="J14" i="169" s="1"/>
  <c r="G15" i="169"/>
  <c r="H15" i="169"/>
  <c r="J15" i="169" s="1"/>
  <c r="G16" i="169"/>
  <c r="H16" i="169"/>
  <c r="J16" i="169" s="1"/>
  <c r="G17" i="169"/>
  <c r="H17" i="169"/>
  <c r="J17" i="169" s="1"/>
  <c r="G18" i="169"/>
  <c r="H18" i="169"/>
  <c r="J18" i="169" s="1"/>
  <c r="G19" i="169"/>
  <c r="H19" i="169"/>
  <c r="J19" i="169" s="1"/>
  <c r="G20" i="169"/>
  <c r="H20" i="169"/>
  <c r="J20" i="169" s="1"/>
  <c r="G21" i="169"/>
  <c r="H21" i="169"/>
  <c r="J21" i="169" s="1"/>
  <c r="I25" i="169" l="1"/>
  <c r="I23" i="169"/>
  <c r="I26" i="169"/>
  <c r="I24" i="169"/>
  <c r="I20" i="169"/>
  <c r="I18" i="169"/>
  <c r="I33" i="169"/>
  <c r="J26" i="169"/>
  <c r="J25" i="169"/>
  <c r="J24" i="169"/>
  <c r="J23" i="169"/>
  <c r="I13" i="169"/>
  <c r="I21" i="169"/>
  <c r="I19" i="169"/>
  <c r="I17" i="169"/>
  <c r="I15" i="169"/>
  <c r="I11" i="169"/>
  <c r="I12" i="169"/>
  <c r="I14" i="169"/>
  <c r="I16" i="169"/>
  <c r="I10" i="169"/>
  <c r="H25" i="188"/>
  <c r="J25" i="188" s="1"/>
  <c r="G25" i="188"/>
  <c r="I25" i="188" s="1"/>
  <c r="H24" i="188"/>
  <c r="J24" i="188" s="1"/>
  <c r="G24" i="188"/>
  <c r="I24" i="188" s="1"/>
  <c r="H23" i="188"/>
  <c r="J23" i="188" s="1"/>
  <c r="G23" i="188"/>
  <c r="I23" i="188" s="1"/>
  <c r="H22" i="188"/>
  <c r="J22" i="188" s="1"/>
  <c r="G22" i="188"/>
  <c r="I22" i="188" s="1"/>
  <c r="H21" i="188"/>
  <c r="J21" i="188" s="1"/>
  <c r="G21" i="188"/>
  <c r="I21" i="188" s="1"/>
  <c r="H20" i="188"/>
  <c r="J20" i="188" s="1"/>
  <c r="G20" i="188"/>
  <c r="I20" i="188" s="1"/>
  <c r="H19" i="188"/>
  <c r="J19" i="188" s="1"/>
  <c r="G19" i="188"/>
  <c r="I19" i="188" s="1"/>
  <c r="H18" i="188"/>
  <c r="J18" i="188" s="1"/>
  <c r="G18" i="188"/>
  <c r="I18" i="188" s="1"/>
  <c r="H17" i="188"/>
  <c r="J17" i="188" s="1"/>
  <c r="G17" i="188"/>
  <c r="I17" i="188" s="1"/>
  <c r="H16" i="188"/>
  <c r="J16" i="188" s="1"/>
  <c r="G16" i="188"/>
  <c r="I16" i="188" s="1"/>
  <c r="H15" i="188"/>
  <c r="J15" i="188" s="1"/>
  <c r="G15" i="188"/>
  <c r="I15" i="188" s="1"/>
  <c r="H14" i="188"/>
  <c r="J14" i="188" s="1"/>
  <c r="G14" i="188"/>
  <c r="I14" i="188" s="1"/>
  <c r="H13" i="188"/>
  <c r="J13" i="188" s="1"/>
  <c r="G13" i="188"/>
  <c r="I13" i="188" s="1"/>
  <c r="H12" i="188"/>
  <c r="J12" i="188" s="1"/>
  <c r="G12" i="188"/>
  <c r="I12" i="188" s="1"/>
  <c r="H11" i="188"/>
  <c r="G11" i="188"/>
  <c r="H10" i="188"/>
  <c r="G10" i="188"/>
  <c r="H11" i="190" l="1"/>
  <c r="J11" i="190" s="1"/>
  <c r="G11" i="190"/>
  <c r="H10" i="190"/>
  <c r="J10" i="190" s="1"/>
  <c r="G10" i="190"/>
  <c r="F5" i="190"/>
  <c r="E5" i="190"/>
  <c r="D5" i="190"/>
  <c r="C5" i="190"/>
  <c r="B5" i="190"/>
  <c r="H4" i="190"/>
  <c r="F4" i="190"/>
  <c r="F6" i="190" s="1"/>
  <c r="E4" i="190"/>
  <c r="D4" i="190"/>
  <c r="C4" i="190"/>
  <c r="B4" i="190"/>
  <c r="E6" i="190"/>
  <c r="I5" i="190" l="1"/>
  <c r="G5" i="190"/>
  <c r="G4" i="190"/>
  <c r="H5" i="190"/>
  <c r="I11" i="190"/>
  <c r="I10" i="190"/>
  <c r="L5" i="190"/>
  <c r="J5" i="190"/>
  <c r="D6" i="190"/>
  <c r="H6" i="190"/>
  <c r="H11" i="189"/>
  <c r="J11" i="189" s="1"/>
  <c r="G11" i="189"/>
  <c r="H10" i="189"/>
  <c r="J10" i="189" s="1"/>
  <c r="G10" i="189"/>
  <c r="F5" i="189"/>
  <c r="E5" i="189"/>
  <c r="D5" i="189"/>
  <c r="C5" i="189"/>
  <c r="B5" i="189"/>
  <c r="F4" i="189"/>
  <c r="F6" i="189" s="1"/>
  <c r="E4" i="189"/>
  <c r="D4" i="189"/>
  <c r="C4" i="189"/>
  <c r="B4" i="189"/>
  <c r="E6" i="189"/>
  <c r="J11" i="188"/>
  <c r="I11" i="188"/>
  <c r="J5" i="188"/>
  <c r="I10" i="188"/>
  <c r="H6" i="188"/>
  <c r="E6" i="188"/>
  <c r="D6" i="188"/>
  <c r="I5" i="188"/>
  <c r="G5" i="188"/>
  <c r="F5" i="188"/>
  <c r="E5" i="188"/>
  <c r="D5" i="188"/>
  <c r="C5" i="188"/>
  <c r="B5" i="188"/>
  <c r="H4" i="188"/>
  <c r="G4" i="188"/>
  <c r="F4" i="188"/>
  <c r="F6" i="188" s="1"/>
  <c r="E4" i="188"/>
  <c r="D4" i="188"/>
  <c r="C4" i="188"/>
  <c r="B4" i="188"/>
  <c r="I5" i="189" l="1"/>
  <c r="G5" i="189"/>
  <c r="K5" i="188"/>
  <c r="K5" i="190"/>
  <c r="J6" i="190" s="1"/>
  <c r="N6" i="190" s="1"/>
  <c r="G4" i="189"/>
  <c r="H4" i="189"/>
  <c r="I10" i="189"/>
  <c r="I11" i="189"/>
  <c r="L5" i="189"/>
  <c r="H5" i="189"/>
  <c r="J5" i="189"/>
  <c r="D6" i="189"/>
  <c r="H6" i="189"/>
  <c r="H5" i="188"/>
  <c r="J10" i="188"/>
  <c r="L5" i="188" s="1"/>
  <c r="N5" i="190" l="1"/>
  <c r="B6" i="190"/>
  <c r="F13" i="88" s="1"/>
  <c r="C6" i="190"/>
  <c r="G13" i="88" s="1"/>
  <c r="O6" i="190"/>
  <c r="O5" i="190"/>
  <c r="L6" i="190"/>
  <c r="K5" i="189"/>
  <c r="J6" i="189" s="1"/>
  <c r="L6" i="188"/>
  <c r="J6" i="188"/>
  <c r="P6" i="188" l="1"/>
  <c r="P5" i="190"/>
  <c r="P6" i="190"/>
  <c r="G6" i="190"/>
  <c r="L6" i="189"/>
  <c r="P5" i="189" s="1"/>
  <c r="B6" i="189"/>
  <c r="D13" i="88" s="1"/>
  <c r="O5" i="189"/>
  <c r="O6" i="189"/>
  <c r="N5" i="189"/>
  <c r="C6" i="189"/>
  <c r="E13" i="88" s="1"/>
  <c r="N6" i="189"/>
  <c r="P5" i="188"/>
  <c r="C6" i="188"/>
  <c r="E14" i="88" s="1"/>
  <c r="O5" i="188"/>
  <c r="B6" i="188"/>
  <c r="O6" i="188"/>
  <c r="N5" i="188"/>
  <c r="N6" i="188"/>
  <c r="G6" i="188" l="1"/>
  <c r="D14" i="88"/>
  <c r="P6" i="189"/>
  <c r="G6" i="189"/>
  <c r="H11" i="186"/>
  <c r="J11" i="186" s="1"/>
  <c r="G11" i="186"/>
  <c r="H10" i="186"/>
  <c r="J10" i="186" s="1"/>
  <c r="G10" i="186"/>
  <c r="F5" i="186"/>
  <c r="E5" i="186"/>
  <c r="D5" i="186"/>
  <c r="C5" i="186"/>
  <c r="B5" i="186"/>
  <c r="H4" i="186"/>
  <c r="F4" i="186"/>
  <c r="F6" i="186" s="1"/>
  <c r="E4" i="186"/>
  <c r="D4" i="186"/>
  <c r="C4" i="186"/>
  <c r="B4" i="186"/>
  <c r="E6" i="186"/>
  <c r="G4" i="186" l="1"/>
  <c r="I5" i="186"/>
  <c r="G5" i="186"/>
  <c r="L5" i="186"/>
  <c r="I11" i="186"/>
  <c r="H5" i="186"/>
  <c r="J5" i="186"/>
  <c r="D6" i="186"/>
  <c r="H6" i="186"/>
  <c r="I10" i="186"/>
  <c r="K5" i="186" l="1"/>
  <c r="J6" i="186" s="1"/>
  <c r="O5" i="186" s="1"/>
  <c r="H11" i="185"/>
  <c r="J11" i="185" s="1"/>
  <c r="G11" i="185"/>
  <c r="H10" i="185"/>
  <c r="J10" i="185" s="1"/>
  <c r="G10" i="185"/>
  <c r="H6" i="185"/>
  <c r="E6" i="185"/>
  <c r="D6" i="185"/>
  <c r="F5" i="185"/>
  <c r="E5" i="185"/>
  <c r="D5" i="185"/>
  <c r="C5" i="185"/>
  <c r="B5" i="185"/>
  <c r="F4" i="185"/>
  <c r="F6" i="185" s="1"/>
  <c r="E4" i="185"/>
  <c r="D4" i="185"/>
  <c r="C4" i="185"/>
  <c r="B4" i="185"/>
  <c r="L6" i="186" l="1"/>
  <c r="P6" i="186" s="1"/>
  <c r="G5" i="185"/>
  <c r="N6" i="186"/>
  <c r="N5" i="186"/>
  <c r="B6" i="186"/>
  <c r="O6" i="186"/>
  <c r="C6" i="186"/>
  <c r="G15" i="88" s="1"/>
  <c r="I10" i="185"/>
  <c r="H4" i="185"/>
  <c r="I11" i="185"/>
  <c r="J5" i="185"/>
  <c r="G4" i="185"/>
  <c r="H5" i="185"/>
  <c r="L5" i="185"/>
  <c r="I5" i="185"/>
  <c r="P5" i="186" l="1"/>
  <c r="G6" i="186"/>
  <c r="F15" i="88"/>
  <c r="K5" i="185"/>
  <c r="J6" i="185" s="1"/>
  <c r="L6" i="185" l="1"/>
  <c r="P5" i="185" s="1"/>
  <c r="O5" i="185"/>
  <c r="B6" i="185"/>
  <c r="F16" i="88" s="1"/>
  <c r="C6" i="185"/>
  <c r="G16" i="88" s="1"/>
  <c r="O6" i="185"/>
  <c r="N6" i="185"/>
  <c r="N5" i="185"/>
  <c r="H11" i="184"/>
  <c r="J11" i="184" s="1"/>
  <c r="G11" i="184"/>
  <c r="J10" i="184"/>
  <c r="H6" i="184"/>
  <c r="E6" i="184"/>
  <c r="D6" i="184"/>
  <c r="F5" i="184"/>
  <c r="E5" i="184"/>
  <c r="D5" i="184"/>
  <c r="C5" i="184"/>
  <c r="B5" i="184"/>
  <c r="F4" i="184"/>
  <c r="F6" i="184" s="1"/>
  <c r="E4" i="184"/>
  <c r="D4" i="184"/>
  <c r="C4" i="184"/>
  <c r="B4" i="184"/>
  <c r="I5" i="184" l="1"/>
  <c r="P6" i="185"/>
  <c r="G6" i="185"/>
  <c r="G4" i="184"/>
  <c r="L5" i="184"/>
  <c r="H4" i="184"/>
  <c r="I10" i="184"/>
  <c r="G5" i="184"/>
  <c r="I11" i="184"/>
  <c r="H5" i="184"/>
  <c r="J5" i="184"/>
  <c r="H11" i="183"/>
  <c r="J11" i="183" s="1"/>
  <c r="G11" i="183"/>
  <c r="H10" i="183"/>
  <c r="J10" i="183" s="1"/>
  <c r="G10" i="183"/>
  <c r="F5" i="183"/>
  <c r="E5" i="183"/>
  <c r="D5" i="183"/>
  <c r="C5" i="183"/>
  <c r="B5" i="183"/>
  <c r="H4" i="183"/>
  <c r="F4" i="183"/>
  <c r="F6" i="183" s="1"/>
  <c r="E4" i="183"/>
  <c r="D4" i="183"/>
  <c r="C4" i="183"/>
  <c r="B4" i="183"/>
  <c r="E6" i="183"/>
  <c r="I11" i="183" l="1"/>
  <c r="K5" i="184"/>
  <c r="I5" i="183"/>
  <c r="G4" i="183"/>
  <c r="G5" i="183"/>
  <c r="L5" i="183"/>
  <c r="H5" i="183"/>
  <c r="J5" i="183"/>
  <c r="D6" i="183"/>
  <c r="H6" i="183"/>
  <c r="I10" i="183"/>
  <c r="J6" i="184" l="1"/>
  <c r="C6" i="184" s="1"/>
  <c r="G14" i="88" s="1"/>
  <c r="K5" i="183"/>
  <c r="J6" i="183" s="1"/>
  <c r="L6" i="184"/>
  <c r="O5" i="184" l="1"/>
  <c r="O6" i="184"/>
  <c r="N5" i="184"/>
  <c r="B6" i="184"/>
  <c r="F14" i="88" s="1"/>
  <c r="J14" i="88" s="1"/>
  <c r="N6" i="184"/>
  <c r="L6" i="183"/>
  <c r="P6" i="183" s="1"/>
  <c r="N6" i="183"/>
  <c r="B6" i="183"/>
  <c r="F12" i="88" s="1"/>
  <c r="O6" i="183"/>
  <c r="C6" i="183"/>
  <c r="G12" i="88" s="1"/>
  <c r="O5" i="183"/>
  <c r="N5" i="183"/>
  <c r="P6" i="184"/>
  <c r="P5" i="184"/>
  <c r="G6" i="184" l="1"/>
  <c r="P5" i="183"/>
  <c r="G6" i="183"/>
  <c r="J11" i="176"/>
  <c r="B4" i="176"/>
  <c r="I11" i="176" l="1"/>
  <c r="J5" i="176"/>
  <c r="G5" i="176"/>
  <c r="H6" i="176"/>
  <c r="E6" i="176"/>
  <c r="D6" i="176"/>
  <c r="I5" i="176"/>
  <c r="F5" i="176"/>
  <c r="E5" i="176"/>
  <c r="D5" i="176"/>
  <c r="C5" i="176"/>
  <c r="B5" i="176"/>
  <c r="G4" i="176"/>
  <c r="F4" i="176"/>
  <c r="F6" i="176" s="1"/>
  <c r="E4" i="176"/>
  <c r="D4" i="176"/>
  <c r="C4" i="176"/>
  <c r="H5" i="176" l="1"/>
  <c r="H4" i="176"/>
  <c r="I10" i="176"/>
  <c r="K5" i="176" s="1"/>
  <c r="J10" i="176"/>
  <c r="L5" i="176" s="1"/>
  <c r="H11" i="174"/>
  <c r="J11" i="174" s="1"/>
  <c r="G11" i="174"/>
  <c r="H10" i="174"/>
  <c r="H4" i="174" s="1"/>
  <c r="G10" i="174"/>
  <c r="H6" i="174"/>
  <c r="E6" i="174"/>
  <c r="D6" i="174"/>
  <c r="F5" i="174"/>
  <c r="E5" i="174"/>
  <c r="D5" i="174"/>
  <c r="C5" i="174"/>
  <c r="B5" i="174"/>
  <c r="F4" i="174"/>
  <c r="F6" i="174" s="1"/>
  <c r="E4" i="174"/>
  <c r="D4" i="174"/>
  <c r="C4" i="174"/>
  <c r="B4" i="174"/>
  <c r="I11" i="174" l="1"/>
  <c r="J6" i="176"/>
  <c r="C6" i="176" s="1"/>
  <c r="E9" i="88" s="1"/>
  <c r="L6" i="176"/>
  <c r="I5" i="174"/>
  <c r="H5" i="174"/>
  <c r="G4" i="174"/>
  <c r="J5" i="174"/>
  <c r="I10" i="174"/>
  <c r="G5" i="174"/>
  <c r="J10" i="174"/>
  <c r="L5" i="174" s="1"/>
  <c r="K5" i="174" l="1"/>
  <c r="J6" i="174" s="1"/>
  <c r="N6" i="176"/>
  <c r="P6" i="176"/>
  <c r="N5" i="176"/>
  <c r="O5" i="176"/>
  <c r="B6" i="176"/>
  <c r="D9" i="88" s="1"/>
  <c r="O6" i="176"/>
  <c r="P5" i="176"/>
  <c r="H11" i="173"/>
  <c r="J11" i="173" s="1"/>
  <c r="G11" i="173"/>
  <c r="H10" i="173"/>
  <c r="J10" i="173" s="1"/>
  <c r="G10" i="173"/>
  <c r="H6" i="173"/>
  <c r="E6" i="173"/>
  <c r="D6" i="173"/>
  <c r="F5" i="173"/>
  <c r="E5" i="173"/>
  <c r="D5" i="173"/>
  <c r="C5" i="173"/>
  <c r="B5" i="173"/>
  <c r="F4" i="173"/>
  <c r="F6" i="173" s="1"/>
  <c r="E4" i="173"/>
  <c r="D4" i="173"/>
  <c r="C4" i="173"/>
  <c r="B4" i="173"/>
  <c r="L6" i="174" l="1"/>
  <c r="P5" i="174" s="1"/>
  <c r="G6" i="176"/>
  <c r="C6" i="174"/>
  <c r="G10" i="88" s="1"/>
  <c r="O6" i="174"/>
  <c r="O5" i="174"/>
  <c r="B6" i="174"/>
  <c r="F10" i="88" s="1"/>
  <c r="N6" i="174"/>
  <c r="N5" i="174"/>
  <c r="P6" i="174"/>
  <c r="I11" i="173"/>
  <c r="G4" i="173"/>
  <c r="I5" i="173"/>
  <c r="H4" i="173"/>
  <c r="I10" i="173"/>
  <c r="G5" i="173"/>
  <c r="H5" i="173"/>
  <c r="L5" i="173"/>
  <c r="J5" i="173"/>
  <c r="G6" i="174" l="1"/>
  <c r="K5" i="173"/>
  <c r="L6" i="173" s="1"/>
  <c r="J6" i="173" l="1"/>
  <c r="O6" i="173" s="1"/>
  <c r="O5" i="173" l="1"/>
  <c r="P5" i="173"/>
  <c r="N6" i="173"/>
  <c r="B6" i="173"/>
  <c r="F11" i="88" s="1"/>
  <c r="C6" i="173"/>
  <c r="P6" i="173"/>
  <c r="N5" i="173"/>
  <c r="H11" i="171"/>
  <c r="J11" i="171" s="1"/>
  <c r="G11" i="171"/>
  <c r="H10" i="171"/>
  <c r="J10" i="171" s="1"/>
  <c r="G10" i="171"/>
  <c r="H6" i="171"/>
  <c r="E6" i="171"/>
  <c r="D6" i="171"/>
  <c r="F5" i="171"/>
  <c r="E5" i="171"/>
  <c r="D5" i="171"/>
  <c r="C5" i="171"/>
  <c r="B5" i="171"/>
  <c r="F4" i="171"/>
  <c r="F6" i="171" s="1"/>
  <c r="E4" i="171"/>
  <c r="D4" i="171"/>
  <c r="C4" i="171"/>
  <c r="B4" i="171"/>
  <c r="G6" i="173" l="1"/>
  <c r="G11" i="88"/>
  <c r="G5" i="171"/>
  <c r="G4" i="171"/>
  <c r="I11" i="171"/>
  <c r="H5" i="171"/>
  <c r="I10" i="171"/>
  <c r="L5" i="171"/>
  <c r="H4" i="171"/>
  <c r="I5" i="171"/>
  <c r="J5" i="171"/>
  <c r="K5" i="171" l="1"/>
  <c r="L6" i="171" s="1"/>
  <c r="J6" i="171" l="1"/>
  <c r="N5" i="171" s="1"/>
  <c r="P6" i="171" l="1"/>
  <c r="N6" i="171"/>
  <c r="O5" i="171"/>
  <c r="C6" i="171"/>
  <c r="G9" i="88" s="1"/>
  <c r="P5" i="171"/>
  <c r="O6" i="171"/>
  <c r="B6" i="171"/>
  <c r="F9" i="88" s="1"/>
  <c r="G6" i="171" l="1"/>
  <c r="H6" i="169"/>
  <c r="E6" i="169"/>
  <c r="D6" i="169"/>
  <c r="I5" i="169"/>
  <c r="F5" i="169"/>
  <c r="E5" i="169"/>
  <c r="D5" i="169"/>
  <c r="C5" i="169"/>
  <c r="B5" i="169"/>
  <c r="H4" i="169"/>
  <c r="G4" i="169"/>
  <c r="F4" i="169"/>
  <c r="F6" i="169" s="1"/>
  <c r="E4" i="169"/>
  <c r="D4" i="169"/>
  <c r="C4" i="169"/>
  <c r="B4" i="169"/>
  <c r="H11" i="159"/>
  <c r="J11" i="159" s="1"/>
  <c r="G11" i="159"/>
  <c r="H10" i="159"/>
  <c r="J10" i="159" s="1"/>
  <c r="G10" i="159"/>
  <c r="H6" i="159"/>
  <c r="E6" i="159"/>
  <c r="D6" i="159"/>
  <c r="F5" i="159"/>
  <c r="E5" i="159"/>
  <c r="D5" i="159"/>
  <c r="C5" i="159"/>
  <c r="B5" i="159"/>
  <c r="H4" i="159"/>
  <c r="F4" i="159"/>
  <c r="F6" i="159" s="1"/>
  <c r="E4" i="159"/>
  <c r="D4" i="159"/>
  <c r="C4" i="159"/>
  <c r="B4" i="159"/>
  <c r="I11" i="159" l="1"/>
  <c r="I10" i="159"/>
  <c r="G5" i="169"/>
  <c r="L5" i="169"/>
  <c r="H5" i="169"/>
  <c r="I5" i="159"/>
  <c r="G4" i="159"/>
  <c r="J5" i="169"/>
  <c r="K5" i="169"/>
  <c r="G5" i="159"/>
  <c r="L5" i="159"/>
  <c r="H5" i="159"/>
  <c r="J5" i="159"/>
  <c r="K5" i="159" l="1"/>
  <c r="L6" i="159" s="1"/>
  <c r="J6" i="169"/>
  <c r="O6" i="169" s="1"/>
  <c r="L6" i="169"/>
  <c r="G10" i="157"/>
  <c r="G11" i="157"/>
  <c r="J6" i="159" l="1"/>
  <c r="O6" i="159" s="1"/>
  <c r="C6" i="169"/>
  <c r="E16" i="88" s="1"/>
  <c r="N6" i="169"/>
  <c r="B6" i="169"/>
  <c r="D16" i="88" s="1"/>
  <c r="N5" i="169"/>
  <c r="O5" i="169"/>
  <c r="I14" i="88"/>
  <c r="P6" i="169"/>
  <c r="P5" i="169"/>
  <c r="O5" i="159" l="1"/>
  <c r="N5" i="159"/>
  <c r="P5" i="159"/>
  <c r="B6" i="159"/>
  <c r="D10" i="88" s="1"/>
  <c r="N6" i="159"/>
  <c r="P6" i="159"/>
  <c r="C6" i="159"/>
  <c r="E10" i="88" s="1"/>
  <c r="I16" i="88"/>
  <c r="G6" i="169"/>
  <c r="K14" i="88"/>
  <c r="H14" i="88"/>
  <c r="H16" i="88"/>
  <c r="J16" i="88"/>
  <c r="K16" i="88" s="1"/>
  <c r="H11" i="157"/>
  <c r="J11" i="157" s="1"/>
  <c r="H10" i="157"/>
  <c r="J10" i="157" s="1"/>
  <c r="H10" i="88" l="1"/>
  <c r="J10" i="88"/>
  <c r="K10" i="88" s="1"/>
  <c r="I10" i="88"/>
  <c r="G6" i="159"/>
  <c r="I9" i="88"/>
  <c r="I10" i="157"/>
  <c r="I11" i="157"/>
  <c r="L5" i="157"/>
  <c r="G5" i="157"/>
  <c r="F5" i="157"/>
  <c r="E5" i="157"/>
  <c r="D5" i="157"/>
  <c r="C5" i="157"/>
  <c r="B5" i="157"/>
  <c r="H4" i="157"/>
  <c r="G4" i="157"/>
  <c r="F4" i="157"/>
  <c r="F6" i="157" s="1"/>
  <c r="E4" i="157"/>
  <c r="D4" i="157"/>
  <c r="C4" i="157"/>
  <c r="B4" i="157"/>
  <c r="E6" i="157"/>
  <c r="J9" i="88" l="1"/>
  <c r="H9" i="88"/>
  <c r="H5" i="157"/>
  <c r="I5" i="157"/>
  <c r="J5" i="157"/>
  <c r="D6" i="157"/>
  <c r="H6" i="157"/>
  <c r="K5" i="157"/>
  <c r="H11" i="156"/>
  <c r="J11" i="156" s="1"/>
  <c r="G11" i="156"/>
  <c r="H10" i="156"/>
  <c r="J10" i="156" s="1"/>
  <c r="G10" i="156"/>
  <c r="F5" i="156"/>
  <c r="E5" i="156"/>
  <c r="D5" i="156"/>
  <c r="C5" i="156"/>
  <c r="B5" i="156"/>
  <c r="F4" i="156"/>
  <c r="F6" i="156" s="1"/>
  <c r="E4" i="156"/>
  <c r="D4" i="156"/>
  <c r="C4" i="156"/>
  <c r="B4" i="156"/>
  <c r="E6" i="156"/>
  <c r="I5" i="156" l="1"/>
  <c r="G4" i="156"/>
  <c r="K9" i="88"/>
  <c r="J6" i="157"/>
  <c r="B6" i="157" s="1"/>
  <c r="D15" i="88" s="1"/>
  <c r="L6" i="157"/>
  <c r="G5" i="156"/>
  <c r="I11" i="156"/>
  <c r="H4" i="156"/>
  <c r="I10" i="156"/>
  <c r="L5" i="156"/>
  <c r="H5" i="156"/>
  <c r="J5" i="156"/>
  <c r="D6" i="156"/>
  <c r="H6" i="156"/>
  <c r="C10" i="88"/>
  <c r="C11" i="88"/>
  <c r="C12" i="88"/>
  <c r="C13" i="88"/>
  <c r="C14" i="88"/>
  <c r="C15" i="88"/>
  <c r="C16" i="88"/>
  <c r="C9" i="88"/>
  <c r="N6" i="157" l="1"/>
  <c r="N5" i="157"/>
  <c r="O6" i="157"/>
  <c r="P6" i="157"/>
  <c r="O5" i="157"/>
  <c r="C6" i="157"/>
  <c r="E15" i="88" s="1"/>
  <c r="P5" i="157"/>
  <c r="K5" i="156"/>
  <c r="J6" i="156" s="1"/>
  <c r="J15" i="88" l="1"/>
  <c r="K15" i="88" s="1"/>
  <c r="I15" i="88"/>
  <c r="H15" i="88"/>
  <c r="G6" i="157"/>
  <c r="O5" i="156"/>
  <c r="C6" i="156"/>
  <c r="E11" i="88" s="1"/>
  <c r="O6" i="156"/>
  <c r="N6" i="156"/>
  <c r="N5" i="156"/>
  <c r="B6" i="156"/>
  <c r="D11" i="88" s="1"/>
  <c r="L6" i="156"/>
  <c r="P5" i="156" s="1"/>
  <c r="H11" i="155"/>
  <c r="G11" i="155"/>
  <c r="H10" i="155"/>
  <c r="J10" i="155" s="1"/>
  <c r="G10" i="155"/>
  <c r="D6" i="155"/>
  <c r="F5" i="155"/>
  <c r="E5" i="155"/>
  <c r="D5" i="155"/>
  <c r="C5" i="155"/>
  <c r="B5" i="155"/>
  <c r="F4" i="155"/>
  <c r="F6" i="155" s="1"/>
  <c r="E4" i="155"/>
  <c r="D4" i="155"/>
  <c r="C4" i="155"/>
  <c r="B4" i="155"/>
  <c r="I11" i="88" l="1"/>
  <c r="G5" i="155"/>
  <c r="G4" i="155"/>
  <c r="P6" i="156"/>
  <c r="G6" i="156"/>
  <c r="I5" i="155"/>
  <c r="H11" i="88"/>
  <c r="J11" i="88"/>
  <c r="K11" i="88" s="1"/>
  <c r="I10" i="155"/>
  <c r="E6" i="155"/>
  <c r="H6" i="155"/>
  <c r="H4" i="155"/>
  <c r="H5" i="155"/>
  <c r="I11" i="155"/>
  <c r="J5" i="155"/>
  <c r="J11" i="155"/>
  <c r="K5" i="155" l="1"/>
  <c r="L5" i="155"/>
  <c r="J6" i="155" l="1"/>
  <c r="L6" i="155"/>
  <c r="N6" i="155" l="1"/>
  <c r="J2" i="88"/>
  <c r="J1" i="88"/>
  <c r="P6" i="155"/>
  <c r="B6" i="155"/>
  <c r="D12" i="88" s="1"/>
  <c r="O5" i="155"/>
  <c r="C6" i="155"/>
  <c r="E12" i="88" s="1"/>
  <c r="O6" i="155"/>
  <c r="N5" i="155"/>
  <c r="P5" i="155"/>
  <c r="I12" i="88" l="1"/>
  <c r="G6" i="155"/>
  <c r="H12" i="88"/>
  <c r="J12" i="88"/>
  <c r="K12" i="88" s="1"/>
  <c r="O2" i="88" l="1"/>
  <c r="I13" i="88"/>
  <c r="H13" i="88"/>
  <c r="J3" i="88" s="1"/>
  <c r="J13" i="88"/>
  <c r="K13" i="88" s="1"/>
  <c r="O3" i="88" l="1"/>
  <c r="H40" i="88"/>
</calcChain>
</file>

<file path=xl/sharedStrings.xml><?xml version="1.0" encoding="utf-8"?>
<sst xmlns="http://schemas.openxmlformats.org/spreadsheetml/2006/main" count="668" uniqueCount="120">
  <si>
    <t>[µV/°C]</t>
  </si>
  <si>
    <t>[°C]</t>
  </si>
  <si>
    <t>S_(A)</t>
  </si>
  <si>
    <t>S_(B)</t>
  </si>
  <si>
    <t>T_(A)</t>
  </si>
  <si>
    <t>T_(B)</t>
  </si>
  <si>
    <t>average</t>
  </si>
  <si>
    <t>stdev</t>
  </si>
  <si>
    <t>average lines</t>
  </si>
  <si>
    <t>location A</t>
  </si>
  <si>
    <t>location B</t>
  </si>
  <si>
    <t>averaged data</t>
  </si>
  <si>
    <t>T_JC</t>
  </si>
  <si>
    <t>material</t>
  </si>
  <si>
    <t>specimen</t>
  </si>
  <si>
    <t>a1</t>
  </si>
  <si>
    <t>a2</t>
  </si>
  <si>
    <t>b1</t>
  </si>
  <si>
    <t>b2</t>
  </si>
  <si>
    <t>thermoelectric power</t>
  </si>
  <si>
    <r>
      <t xml:space="preserve"> [</t>
    </r>
    <r>
      <rPr>
        <sz val="12"/>
        <color theme="1"/>
        <rFont val="Times New Roman"/>
        <family val="1"/>
      </rPr>
      <t>µ</t>
    </r>
    <r>
      <rPr>
        <sz val="12"/>
        <color theme="1"/>
        <rFont val="Times New Roman"/>
        <family val="2"/>
      </rPr>
      <t>V/°C]</t>
    </r>
  </si>
  <si>
    <t>error</t>
  </si>
  <si>
    <t>ID</t>
  </si>
  <si>
    <t>base error</t>
  </si>
  <si>
    <t xml:space="preserve"> [µV/°C]</t>
  </si>
  <si>
    <t>weighting</t>
  </si>
  <si>
    <t>Sample Geometry</t>
  </si>
  <si>
    <t>Quantity</t>
  </si>
  <si>
    <t>OD (in)</t>
  </si>
  <si>
    <t>Wall Thickness (in)</t>
  </si>
  <si>
    <t>Axial Length (in)</t>
  </si>
  <si>
    <t>Angular Section</t>
  </si>
  <si>
    <t>Tubes</t>
  </si>
  <si>
    <r>
      <t>360</t>
    </r>
    <r>
      <rPr>
        <sz val="10"/>
        <rFont val="Symbol"/>
        <family val="1"/>
        <charset val="2"/>
      </rPr>
      <t>°</t>
    </r>
  </si>
  <si>
    <t>Pipe Sections</t>
  </si>
  <si>
    <r>
      <t>~60</t>
    </r>
    <r>
      <rPr>
        <sz val="10"/>
        <rFont val="Symbol"/>
        <family val="1"/>
        <charset val="2"/>
      </rPr>
      <t>°</t>
    </r>
  </si>
  <si>
    <t>Sample Microstructure Conditions</t>
  </si>
  <si>
    <t>Condition</t>
  </si>
  <si>
    <t>Heat Treatment</t>
  </si>
  <si>
    <t>Target Hardness (HV 5.0)</t>
  </si>
  <si>
    <t>Actual Median Hardness</t>
  </si>
  <si>
    <t>As received</t>
  </si>
  <si>
    <t>None</t>
  </si>
  <si>
    <t>Normalized</t>
  </si>
  <si>
    <r>
      <t>1050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C/0.5h/AC</t>
    </r>
  </si>
  <si>
    <t>Normalized + Tempered</t>
  </si>
  <si>
    <r>
      <t>1050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C/0.5h/AC + 775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C/2h/AC</t>
    </r>
  </si>
  <si>
    <t>Tempered</t>
  </si>
  <si>
    <r>
      <t>790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C/2h/AC</t>
    </r>
  </si>
  <si>
    <t>Over-Tempered</t>
  </si>
  <si>
    <r>
      <t>790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C/10h/AC</t>
    </r>
  </si>
  <si>
    <t>Fully Ferritic</t>
  </si>
  <si>
    <r>
      <t>950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C/0.5h + cool to 760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C/3h/AC</t>
    </r>
  </si>
  <si>
    <t>HAZ</t>
  </si>
  <si>
    <r>
      <t>900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C/1m/AC</t>
    </r>
  </si>
  <si>
    <t>HAZ + Tempered</t>
  </si>
  <si>
    <r>
      <t>900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C/1m/AC + 775</t>
    </r>
    <r>
      <rPr>
        <sz val="10"/>
        <rFont val="Symbol"/>
        <family val="1"/>
        <charset val="2"/>
      </rPr>
      <t>°</t>
    </r>
    <r>
      <rPr>
        <sz val="10"/>
        <rFont val="Times New Roman"/>
        <family val="2"/>
      </rPr>
      <t>C/2h/AC</t>
    </r>
  </si>
  <si>
    <t>yi avg</t>
  </si>
  <si>
    <t>xi*yi avg</t>
  </si>
  <si>
    <t>xi avg</t>
  </si>
  <si>
    <t>xi^2 avg</t>
  </si>
  <si>
    <t>a =</t>
  </si>
  <si>
    <t>b =</t>
  </si>
  <si>
    <t>xi*yi</t>
  </si>
  <si>
    <t>xi^2</t>
  </si>
  <si>
    <t>T (xi)</t>
  </si>
  <si>
    <t>S (yi)</t>
  </si>
  <si>
    <t>S  =  a T + b</t>
  </si>
  <si>
    <t>Tref</t>
  </si>
  <si>
    <t>compensated</t>
  </si>
  <si>
    <t>serial #</t>
  </si>
  <si>
    <t>B1</t>
  </si>
  <si>
    <t>B2</t>
  </si>
  <si>
    <t>B3</t>
  </si>
  <si>
    <t>B4</t>
  </si>
  <si>
    <t>B5</t>
  </si>
  <si>
    <t>B6</t>
  </si>
  <si>
    <t>B7</t>
  </si>
  <si>
    <t>B8</t>
  </si>
  <si>
    <t>unknown</t>
  </si>
  <si>
    <t>As Received</t>
  </si>
  <si>
    <t>Norm + Tempered</t>
  </si>
  <si>
    <t>Full Ferrittic</t>
  </si>
  <si>
    <t>HV</t>
  </si>
  <si>
    <t>Hardness          (HV)</t>
  </si>
  <si>
    <t>Over Tempered</t>
  </si>
  <si>
    <t>max diff</t>
  </si>
  <si>
    <t xml:space="preserve"> </t>
  </si>
  <si>
    <t>P1</t>
  </si>
  <si>
    <t>P2</t>
  </si>
  <si>
    <t>P3</t>
  </si>
  <si>
    <t>P4</t>
  </si>
  <si>
    <t>P5</t>
  </si>
  <si>
    <t>P6</t>
  </si>
  <si>
    <t>P7</t>
  </si>
  <si>
    <t>P8</t>
  </si>
  <si>
    <t>T1, P1</t>
  </si>
  <si>
    <t>T3, P3</t>
  </si>
  <si>
    <t>T2, P2</t>
  </si>
  <si>
    <t>T4, P4</t>
  </si>
  <si>
    <t>T5, P5</t>
  </si>
  <si>
    <t>T6, P6</t>
  </si>
  <si>
    <t>T7. P7</t>
  </si>
  <si>
    <t>T8, P8</t>
  </si>
  <si>
    <t>T1</t>
  </si>
  <si>
    <t>T2</t>
  </si>
  <si>
    <t>T3</t>
  </si>
  <si>
    <t>T4</t>
  </si>
  <si>
    <t>T5</t>
  </si>
  <si>
    <t>T6</t>
  </si>
  <si>
    <t>T7</t>
  </si>
  <si>
    <t>T8</t>
  </si>
  <si>
    <t>regression line</t>
  </si>
  <si>
    <t>pipe segments</t>
  </si>
  <si>
    <t>identified tubes</t>
  </si>
  <si>
    <t>difference</t>
  </si>
  <si>
    <t>avg slope</t>
  </si>
  <si>
    <t xml:space="preserve"> [µV/°C^2]</t>
  </si>
  <si>
    <t>std slope</t>
  </si>
  <si>
    <t>high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</si>
</sst>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8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rgb="FF0000FF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Times New Roman"/>
      <family val="2"/>
    </font>
    <font>
      <sz val="10"/>
      <name val="Symbol"/>
      <family val="1"/>
      <charset val="2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6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2" fillId="0" borderId="0"/>
    <xf numFmtId="0" fontId="2" fillId="0" borderId="0"/>
    <xf numFmtId="0" fontId="1" fillId="0" borderId="0"/>
    <xf numFmtId="0" fontId="1" fillId="0" borderId="0"/>
  </cellStyleXfs>
  <cellXfs count="16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21" fillId="0" borderId="11" xfId="0" applyNumberFormat="1" applyFont="1" applyFill="1" applyBorder="1" applyAlignment="1">
      <alignment horizontal="center"/>
    </xf>
    <xf numFmtId="2" fontId="21" fillId="0" borderId="12" xfId="0" applyNumberFormat="1" applyFont="1" applyFill="1" applyBorder="1" applyAlignment="1">
      <alignment horizontal="center"/>
    </xf>
    <xf numFmtId="2" fontId="21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21" fillId="0" borderId="16" xfId="0" applyNumberFormat="1" applyFont="1" applyFill="1" applyBorder="1" applyAlignment="1">
      <alignment horizontal="center"/>
    </xf>
    <xf numFmtId="164" fontId="21" fillId="0" borderId="17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164" fontId="21" fillId="0" borderId="0" xfId="0" applyNumberFormat="1" applyFont="1" applyFill="1" applyBorder="1" applyAlignment="1">
      <alignment horizontal="center"/>
    </xf>
    <xf numFmtId="2" fontId="21" fillId="0" borderId="16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0" fontId="20" fillId="0" borderId="0" xfId="0" applyFon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23" fillId="0" borderId="22" xfId="0" applyFont="1" applyBorder="1" applyAlignment="1">
      <alignment horizontal="center" vertical="center" wrapText="1"/>
    </xf>
    <xf numFmtId="0" fontId="23" fillId="0" borderId="21" xfId="0" applyFont="1" applyBorder="1" applyAlignment="1">
      <alignment horizontal="center" vertical="center" wrapText="1"/>
    </xf>
    <xf numFmtId="0" fontId="23" fillId="0" borderId="24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2" fontId="0" fillId="0" borderId="12" xfId="0" applyNumberFormat="1" applyFill="1" applyBorder="1" applyAlignment="1">
      <alignment horizontal="center"/>
    </xf>
    <xf numFmtId="2" fontId="0" fillId="0" borderId="16" xfId="0" applyNumberFormat="1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1" xfId="0" applyFill="1" applyBorder="1" applyAlignment="1">
      <alignment horizontal="center"/>
    </xf>
    <xf numFmtId="164" fontId="0" fillId="35" borderId="11" xfId="0" applyNumberFormat="1" applyFill="1" applyBorder="1" applyAlignment="1">
      <alignment horizontal="center"/>
    </xf>
    <xf numFmtId="164" fontId="0" fillId="35" borderId="12" xfId="0" applyNumberFormat="1" applyFont="1" applyFill="1" applyBorder="1" applyAlignment="1">
      <alignment horizontal="center"/>
    </xf>
    <xf numFmtId="0" fontId="0" fillId="35" borderId="13" xfId="0" applyFont="1" applyFill="1" applyBorder="1" applyAlignment="1">
      <alignment horizontal="center"/>
    </xf>
    <xf numFmtId="0" fontId="0" fillId="35" borderId="0" xfId="0" applyFill="1" applyBorder="1" applyAlignment="1">
      <alignment horizontal="center"/>
    </xf>
    <xf numFmtId="164" fontId="0" fillId="35" borderId="0" xfId="0" applyNumberFormat="1" applyFill="1" applyBorder="1" applyAlignment="1">
      <alignment horizontal="center"/>
    </xf>
    <xf numFmtId="164" fontId="0" fillId="35" borderId="14" xfId="0" applyNumberFormat="1" applyFont="1" applyFill="1" applyBorder="1" applyAlignment="1">
      <alignment horizontal="center"/>
    </xf>
    <xf numFmtId="0" fontId="0" fillId="35" borderId="15" xfId="0" applyFont="1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164" fontId="0" fillId="35" borderId="16" xfId="0" applyNumberFormat="1" applyFill="1" applyBorder="1" applyAlignment="1">
      <alignment horizontal="center"/>
    </xf>
    <xf numFmtId="164" fontId="0" fillId="35" borderId="17" xfId="0" applyNumberFormat="1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35" borderId="11" xfId="0" applyNumberFormat="1" applyFill="1" applyBorder="1" applyAlignment="1">
      <alignment horizontal="center"/>
    </xf>
    <xf numFmtId="2" fontId="0" fillId="35" borderId="0" xfId="0" applyNumberFormat="1" applyFill="1" applyBorder="1" applyAlignment="1">
      <alignment horizontal="center"/>
    </xf>
    <xf numFmtId="2" fontId="0" fillId="35" borderId="16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23" fillId="33" borderId="23" xfId="0" applyFont="1" applyFill="1" applyBorder="1" applyAlignment="1">
      <alignment horizontal="center" vertical="center" wrapText="1"/>
    </xf>
    <xf numFmtId="0" fontId="23" fillId="33" borderId="21" xfId="0" applyFont="1" applyFill="1" applyBorder="1" applyAlignment="1">
      <alignment horizontal="center" vertical="center" wrapText="1"/>
    </xf>
    <xf numFmtId="0" fontId="18" fillId="33" borderId="13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/>
    </xf>
    <xf numFmtId="165" fontId="0" fillId="0" borderId="12" xfId="0" applyNumberFormat="1" applyFill="1" applyBorder="1" applyAlignment="1">
      <alignment horizontal="center"/>
    </xf>
    <xf numFmtId="2" fontId="0" fillId="0" borderId="13" xfId="0" applyNumberFormat="1" applyFill="1" applyBorder="1" applyAlignment="1">
      <alignment horizontal="center"/>
    </xf>
    <xf numFmtId="165" fontId="0" fillId="0" borderId="14" xfId="0" applyNumberFormat="1" applyFill="1" applyBorder="1" applyAlignment="1">
      <alignment horizontal="center"/>
    </xf>
    <xf numFmtId="2" fontId="27" fillId="0" borderId="10" xfId="0" applyNumberFormat="1" applyFont="1" applyFill="1" applyBorder="1" applyAlignment="1">
      <alignment horizontal="center"/>
    </xf>
    <xf numFmtId="2" fontId="27" fillId="0" borderId="11" xfId="0" applyNumberFormat="1" applyFont="1" applyFill="1" applyBorder="1" applyAlignment="1">
      <alignment horizontal="center"/>
    </xf>
    <xf numFmtId="2" fontId="0" fillId="0" borderId="11" xfId="0" applyNumberFormat="1" applyFont="1" applyFill="1" applyBorder="1" applyAlignment="1">
      <alignment horizontal="center"/>
    </xf>
    <xf numFmtId="2" fontId="0" fillId="0" borderId="12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14" xfId="0" applyNumberFormat="1" applyFont="1" applyFill="1" applyBorder="1" applyAlignment="1">
      <alignment horizontal="center"/>
    </xf>
    <xf numFmtId="2" fontId="0" fillId="0" borderId="15" xfId="0" applyNumberFormat="1" applyFont="1" applyFill="1" applyBorder="1" applyAlignment="1">
      <alignment horizontal="center"/>
    </xf>
    <xf numFmtId="2" fontId="0" fillId="0" borderId="16" xfId="0" applyNumberFormat="1" applyFont="1" applyFill="1" applyBorder="1" applyAlignment="1">
      <alignment horizontal="center"/>
    </xf>
    <xf numFmtId="2" fontId="0" fillId="0" borderId="17" xfId="0" applyNumberFormat="1" applyFont="1" applyFill="1" applyBorder="1" applyAlignment="1">
      <alignment horizontal="center"/>
    </xf>
    <xf numFmtId="0" fontId="21" fillId="0" borderId="10" xfId="0" applyNumberFormat="1" applyFont="1" applyBorder="1" applyAlignment="1">
      <alignment horizontal="center"/>
    </xf>
    <xf numFmtId="0" fontId="21" fillId="0" borderId="12" xfId="0" applyNumberFormat="1" applyFont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4" borderId="16" xfId="0" applyFill="1" applyBorder="1" applyAlignment="1">
      <alignment horizontal="center"/>
    </xf>
    <xf numFmtId="0" fontId="0" fillId="34" borderId="17" xfId="0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0" applyNumberFormat="1" applyFont="1" applyFill="1" applyAlignment="1">
      <alignment horizontal="center"/>
    </xf>
    <xf numFmtId="0" fontId="21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20" fillId="0" borderId="10" xfId="0" applyFont="1" applyBorder="1" applyAlignment="1">
      <alignment horizontal="center"/>
    </xf>
    <xf numFmtId="0" fontId="20" fillId="0" borderId="11" xfId="0" applyNumberFormat="1" applyFont="1" applyBorder="1" applyAlignment="1">
      <alignment horizontal="center"/>
    </xf>
    <xf numFmtId="2" fontId="20" fillId="0" borderId="12" xfId="0" applyNumberFormat="1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1" fillId="0" borderId="15" xfId="0" applyNumberFormat="1" applyFont="1" applyBorder="1" applyAlignment="1">
      <alignment horizontal="center"/>
    </xf>
    <xf numFmtId="0" fontId="21" fillId="0" borderId="17" xfId="0" applyNumberFormat="1" applyFont="1" applyBorder="1" applyAlignment="1">
      <alignment horizontal="center"/>
    </xf>
    <xf numFmtId="0" fontId="20" fillId="0" borderId="16" xfId="0" applyNumberFormat="1" applyFont="1" applyFill="1" applyBorder="1" applyAlignment="1">
      <alignment horizontal="center"/>
    </xf>
    <xf numFmtId="2" fontId="20" fillId="0" borderId="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4" fontId="20" fillId="0" borderId="11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4" fontId="20" fillId="0" borderId="0" xfId="0" applyNumberFormat="1" applyFont="1" applyBorder="1" applyAlignment="1">
      <alignment horizontal="center"/>
    </xf>
    <xf numFmtId="2" fontId="20" fillId="0" borderId="16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2" xfId="0" applyNumberFormat="1" applyBorder="1" applyAlignment="1">
      <alignment horizontal="center"/>
    </xf>
    <xf numFmtId="0" fontId="18" fillId="33" borderId="0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4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20" fillId="0" borderId="2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5" fillId="0" borderId="11" xfId="0" applyFont="1" applyBorder="1" applyAlignment="1">
      <alignment horizontal="center"/>
    </xf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2" xfId="43"/>
    <cellStyle name="Normal 2 2 2" xfId="45"/>
    <cellStyle name="Normal 2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6FA96"/>
      <color rgb="FFFA96FA"/>
      <color rgb="FF0000FF"/>
      <color rgb="FFFF00FF"/>
      <color rgb="FFFA9696"/>
      <color rgb="FF9696FA"/>
      <color rgb="FF00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622047244094"/>
          <c:y val="4.621047369078865E-2"/>
          <c:w val="0.80701312335958009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measured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summary!$K$9:$K$16</c:f>
                <c:numCache>
                  <c:formatCode>General</c:formatCode>
                  <c:ptCount val="8"/>
                  <c:pt idx="0">
                    <c:v>0.13127578473592191</c:v>
                  </c:pt>
                  <c:pt idx="1">
                    <c:v>0.10150701634770096</c:v>
                  </c:pt>
                  <c:pt idx="2">
                    <c:v>0.11024329762767786</c:v>
                  </c:pt>
                  <c:pt idx="3">
                    <c:v>0.10162919445510012</c:v>
                  </c:pt>
                  <c:pt idx="4">
                    <c:v>0.10322920979476884</c:v>
                  </c:pt>
                  <c:pt idx="5">
                    <c:v>0.12068424972914676</c:v>
                  </c:pt>
                  <c:pt idx="6">
                    <c:v>0.18219912928179052</c:v>
                  </c:pt>
                  <c:pt idx="7">
                    <c:v>0.10767692144806852</c:v>
                  </c:pt>
                </c:numCache>
              </c:numRef>
            </c:plus>
            <c:minus>
              <c:numRef>
                <c:f>summary!$K$9:$K$16</c:f>
                <c:numCache>
                  <c:formatCode>General</c:formatCode>
                  <c:ptCount val="8"/>
                  <c:pt idx="0">
                    <c:v>0.13127578473592191</c:v>
                  </c:pt>
                  <c:pt idx="1">
                    <c:v>0.10150701634770096</c:v>
                  </c:pt>
                  <c:pt idx="2">
                    <c:v>0.11024329762767786</c:v>
                  </c:pt>
                  <c:pt idx="3">
                    <c:v>0.10162919445510012</c:v>
                  </c:pt>
                  <c:pt idx="4">
                    <c:v>0.10322920979476884</c:v>
                  </c:pt>
                  <c:pt idx="5">
                    <c:v>0.12068424972914676</c:v>
                  </c:pt>
                  <c:pt idx="6">
                    <c:v>0.18219912928179052</c:v>
                  </c:pt>
                  <c:pt idx="7">
                    <c:v>0.10767692144806852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</a:ln>
            </c:spPr>
          </c:errBars>
          <c:xVal>
            <c:numRef>
              <c:f>summary!$B$9:$B$16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summary!$H$9:$H$16</c:f>
              <c:numCache>
                <c:formatCode>0.00</c:formatCode>
                <c:ptCount val="8"/>
                <c:pt idx="0">
                  <c:v>13.138591625301911</c:v>
                </c:pt>
                <c:pt idx="1">
                  <c:v>10.821493591026789</c:v>
                </c:pt>
                <c:pt idx="2">
                  <c:v>13.117952538749567</c:v>
                </c:pt>
                <c:pt idx="3">
                  <c:v>13.150209904339553</c:v>
                </c:pt>
                <c:pt idx="4">
                  <c:v>13.169976669746475</c:v>
                </c:pt>
                <c:pt idx="5">
                  <c:v>13.021550533234233</c:v>
                </c:pt>
                <c:pt idx="6">
                  <c:v>11.682789125316763</c:v>
                </c:pt>
                <c:pt idx="7">
                  <c:v>13.142320582722718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A-4D6D-AC35-2153C099FE47}"/>
            </c:ext>
          </c:extLst>
        </c:ser>
        <c:ser>
          <c:idx val="1"/>
          <c:order val="1"/>
          <c:tx>
            <c:v>  high line</c:v>
          </c:tx>
          <c:spPr>
            <a:ln w="15875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summary!$N$2:$N$3</c:f>
              <c:numCache>
                <c:formatCode>General</c:formatCode>
                <c:ptCount val="2"/>
                <c:pt idx="0">
                  <c:v>1</c:v>
                </c:pt>
                <c:pt idx="1">
                  <c:v>8</c:v>
                </c:pt>
              </c:numCache>
            </c:numRef>
          </c:xVal>
          <c:yVal>
            <c:numRef>
              <c:f>summary!$O$2:$O$3</c:f>
              <c:numCache>
                <c:formatCode>0.00</c:formatCode>
                <c:ptCount val="2"/>
                <c:pt idx="0">
                  <c:v>13.123433642349077</c:v>
                </c:pt>
                <c:pt idx="1">
                  <c:v>13.123433642349077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82112"/>
        <c:axId val="148282688"/>
      </c:scatterChart>
      <c:valAx>
        <c:axId val="148282112"/>
        <c:scaling>
          <c:orientation val="minMax"/>
          <c:max val="9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Specimen ID</a:t>
                </a:r>
              </a:p>
            </c:rich>
          </c:tx>
          <c:layout>
            <c:manualLayout>
              <c:xMode val="edge"/>
              <c:yMode val="edge"/>
              <c:x val="0.44399238678674685"/>
              <c:y val="0.91746031746031731"/>
            </c:manualLayout>
          </c:layout>
          <c:overlay val="0"/>
        </c:title>
        <c:numFmt formatCode="General" sourceLinked="0"/>
        <c:majorTickMark val="out"/>
        <c:minorTickMark val="none"/>
        <c:tickLblPos val="low"/>
        <c:spPr>
          <a:ln w="12700">
            <a:solidFill>
              <a:schemeClr val="tx1"/>
            </a:solidFill>
          </a:ln>
        </c:spPr>
        <c:crossAx val="148282688"/>
        <c:crossesAt val="-10"/>
        <c:crossBetween val="midCat"/>
        <c:majorUnit val="1"/>
      </c:valAx>
      <c:valAx>
        <c:axId val="148282688"/>
        <c:scaling>
          <c:orientation val="minMax"/>
          <c:max val="14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3888888888888888E-2"/>
              <c:y val="0.127152855893013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8282112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P2b!$H$10:$H$334</c:f>
              <c:numCache>
                <c:formatCode>0.00</c:formatCode>
                <c:ptCount val="325"/>
                <c:pt idx="0">
                  <c:v>31.865155000000001</c:v>
                </c:pt>
                <c:pt idx="1">
                  <c:v>32.570450000000001</c:v>
                </c:pt>
                <c:pt idx="2">
                  <c:v>32.747315</c:v>
                </c:pt>
                <c:pt idx="3">
                  <c:v>32.716104999999999</c:v>
                </c:pt>
                <c:pt idx="4">
                  <c:v>32.618105</c:v>
                </c:pt>
                <c:pt idx="5">
                  <c:v>32.517775</c:v>
                </c:pt>
                <c:pt idx="6">
                  <c:v>32.42698</c:v>
                </c:pt>
                <c:pt idx="7">
                  <c:v>32.369614999999996</c:v>
                </c:pt>
                <c:pt idx="8">
                  <c:v>32.317885000000004</c:v>
                </c:pt>
                <c:pt idx="9">
                  <c:v>32.25188</c:v>
                </c:pt>
                <c:pt idx="10">
                  <c:v>32.192309999999999</c:v>
                </c:pt>
                <c:pt idx="11">
                  <c:v>32.145330000000001</c:v>
                </c:pt>
                <c:pt idx="12">
                  <c:v>32.104285000000004</c:v>
                </c:pt>
                <c:pt idx="13">
                  <c:v>32.073655000000002</c:v>
                </c:pt>
                <c:pt idx="14">
                  <c:v>32.027464999999999</c:v>
                </c:pt>
                <c:pt idx="15">
                  <c:v>31.99615</c:v>
                </c:pt>
                <c:pt idx="16">
                  <c:v>31.971885</c:v>
                </c:pt>
                <c:pt idx="17">
                  <c:v>31.970569999999999</c:v>
                </c:pt>
                <c:pt idx="18">
                  <c:v>32.246425000000002</c:v>
                </c:pt>
                <c:pt idx="19">
                  <c:v>32.56288</c:v>
                </c:pt>
                <c:pt idx="20">
                  <c:v>32.807029999999997</c:v>
                </c:pt>
                <c:pt idx="21">
                  <c:v>32.982185000000001</c:v>
                </c:pt>
              </c:numCache>
            </c:numRef>
          </c:xVal>
          <c:yVal>
            <c:numRef>
              <c:f>P2b!$G$10:$G$334</c:f>
              <c:numCache>
                <c:formatCode>0.00</c:formatCode>
                <c:ptCount val="325"/>
                <c:pt idx="0">
                  <c:v>10.662025</c:v>
                </c:pt>
                <c:pt idx="1">
                  <c:v>10.685604999999999</c:v>
                </c:pt>
                <c:pt idx="2">
                  <c:v>10.682314999999999</c:v>
                </c:pt>
                <c:pt idx="3">
                  <c:v>10.675909999999998</c:v>
                </c:pt>
                <c:pt idx="4">
                  <c:v>10.68263</c:v>
                </c:pt>
                <c:pt idx="5">
                  <c:v>10.673224999999999</c:v>
                </c:pt>
                <c:pt idx="6">
                  <c:v>10.675985000000001</c:v>
                </c:pt>
                <c:pt idx="7">
                  <c:v>10.663039999999999</c:v>
                </c:pt>
                <c:pt idx="8">
                  <c:v>10.671285000000001</c:v>
                </c:pt>
                <c:pt idx="9">
                  <c:v>10.667259999999999</c:v>
                </c:pt>
                <c:pt idx="10">
                  <c:v>10.6686</c:v>
                </c:pt>
                <c:pt idx="11">
                  <c:v>10.670544999999999</c:v>
                </c:pt>
                <c:pt idx="12">
                  <c:v>10.6678</c:v>
                </c:pt>
                <c:pt idx="13">
                  <c:v>10.66799</c:v>
                </c:pt>
                <c:pt idx="14">
                  <c:v>10.663035000000001</c:v>
                </c:pt>
                <c:pt idx="15">
                  <c:v>10.665495</c:v>
                </c:pt>
                <c:pt idx="16">
                  <c:v>10.66264</c:v>
                </c:pt>
                <c:pt idx="17">
                  <c:v>10.65748</c:v>
                </c:pt>
                <c:pt idx="18">
                  <c:v>10.67756</c:v>
                </c:pt>
                <c:pt idx="19">
                  <c:v>10.684889999999999</c:v>
                </c:pt>
                <c:pt idx="20">
                  <c:v>10.688275000000001</c:v>
                </c:pt>
                <c:pt idx="21">
                  <c:v>10.690555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P2b!$M$5:$M$6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P2b!$P$5:$P$6</c:f>
              <c:numCache>
                <c:formatCode>0.00</c:formatCode>
                <c:ptCount val="2"/>
                <c:pt idx="0">
                  <c:v>10.341060743126191</c:v>
                </c:pt>
                <c:pt idx="1">
                  <c:v>11.147835097805395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69888"/>
        <c:axId val="148270464"/>
      </c:scatterChart>
      <c:valAx>
        <c:axId val="148269888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8270464"/>
        <c:crossesAt val="-10"/>
        <c:crossBetween val="midCat"/>
        <c:majorUnit val="1"/>
      </c:valAx>
      <c:valAx>
        <c:axId val="148270464"/>
        <c:scaling>
          <c:orientation val="minMax"/>
          <c:max val="12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826988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P2b!$D$10:$D$334</c:f>
              <c:numCache>
                <c:formatCode>0.00</c:formatCode>
                <c:ptCount val="325"/>
                <c:pt idx="0">
                  <c:v>31.64687</c:v>
                </c:pt>
                <c:pt idx="1">
                  <c:v>32.36965</c:v>
                </c:pt>
                <c:pt idx="2">
                  <c:v>32.553719999999998</c:v>
                </c:pt>
                <c:pt idx="3">
                  <c:v>32.527509999999999</c:v>
                </c:pt>
                <c:pt idx="4">
                  <c:v>32.428069999999998</c:v>
                </c:pt>
                <c:pt idx="5">
                  <c:v>32.328040000000001</c:v>
                </c:pt>
                <c:pt idx="6">
                  <c:v>32.238050000000001</c:v>
                </c:pt>
                <c:pt idx="7">
                  <c:v>32.183320000000002</c:v>
                </c:pt>
                <c:pt idx="8">
                  <c:v>32.136060000000001</c:v>
                </c:pt>
                <c:pt idx="9">
                  <c:v>32.070630000000001</c:v>
                </c:pt>
                <c:pt idx="10">
                  <c:v>32.01117</c:v>
                </c:pt>
                <c:pt idx="11">
                  <c:v>31.964079999999999</c:v>
                </c:pt>
                <c:pt idx="12">
                  <c:v>31.922640000000001</c:v>
                </c:pt>
                <c:pt idx="13">
                  <c:v>31.890149999999998</c:v>
                </c:pt>
                <c:pt idx="14">
                  <c:v>31.84327</c:v>
                </c:pt>
                <c:pt idx="15">
                  <c:v>31.808859999999999</c:v>
                </c:pt>
                <c:pt idx="16">
                  <c:v>31.78303</c:v>
                </c:pt>
                <c:pt idx="17">
                  <c:v>31.7746</c:v>
                </c:pt>
                <c:pt idx="18">
                  <c:v>32.010809999999999</c:v>
                </c:pt>
                <c:pt idx="19">
                  <c:v>32.315849999999998</c:v>
                </c:pt>
                <c:pt idx="20">
                  <c:v>32.555410000000002</c:v>
                </c:pt>
                <c:pt idx="21">
                  <c:v>32.729480000000002</c:v>
                </c:pt>
              </c:numCache>
            </c:numRef>
          </c:xVal>
          <c:yVal>
            <c:numRef>
              <c:f>P2b!$B$10:$B$334</c:f>
              <c:numCache>
                <c:formatCode>0.00</c:formatCode>
                <c:ptCount val="325"/>
                <c:pt idx="0">
                  <c:v>10.64293</c:v>
                </c:pt>
                <c:pt idx="1">
                  <c:v>10.66362</c:v>
                </c:pt>
                <c:pt idx="2">
                  <c:v>10.673159999999999</c:v>
                </c:pt>
                <c:pt idx="3">
                  <c:v>10.671889999999999</c:v>
                </c:pt>
                <c:pt idx="4">
                  <c:v>10.677049999999999</c:v>
                </c:pt>
                <c:pt idx="5">
                  <c:v>10.666869999999999</c:v>
                </c:pt>
                <c:pt idx="6">
                  <c:v>10.66891</c:v>
                </c:pt>
                <c:pt idx="7">
                  <c:v>10.659079999999999</c:v>
                </c:pt>
                <c:pt idx="8">
                  <c:v>10.66836</c:v>
                </c:pt>
                <c:pt idx="9">
                  <c:v>10.66474</c:v>
                </c:pt>
                <c:pt idx="10">
                  <c:v>10.66123</c:v>
                </c:pt>
                <c:pt idx="11">
                  <c:v>10.667259999999999</c:v>
                </c:pt>
                <c:pt idx="12">
                  <c:v>10.66874</c:v>
                </c:pt>
                <c:pt idx="13">
                  <c:v>10.66534</c:v>
                </c:pt>
                <c:pt idx="14">
                  <c:v>10.656829999999999</c:v>
                </c:pt>
                <c:pt idx="15">
                  <c:v>10.66155</c:v>
                </c:pt>
                <c:pt idx="16">
                  <c:v>10.65408</c:v>
                </c:pt>
                <c:pt idx="17">
                  <c:v>10.656079999999999</c:v>
                </c:pt>
                <c:pt idx="18">
                  <c:v>10.683479999999999</c:v>
                </c:pt>
                <c:pt idx="19">
                  <c:v>10.68221</c:v>
                </c:pt>
                <c:pt idx="20">
                  <c:v>10.68272</c:v>
                </c:pt>
                <c:pt idx="21">
                  <c:v>10.68036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P2b!$M$5:$M$6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P2b!$N$5:$N$6</c:f>
              <c:numCache>
                <c:formatCode>0.00</c:formatCode>
                <c:ptCount val="2"/>
                <c:pt idx="0">
                  <c:v>10.340624716674698</c:v>
                </c:pt>
                <c:pt idx="1">
                  <c:v>11.147399071353904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P2b!$E$10:$E$334</c:f>
              <c:numCache>
                <c:formatCode>0.00</c:formatCode>
                <c:ptCount val="325"/>
                <c:pt idx="0">
                  <c:v>32.083440000000003</c:v>
                </c:pt>
                <c:pt idx="1">
                  <c:v>32.771250000000002</c:v>
                </c:pt>
                <c:pt idx="2">
                  <c:v>32.940910000000002</c:v>
                </c:pt>
                <c:pt idx="3">
                  <c:v>32.904699999999998</c:v>
                </c:pt>
                <c:pt idx="4">
                  <c:v>32.808140000000002</c:v>
                </c:pt>
                <c:pt idx="5">
                  <c:v>32.707509999999999</c:v>
                </c:pt>
                <c:pt idx="6">
                  <c:v>32.61591</c:v>
                </c:pt>
                <c:pt idx="7">
                  <c:v>32.555909999999997</c:v>
                </c:pt>
                <c:pt idx="8">
                  <c:v>32.49971</c:v>
                </c:pt>
                <c:pt idx="9">
                  <c:v>32.433129999999998</c:v>
                </c:pt>
                <c:pt idx="10">
                  <c:v>32.373449999999998</c:v>
                </c:pt>
                <c:pt idx="11">
                  <c:v>32.32658</c:v>
                </c:pt>
                <c:pt idx="12">
                  <c:v>32.28593</c:v>
                </c:pt>
                <c:pt idx="13">
                  <c:v>32.257159999999999</c:v>
                </c:pt>
                <c:pt idx="14">
                  <c:v>32.211660000000002</c:v>
                </c:pt>
                <c:pt idx="15">
                  <c:v>32.183439999999997</c:v>
                </c:pt>
                <c:pt idx="16">
                  <c:v>32.160739999999997</c:v>
                </c:pt>
                <c:pt idx="17">
                  <c:v>32.166539999999998</c:v>
                </c:pt>
                <c:pt idx="18">
                  <c:v>32.482039999999998</c:v>
                </c:pt>
                <c:pt idx="19">
                  <c:v>32.809910000000002</c:v>
                </c:pt>
                <c:pt idx="20">
                  <c:v>33.05865</c:v>
                </c:pt>
                <c:pt idx="21">
                  <c:v>33.23489</c:v>
                </c:pt>
              </c:numCache>
            </c:numRef>
          </c:xVal>
          <c:yVal>
            <c:numRef>
              <c:f>P2b!$C$10:$C$334</c:f>
              <c:numCache>
                <c:formatCode>0.00</c:formatCode>
                <c:ptCount val="325"/>
                <c:pt idx="0">
                  <c:v>10.68112</c:v>
                </c:pt>
                <c:pt idx="1">
                  <c:v>10.70759</c:v>
                </c:pt>
                <c:pt idx="2">
                  <c:v>10.691469999999999</c:v>
                </c:pt>
                <c:pt idx="3">
                  <c:v>10.679929999999999</c:v>
                </c:pt>
                <c:pt idx="4">
                  <c:v>10.68821</c:v>
                </c:pt>
                <c:pt idx="5">
                  <c:v>10.67958</c:v>
                </c:pt>
                <c:pt idx="6">
                  <c:v>10.683059999999999</c:v>
                </c:pt>
                <c:pt idx="7">
                  <c:v>10.667</c:v>
                </c:pt>
                <c:pt idx="8">
                  <c:v>10.67421</c:v>
                </c:pt>
                <c:pt idx="9">
                  <c:v>10.669779999999999</c:v>
                </c:pt>
                <c:pt idx="10">
                  <c:v>10.67597</c:v>
                </c:pt>
                <c:pt idx="11">
                  <c:v>10.673829999999999</c:v>
                </c:pt>
                <c:pt idx="12">
                  <c:v>10.66686</c:v>
                </c:pt>
                <c:pt idx="13">
                  <c:v>10.670639999999999</c:v>
                </c:pt>
                <c:pt idx="14">
                  <c:v>10.66924</c:v>
                </c:pt>
                <c:pt idx="15">
                  <c:v>10.66944</c:v>
                </c:pt>
                <c:pt idx="16">
                  <c:v>10.671199999999999</c:v>
                </c:pt>
                <c:pt idx="17">
                  <c:v>10.65888</c:v>
                </c:pt>
                <c:pt idx="18">
                  <c:v>10.67164</c:v>
                </c:pt>
                <c:pt idx="19">
                  <c:v>10.687569999999999</c:v>
                </c:pt>
                <c:pt idx="20">
                  <c:v>10.69383</c:v>
                </c:pt>
                <c:pt idx="21">
                  <c:v>10.700749999999999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P2b!$M$5:$M$6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P2b!$O$5:$O$6</c:f>
              <c:numCache>
                <c:formatCode>0.00</c:formatCode>
                <c:ptCount val="2"/>
                <c:pt idx="0">
                  <c:v>10.341496769599516</c:v>
                </c:pt>
                <c:pt idx="1">
                  <c:v>11.14827112427872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72192"/>
        <c:axId val="148272768"/>
      </c:scatterChart>
      <c:valAx>
        <c:axId val="148272192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8272768"/>
        <c:crossesAt val="-10"/>
        <c:crossBetween val="midCat"/>
        <c:majorUnit val="1"/>
      </c:valAx>
      <c:valAx>
        <c:axId val="148272768"/>
        <c:scaling>
          <c:orientation val="minMax"/>
          <c:max val="12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827219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P3a!$H$10:$H$334</c:f>
              <c:numCache>
                <c:formatCode>0.00</c:formatCode>
                <c:ptCount val="325"/>
                <c:pt idx="0">
                  <c:v>32.027565000000003</c:v>
                </c:pt>
                <c:pt idx="1">
                  <c:v>32.772509999999997</c:v>
                </c:pt>
                <c:pt idx="2">
                  <c:v>33.078870000000002</c:v>
                </c:pt>
                <c:pt idx="3">
                  <c:v>33.188450000000003</c:v>
                </c:pt>
                <c:pt idx="4">
                  <c:v>33.179020000000001</c:v>
                </c:pt>
                <c:pt idx="5">
                  <c:v>33.151584999999997</c:v>
                </c:pt>
                <c:pt idx="6">
                  <c:v>33.100340000000003</c:v>
                </c:pt>
                <c:pt idx="7">
                  <c:v>33.013210000000001</c:v>
                </c:pt>
                <c:pt idx="8">
                  <c:v>32.957335</c:v>
                </c:pt>
                <c:pt idx="9">
                  <c:v>32.888189999999994</c:v>
                </c:pt>
                <c:pt idx="10">
                  <c:v>32.826210000000003</c:v>
                </c:pt>
                <c:pt idx="11">
                  <c:v>32.787959999999998</c:v>
                </c:pt>
                <c:pt idx="12">
                  <c:v>32.732725000000002</c:v>
                </c:pt>
                <c:pt idx="13">
                  <c:v>32.693559999999998</c:v>
                </c:pt>
                <c:pt idx="14">
                  <c:v>32.821275</c:v>
                </c:pt>
                <c:pt idx="15">
                  <c:v>33.145595</c:v>
                </c:pt>
                <c:pt idx="16">
                  <c:v>33.413870000000003</c:v>
                </c:pt>
                <c:pt idx="17">
                  <c:v>33.630695000000003</c:v>
                </c:pt>
                <c:pt idx="18">
                  <c:v>33.803055000000001</c:v>
                </c:pt>
                <c:pt idx="19">
                  <c:v>33.929794999999999</c:v>
                </c:pt>
              </c:numCache>
            </c:numRef>
          </c:xVal>
          <c:yVal>
            <c:numRef>
              <c:f>P3a!$G$10:$G$334</c:f>
              <c:numCache>
                <c:formatCode>0.00</c:formatCode>
                <c:ptCount val="325"/>
                <c:pt idx="0">
                  <c:v>12.972515</c:v>
                </c:pt>
                <c:pt idx="1">
                  <c:v>12.994194999999999</c:v>
                </c:pt>
                <c:pt idx="2">
                  <c:v>12.9983</c:v>
                </c:pt>
                <c:pt idx="3">
                  <c:v>13.007255000000001</c:v>
                </c:pt>
                <c:pt idx="4">
                  <c:v>13.00291</c:v>
                </c:pt>
                <c:pt idx="5">
                  <c:v>13.00489</c:v>
                </c:pt>
                <c:pt idx="6">
                  <c:v>13.003005</c:v>
                </c:pt>
                <c:pt idx="7">
                  <c:v>13.00098</c:v>
                </c:pt>
                <c:pt idx="8">
                  <c:v>12.9998</c:v>
                </c:pt>
                <c:pt idx="9">
                  <c:v>13.00033</c:v>
                </c:pt>
                <c:pt idx="10">
                  <c:v>12.99624</c:v>
                </c:pt>
                <c:pt idx="11">
                  <c:v>12.995014999999999</c:v>
                </c:pt>
                <c:pt idx="12">
                  <c:v>12.994795</c:v>
                </c:pt>
                <c:pt idx="13">
                  <c:v>12.99752</c:v>
                </c:pt>
                <c:pt idx="14">
                  <c:v>12.992035</c:v>
                </c:pt>
                <c:pt idx="15">
                  <c:v>13.00418</c:v>
                </c:pt>
                <c:pt idx="16">
                  <c:v>12.998505</c:v>
                </c:pt>
                <c:pt idx="17">
                  <c:v>13.010019999999999</c:v>
                </c:pt>
                <c:pt idx="18">
                  <c:v>13.011524999999999</c:v>
                </c:pt>
                <c:pt idx="19">
                  <c:v>13.018384999999999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P3a!$M$5:$M$6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P3a!$P$5:$P$6</c:f>
              <c:numCache>
                <c:formatCode>0.00</c:formatCode>
                <c:ptCount val="2"/>
                <c:pt idx="0">
                  <c:v>12.738507399416935</c:v>
                </c:pt>
                <c:pt idx="1">
                  <c:v>13.339589077407101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61632"/>
        <c:axId val="379462208"/>
      </c:scatterChart>
      <c:valAx>
        <c:axId val="379461632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462208"/>
        <c:crossesAt val="-10"/>
        <c:crossBetween val="midCat"/>
        <c:majorUnit val="1"/>
      </c:valAx>
      <c:valAx>
        <c:axId val="379462208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46163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P3a!$D$10:$D$334</c:f>
              <c:numCache>
                <c:formatCode>0.00</c:formatCode>
                <c:ptCount val="325"/>
                <c:pt idx="0">
                  <c:v>31.915890000000001</c:v>
                </c:pt>
                <c:pt idx="1">
                  <c:v>32.6524</c:v>
                </c:pt>
                <c:pt idx="2">
                  <c:v>32.957560000000001</c:v>
                </c:pt>
                <c:pt idx="3">
                  <c:v>33.065339999999999</c:v>
                </c:pt>
                <c:pt idx="4">
                  <c:v>33.056130000000003</c:v>
                </c:pt>
                <c:pt idx="5">
                  <c:v>33.028060000000004</c:v>
                </c:pt>
                <c:pt idx="6">
                  <c:v>32.975529999999999</c:v>
                </c:pt>
                <c:pt idx="7">
                  <c:v>32.890450000000001</c:v>
                </c:pt>
                <c:pt idx="8">
                  <c:v>32.832700000000003</c:v>
                </c:pt>
                <c:pt idx="9">
                  <c:v>32.764859999999999</c:v>
                </c:pt>
                <c:pt idx="10">
                  <c:v>32.702080000000002</c:v>
                </c:pt>
                <c:pt idx="11">
                  <c:v>32.66384</c:v>
                </c:pt>
                <c:pt idx="12">
                  <c:v>32.608910000000002</c:v>
                </c:pt>
                <c:pt idx="13">
                  <c:v>32.568719999999999</c:v>
                </c:pt>
                <c:pt idx="14">
                  <c:v>32.679740000000002</c:v>
                </c:pt>
                <c:pt idx="15">
                  <c:v>32.993040000000001</c:v>
                </c:pt>
                <c:pt idx="16">
                  <c:v>33.256979999999999</c:v>
                </c:pt>
                <c:pt idx="17">
                  <c:v>33.473300000000002</c:v>
                </c:pt>
                <c:pt idx="18">
                  <c:v>33.63964</c:v>
                </c:pt>
                <c:pt idx="19">
                  <c:v>33.768459999999997</c:v>
                </c:pt>
              </c:numCache>
            </c:numRef>
          </c:xVal>
          <c:yVal>
            <c:numRef>
              <c:f>P3a!$B$10:$B$334</c:f>
              <c:numCache>
                <c:formatCode>0.00</c:formatCode>
                <c:ptCount val="325"/>
                <c:pt idx="0">
                  <c:v>12.98729</c:v>
                </c:pt>
                <c:pt idx="1">
                  <c:v>13.004669999999999</c:v>
                </c:pt>
                <c:pt idx="2">
                  <c:v>13.005369999999999</c:v>
                </c:pt>
                <c:pt idx="3">
                  <c:v>13.013999999999999</c:v>
                </c:pt>
                <c:pt idx="4">
                  <c:v>13.012409999999999</c:v>
                </c:pt>
                <c:pt idx="5">
                  <c:v>13.015359999999999</c:v>
                </c:pt>
                <c:pt idx="6">
                  <c:v>13.01282</c:v>
                </c:pt>
                <c:pt idx="7">
                  <c:v>13.00534</c:v>
                </c:pt>
                <c:pt idx="8">
                  <c:v>13.00587</c:v>
                </c:pt>
                <c:pt idx="9">
                  <c:v>13.00314</c:v>
                </c:pt>
                <c:pt idx="10">
                  <c:v>12.98868</c:v>
                </c:pt>
                <c:pt idx="11">
                  <c:v>12.995609999999999</c:v>
                </c:pt>
                <c:pt idx="12">
                  <c:v>12.99099</c:v>
                </c:pt>
                <c:pt idx="13">
                  <c:v>12.99963</c:v>
                </c:pt>
                <c:pt idx="14">
                  <c:v>12.938749999999999</c:v>
                </c:pt>
                <c:pt idx="15">
                  <c:v>13.01994</c:v>
                </c:pt>
                <c:pt idx="16">
                  <c:v>13.04008</c:v>
                </c:pt>
                <c:pt idx="17">
                  <c:v>13.019209999999999</c:v>
                </c:pt>
                <c:pt idx="18">
                  <c:v>13.02103</c:v>
                </c:pt>
                <c:pt idx="19">
                  <c:v>13.03379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P3a!$M$5:$M$6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P3a!$N$5:$N$6</c:f>
              <c:numCache>
                <c:formatCode>0.00</c:formatCode>
                <c:ptCount val="2"/>
                <c:pt idx="0">
                  <c:v>12.746739358549716</c:v>
                </c:pt>
                <c:pt idx="1">
                  <c:v>13.347821036539882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P3a!$E$10:$E$334</c:f>
              <c:numCache>
                <c:formatCode>0.00</c:formatCode>
                <c:ptCount val="325"/>
                <c:pt idx="0">
                  <c:v>32.139240000000001</c:v>
                </c:pt>
                <c:pt idx="1">
                  <c:v>32.892620000000001</c:v>
                </c:pt>
                <c:pt idx="2">
                  <c:v>33.200180000000003</c:v>
                </c:pt>
                <c:pt idx="3">
                  <c:v>33.31156</c:v>
                </c:pt>
                <c:pt idx="4">
                  <c:v>33.301909999999999</c:v>
                </c:pt>
                <c:pt idx="5">
                  <c:v>33.275109999999998</c:v>
                </c:pt>
                <c:pt idx="6">
                  <c:v>33.225149999999999</c:v>
                </c:pt>
                <c:pt idx="7">
                  <c:v>33.13597</c:v>
                </c:pt>
                <c:pt idx="8">
                  <c:v>33.081969999999998</c:v>
                </c:pt>
                <c:pt idx="9">
                  <c:v>33.011519999999997</c:v>
                </c:pt>
                <c:pt idx="10">
                  <c:v>32.950339999999997</c:v>
                </c:pt>
                <c:pt idx="11">
                  <c:v>32.912080000000003</c:v>
                </c:pt>
                <c:pt idx="12">
                  <c:v>32.856540000000003</c:v>
                </c:pt>
                <c:pt idx="13">
                  <c:v>32.818399999999997</c:v>
                </c:pt>
                <c:pt idx="14">
                  <c:v>32.962809999999998</c:v>
                </c:pt>
                <c:pt idx="15">
                  <c:v>33.29815</c:v>
                </c:pt>
                <c:pt idx="16">
                  <c:v>33.57076</c:v>
                </c:pt>
                <c:pt idx="17">
                  <c:v>33.788089999999997</c:v>
                </c:pt>
                <c:pt idx="18">
                  <c:v>33.966470000000001</c:v>
                </c:pt>
                <c:pt idx="19">
                  <c:v>34.09113</c:v>
                </c:pt>
              </c:numCache>
            </c:numRef>
          </c:xVal>
          <c:yVal>
            <c:numRef>
              <c:f>P3a!$C$10:$C$334</c:f>
              <c:numCache>
                <c:formatCode>0.00</c:formatCode>
                <c:ptCount val="325"/>
                <c:pt idx="0">
                  <c:v>12.957739999999999</c:v>
                </c:pt>
                <c:pt idx="1">
                  <c:v>12.98372</c:v>
                </c:pt>
                <c:pt idx="2">
                  <c:v>12.99123</c:v>
                </c:pt>
                <c:pt idx="3">
                  <c:v>13.00051</c:v>
                </c:pt>
                <c:pt idx="4">
                  <c:v>12.993409999999999</c:v>
                </c:pt>
                <c:pt idx="5">
                  <c:v>12.99442</c:v>
                </c:pt>
                <c:pt idx="6">
                  <c:v>12.99319</c:v>
                </c:pt>
                <c:pt idx="7">
                  <c:v>12.99662</c:v>
                </c:pt>
                <c:pt idx="8">
                  <c:v>12.993729999999999</c:v>
                </c:pt>
                <c:pt idx="9">
                  <c:v>12.99752</c:v>
                </c:pt>
                <c:pt idx="10">
                  <c:v>13.0038</c:v>
                </c:pt>
                <c:pt idx="11">
                  <c:v>12.99442</c:v>
                </c:pt>
                <c:pt idx="12">
                  <c:v>12.9986</c:v>
                </c:pt>
                <c:pt idx="13">
                  <c:v>12.99541</c:v>
                </c:pt>
                <c:pt idx="14">
                  <c:v>13.04532</c:v>
                </c:pt>
                <c:pt idx="15">
                  <c:v>12.98842</c:v>
                </c:pt>
                <c:pt idx="16">
                  <c:v>12.95693</c:v>
                </c:pt>
                <c:pt idx="17">
                  <c:v>13.000829999999999</c:v>
                </c:pt>
                <c:pt idx="18">
                  <c:v>13.00202</c:v>
                </c:pt>
                <c:pt idx="19">
                  <c:v>13.002979999999999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P3a!$M$5:$M$6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P3a!$O$5:$O$6</c:f>
              <c:numCache>
                <c:formatCode>0.00</c:formatCode>
                <c:ptCount val="2"/>
                <c:pt idx="0">
                  <c:v>12.730275440271626</c:v>
                </c:pt>
                <c:pt idx="1">
                  <c:v>13.33135711826179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63936"/>
        <c:axId val="379464512"/>
      </c:scatterChart>
      <c:valAx>
        <c:axId val="379463936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464512"/>
        <c:crossesAt val="-10"/>
        <c:crossBetween val="midCat"/>
        <c:majorUnit val="1"/>
      </c:valAx>
      <c:valAx>
        <c:axId val="379464512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46393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P3b!$H$10:$H$334</c:f>
              <c:numCache>
                <c:formatCode>0.00</c:formatCode>
                <c:ptCount val="325"/>
                <c:pt idx="0">
                  <c:v>32.102060000000002</c:v>
                </c:pt>
                <c:pt idx="1">
                  <c:v>32.967214999999996</c:v>
                </c:pt>
                <c:pt idx="2">
                  <c:v>33.225529999999999</c:v>
                </c:pt>
                <c:pt idx="3">
                  <c:v>33.241315</c:v>
                </c:pt>
                <c:pt idx="4">
                  <c:v>33.174334999999999</c:v>
                </c:pt>
                <c:pt idx="5">
                  <c:v>33.108069999999998</c:v>
                </c:pt>
                <c:pt idx="6">
                  <c:v>33.03125</c:v>
                </c:pt>
                <c:pt idx="7">
                  <c:v>32.968375000000002</c:v>
                </c:pt>
                <c:pt idx="8">
                  <c:v>32.931835</c:v>
                </c:pt>
                <c:pt idx="9">
                  <c:v>32.887625</c:v>
                </c:pt>
                <c:pt idx="10">
                  <c:v>32.846069999999997</c:v>
                </c:pt>
                <c:pt idx="11">
                  <c:v>32.81053</c:v>
                </c:pt>
                <c:pt idx="12">
                  <c:v>32.807739999999995</c:v>
                </c:pt>
                <c:pt idx="13">
                  <c:v>32.79392</c:v>
                </c:pt>
                <c:pt idx="14">
                  <c:v>32.778649999999999</c:v>
                </c:pt>
                <c:pt idx="15">
                  <c:v>32.758175000000001</c:v>
                </c:pt>
                <c:pt idx="16">
                  <c:v>32.747230000000002</c:v>
                </c:pt>
                <c:pt idx="17">
                  <c:v>32.722259999999999</c:v>
                </c:pt>
                <c:pt idx="18">
                  <c:v>32.760795000000002</c:v>
                </c:pt>
                <c:pt idx="19">
                  <c:v>32.811520000000002</c:v>
                </c:pt>
              </c:numCache>
            </c:numRef>
          </c:xVal>
          <c:yVal>
            <c:numRef>
              <c:f>P3b!$G$10:$G$334</c:f>
              <c:numCache>
                <c:formatCode>0.00</c:formatCode>
                <c:ptCount val="325"/>
                <c:pt idx="0">
                  <c:v>12.986625</c:v>
                </c:pt>
                <c:pt idx="1">
                  <c:v>13.012445</c:v>
                </c:pt>
                <c:pt idx="2">
                  <c:v>13.015029999999999</c:v>
                </c:pt>
                <c:pt idx="3">
                  <c:v>13.014519999999999</c:v>
                </c:pt>
                <c:pt idx="4">
                  <c:v>13.015405000000001</c:v>
                </c:pt>
                <c:pt idx="5">
                  <c:v>13.011979999999999</c:v>
                </c:pt>
                <c:pt idx="6">
                  <c:v>13.009329999999999</c:v>
                </c:pt>
                <c:pt idx="7">
                  <c:v>13.006029999999999</c:v>
                </c:pt>
                <c:pt idx="8">
                  <c:v>13.00381</c:v>
                </c:pt>
                <c:pt idx="9">
                  <c:v>13.008309999999998</c:v>
                </c:pt>
                <c:pt idx="10">
                  <c:v>13.001685</c:v>
                </c:pt>
                <c:pt idx="11">
                  <c:v>13.003625</c:v>
                </c:pt>
                <c:pt idx="12">
                  <c:v>13.003599999999999</c:v>
                </c:pt>
                <c:pt idx="13">
                  <c:v>13.002855</c:v>
                </c:pt>
                <c:pt idx="14">
                  <c:v>13.005699999999999</c:v>
                </c:pt>
                <c:pt idx="15">
                  <c:v>13.001175</c:v>
                </c:pt>
                <c:pt idx="16">
                  <c:v>13.000174999999999</c:v>
                </c:pt>
                <c:pt idx="17">
                  <c:v>13.00216</c:v>
                </c:pt>
                <c:pt idx="18">
                  <c:v>13.003765</c:v>
                </c:pt>
                <c:pt idx="19">
                  <c:v>13.01069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P3b!$M$5:$M$6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P3b!$P$5:$P$6</c:f>
              <c:numCache>
                <c:formatCode>0.00</c:formatCode>
                <c:ptCount val="2"/>
                <c:pt idx="0">
                  <c:v>12.677457551874065</c:v>
                </c:pt>
                <c:pt idx="1">
                  <c:v>13.442942750937888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66816"/>
        <c:axId val="379467392"/>
      </c:scatterChart>
      <c:valAx>
        <c:axId val="379466816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467392"/>
        <c:crossesAt val="-10"/>
        <c:crossBetween val="midCat"/>
        <c:majorUnit val="1"/>
      </c:valAx>
      <c:valAx>
        <c:axId val="379467392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46681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P3b!$D$10:$D$334</c:f>
              <c:numCache>
                <c:formatCode>0.00</c:formatCode>
                <c:ptCount val="325"/>
                <c:pt idx="0">
                  <c:v>31.980509999999999</c:v>
                </c:pt>
                <c:pt idx="1">
                  <c:v>32.875349999999997</c:v>
                </c:pt>
                <c:pt idx="2">
                  <c:v>33.140459999999997</c:v>
                </c:pt>
                <c:pt idx="3">
                  <c:v>33.157769999999999</c:v>
                </c:pt>
                <c:pt idx="4">
                  <c:v>33.089730000000003</c:v>
                </c:pt>
                <c:pt idx="5">
                  <c:v>33.019869999999997</c:v>
                </c:pt>
                <c:pt idx="6">
                  <c:v>32.943750000000001</c:v>
                </c:pt>
                <c:pt idx="7">
                  <c:v>32.87959</c:v>
                </c:pt>
                <c:pt idx="8">
                  <c:v>32.841740000000001</c:v>
                </c:pt>
                <c:pt idx="9">
                  <c:v>32.796840000000003</c:v>
                </c:pt>
                <c:pt idx="10">
                  <c:v>32.758000000000003</c:v>
                </c:pt>
                <c:pt idx="11">
                  <c:v>32.721490000000003</c:v>
                </c:pt>
                <c:pt idx="12">
                  <c:v>32.715269999999997</c:v>
                </c:pt>
                <c:pt idx="13">
                  <c:v>32.702129999999997</c:v>
                </c:pt>
                <c:pt idx="14">
                  <c:v>32.685119999999998</c:v>
                </c:pt>
                <c:pt idx="15">
                  <c:v>32.665230000000001</c:v>
                </c:pt>
                <c:pt idx="16">
                  <c:v>32.656860000000002</c:v>
                </c:pt>
                <c:pt idx="17">
                  <c:v>32.634329999999999</c:v>
                </c:pt>
                <c:pt idx="18">
                  <c:v>32.667110000000001</c:v>
                </c:pt>
                <c:pt idx="19">
                  <c:v>32.713799999999999</c:v>
                </c:pt>
              </c:numCache>
            </c:numRef>
          </c:xVal>
          <c:yVal>
            <c:numRef>
              <c:f>P3b!$B$10:$B$334</c:f>
              <c:numCache>
                <c:formatCode>0.00</c:formatCode>
                <c:ptCount val="325"/>
                <c:pt idx="0">
                  <c:v>12.981169999999999</c:v>
                </c:pt>
                <c:pt idx="1">
                  <c:v>13.01674</c:v>
                </c:pt>
                <c:pt idx="2">
                  <c:v>13.02129</c:v>
                </c:pt>
                <c:pt idx="3">
                  <c:v>13.023769999999999</c:v>
                </c:pt>
                <c:pt idx="4">
                  <c:v>13.03171</c:v>
                </c:pt>
                <c:pt idx="5">
                  <c:v>13.028639999999999</c:v>
                </c:pt>
                <c:pt idx="6">
                  <c:v>13.00709</c:v>
                </c:pt>
                <c:pt idx="7">
                  <c:v>12.996969999999999</c:v>
                </c:pt>
                <c:pt idx="8">
                  <c:v>13.00549</c:v>
                </c:pt>
                <c:pt idx="9">
                  <c:v>13.014529999999999</c:v>
                </c:pt>
                <c:pt idx="10">
                  <c:v>12.995810000000001</c:v>
                </c:pt>
                <c:pt idx="11">
                  <c:v>13.011289999999999</c:v>
                </c:pt>
                <c:pt idx="12">
                  <c:v>13.009589999999999</c:v>
                </c:pt>
                <c:pt idx="13">
                  <c:v>13.001289999999999</c:v>
                </c:pt>
                <c:pt idx="14">
                  <c:v>13.011379999999999</c:v>
                </c:pt>
                <c:pt idx="15">
                  <c:v>13.01146</c:v>
                </c:pt>
                <c:pt idx="16">
                  <c:v>12.990869999999999</c:v>
                </c:pt>
                <c:pt idx="17">
                  <c:v>12.99428</c:v>
                </c:pt>
                <c:pt idx="18">
                  <c:v>13.004999999999999</c:v>
                </c:pt>
                <c:pt idx="19">
                  <c:v>13.029169999999999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P3b!$M$5:$M$6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P3b!$N$5:$N$6</c:f>
              <c:numCache>
                <c:formatCode>0.00</c:formatCode>
                <c:ptCount val="2"/>
                <c:pt idx="0">
                  <c:v>12.683222957599316</c:v>
                </c:pt>
                <c:pt idx="1">
                  <c:v>13.448708156663139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P3b!$E$10:$E$334</c:f>
              <c:numCache>
                <c:formatCode>0.00</c:formatCode>
                <c:ptCount val="325"/>
                <c:pt idx="0">
                  <c:v>32.223610000000001</c:v>
                </c:pt>
                <c:pt idx="1">
                  <c:v>33.059080000000002</c:v>
                </c:pt>
                <c:pt idx="2">
                  <c:v>33.310600000000001</c:v>
                </c:pt>
                <c:pt idx="3">
                  <c:v>33.324860000000001</c:v>
                </c:pt>
                <c:pt idx="4">
                  <c:v>33.258940000000003</c:v>
                </c:pt>
                <c:pt idx="5">
                  <c:v>33.196269999999998</c:v>
                </c:pt>
                <c:pt idx="6">
                  <c:v>33.118749999999999</c:v>
                </c:pt>
                <c:pt idx="7">
                  <c:v>33.057160000000003</c:v>
                </c:pt>
                <c:pt idx="8">
                  <c:v>33.021929999999998</c:v>
                </c:pt>
                <c:pt idx="9">
                  <c:v>32.978409999999997</c:v>
                </c:pt>
                <c:pt idx="10">
                  <c:v>32.934139999999999</c:v>
                </c:pt>
                <c:pt idx="11">
                  <c:v>32.899569999999997</c:v>
                </c:pt>
                <c:pt idx="12">
                  <c:v>32.900210000000001</c:v>
                </c:pt>
                <c:pt idx="13">
                  <c:v>32.885710000000003</c:v>
                </c:pt>
                <c:pt idx="14">
                  <c:v>32.87218</c:v>
                </c:pt>
                <c:pt idx="15">
                  <c:v>32.851120000000002</c:v>
                </c:pt>
                <c:pt idx="16">
                  <c:v>32.837600000000002</c:v>
                </c:pt>
                <c:pt idx="17">
                  <c:v>32.810189999999999</c:v>
                </c:pt>
                <c:pt idx="18">
                  <c:v>32.854480000000002</c:v>
                </c:pt>
                <c:pt idx="19">
                  <c:v>32.909239999999997</c:v>
                </c:pt>
              </c:numCache>
            </c:numRef>
          </c:xVal>
          <c:yVal>
            <c:numRef>
              <c:f>P3b!$C$10:$C$334</c:f>
              <c:numCache>
                <c:formatCode>0.00</c:formatCode>
                <c:ptCount val="325"/>
                <c:pt idx="0">
                  <c:v>12.99208</c:v>
                </c:pt>
                <c:pt idx="1">
                  <c:v>13.008149999999999</c:v>
                </c:pt>
                <c:pt idx="2">
                  <c:v>13.00877</c:v>
                </c:pt>
                <c:pt idx="3">
                  <c:v>13.005269999999999</c:v>
                </c:pt>
                <c:pt idx="4">
                  <c:v>12.9991</c:v>
                </c:pt>
                <c:pt idx="5">
                  <c:v>12.99532</c:v>
                </c:pt>
                <c:pt idx="6">
                  <c:v>13.011569999999999</c:v>
                </c:pt>
                <c:pt idx="7">
                  <c:v>13.015089999999999</c:v>
                </c:pt>
                <c:pt idx="8">
                  <c:v>13.002129999999999</c:v>
                </c:pt>
                <c:pt idx="9">
                  <c:v>13.002089999999999</c:v>
                </c:pt>
                <c:pt idx="10">
                  <c:v>13.00756</c:v>
                </c:pt>
                <c:pt idx="11">
                  <c:v>12.99596</c:v>
                </c:pt>
                <c:pt idx="12">
                  <c:v>12.99761</c:v>
                </c:pt>
                <c:pt idx="13">
                  <c:v>13.00442</c:v>
                </c:pt>
                <c:pt idx="14">
                  <c:v>13.000019999999999</c:v>
                </c:pt>
                <c:pt idx="15">
                  <c:v>12.99089</c:v>
                </c:pt>
                <c:pt idx="16">
                  <c:v>13.00948</c:v>
                </c:pt>
                <c:pt idx="17">
                  <c:v>13.01004</c:v>
                </c:pt>
                <c:pt idx="18">
                  <c:v>13.00253</c:v>
                </c:pt>
                <c:pt idx="19">
                  <c:v>12.99221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P3b!$M$5:$M$6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P3b!$O$5:$O$6</c:f>
              <c:numCache>
                <c:formatCode>0.00</c:formatCode>
                <c:ptCount val="2"/>
                <c:pt idx="0">
                  <c:v>12.671692146112825</c:v>
                </c:pt>
                <c:pt idx="1">
                  <c:v>13.437177345176647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469120"/>
        <c:axId val="415203328"/>
      </c:scatterChart>
      <c:valAx>
        <c:axId val="379469120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03328"/>
        <c:crossesAt val="-10"/>
        <c:crossBetween val="midCat"/>
        <c:majorUnit val="1"/>
      </c:valAx>
      <c:valAx>
        <c:axId val="415203328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946912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P4a!$H$10:$H$334</c:f>
              <c:numCache>
                <c:formatCode>0.00</c:formatCode>
                <c:ptCount val="325"/>
                <c:pt idx="0">
                  <c:v>31.123024999999998</c:v>
                </c:pt>
                <c:pt idx="1">
                  <c:v>31.813049999999997</c:v>
                </c:pt>
                <c:pt idx="2">
                  <c:v>32.111355000000003</c:v>
                </c:pt>
                <c:pt idx="3">
                  <c:v>32.200839999999999</c:v>
                </c:pt>
                <c:pt idx="4">
                  <c:v>32.178955000000002</c:v>
                </c:pt>
                <c:pt idx="5">
                  <c:v>32.195475000000002</c:v>
                </c:pt>
                <c:pt idx="6">
                  <c:v>32.293589999999995</c:v>
                </c:pt>
                <c:pt idx="7">
                  <c:v>32.621989999999997</c:v>
                </c:pt>
                <c:pt idx="8">
                  <c:v>32.977000000000004</c:v>
                </c:pt>
                <c:pt idx="9">
                  <c:v>33.248355000000004</c:v>
                </c:pt>
                <c:pt idx="10">
                  <c:v>33.434155000000004</c:v>
                </c:pt>
                <c:pt idx="11">
                  <c:v>33.572274999999998</c:v>
                </c:pt>
                <c:pt idx="12">
                  <c:v>33.661355</c:v>
                </c:pt>
                <c:pt idx="13">
                  <c:v>33.715114999999997</c:v>
                </c:pt>
                <c:pt idx="14">
                  <c:v>33.755130000000001</c:v>
                </c:pt>
                <c:pt idx="15">
                  <c:v>33.789794999999998</c:v>
                </c:pt>
                <c:pt idx="16">
                  <c:v>33.74597</c:v>
                </c:pt>
                <c:pt idx="17">
                  <c:v>33.485154999999999</c:v>
                </c:pt>
                <c:pt idx="18">
                  <c:v>33.224914999999996</c:v>
                </c:pt>
                <c:pt idx="19">
                  <c:v>33.002025000000003</c:v>
                </c:pt>
                <c:pt idx="20">
                  <c:v>32.853164999999997</c:v>
                </c:pt>
                <c:pt idx="21">
                  <c:v>32.7363</c:v>
                </c:pt>
                <c:pt idx="22">
                  <c:v>32.636989999999997</c:v>
                </c:pt>
                <c:pt idx="23">
                  <c:v>32.57931</c:v>
                </c:pt>
                <c:pt idx="24">
                  <c:v>32.527254999999997</c:v>
                </c:pt>
                <c:pt idx="25">
                  <c:v>32.466229999999996</c:v>
                </c:pt>
                <c:pt idx="26">
                  <c:v>32.416884999999994</c:v>
                </c:pt>
                <c:pt idx="27">
                  <c:v>32.370080000000002</c:v>
                </c:pt>
              </c:numCache>
            </c:numRef>
          </c:xVal>
          <c:yVal>
            <c:numRef>
              <c:f>P4a!$G$10:$G$334</c:f>
              <c:numCache>
                <c:formatCode>0.00</c:formatCode>
                <c:ptCount val="325"/>
                <c:pt idx="0">
                  <c:v>12.949729999999999</c:v>
                </c:pt>
                <c:pt idx="1">
                  <c:v>12.978815000000001</c:v>
                </c:pt>
                <c:pt idx="2">
                  <c:v>12.980905</c:v>
                </c:pt>
                <c:pt idx="3">
                  <c:v>12.992194999999999</c:v>
                </c:pt>
                <c:pt idx="4">
                  <c:v>12.985140000000001</c:v>
                </c:pt>
                <c:pt idx="5">
                  <c:v>12.985835</c:v>
                </c:pt>
                <c:pt idx="6">
                  <c:v>12.961045</c:v>
                </c:pt>
                <c:pt idx="7">
                  <c:v>12.999905</c:v>
                </c:pt>
                <c:pt idx="8">
                  <c:v>13.005405</c:v>
                </c:pt>
                <c:pt idx="9">
                  <c:v>13.019299999999999</c:v>
                </c:pt>
                <c:pt idx="10">
                  <c:v>13.014395</c:v>
                </c:pt>
                <c:pt idx="11">
                  <c:v>13.024844999999999</c:v>
                </c:pt>
                <c:pt idx="12">
                  <c:v>13.028984999999999</c:v>
                </c:pt>
                <c:pt idx="13">
                  <c:v>13.015934999999999</c:v>
                </c:pt>
                <c:pt idx="14">
                  <c:v>13.030925</c:v>
                </c:pt>
                <c:pt idx="15">
                  <c:v>13.026515</c:v>
                </c:pt>
                <c:pt idx="16">
                  <c:v>13.04468</c:v>
                </c:pt>
                <c:pt idx="17">
                  <c:v>13.014185000000001</c:v>
                </c:pt>
                <c:pt idx="18">
                  <c:v>13.007024999999999</c:v>
                </c:pt>
                <c:pt idx="19">
                  <c:v>13.005535</c:v>
                </c:pt>
                <c:pt idx="20">
                  <c:v>12.999224999999999</c:v>
                </c:pt>
                <c:pt idx="21">
                  <c:v>12.993414999999999</c:v>
                </c:pt>
                <c:pt idx="22">
                  <c:v>12.998155000000001</c:v>
                </c:pt>
                <c:pt idx="23">
                  <c:v>12.994495000000001</c:v>
                </c:pt>
                <c:pt idx="24">
                  <c:v>12.995660000000001</c:v>
                </c:pt>
                <c:pt idx="25">
                  <c:v>12.99164</c:v>
                </c:pt>
                <c:pt idx="26">
                  <c:v>12.987835</c:v>
                </c:pt>
                <c:pt idx="27">
                  <c:v>12.990935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4A-447C-8B60-0207005E8E09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P4a!$M$5:$M$6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P4a!$P$5:$P$6</c:f>
              <c:numCache>
                <c:formatCode>0.00</c:formatCode>
                <c:ptCount val="2"/>
                <c:pt idx="0">
                  <c:v>12.628909460131988</c:v>
                </c:pt>
                <c:pt idx="1">
                  <c:v>13.499733910161643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4A-447C-8B60-0207005E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05632"/>
        <c:axId val="415206208"/>
      </c:scatterChart>
      <c:valAx>
        <c:axId val="415205632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06208"/>
        <c:crossesAt val="-10"/>
        <c:crossBetween val="midCat"/>
        <c:majorUnit val="1"/>
      </c:valAx>
      <c:valAx>
        <c:axId val="415206208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0563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P4a!$D$10:$D$334</c:f>
              <c:numCache>
                <c:formatCode>0.00</c:formatCode>
                <c:ptCount val="325"/>
                <c:pt idx="0">
                  <c:v>30.951309999999999</c:v>
                </c:pt>
                <c:pt idx="1">
                  <c:v>31.628589999999999</c:v>
                </c:pt>
                <c:pt idx="2">
                  <c:v>31.92191</c:v>
                </c:pt>
                <c:pt idx="3">
                  <c:v>32.013489999999997</c:v>
                </c:pt>
                <c:pt idx="4">
                  <c:v>31.99335</c:v>
                </c:pt>
                <c:pt idx="5">
                  <c:v>32.007860000000001</c:v>
                </c:pt>
                <c:pt idx="6">
                  <c:v>32.09357</c:v>
                </c:pt>
                <c:pt idx="7">
                  <c:v>32.390549999999998</c:v>
                </c:pt>
                <c:pt idx="8">
                  <c:v>32.736870000000003</c:v>
                </c:pt>
                <c:pt idx="9">
                  <c:v>33.01193</c:v>
                </c:pt>
                <c:pt idx="10">
                  <c:v>33.197870000000002</c:v>
                </c:pt>
                <c:pt idx="11">
                  <c:v>33.341639999999998</c:v>
                </c:pt>
                <c:pt idx="12">
                  <c:v>33.431649999999998</c:v>
                </c:pt>
                <c:pt idx="13">
                  <c:v>33.482900000000001</c:v>
                </c:pt>
                <c:pt idx="14">
                  <c:v>33.524430000000002</c:v>
                </c:pt>
                <c:pt idx="15">
                  <c:v>33.559269999999998</c:v>
                </c:pt>
                <c:pt idx="16">
                  <c:v>33.534930000000003</c:v>
                </c:pt>
                <c:pt idx="17">
                  <c:v>33.299909999999997</c:v>
                </c:pt>
                <c:pt idx="18">
                  <c:v>33.042969999999997</c:v>
                </c:pt>
                <c:pt idx="19">
                  <c:v>32.819470000000003</c:v>
                </c:pt>
                <c:pt idx="20">
                  <c:v>32.667949999999998</c:v>
                </c:pt>
                <c:pt idx="21">
                  <c:v>32.553130000000003</c:v>
                </c:pt>
                <c:pt idx="22">
                  <c:v>32.452530000000003</c:v>
                </c:pt>
                <c:pt idx="23">
                  <c:v>32.39331</c:v>
                </c:pt>
                <c:pt idx="24">
                  <c:v>32.343139999999998</c:v>
                </c:pt>
                <c:pt idx="25">
                  <c:v>32.282220000000002</c:v>
                </c:pt>
                <c:pt idx="26">
                  <c:v>32.232149999999997</c:v>
                </c:pt>
                <c:pt idx="27">
                  <c:v>32.18394</c:v>
                </c:pt>
              </c:numCache>
            </c:numRef>
          </c:xVal>
          <c:yVal>
            <c:numRef>
              <c:f>P4a!$B$10:$B$334</c:f>
              <c:numCache>
                <c:formatCode>0.00</c:formatCode>
                <c:ptCount val="325"/>
                <c:pt idx="0">
                  <c:v>12.943529999999999</c:v>
                </c:pt>
                <c:pt idx="1">
                  <c:v>12.98335</c:v>
                </c:pt>
                <c:pt idx="2">
                  <c:v>12.98189</c:v>
                </c:pt>
                <c:pt idx="3">
                  <c:v>12.99058</c:v>
                </c:pt>
                <c:pt idx="4">
                  <c:v>12.97878</c:v>
                </c:pt>
                <c:pt idx="5">
                  <c:v>12.984539999999999</c:v>
                </c:pt>
                <c:pt idx="6">
                  <c:v>12.96452</c:v>
                </c:pt>
                <c:pt idx="7">
                  <c:v>12.98283</c:v>
                </c:pt>
                <c:pt idx="8">
                  <c:v>13.01351</c:v>
                </c:pt>
                <c:pt idx="9">
                  <c:v>13.024429999999999</c:v>
                </c:pt>
                <c:pt idx="10">
                  <c:v>13.008239999999999</c:v>
                </c:pt>
                <c:pt idx="11">
                  <c:v>13.031089999999999</c:v>
                </c:pt>
                <c:pt idx="12">
                  <c:v>13.02782</c:v>
                </c:pt>
                <c:pt idx="13">
                  <c:v>13.026809999999999</c:v>
                </c:pt>
                <c:pt idx="14">
                  <c:v>13.03116</c:v>
                </c:pt>
                <c:pt idx="15">
                  <c:v>13.02614</c:v>
                </c:pt>
                <c:pt idx="16">
                  <c:v>13.057459999999999</c:v>
                </c:pt>
                <c:pt idx="17">
                  <c:v>13.0228</c:v>
                </c:pt>
                <c:pt idx="18">
                  <c:v>13.01418</c:v>
                </c:pt>
                <c:pt idx="19">
                  <c:v>13.00976</c:v>
                </c:pt>
                <c:pt idx="20">
                  <c:v>12.998999999999999</c:v>
                </c:pt>
                <c:pt idx="21">
                  <c:v>12.99193</c:v>
                </c:pt>
                <c:pt idx="22">
                  <c:v>13.00897</c:v>
                </c:pt>
                <c:pt idx="23">
                  <c:v>12.99868</c:v>
                </c:pt>
                <c:pt idx="24">
                  <c:v>12.99882</c:v>
                </c:pt>
                <c:pt idx="25">
                  <c:v>12.993589999999999</c:v>
                </c:pt>
                <c:pt idx="26">
                  <c:v>12.99452</c:v>
                </c:pt>
                <c:pt idx="27">
                  <c:v>12.99297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04-425C-901F-AAF561C07E7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P4a!$M$5:$M$6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P4a!$N$5:$N$6</c:f>
              <c:numCache>
                <c:formatCode>0.00</c:formatCode>
                <c:ptCount val="2"/>
                <c:pt idx="0">
                  <c:v>12.636875144997136</c:v>
                </c:pt>
                <c:pt idx="1">
                  <c:v>13.507699595026789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04-425C-901F-AAF561C07E7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P4a!$E$10:$E$334</c:f>
              <c:numCache>
                <c:formatCode>0.00</c:formatCode>
                <c:ptCount val="325"/>
                <c:pt idx="0">
                  <c:v>31.294740000000001</c:v>
                </c:pt>
                <c:pt idx="1">
                  <c:v>31.997509999999998</c:v>
                </c:pt>
                <c:pt idx="2">
                  <c:v>32.300800000000002</c:v>
                </c:pt>
                <c:pt idx="3">
                  <c:v>32.388190000000002</c:v>
                </c:pt>
                <c:pt idx="4">
                  <c:v>32.364559999999997</c:v>
                </c:pt>
                <c:pt idx="5">
                  <c:v>32.383090000000003</c:v>
                </c:pt>
                <c:pt idx="6">
                  <c:v>32.493609999999997</c:v>
                </c:pt>
                <c:pt idx="7">
                  <c:v>32.853430000000003</c:v>
                </c:pt>
                <c:pt idx="8">
                  <c:v>33.217129999999997</c:v>
                </c:pt>
                <c:pt idx="9">
                  <c:v>33.484780000000001</c:v>
                </c:pt>
                <c:pt idx="10">
                  <c:v>33.670439999999999</c:v>
                </c:pt>
                <c:pt idx="11">
                  <c:v>33.802909999999997</c:v>
                </c:pt>
                <c:pt idx="12">
                  <c:v>33.891060000000003</c:v>
                </c:pt>
                <c:pt idx="13">
                  <c:v>33.947330000000001</c:v>
                </c:pt>
                <c:pt idx="14">
                  <c:v>33.98583</c:v>
                </c:pt>
                <c:pt idx="15">
                  <c:v>34.020319999999998</c:v>
                </c:pt>
                <c:pt idx="16">
                  <c:v>33.957009999999997</c:v>
                </c:pt>
                <c:pt idx="17">
                  <c:v>33.670400000000001</c:v>
                </c:pt>
                <c:pt idx="18">
                  <c:v>33.406860000000002</c:v>
                </c:pt>
                <c:pt idx="19">
                  <c:v>33.184579999999997</c:v>
                </c:pt>
                <c:pt idx="20">
                  <c:v>33.038379999999997</c:v>
                </c:pt>
                <c:pt idx="21">
                  <c:v>32.919469999999997</c:v>
                </c:pt>
                <c:pt idx="22">
                  <c:v>32.821449999999999</c:v>
                </c:pt>
                <c:pt idx="23">
                  <c:v>32.765309999999999</c:v>
                </c:pt>
                <c:pt idx="24">
                  <c:v>32.711370000000002</c:v>
                </c:pt>
                <c:pt idx="25">
                  <c:v>32.650239999999997</c:v>
                </c:pt>
                <c:pt idx="26">
                  <c:v>32.601619999999997</c:v>
                </c:pt>
                <c:pt idx="27">
                  <c:v>32.556220000000003</c:v>
                </c:pt>
              </c:numCache>
            </c:numRef>
          </c:xVal>
          <c:yVal>
            <c:numRef>
              <c:f>P4a!$C$10:$C$334</c:f>
              <c:numCache>
                <c:formatCode>0.00</c:formatCode>
                <c:ptCount val="325"/>
                <c:pt idx="0">
                  <c:v>12.95593</c:v>
                </c:pt>
                <c:pt idx="1">
                  <c:v>12.97428</c:v>
                </c:pt>
                <c:pt idx="2">
                  <c:v>12.97992</c:v>
                </c:pt>
                <c:pt idx="3">
                  <c:v>12.99381</c:v>
                </c:pt>
                <c:pt idx="4">
                  <c:v>12.9915</c:v>
                </c:pt>
                <c:pt idx="5">
                  <c:v>12.987130000000001</c:v>
                </c:pt>
                <c:pt idx="6">
                  <c:v>12.95757</c:v>
                </c:pt>
                <c:pt idx="7">
                  <c:v>13.01698</c:v>
                </c:pt>
                <c:pt idx="8">
                  <c:v>12.997299999999999</c:v>
                </c:pt>
                <c:pt idx="9">
                  <c:v>13.01417</c:v>
                </c:pt>
                <c:pt idx="10">
                  <c:v>13.02055</c:v>
                </c:pt>
                <c:pt idx="11">
                  <c:v>13.018599999999999</c:v>
                </c:pt>
                <c:pt idx="12">
                  <c:v>13.030149999999999</c:v>
                </c:pt>
                <c:pt idx="13">
                  <c:v>13.00506</c:v>
                </c:pt>
                <c:pt idx="14">
                  <c:v>13.03069</c:v>
                </c:pt>
                <c:pt idx="15">
                  <c:v>13.02689</c:v>
                </c:pt>
                <c:pt idx="16">
                  <c:v>13.0319</c:v>
                </c:pt>
                <c:pt idx="17">
                  <c:v>13.005570000000001</c:v>
                </c:pt>
                <c:pt idx="18">
                  <c:v>12.99987</c:v>
                </c:pt>
                <c:pt idx="19">
                  <c:v>13.00131</c:v>
                </c:pt>
                <c:pt idx="20">
                  <c:v>12.99945</c:v>
                </c:pt>
                <c:pt idx="21">
                  <c:v>12.994899999999999</c:v>
                </c:pt>
                <c:pt idx="22">
                  <c:v>12.98734</c:v>
                </c:pt>
                <c:pt idx="23">
                  <c:v>12.990309999999999</c:v>
                </c:pt>
                <c:pt idx="24">
                  <c:v>12.9925</c:v>
                </c:pt>
                <c:pt idx="25">
                  <c:v>12.98969</c:v>
                </c:pt>
                <c:pt idx="26">
                  <c:v>12.98115</c:v>
                </c:pt>
                <c:pt idx="27">
                  <c:v>12.988899999999999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04-425C-901F-AAF561C07E7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P4a!$M$5:$M$6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P4a!$O$5:$O$6</c:f>
              <c:numCache>
                <c:formatCode>0.00</c:formatCode>
                <c:ptCount val="2"/>
                <c:pt idx="0">
                  <c:v>12.620943775261248</c:v>
                </c:pt>
                <c:pt idx="1">
                  <c:v>13.491768225290903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04-425C-901F-AAF561C0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07936"/>
        <c:axId val="415208512"/>
      </c:scatterChart>
      <c:valAx>
        <c:axId val="415207936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08512"/>
        <c:crossesAt val="-10"/>
        <c:crossBetween val="midCat"/>
        <c:majorUnit val="1"/>
      </c:valAx>
      <c:valAx>
        <c:axId val="415208512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0793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P4b!$H$10:$H$334</c:f>
              <c:numCache>
                <c:formatCode>0.00</c:formatCode>
                <c:ptCount val="325"/>
                <c:pt idx="0">
                  <c:v>31.855085000000003</c:v>
                </c:pt>
                <c:pt idx="1">
                  <c:v>32.527680000000004</c:v>
                </c:pt>
                <c:pt idx="2">
                  <c:v>32.885854999999999</c:v>
                </c:pt>
                <c:pt idx="3">
                  <c:v>33.157584999999997</c:v>
                </c:pt>
                <c:pt idx="4">
                  <c:v>33.151129999999995</c:v>
                </c:pt>
                <c:pt idx="5">
                  <c:v>33.042990000000003</c:v>
                </c:pt>
                <c:pt idx="6">
                  <c:v>32.932510000000001</c:v>
                </c:pt>
                <c:pt idx="7">
                  <c:v>32.856440000000006</c:v>
                </c:pt>
                <c:pt idx="8">
                  <c:v>32.776094999999998</c:v>
                </c:pt>
                <c:pt idx="9">
                  <c:v>32.710900000000002</c:v>
                </c:pt>
                <c:pt idx="10">
                  <c:v>32.664670000000001</c:v>
                </c:pt>
                <c:pt idx="11">
                  <c:v>32.633700000000005</c:v>
                </c:pt>
                <c:pt idx="12">
                  <c:v>32.578434999999999</c:v>
                </c:pt>
                <c:pt idx="13">
                  <c:v>32.548814999999998</c:v>
                </c:pt>
                <c:pt idx="14">
                  <c:v>32.713679999999997</c:v>
                </c:pt>
                <c:pt idx="15">
                  <c:v>33.031905000000002</c:v>
                </c:pt>
                <c:pt idx="16">
                  <c:v>33.332135000000001</c:v>
                </c:pt>
                <c:pt idx="17">
                  <c:v>33.543660000000003</c:v>
                </c:pt>
                <c:pt idx="18">
                  <c:v>33.684494999999998</c:v>
                </c:pt>
                <c:pt idx="19">
                  <c:v>33.776219999999995</c:v>
                </c:pt>
              </c:numCache>
            </c:numRef>
          </c:xVal>
          <c:yVal>
            <c:numRef>
              <c:f>P4b!$G$10:$G$334</c:f>
              <c:numCache>
                <c:formatCode>0.00</c:formatCode>
                <c:ptCount val="325"/>
                <c:pt idx="0">
                  <c:v>12.9719</c:v>
                </c:pt>
                <c:pt idx="1">
                  <c:v>12.98847</c:v>
                </c:pt>
                <c:pt idx="2">
                  <c:v>13.000655</c:v>
                </c:pt>
                <c:pt idx="3">
                  <c:v>13.014005000000001</c:v>
                </c:pt>
                <c:pt idx="4">
                  <c:v>12.993649999999999</c:v>
                </c:pt>
                <c:pt idx="5">
                  <c:v>13.000945</c:v>
                </c:pt>
                <c:pt idx="6">
                  <c:v>13.000844999999998</c:v>
                </c:pt>
                <c:pt idx="7">
                  <c:v>12.995365</c:v>
                </c:pt>
                <c:pt idx="8">
                  <c:v>12.993575</c:v>
                </c:pt>
                <c:pt idx="9">
                  <c:v>12.989739999999999</c:v>
                </c:pt>
                <c:pt idx="10">
                  <c:v>12.993970000000001</c:v>
                </c:pt>
                <c:pt idx="11">
                  <c:v>12.986695000000001</c:v>
                </c:pt>
                <c:pt idx="12">
                  <c:v>12.993565</c:v>
                </c:pt>
                <c:pt idx="13">
                  <c:v>12.992319999999999</c:v>
                </c:pt>
                <c:pt idx="14">
                  <c:v>13.00024</c:v>
                </c:pt>
                <c:pt idx="15">
                  <c:v>12.997640000000001</c:v>
                </c:pt>
                <c:pt idx="16">
                  <c:v>13.018174999999999</c:v>
                </c:pt>
                <c:pt idx="17">
                  <c:v>13.017624999999999</c:v>
                </c:pt>
                <c:pt idx="18">
                  <c:v>13.025794999999999</c:v>
                </c:pt>
                <c:pt idx="19">
                  <c:v>13.027754999999999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4A-447C-8B60-0207005E8E09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P4b!$M$5:$M$6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P4b!$P$5:$P$6</c:f>
              <c:numCache>
                <c:formatCode>0.00</c:formatCode>
                <c:ptCount val="2"/>
                <c:pt idx="0">
                  <c:v>12.621505773035778</c:v>
                </c:pt>
                <c:pt idx="1">
                  <c:v>13.500688948864816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4A-447C-8B60-0207005E8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210816"/>
        <c:axId val="378363904"/>
      </c:scatterChart>
      <c:valAx>
        <c:axId val="415210816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363904"/>
        <c:crossesAt val="-10"/>
        <c:crossBetween val="midCat"/>
        <c:majorUnit val="1"/>
      </c:valAx>
      <c:valAx>
        <c:axId val="378363904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521081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P4b!$D$10:$D$334</c:f>
              <c:numCache>
                <c:formatCode>0.00</c:formatCode>
                <c:ptCount val="325"/>
                <c:pt idx="0">
                  <c:v>31.703489999999999</c:v>
                </c:pt>
                <c:pt idx="1">
                  <c:v>32.368180000000002</c:v>
                </c:pt>
                <c:pt idx="2">
                  <c:v>32.695869999999999</c:v>
                </c:pt>
                <c:pt idx="3">
                  <c:v>32.966560000000001</c:v>
                </c:pt>
                <c:pt idx="4">
                  <c:v>32.985619999999997</c:v>
                </c:pt>
                <c:pt idx="5">
                  <c:v>32.886139999999997</c:v>
                </c:pt>
                <c:pt idx="6">
                  <c:v>32.778109999999998</c:v>
                </c:pt>
                <c:pt idx="7">
                  <c:v>32.697830000000003</c:v>
                </c:pt>
                <c:pt idx="8">
                  <c:v>32.619619999999998</c:v>
                </c:pt>
                <c:pt idx="9">
                  <c:v>32.552930000000003</c:v>
                </c:pt>
                <c:pt idx="10">
                  <c:v>32.503239999999998</c:v>
                </c:pt>
                <c:pt idx="11">
                  <c:v>32.470590000000001</c:v>
                </c:pt>
                <c:pt idx="12">
                  <c:v>32.418520000000001</c:v>
                </c:pt>
                <c:pt idx="13">
                  <c:v>32.389319999999998</c:v>
                </c:pt>
                <c:pt idx="14">
                  <c:v>32.508809999999997</c:v>
                </c:pt>
                <c:pt idx="15">
                  <c:v>32.810360000000003</c:v>
                </c:pt>
                <c:pt idx="16">
                  <c:v>33.114409999999999</c:v>
                </c:pt>
                <c:pt idx="17">
                  <c:v>33.328330000000001</c:v>
                </c:pt>
                <c:pt idx="18">
                  <c:v>33.46172</c:v>
                </c:pt>
                <c:pt idx="19">
                  <c:v>33.555039999999998</c:v>
                </c:pt>
              </c:numCache>
            </c:numRef>
          </c:xVal>
          <c:yVal>
            <c:numRef>
              <c:f>P4b!$B$10:$B$334</c:f>
              <c:numCache>
                <c:formatCode>0.00</c:formatCode>
                <c:ptCount val="325"/>
                <c:pt idx="0">
                  <c:v>12.95135</c:v>
                </c:pt>
                <c:pt idx="1">
                  <c:v>13.00578</c:v>
                </c:pt>
                <c:pt idx="2">
                  <c:v>13.0168</c:v>
                </c:pt>
                <c:pt idx="3">
                  <c:v>12.98893</c:v>
                </c:pt>
                <c:pt idx="4">
                  <c:v>13.0144</c:v>
                </c:pt>
                <c:pt idx="5">
                  <c:v>12.99723</c:v>
                </c:pt>
                <c:pt idx="6">
                  <c:v>13.010249999999999</c:v>
                </c:pt>
                <c:pt idx="7">
                  <c:v>13.00431</c:v>
                </c:pt>
                <c:pt idx="8">
                  <c:v>12.99564</c:v>
                </c:pt>
                <c:pt idx="9">
                  <c:v>12.999359999999999</c:v>
                </c:pt>
                <c:pt idx="10">
                  <c:v>12.99363</c:v>
                </c:pt>
                <c:pt idx="11">
                  <c:v>12.99295</c:v>
                </c:pt>
                <c:pt idx="12">
                  <c:v>12.983649999999999</c:v>
                </c:pt>
                <c:pt idx="13">
                  <c:v>12.98958</c:v>
                </c:pt>
                <c:pt idx="14">
                  <c:v>13.001759999999999</c:v>
                </c:pt>
                <c:pt idx="15">
                  <c:v>12.999609999999999</c:v>
                </c:pt>
                <c:pt idx="16">
                  <c:v>13.01792</c:v>
                </c:pt>
                <c:pt idx="17">
                  <c:v>13.020909999999999</c:v>
                </c:pt>
                <c:pt idx="18">
                  <c:v>13.036289999999999</c:v>
                </c:pt>
                <c:pt idx="19">
                  <c:v>13.028229999999999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04-425C-901F-AAF561C07E7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P4b!$M$5:$M$6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P4b!$N$5:$N$6</c:f>
              <c:numCache>
                <c:formatCode>0.00</c:formatCode>
                <c:ptCount val="2"/>
                <c:pt idx="0">
                  <c:v>12.629047685996511</c:v>
                </c:pt>
                <c:pt idx="1">
                  <c:v>13.508230861825549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04-425C-901F-AAF561C07E7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P4b!$E$10:$E$334</c:f>
              <c:numCache>
                <c:formatCode>0.00</c:formatCode>
                <c:ptCount val="325"/>
                <c:pt idx="0">
                  <c:v>32.006680000000003</c:v>
                </c:pt>
                <c:pt idx="1">
                  <c:v>32.687179999999998</c:v>
                </c:pt>
                <c:pt idx="2">
                  <c:v>33.075839999999999</c:v>
                </c:pt>
                <c:pt idx="3">
                  <c:v>33.348610000000001</c:v>
                </c:pt>
                <c:pt idx="4">
                  <c:v>33.31664</c:v>
                </c:pt>
                <c:pt idx="5">
                  <c:v>33.199840000000002</c:v>
                </c:pt>
                <c:pt idx="6">
                  <c:v>33.086910000000003</c:v>
                </c:pt>
                <c:pt idx="7">
                  <c:v>33.015050000000002</c:v>
                </c:pt>
                <c:pt idx="8">
                  <c:v>32.932569999999998</c:v>
                </c:pt>
                <c:pt idx="9">
                  <c:v>32.868870000000001</c:v>
                </c:pt>
                <c:pt idx="10">
                  <c:v>32.826099999999997</c:v>
                </c:pt>
                <c:pt idx="11">
                  <c:v>32.796810000000001</c:v>
                </c:pt>
                <c:pt idx="12">
                  <c:v>32.738349999999997</c:v>
                </c:pt>
                <c:pt idx="13">
                  <c:v>32.708309999999997</c:v>
                </c:pt>
                <c:pt idx="14">
                  <c:v>32.918550000000003</c:v>
                </c:pt>
                <c:pt idx="15">
                  <c:v>33.253450000000001</c:v>
                </c:pt>
                <c:pt idx="16">
                  <c:v>33.549860000000002</c:v>
                </c:pt>
                <c:pt idx="17">
                  <c:v>33.758989999999997</c:v>
                </c:pt>
                <c:pt idx="18">
                  <c:v>33.907269999999997</c:v>
                </c:pt>
                <c:pt idx="19">
                  <c:v>33.997399999999999</c:v>
                </c:pt>
              </c:numCache>
            </c:numRef>
          </c:xVal>
          <c:yVal>
            <c:numRef>
              <c:f>P4b!$C$10:$C$334</c:f>
              <c:numCache>
                <c:formatCode>0.00</c:formatCode>
                <c:ptCount val="325"/>
                <c:pt idx="0">
                  <c:v>12.99245</c:v>
                </c:pt>
                <c:pt idx="1">
                  <c:v>12.971159999999999</c:v>
                </c:pt>
                <c:pt idx="2">
                  <c:v>12.98451</c:v>
                </c:pt>
                <c:pt idx="3">
                  <c:v>13.03908</c:v>
                </c:pt>
                <c:pt idx="4">
                  <c:v>12.972899999999999</c:v>
                </c:pt>
                <c:pt idx="5">
                  <c:v>13.004659999999999</c:v>
                </c:pt>
                <c:pt idx="6">
                  <c:v>12.991439999999999</c:v>
                </c:pt>
                <c:pt idx="7">
                  <c:v>12.986419999999999</c:v>
                </c:pt>
                <c:pt idx="8">
                  <c:v>12.99151</c:v>
                </c:pt>
                <c:pt idx="9">
                  <c:v>12.980119999999999</c:v>
                </c:pt>
                <c:pt idx="10">
                  <c:v>12.99431</c:v>
                </c:pt>
                <c:pt idx="11">
                  <c:v>12.98044</c:v>
                </c:pt>
                <c:pt idx="12">
                  <c:v>13.00348</c:v>
                </c:pt>
                <c:pt idx="13">
                  <c:v>12.99506</c:v>
                </c:pt>
                <c:pt idx="14">
                  <c:v>12.99872</c:v>
                </c:pt>
                <c:pt idx="15">
                  <c:v>12.99567</c:v>
                </c:pt>
                <c:pt idx="16">
                  <c:v>13.01843</c:v>
                </c:pt>
                <c:pt idx="17">
                  <c:v>13.014339999999999</c:v>
                </c:pt>
                <c:pt idx="18">
                  <c:v>13.0153</c:v>
                </c:pt>
                <c:pt idx="19">
                  <c:v>13.027279999999999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904-425C-901F-AAF561C07E7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P4b!$M$5:$M$6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P4b!$O$5:$O$6</c:f>
              <c:numCache>
                <c:formatCode>0.00</c:formatCode>
                <c:ptCount val="2"/>
                <c:pt idx="0">
                  <c:v>12.613963860072888</c:v>
                </c:pt>
                <c:pt idx="1">
                  <c:v>13.493147035901925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04-425C-901F-AAF561C0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65632"/>
        <c:axId val="378366208"/>
      </c:scatterChart>
      <c:valAx>
        <c:axId val="378365632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366208"/>
        <c:crossesAt val="-10"/>
        <c:crossBetween val="midCat"/>
        <c:majorUnit val="1"/>
      </c:valAx>
      <c:valAx>
        <c:axId val="378366208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36563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2917760279965"/>
          <c:y val="4.621047369078865E-2"/>
          <c:w val="0.80145756780402455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measured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summary!$K$9:$K$16</c:f>
                <c:numCache>
                  <c:formatCode>General</c:formatCode>
                  <c:ptCount val="8"/>
                  <c:pt idx="0">
                    <c:v>0.13127578473592191</c:v>
                  </c:pt>
                  <c:pt idx="1">
                    <c:v>0.10150701634770096</c:v>
                  </c:pt>
                  <c:pt idx="2">
                    <c:v>0.11024329762767786</c:v>
                  </c:pt>
                  <c:pt idx="3">
                    <c:v>0.10162919445510012</c:v>
                  </c:pt>
                  <c:pt idx="4">
                    <c:v>0.10322920979476884</c:v>
                  </c:pt>
                  <c:pt idx="5">
                    <c:v>0.12068424972914676</c:v>
                  </c:pt>
                  <c:pt idx="6">
                    <c:v>0.18219912928179052</c:v>
                  </c:pt>
                  <c:pt idx="7">
                    <c:v>0.10767692144806852</c:v>
                  </c:pt>
                </c:numCache>
              </c:numRef>
            </c:plus>
            <c:minus>
              <c:numRef>
                <c:f>summary!$K$9:$K$16</c:f>
                <c:numCache>
                  <c:formatCode>General</c:formatCode>
                  <c:ptCount val="8"/>
                  <c:pt idx="0">
                    <c:v>0.13127578473592191</c:v>
                  </c:pt>
                  <c:pt idx="1">
                    <c:v>0.10150701634770096</c:v>
                  </c:pt>
                  <c:pt idx="2">
                    <c:v>0.11024329762767786</c:v>
                  </c:pt>
                  <c:pt idx="3">
                    <c:v>0.10162919445510012</c:v>
                  </c:pt>
                  <c:pt idx="4">
                    <c:v>0.10322920979476884</c:v>
                  </c:pt>
                  <c:pt idx="5">
                    <c:v>0.12068424972914676</c:v>
                  </c:pt>
                  <c:pt idx="6">
                    <c:v>0.18219912928179052</c:v>
                  </c:pt>
                  <c:pt idx="7">
                    <c:v>0.10767692144806852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</a:ln>
            </c:spPr>
          </c:errBars>
          <c:xVal>
            <c:numRef>
              <c:f>summary!$C$9:$C$16</c:f>
              <c:numCache>
                <c:formatCode>General</c:formatCode>
                <c:ptCount val="8"/>
                <c:pt idx="0">
                  <c:v>220</c:v>
                </c:pt>
                <c:pt idx="1">
                  <c:v>428</c:v>
                </c:pt>
                <c:pt idx="2">
                  <c:v>208</c:v>
                </c:pt>
                <c:pt idx="3">
                  <c:v>207</c:v>
                </c:pt>
                <c:pt idx="4">
                  <c:v>198</c:v>
                </c:pt>
                <c:pt idx="5">
                  <c:v>147</c:v>
                </c:pt>
                <c:pt idx="6">
                  <c:v>405</c:v>
                </c:pt>
                <c:pt idx="7">
                  <c:v>170</c:v>
                </c:pt>
              </c:numCache>
            </c:numRef>
          </c:xVal>
          <c:yVal>
            <c:numRef>
              <c:f>summary!$H$9:$H$16</c:f>
              <c:numCache>
                <c:formatCode>0.00</c:formatCode>
                <c:ptCount val="8"/>
                <c:pt idx="0">
                  <c:v>13.138591625301911</c:v>
                </c:pt>
                <c:pt idx="1">
                  <c:v>10.821493591026789</c:v>
                </c:pt>
                <c:pt idx="2">
                  <c:v>13.117952538749567</c:v>
                </c:pt>
                <c:pt idx="3">
                  <c:v>13.150209904339553</c:v>
                </c:pt>
                <c:pt idx="4">
                  <c:v>13.169976669746475</c:v>
                </c:pt>
                <c:pt idx="5">
                  <c:v>13.021550533234233</c:v>
                </c:pt>
                <c:pt idx="6">
                  <c:v>11.682789125316763</c:v>
                </c:pt>
                <c:pt idx="7">
                  <c:v>13.142320582722718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A-4D6D-AC35-2153C099FE47}"/>
            </c:ext>
          </c:extLst>
        </c:ser>
        <c:ser>
          <c:idx val="1"/>
          <c:order val="1"/>
          <c:tx>
            <c:v>  unidentified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summary!#REF!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ln w="12700">
                <a:solidFill>
                  <a:srgbClr val="0000FF"/>
                </a:solidFill>
              </a:ln>
            </c:spPr>
          </c:errBars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34-49B8-BB6F-A99AE153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71040"/>
        <c:axId val="374671616"/>
      </c:scatterChart>
      <c:valAx>
        <c:axId val="374671040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Hardness [HV]</a:t>
                </a:r>
              </a:p>
            </c:rich>
          </c:tx>
          <c:layout>
            <c:manualLayout>
              <c:xMode val="edge"/>
              <c:yMode val="edge"/>
              <c:x val="0.40734689413823266"/>
              <c:y val="0.91746031746031731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671616"/>
        <c:crossesAt val="-10"/>
        <c:crossBetween val="midCat"/>
        <c:majorUnit val="100"/>
      </c:valAx>
      <c:valAx>
        <c:axId val="374671616"/>
        <c:scaling>
          <c:orientation val="minMax"/>
          <c:max val="14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3888888888888888E-2"/>
              <c:y val="0.1271528558930133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671040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delete val="1"/>
      </c:legendEntry>
      <c:legendEntry>
        <c:idx val="2"/>
        <c:delete val="1"/>
      </c:legendEntry>
      <c:layout>
        <c:manualLayout>
          <c:xMode val="edge"/>
          <c:yMode val="edge"/>
          <c:x val="0.63903805774278211"/>
          <c:y val="6.2868703912010993E-2"/>
          <c:w val="0.21651749781277338"/>
          <c:h val="7.2675290588676431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P5a!$H$10:$H$334</c:f>
              <c:numCache>
                <c:formatCode>0.00</c:formatCode>
                <c:ptCount val="325"/>
                <c:pt idx="0">
                  <c:v>30.900205</c:v>
                </c:pt>
                <c:pt idx="1">
                  <c:v>31.365985000000002</c:v>
                </c:pt>
                <c:pt idx="2">
                  <c:v>31.544094999999999</c:v>
                </c:pt>
                <c:pt idx="3">
                  <c:v>31.57958</c:v>
                </c:pt>
                <c:pt idx="4">
                  <c:v>31.55818</c:v>
                </c:pt>
                <c:pt idx="5">
                  <c:v>31.482704999999999</c:v>
                </c:pt>
                <c:pt idx="6">
                  <c:v>31.461525000000002</c:v>
                </c:pt>
                <c:pt idx="7">
                  <c:v>31.625395000000001</c:v>
                </c:pt>
                <c:pt idx="8">
                  <c:v>31.865899999999996</c:v>
                </c:pt>
                <c:pt idx="9">
                  <c:v>32.091785000000002</c:v>
                </c:pt>
                <c:pt idx="10">
                  <c:v>32.261390000000006</c:v>
                </c:pt>
                <c:pt idx="11">
                  <c:v>32.363699999999994</c:v>
                </c:pt>
                <c:pt idx="12">
                  <c:v>32.448180000000001</c:v>
                </c:pt>
                <c:pt idx="13">
                  <c:v>32.497244999999999</c:v>
                </c:pt>
                <c:pt idx="14">
                  <c:v>32.544629999999998</c:v>
                </c:pt>
                <c:pt idx="15">
                  <c:v>32.476894999999999</c:v>
                </c:pt>
                <c:pt idx="16">
                  <c:v>32.221404999999997</c:v>
                </c:pt>
                <c:pt idx="17">
                  <c:v>32.007599999999996</c:v>
                </c:pt>
                <c:pt idx="18">
                  <c:v>31.827294999999999</c:v>
                </c:pt>
                <c:pt idx="19">
                  <c:v>31.707940000000001</c:v>
                </c:pt>
                <c:pt idx="20">
                  <c:v>31.612780000000001</c:v>
                </c:pt>
                <c:pt idx="21">
                  <c:v>31.526009999999999</c:v>
                </c:pt>
                <c:pt idx="22">
                  <c:v>31.584409999999998</c:v>
                </c:pt>
                <c:pt idx="23">
                  <c:v>31.562255</c:v>
                </c:pt>
                <c:pt idx="24">
                  <c:v>31.497709999999998</c:v>
                </c:pt>
                <c:pt idx="25">
                  <c:v>31.413249999999998</c:v>
                </c:pt>
                <c:pt idx="26">
                  <c:v>31.330244999999998</c:v>
                </c:pt>
                <c:pt idx="27">
                  <c:v>31.245235000000001</c:v>
                </c:pt>
              </c:numCache>
            </c:numRef>
          </c:xVal>
          <c:yVal>
            <c:numRef>
              <c:f>P5a!$G$10:$G$334</c:f>
              <c:numCache>
                <c:formatCode>0.00</c:formatCode>
                <c:ptCount val="325"/>
                <c:pt idx="0">
                  <c:v>12.907105</c:v>
                </c:pt>
                <c:pt idx="1">
                  <c:v>12.949529999999999</c:v>
                </c:pt>
                <c:pt idx="2">
                  <c:v>12.961165000000001</c:v>
                </c:pt>
                <c:pt idx="3">
                  <c:v>12.964614999999998</c:v>
                </c:pt>
                <c:pt idx="4">
                  <c:v>12.954355</c:v>
                </c:pt>
                <c:pt idx="5">
                  <c:v>12.956149999999999</c:v>
                </c:pt>
                <c:pt idx="6">
                  <c:v>12.94899</c:v>
                </c:pt>
                <c:pt idx="7">
                  <c:v>12.957469999999999</c:v>
                </c:pt>
                <c:pt idx="8">
                  <c:v>12.971494999999999</c:v>
                </c:pt>
                <c:pt idx="9">
                  <c:v>12.97594</c:v>
                </c:pt>
                <c:pt idx="10">
                  <c:v>12.984404999999999</c:v>
                </c:pt>
                <c:pt idx="11">
                  <c:v>12.985675000000001</c:v>
                </c:pt>
                <c:pt idx="12">
                  <c:v>12.98414</c:v>
                </c:pt>
                <c:pt idx="13">
                  <c:v>12.982205</c:v>
                </c:pt>
                <c:pt idx="14">
                  <c:v>12.987584999999999</c:v>
                </c:pt>
                <c:pt idx="15">
                  <c:v>12.986795000000001</c:v>
                </c:pt>
                <c:pt idx="16">
                  <c:v>12.97176</c:v>
                </c:pt>
                <c:pt idx="17">
                  <c:v>12.972099999999999</c:v>
                </c:pt>
                <c:pt idx="18">
                  <c:v>12.96649</c:v>
                </c:pt>
                <c:pt idx="19">
                  <c:v>12.9666</c:v>
                </c:pt>
                <c:pt idx="20">
                  <c:v>12.96743</c:v>
                </c:pt>
                <c:pt idx="21">
                  <c:v>12.964955</c:v>
                </c:pt>
                <c:pt idx="22">
                  <c:v>12.972384999999999</c:v>
                </c:pt>
                <c:pt idx="23">
                  <c:v>12.971074999999999</c:v>
                </c:pt>
                <c:pt idx="24">
                  <c:v>12.956505</c:v>
                </c:pt>
                <c:pt idx="25">
                  <c:v>12.95553</c:v>
                </c:pt>
                <c:pt idx="26">
                  <c:v>12.959565</c:v>
                </c:pt>
                <c:pt idx="27">
                  <c:v>12.937374999999999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A-4EEF-BCD9-FCC9495EC156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P5a!$M$5:$M$6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P5a!$P$5:$P$6</c:f>
              <c:numCache>
                <c:formatCode>0.00</c:formatCode>
                <c:ptCount val="2"/>
                <c:pt idx="0">
                  <c:v>12.559973220794916</c:v>
                </c:pt>
                <c:pt idx="1">
                  <c:v>13.592135086694851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7A-4EEF-BCD9-FCC9495E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68512"/>
        <c:axId val="378369088"/>
      </c:scatterChart>
      <c:valAx>
        <c:axId val="378368512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369088"/>
        <c:crossesAt val="-10"/>
        <c:crossBetween val="midCat"/>
        <c:majorUnit val="1"/>
      </c:valAx>
      <c:valAx>
        <c:axId val="378369088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36851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P5a!$D$10:$D$334</c:f>
              <c:numCache>
                <c:formatCode>0.00</c:formatCode>
                <c:ptCount val="325"/>
                <c:pt idx="0">
                  <c:v>30.73</c:v>
                </c:pt>
                <c:pt idx="1">
                  <c:v>31.181750000000001</c:v>
                </c:pt>
                <c:pt idx="2">
                  <c:v>31.354600000000001</c:v>
                </c:pt>
                <c:pt idx="3">
                  <c:v>31.392800000000001</c:v>
                </c:pt>
                <c:pt idx="4">
                  <c:v>31.37276</c:v>
                </c:pt>
                <c:pt idx="5">
                  <c:v>31.29974</c:v>
                </c:pt>
                <c:pt idx="6">
                  <c:v>31.26661</c:v>
                </c:pt>
                <c:pt idx="7">
                  <c:v>31.388860000000001</c:v>
                </c:pt>
                <c:pt idx="8">
                  <c:v>31.61872</c:v>
                </c:pt>
                <c:pt idx="9">
                  <c:v>31.84019</c:v>
                </c:pt>
                <c:pt idx="10">
                  <c:v>32.009810000000002</c:v>
                </c:pt>
                <c:pt idx="11">
                  <c:v>32.114519999999999</c:v>
                </c:pt>
                <c:pt idx="12">
                  <c:v>32.20326</c:v>
                </c:pt>
                <c:pt idx="13">
                  <c:v>32.248559999999998</c:v>
                </c:pt>
                <c:pt idx="14">
                  <c:v>32.29562</c:v>
                </c:pt>
                <c:pt idx="15">
                  <c:v>32.265149999999998</c:v>
                </c:pt>
                <c:pt idx="16">
                  <c:v>32.037239999999997</c:v>
                </c:pt>
                <c:pt idx="17">
                  <c:v>31.826879999999999</c:v>
                </c:pt>
                <c:pt idx="18">
                  <c:v>31.649339999999999</c:v>
                </c:pt>
                <c:pt idx="19">
                  <c:v>31.526730000000001</c:v>
                </c:pt>
                <c:pt idx="20">
                  <c:v>31.432449999999999</c:v>
                </c:pt>
                <c:pt idx="21">
                  <c:v>31.342079999999999</c:v>
                </c:pt>
                <c:pt idx="22">
                  <c:v>31.362110000000001</c:v>
                </c:pt>
                <c:pt idx="23">
                  <c:v>31.37323</c:v>
                </c:pt>
                <c:pt idx="24">
                  <c:v>31.31195</c:v>
                </c:pt>
                <c:pt idx="25">
                  <c:v>31.22833</c:v>
                </c:pt>
                <c:pt idx="26">
                  <c:v>31.147539999999999</c:v>
                </c:pt>
                <c:pt idx="27">
                  <c:v>31.062449999999998</c:v>
                </c:pt>
              </c:numCache>
            </c:numRef>
          </c:xVal>
          <c:yVal>
            <c:numRef>
              <c:f>P5a!$B$10:$B$334</c:f>
              <c:numCache>
                <c:formatCode>0.00</c:formatCode>
                <c:ptCount val="325"/>
                <c:pt idx="0">
                  <c:v>12.88931</c:v>
                </c:pt>
                <c:pt idx="1">
                  <c:v>12.95668</c:v>
                </c:pt>
                <c:pt idx="2">
                  <c:v>12.96565</c:v>
                </c:pt>
                <c:pt idx="3">
                  <c:v>12.9704</c:v>
                </c:pt>
                <c:pt idx="4">
                  <c:v>12.966759999999999</c:v>
                </c:pt>
                <c:pt idx="5">
                  <c:v>12.956189999999999</c:v>
                </c:pt>
                <c:pt idx="6">
                  <c:v>12.9489</c:v>
                </c:pt>
                <c:pt idx="7">
                  <c:v>12.958309999999999</c:v>
                </c:pt>
                <c:pt idx="8">
                  <c:v>12.969619999999999</c:v>
                </c:pt>
                <c:pt idx="9">
                  <c:v>12.976659999999999</c:v>
                </c:pt>
                <c:pt idx="10">
                  <c:v>12.98625</c:v>
                </c:pt>
                <c:pt idx="11">
                  <c:v>12.99234</c:v>
                </c:pt>
                <c:pt idx="12">
                  <c:v>12.97986</c:v>
                </c:pt>
                <c:pt idx="13">
                  <c:v>12.98481</c:v>
                </c:pt>
                <c:pt idx="14">
                  <c:v>12.98728</c:v>
                </c:pt>
                <c:pt idx="15">
                  <c:v>12.98142</c:v>
                </c:pt>
                <c:pt idx="16">
                  <c:v>12.97893</c:v>
                </c:pt>
                <c:pt idx="17">
                  <c:v>12.985329999999999</c:v>
                </c:pt>
                <c:pt idx="18">
                  <c:v>12.983369999999999</c:v>
                </c:pt>
                <c:pt idx="19">
                  <c:v>12.978769999999999</c:v>
                </c:pt>
                <c:pt idx="20">
                  <c:v>12.97174</c:v>
                </c:pt>
                <c:pt idx="21">
                  <c:v>12.9651</c:v>
                </c:pt>
                <c:pt idx="22">
                  <c:v>12.98109</c:v>
                </c:pt>
                <c:pt idx="23">
                  <c:v>12.95637</c:v>
                </c:pt>
                <c:pt idx="24">
                  <c:v>12.952629999999999</c:v>
                </c:pt>
                <c:pt idx="25">
                  <c:v>12.946730000000001</c:v>
                </c:pt>
                <c:pt idx="26">
                  <c:v>12.9452</c:v>
                </c:pt>
                <c:pt idx="27">
                  <c:v>12.940579999999999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E1-49D6-970B-D22BD1C1109C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P5a!$M$5:$M$6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P5a!$N$5:$N$6</c:f>
              <c:numCache>
                <c:formatCode>0.00</c:formatCode>
                <c:ptCount val="2"/>
                <c:pt idx="0">
                  <c:v>12.568319558787392</c:v>
                </c:pt>
                <c:pt idx="1">
                  <c:v>13.600481424687327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E1-49D6-970B-D22BD1C1109C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P5a!$E$10:$E$334</c:f>
              <c:numCache>
                <c:formatCode>0.00</c:formatCode>
                <c:ptCount val="325"/>
                <c:pt idx="0">
                  <c:v>31.070409999999999</c:v>
                </c:pt>
                <c:pt idx="1">
                  <c:v>31.550219999999999</c:v>
                </c:pt>
                <c:pt idx="2">
                  <c:v>31.73359</c:v>
                </c:pt>
                <c:pt idx="3">
                  <c:v>31.766359999999999</c:v>
                </c:pt>
                <c:pt idx="4">
                  <c:v>31.743600000000001</c:v>
                </c:pt>
                <c:pt idx="5">
                  <c:v>31.665669999999999</c:v>
                </c:pt>
                <c:pt idx="6">
                  <c:v>31.65644</c:v>
                </c:pt>
                <c:pt idx="7">
                  <c:v>31.861930000000001</c:v>
                </c:pt>
                <c:pt idx="8">
                  <c:v>32.113079999999997</c:v>
                </c:pt>
                <c:pt idx="9">
                  <c:v>32.343380000000003</c:v>
                </c:pt>
                <c:pt idx="10">
                  <c:v>32.512970000000003</c:v>
                </c:pt>
                <c:pt idx="11">
                  <c:v>32.612879999999997</c:v>
                </c:pt>
                <c:pt idx="12">
                  <c:v>32.693100000000001</c:v>
                </c:pt>
                <c:pt idx="13">
                  <c:v>32.745930000000001</c:v>
                </c:pt>
                <c:pt idx="14">
                  <c:v>32.793640000000003</c:v>
                </c:pt>
                <c:pt idx="15">
                  <c:v>32.688639999999999</c:v>
                </c:pt>
                <c:pt idx="16">
                  <c:v>32.405569999999997</c:v>
                </c:pt>
                <c:pt idx="17">
                  <c:v>32.188319999999997</c:v>
                </c:pt>
                <c:pt idx="18">
                  <c:v>32.005249999999997</c:v>
                </c:pt>
                <c:pt idx="19">
                  <c:v>31.889150000000001</c:v>
                </c:pt>
                <c:pt idx="20">
                  <c:v>31.793109999999999</c:v>
                </c:pt>
                <c:pt idx="21">
                  <c:v>31.70994</c:v>
                </c:pt>
                <c:pt idx="22">
                  <c:v>31.806709999999999</c:v>
                </c:pt>
                <c:pt idx="23">
                  <c:v>31.751280000000001</c:v>
                </c:pt>
                <c:pt idx="24">
                  <c:v>31.68347</c:v>
                </c:pt>
                <c:pt idx="25">
                  <c:v>31.59817</c:v>
                </c:pt>
                <c:pt idx="26">
                  <c:v>31.51295</c:v>
                </c:pt>
                <c:pt idx="27">
                  <c:v>31.42802</c:v>
                </c:pt>
              </c:numCache>
            </c:numRef>
          </c:xVal>
          <c:yVal>
            <c:numRef>
              <c:f>P5a!$C$10:$C$334</c:f>
              <c:numCache>
                <c:formatCode>0.00</c:formatCode>
                <c:ptCount val="325"/>
                <c:pt idx="0">
                  <c:v>12.924899999999999</c:v>
                </c:pt>
                <c:pt idx="1">
                  <c:v>12.94238</c:v>
                </c:pt>
                <c:pt idx="2">
                  <c:v>12.95668</c:v>
                </c:pt>
                <c:pt idx="3">
                  <c:v>12.958829999999999</c:v>
                </c:pt>
                <c:pt idx="4">
                  <c:v>12.94195</c:v>
                </c:pt>
                <c:pt idx="5">
                  <c:v>12.956109999999999</c:v>
                </c:pt>
                <c:pt idx="6">
                  <c:v>12.94908</c:v>
                </c:pt>
                <c:pt idx="7">
                  <c:v>12.956629999999999</c:v>
                </c:pt>
                <c:pt idx="8">
                  <c:v>12.973369999999999</c:v>
                </c:pt>
                <c:pt idx="9">
                  <c:v>12.97522</c:v>
                </c:pt>
                <c:pt idx="10">
                  <c:v>12.982559999999999</c:v>
                </c:pt>
                <c:pt idx="11">
                  <c:v>12.979009999999999</c:v>
                </c:pt>
                <c:pt idx="12">
                  <c:v>12.98842</c:v>
                </c:pt>
                <c:pt idx="13">
                  <c:v>12.9796</c:v>
                </c:pt>
                <c:pt idx="14">
                  <c:v>12.98789</c:v>
                </c:pt>
                <c:pt idx="15">
                  <c:v>12.99217</c:v>
                </c:pt>
                <c:pt idx="16">
                  <c:v>12.964589999999999</c:v>
                </c:pt>
                <c:pt idx="17">
                  <c:v>12.958869999999999</c:v>
                </c:pt>
                <c:pt idx="18">
                  <c:v>12.94961</c:v>
                </c:pt>
                <c:pt idx="19">
                  <c:v>12.95443</c:v>
                </c:pt>
                <c:pt idx="20">
                  <c:v>12.96312</c:v>
                </c:pt>
                <c:pt idx="21">
                  <c:v>12.96481</c:v>
                </c:pt>
                <c:pt idx="22">
                  <c:v>12.96368</c:v>
                </c:pt>
                <c:pt idx="23">
                  <c:v>12.98578</c:v>
                </c:pt>
                <c:pt idx="24">
                  <c:v>12.960379999999999</c:v>
                </c:pt>
                <c:pt idx="25">
                  <c:v>12.96433</c:v>
                </c:pt>
                <c:pt idx="26">
                  <c:v>12.973929999999999</c:v>
                </c:pt>
                <c:pt idx="27">
                  <c:v>12.93417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E1-49D6-970B-D22BD1C1109C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P5a!$M$5:$M$6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P5a!$O$5:$O$6</c:f>
              <c:numCache>
                <c:formatCode>0.00</c:formatCode>
                <c:ptCount val="2"/>
                <c:pt idx="0">
                  <c:v>12.551626882803069</c:v>
                </c:pt>
                <c:pt idx="1">
                  <c:v>13.583788748703004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E1-49D6-970B-D22BD1C1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370816"/>
        <c:axId val="378371392"/>
      </c:scatterChart>
      <c:valAx>
        <c:axId val="378370816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371392"/>
        <c:crossesAt val="-10"/>
        <c:crossBetween val="midCat"/>
        <c:majorUnit val="1"/>
      </c:valAx>
      <c:valAx>
        <c:axId val="378371392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837081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274371953505811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P5b!$H$10:$H$334</c:f>
              <c:numCache>
                <c:formatCode>0.00</c:formatCode>
                <c:ptCount val="325"/>
                <c:pt idx="0">
                  <c:v>31.850754999999999</c:v>
                </c:pt>
                <c:pt idx="1">
                  <c:v>32.359819999999999</c:v>
                </c:pt>
                <c:pt idx="2">
                  <c:v>32.531950000000002</c:v>
                </c:pt>
                <c:pt idx="3">
                  <c:v>32.554445000000001</c:v>
                </c:pt>
                <c:pt idx="4">
                  <c:v>32.515550000000005</c:v>
                </c:pt>
                <c:pt idx="5">
                  <c:v>32.462819999999994</c:v>
                </c:pt>
                <c:pt idx="6">
                  <c:v>32.408115000000002</c:v>
                </c:pt>
                <c:pt idx="7">
                  <c:v>32.353180000000002</c:v>
                </c:pt>
                <c:pt idx="8">
                  <c:v>32.30247</c:v>
                </c:pt>
                <c:pt idx="9">
                  <c:v>32.243645000000001</c:v>
                </c:pt>
                <c:pt idx="10">
                  <c:v>32.188280000000006</c:v>
                </c:pt>
                <c:pt idx="11">
                  <c:v>32.145420000000001</c:v>
                </c:pt>
                <c:pt idx="12">
                  <c:v>32.106164999999997</c:v>
                </c:pt>
                <c:pt idx="13">
                  <c:v>32.067710000000005</c:v>
                </c:pt>
                <c:pt idx="14">
                  <c:v>32.228099999999998</c:v>
                </c:pt>
                <c:pt idx="15">
                  <c:v>32.548794999999998</c:v>
                </c:pt>
                <c:pt idx="16">
                  <c:v>32.832304999999998</c:v>
                </c:pt>
                <c:pt idx="17">
                  <c:v>33.065070000000006</c:v>
                </c:pt>
                <c:pt idx="18">
                  <c:v>33.216205000000002</c:v>
                </c:pt>
                <c:pt idx="19">
                  <c:v>33.339230000000001</c:v>
                </c:pt>
              </c:numCache>
            </c:numRef>
          </c:xVal>
          <c:yVal>
            <c:numRef>
              <c:f>P5b!$G$10:$G$334</c:f>
              <c:numCache>
                <c:formatCode>0.00</c:formatCode>
                <c:ptCount val="325"/>
                <c:pt idx="0">
                  <c:v>12.981365</c:v>
                </c:pt>
                <c:pt idx="1">
                  <c:v>12.989369999999999</c:v>
                </c:pt>
                <c:pt idx="2">
                  <c:v>12.99414</c:v>
                </c:pt>
                <c:pt idx="3">
                  <c:v>12.99541</c:v>
                </c:pt>
                <c:pt idx="4">
                  <c:v>12.997019999999999</c:v>
                </c:pt>
                <c:pt idx="5">
                  <c:v>12.996285</c:v>
                </c:pt>
                <c:pt idx="6">
                  <c:v>12.992554999999999</c:v>
                </c:pt>
                <c:pt idx="7">
                  <c:v>12.992495</c:v>
                </c:pt>
                <c:pt idx="8">
                  <c:v>12.99699</c:v>
                </c:pt>
                <c:pt idx="9">
                  <c:v>12.988665000000001</c:v>
                </c:pt>
                <c:pt idx="10">
                  <c:v>12.99391</c:v>
                </c:pt>
                <c:pt idx="11">
                  <c:v>12.98958</c:v>
                </c:pt>
                <c:pt idx="12">
                  <c:v>12.987639999999999</c:v>
                </c:pt>
                <c:pt idx="13">
                  <c:v>12.98926</c:v>
                </c:pt>
                <c:pt idx="14">
                  <c:v>12.983969999999999</c:v>
                </c:pt>
                <c:pt idx="15">
                  <c:v>13.006329999999998</c:v>
                </c:pt>
                <c:pt idx="16">
                  <c:v>13.00816</c:v>
                </c:pt>
                <c:pt idx="17">
                  <c:v>13.008035</c:v>
                </c:pt>
                <c:pt idx="18">
                  <c:v>13.031029999999999</c:v>
                </c:pt>
                <c:pt idx="19">
                  <c:v>13.021715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7A-4EEF-BCD9-FCC9495EC156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P5b!$M$5:$M$6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P5b!$P$5:$P$6</c:f>
              <c:numCache>
                <c:formatCode>0.00</c:formatCode>
                <c:ptCount val="2"/>
                <c:pt idx="0">
                  <c:v>12.628922557802914</c:v>
                </c:pt>
                <c:pt idx="1">
                  <c:v>13.515189960067783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7A-4EEF-BCD9-FCC9495E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60960"/>
        <c:axId val="417761536"/>
      </c:scatterChart>
      <c:valAx>
        <c:axId val="417760960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761536"/>
        <c:crossesAt val="-10"/>
        <c:crossBetween val="midCat"/>
        <c:majorUnit val="1"/>
      </c:valAx>
      <c:valAx>
        <c:axId val="417761536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76096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P5b!$D$10:$D$334</c:f>
              <c:numCache>
                <c:formatCode>0.00</c:formatCode>
                <c:ptCount val="325"/>
                <c:pt idx="0">
                  <c:v>31.705580000000001</c:v>
                </c:pt>
                <c:pt idx="1">
                  <c:v>32.206499999999998</c:v>
                </c:pt>
                <c:pt idx="2">
                  <c:v>32.372430000000001</c:v>
                </c:pt>
                <c:pt idx="3">
                  <c:v>32.391419999999997</c:v>
                </c:pt>
                <c:pt idx="4">
                  <c:v>32.351550000000003</c:v>
                </c:pt>
                <c:pt idx="5">
                  <c:v>32.297449999999998</c:v>
                </c:pt>
                <c:pt idx="6">
                  <c:v>32.241370000000003</c:v>
                </c:pt>
                <c:pt idx="7">
                  <c:v>32.185650000000003</c:v>
                </c:pt>
                <c:pt idx="8">
                  <c:v>32.136400000000002</c:v>
                </c:pt>
                <c:pt idx="9">
                  <c:v>32.077590000000001</c:v>
                </c:pt>
                <c:pt idx="10">
                  <c:v>32.022010000000002</c:v>
                </c:pt>
                <c:pt idx="11">
                  <c:v>31.979520000000001</c:v>
                </c:pt>
                <c:pt idx="12">
                  <c:v>31.93901</c:v>
                </c:pt>
                <c:pt idx="13">
                  <c:v>31.900410000000001</c:v>
                </c:pt>
                <c:pt idx="14">
                  <c:v>32.033250000000002</c:v>
                </c:pt>
                <c:pt idx="15">
                  <c:v>32.34187</c:v>
                </c:pt>
                <c:pt idx="16">
                  <c:v>32.623109999999997</c:v>
                </c:pt>
                <c:pt idx="17">
                  <c:v>32.857590000000002</c:v>
                </c:pt>
                <c:pt idx="18">
                  <c:v>33.011690000000002</c:v>
                </c:pt>
                <c:pt idx="19">
                  <c:v>33.135379999999998</c:v>
                </c:pt>
              </c:numCache>
            </c:numRef>
          </c:xVal>
          <c:yVal>
            <c:numRef>
              <c:f>P5b!$B$10:$B$334</c:f>
              <c:numCache>
                <c:formatCode>0.00</c:formatCode>
                <c:ptCount val="325"/>
                <c:pt idx="0">
                  <c:v>12.991299999999999</c:v>
                </c:pt>
                <c:pt idx="1">
                  <c:v>12.99457</c:v>
                </c:pt>
                <c:pt idx="2">
                  <c:v>12.99521</c:v>
                </c:pt>
                <c:pt idx="3">
                  <c:v>12.99019</c:v>
                </c:pt>
                <c:pt idx="4">
                  <c:v>12.989789999999999</c:v>
                </c:pt>
                <c:pt idx="5">
                  <c:v>12.98691</c:v>
                </c:pt>
                <c:pt idx="6">
                  <c:v>12.983470000000001</c:v>
                </c:pt>
                <c:pt idx="7">
                  <c:v>12.98776</c:v>
                </c:pt>
                <c:pt idx="8">
                  <c:v>12.99774</c:v>
                </c:pt>
                <c:pt idx="9">
                  <c:v>12.97625</c:v>
                </c:pt>
                <c:pt idx="10">
                  <c:v>12.98654</c:v>
                </c:pt>
                <c:pt idx="11">
                  <c:v>12.982469999999999</c:v>
                </c:pt>
                <c:pt idx="12">
                  <c:v>12.972389999999999</c:v>
                </c:pt>
                <c:pt idx="13">
                  <c:v>12.98344</c:v>
                </c:pt>
                <c:pt idx="14">
                  <c:v>12.98005</c:v>
                </c:pt>
                <c:pt idx="15">
                  <c:v>13.00494</c:v>
                </c:pt>
                <c:pt idx="16">
                  <c:v>13.01943</c:v>
                </c:pt>
                <c:pt idx="17">
                  <c:v>13.010669999999999</c:v>
                </c:pt>
                <c:pt idx="18">
                  <c:v>13.02375</c:v>
                </c:pt>
                <c:pt idx="19">
                  <c:v>13.021799999999999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DE1-49D6-970B-D22BD1C1109C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P5b!$M$5:$M$6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P5b!$N$5:$N$6</c:f>
              <c:numCache>
                <c:formatCode>0.00</c:formatCode>
                <c:ptCount val="2"/>
                <c:pt idx="0">
                  <c:v>12.630844841380169</c:v>
                </c:pt>
                <c:pt idx="1">
                  <c:v>13.517112243645037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DE1-49D6-970B-D22BD1C1109C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P5b!$E$10:$E$334</c:f>
              <c:numCache>
                <c:formatCode>0.00</c:formatCode>
                <c:ptCount val="325"/>
                <c:pt idx="0">
                  <c:v>31.995930000000001</c:v>
                </c:pt>
                <c:pt idx="1">
                  <c:v>32.51314</c:v>
                </c:pt>
                <c:pt idx="2">
                  <c:v>32.691470000000002</c:v>
                </c:pt>
                <c:pt idx="3">
                  <c:v>32.717469999999999</c:v>
                </c:pt>
                <c:pt idx="4">
                  <c:v>32.679549999999999</c:v>
                </c:pt>
                <c:pt idx="5">
                  <c:v>32.628189999999996</c:v>
                </c:pt>
                <c:pt idx="6">
                  <c:v>32.574860000000001</c:v>
                </c:pt>
                <c:pt idx="7">
                  <c:v>32.520710000000001</c:v>
                </c:pt>
                <c:pt idx="8">
                  <c:v>32.468539999999997</c:v>
                </c:pt>
                <c:pt idx="9">
                  <c:v>32.409700000000001</c:v>
                </c:pt>
                <c:pt idx="10">
                  <c:v>32.354550000000003</c:v>
                </c:pt>
                <c:pt idx="11">
                  <c:v>32.311320000000002</c:v>
                </c:pt>
                <c:pt idx="12">
                  <c:v>32.273319999999998</c:v>
                </c:pt>
                <c:pt idx="13">
                  <c:v>32.235010000000003</c:v>
                </c:pt>
                <c:pt idx="14">
                  <c:v>32.42295</c:v>
                </c:pt>
                <c:pt idx="15">
                  <c:v>32.755719999999997</c:v>
                </c:pt>
                <c:pt idx="16">
                  <c:v>33.041499999999999</c:v>
                </c:pt>
                <c:pt idx="17">
                  <c:v>33.272550000000003</c:v>
                </c:pt>
                <c:pt idx="18">
                  <c:v>33.420720000000003</c:v>
                </c:pt>
                <c:pt idx="19">
                  <c:v>33.543080000000003</c:v>
                </c:pt>
              </c:numCache>
            </c:numRef>
          </c:xVal>
          <c:yVal>
            <c:numRef>
              <c:f>P5b!$C$10:$C$334</c:f>
              <c:numCache>
                <c:formatCode>0.00</c:formatCode>
                <c:ptCount val="325"/>
                <c:pt idx="0">
                  <c:v>12.97143</c:v>
                </c:pt>
                <c:pt idx="1">
                  <c:v>12.984169999999999</c:v>
                </c:pt>
                <c:pt idx="2">
                  <c:v>12.993069999999999</c:v>
                </c:pt>
                <c:pt idx="3">
                  <c:v>13.000629999999999</c:v>
                </c:pt>
                <c:pt idx="4">
                  <c:v>13.004249999999999</c:v>
                </c:pt>
                <c:pt idx="5">
                  <c:v>13.005659999999999</c:v>
                </c:pt>
                <c:pt idx="6">
                  <c:v>13.00164</c:v>
                </c:pt>
                <c:pt idx="7">
                  <c:v>12.99723</c:v>
                </c:pt>
                <c:pt idx="8">
                  <c:v>12.99624</c:v>
                </c:pt>
                <c:pt idx="9">
                  <c:v>13.00108</c:v>
                </c:pt>
                <c:pt idx="10">
                  <c:v>13.00128</c:v>
                </c:pt>
                <c:pt idx="11">
                  <c:v>12.996689999999999</c:v>
                </c:pt>
                <c:pt idx="12">
                  <c:v>13.002889999999999</c:v>
                </c:pt>
                <c:pt idx="13">
                  <c:v>12.99508</c:v>
                </c:pt>
                <c:pt idx="14">
                  <c:v>12.98789</c:v>
                </c:pt>
                <c:pt idx="15">
                  <c:v>13.007719999999999</c:v>
                </c:pt>
                <c:pt idx="16">
                  <c:v>12.99689</c:v>
                </c:pt>
                <c:pt idx="17">
                  <c:v>13.0054</c:v>
                </c:pt>
                <c:pt idx="18">
                  <c:v>13.038309999999999</c:v>
                </c:pt>
                <c:pt idx="19">
                  <c:v>13.02163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DE1-49D6-970B-D22BD1C1109C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P5b!$M$5:$M$6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P5b!$O$5:$O$6</c:f>
              <c:numCache>
                <c:formatCode>0.00</c:formatCode>
                <c:ptCount val="2"/>
                <c:pt idx="0">
                  <c:v>12.627000274217503</c:v>
                </c:pt>
                <c:pt idx="1">
                  <c:v>13.51326767648237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DE1-49D6-970B-D22BD1C11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63264"/>
        <c:axId val="417763840"/>
      </c:scatterChart>
      <c:valAx>
        <c:axId val="417763264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763840"/>
        <c:crossesAt val="-10"/>
        <c:crossBetween val="midCat"/>
        <c:majorUnit val="1"/>
      </c:valAx>
      <c:valAx>
        <c:axId val="417763840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76326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274371953505811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P6a!$H$10:$H$334</c:f>
              <c:numCache>
                <c:formatCode>0.00</c:formatCode>
                <c:ptCount val="325"/>
                <c:pt idx="0">
                  <c:v>32.434744999999999</c:v>
                </c:pt>
                <c:pt idx="1">
                  <c:v>32.717089999999999</c:v>
                </c:pt>
                <c:pt idx="2">
                  <c:v>32.736969999999999</c:v>
                </c:pt>
                <c:pt idx="3">
                  <c:v>32.679204999999996</c:v>
                </c:pt>
                <c:pt idx="4">
                  <c:v>32.589545000000001</c:v>
                </c:pt>
                <c:pt idx="5">
                  <c:v>32.485804999999999</c:v>
                </c:pt>
                <c:pt idx="6">
                  <c:v>32.397350000000003</c:v>
                </c:pt>
                <c:pt idx="7">
                  <c:v>32.308895</c:v>
                </c:pt>
                <c:pt idx="8">
                  <c:v>32.247889999999998</c:v>
                </c:pt>
                <c:pt idx="9">
                  <c:v>32.185775</c:v>
                </c:pt>
                <c:pt idx="10">
                  <c:v>32.141325000000002</c:v>
                </c:pt>
                <c:pt idx="11">
                  <c:v>32.116880000000002</c:v>
                </c:pt>
                <c:pt idx="12">
                  <c:v>32.092930000000003</c:v>
                </c:pt>
                <c:pt idx="13">
                  <c:v>32.065624999999997</c:v>
                </c:pt>
                <c:pt idx="14">
                  <c:v>32.12556</c:v>
                </c:pt>
                <c:pt idx="15">
                  <c:v>32.305684999999997</c:v>
                </c:pt>
              </c:numCache>
            </c:numRef>
          </c:xVal>
          <c:yVal>
            <c:numRef>
              <c:f>P6a!$G$10:$G$334</c:f>
              <c:numCache>
                <c:formatCode>0.00</c:formatCode>
                <c:ptCount val="325"/>
                <c:pt idx="0">
                  <c:v>12.840509999999998</c:v>
                </c:pt>
                <c:pt idx="1">
                  <c:v>12.834045</c:v>
                </c:pt>
                <c:pt idx="2">
                  <c:v>12.830144999999998</c:v>
                </c:pt>
                <c:pt idx="3">
                  <c:v>12.831709999999999</c:v>
                </c:pt>
                <c:pt idx="4">
                  <c:v>12.824945</c:v>
                </c:pt>
                <c:pt idx="5">
                  <c:v>12.820374999999999</c:v>
                </c:pt>
                <c:pt idx="6">
                  <c:v>12.817905</c:v>
                </c:pt>
                <c:pt idx="7">
                  <c:v>12.815594999999998</c:v>
                </c:pt>
                <c:pt idx="8">
                  <c:v>12.810144999999999</c:v>
                </c:pt>
                <c:pt idx="9">
                  <c:v>12.809114999999998</c:v>
                </c:pt>
                <c:pt idx="10">
                  <c:v>12.810395</c:v>
                </c:pt>
                <c:pt idx="11">
                  <c:v>12.802294999999999</c:v>
                </c:pt>
                <c:pt idx="12">
                  <c:v>12.814855</c:v>
                </c:pt>
                <c:pt idx="13">
                  <c:v>12.810234999999999</c:v>
                </c:pt>
                <c:pt idx="14">
                  <c:v>12.812234999999999</c:v>
                </c:pt>
                <c:pt idx="15">
                  <c:v>12.819009999999999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P6a!$M$5:$M$6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P6a!$P$5:$P$6</c:f>
              <c:numCache>
                <c:formatCode>0.00</c:formatCode>
                <c:ptCount val="2"/>
                <c:pt idx="0">
                  <c:v>12.351241742380022</c:v>
                </c:pt>
                <c:pt idx="1">
                  <c:v>13.487243185716933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66144"/>
        <c:axId val="417766720"/>
      </c:scatterChart>
      <c:valAx>
        <c:axId val="417766144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766720"/>
        <c:crossesAt val="-10"/>
        <c:crossBetween val="midCat"/>
        <c:majorUnit val="1"/>
      </c:valAx>
      <c:valAx>
        <c:axId val="417766720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76614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P6a!$D$10:$D$334</c:f>
              <c:numCache>
                <c:formatCode>0.00</c:formatCode>
                <c:ptCount val="325"/>
                <c:pt idx="0">
                  <c:v>31.948</c:v>
                </c:pt>
                <c:pt idx="1">
                  <c:v>32.250019999999999</c:v>
                </c:pt>
                <c:pt idx="2">
                  <c:v>32.266550000000002</c:v>
                </c:pt>
                <c:pt idx="3">
                  <c:v>32.205889999999997</c:v>
                </c:pt>
                <c:pt idx="4">
                  <c:v>32.115830000000003</c:v>
                </c:pt>
                <c:pt idx="5">
                  <c:v>32.012300000000003</c:v>
                </c:pt>
                <c:pt idx="6">
                  <c:v>31.922599999999999</c:v>
                </c:pt>
                <c:pt idx="7">
                  <c:v>31.834720000000001</c:v>
                </c:pt>
                <c:pt idx="8">
                  <c:v>31.77158</c:v>
                </c:pt>
                <c:pt idx="9">
                  <c:v>31.709969999999998</c:v>
                </c:pt>
                <c:pt idx="10">
                  <c:v>31.663779999999999</c:v>
                </c:pt>
                <c:pt idx="11">
                  <c:v>31.637840000000001</c:v>
                </c:pt>
                <c:pt idx="12">
                  <c:v>31.613569999999999</c:v>
                </c:pt>
                <c:pt idx="13">
                  <c:v>31.585989999999999</c:v>
                </c:pt>
                <c:pt idx="14">
                  <c:v>31.61786</c:v>
                </c:pt>
                <c:pt idx="15">
                  <c:v>31.7652</c:v>
                </c:pt>
              </c:numCache>
            </c:numRef>
          </c:xVal>
          <c:yVal>
            <c:numRef>
              <c:f>P6a!$B$10:$B$334</c:f>
              <c:numCache>
                <c:formatCode>0.00</c:formatCode>
                <c:ptCount val="325"/>
                <c:pt idx="0">
                  <c:v>12.86037</c:v>
                </c:pt>
                <c:pt idx="1">
                  <c:v>12.85439</c:v>
                </c:pt>
                <c:pt idx="2">
                  <c:v>12.845739999999999</c:v>
                </c:pt>
                <c:pt idx="3">
                  <c:v>12.847629999999999</c:v>
                </c:pt>
                <c:pt idx="4">
                  <c:v>12.841339999999999</c:v>
                </c:pt>
                <c:pt idx="5">
                  <c:v>12.836179999999999</c:v>
                </c:pt>
                <c:pt idx="6">
                  <c:v>12.83169</c:v>
                </c:pt>
                <c:pt idx="7">
                  <c:v>12.84005</c:v>
                </c:pt>
                <c:pt idx="8">
                  <c:v>12.83061</c:v>
                </c:pt>
                <c:pt idx="9">
                  <c:v>12.813599999999999</c:v>
                </c:pt>
                <c:pt idx="10">
                  <c:v>12.83281</c:v>
                </c:pt>
                <c:pt idx="11">
                  <c:v>12.81514</c:v>
                </c:pt>
                <c:pt idx="12">
                  <c:v>12.83145</c:v>
                </c:pt>
                <c:pt idx="13">
                  <c:v>12.835649999999999</c:v>
                </c:pt>
                <c:pt idx="14">
                  <c:v>12.807979999999999</c:v>
                </c:pt>
                <c:pt idx="15">
                  <c:v>12.84079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P6a!$M$5:$M$6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P6a!$N$5:$N$6</c:f>
              <c:numCache>
                <c:formatCode>0.00</c:formatCode>
                <c:ptCount val="2"/>
                <c:pt idx="0">
                  <c:v>12.385856822247916</c:v>
                </c:pt>
                <c:pt idx="1">
                  <c:v>13.521858265584827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P6a!$E$10:$E$334</c:f>
              <c:numCache>
                <c:formatCode>0.00</c:formatCode>
                <c:ptCount val="325"/>
                <c:pt idx="0">
                  <c:v>32.921489999999999</c:v>
                </c:pt>
                <c:pt idx="1">
                  <c:v>33.184159999999999</c:v>
                </c:pt>
                <c:pt idx="2">
                  <c:v>33.207389999999997</c:v>
                </c:pt>
                <c:pt idx="3">
                  <c:v>33.152520000000003</c:v>
                </c:pt>
                <c:pt idx="4">
                  <c:v>33.06326</c:v>
                </c:pt>
                <c:pt idx="5">
                  <c:v>32.959310000000002</c:v>
                </c:pt>
                <c:pt idx="6">
                  <c:v>32.872100000000003</c:v>
                </c:pt>
                <c:pt idx="7">
                  <c:v>32.783070000000002</c:v>
                </c:pt>
                <c:pt idx="8">
                  <c:v>32.724200000000003</c:v>
                </c:pt>
                <c:pt idx="9">
                  <c:v>32.661580000000001</c:v>
                </c:pt>
                <c:pt idx="10">
                  <c:v>32.618870000000001</c:v>
                </c:pt>
                <c:pt idx="11">
                  <c:v>32.59592</c:v>
                </c:pt>
                <c:pt idx="12">
                  <c:v>32.572290000000002</c:v>
                </c:pt>
                <c:pt idx="13">
                  <c:v>32.545259999999999</c:v>
                </c:pt>
                <c:pt idx="14">
                  <c:v>32.63326</c:v>
                </c:pt>
                <c:pt idx="15">
                  <c:v>32.846170000000001</c:v>
                </c:pt>
              </c:numCache>
            </c:numRef>
          </c:xVal>
          <c:yVal>
            <c:numRef>
              <c:f>P6a!$C$10:$C$334</c:f>
              <c:numCache>
                <c:formatCode>0.00</c:formatCode>
                <c:ptCount val="325"/>
                <c:pt idx="0">
                  <c:v>12.820649999999999</c:v>
                </c:pt>
                <c:pt idx="1">
                  <c:v>12.813699999999999</c:v>
                </c:pt>
                <c:pt idx="2">
                  <c:v>12.814549999999999</c:v>
                </c:pt>
                <c:pt idx="3">
                  <c:v>12.81579</c:v>
                </c:pt>
                <c:pt idx="4">
                  <c:v>12.808549999999999</c:v>
                </c:pt>
                <c:pt idx="5">
                  <c:v>12.80457</c:v>
                </c:pt>
                <c:pt idx="6">
                  <c:v>12.804119999999999</c:v>
                </c:pt>
                <c:pt idx="7">
                  <c:v>12.791139999999999</c:v>
                </c:pt>
                <c:pt idx="8">
                  <c:v>12.789679999999999</c:v>
                </c:pt>
                <c:pt idx="9">
                  <c:v>12.80463</c:v>
                </c:pt>
                <c:pt idx="10">
                  <c:v>12.787979999999999</c:v>
                </c:pt>
                <c:pt idx="11">
                  <c:v>12.789449999999999</c:v>
                </c:pt>
                <c:pt idx="12">
                  <c:v>12.798259999999999</c:v>
                </c:pt>
                <c:pt idx="13">
                  <c:v>12.78482</c:v>
                </c:pt>
                <c:pt idx="14">
                  <c:v>12.81649</c:v>
                </c:pt>
                <c:pt idx="15">
                  <c:v>12.797229999999999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P6a!$M$5:$M$6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P6a!$O$5:$O$6</c:f>
              <c:numCache>
                <c:formatCode>0.00</c:formatCode>
                <c:ptCount val="2"/>
                <c:pt idx="0">
                  <c:v>12.316626662549938</c:v>
                </c:pt>
                <c:pt idx="1">
                  <c:v>13.452628105886848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7344"/>
        <c:axId val="416777920"/>
      </c:scatterChart>
      <c:valAx>
        <c:axId val="416777344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777920"/>
        <c:crossesAt val="-10"/>
        <c:crossBetween val="midCat"/>
        <c:majorUnit val="1"/>
      </c:valAx>
      <c:valAx>
        <c:axId val="416777920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77734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P6b!$H$10:$H$334</c:f>
              <c:numCache>
                <c:formatCode>0.00</c:formatCode>
                <c:ptCount val="325"/>
                <c:pt idx="0">
                  <c:v>33.095740000000006</c:v>
                </c:pt>
                <c:pt idx="1">
                  <c:v>33.424515</c:v>
                </c:pt>
                <c:pt idx="2">
                  <c:v>33.525994999999995</c:v>
                </c:pt>
                <c:pt idx="3">
                  <c:v>33.49926</c:v>
                </c:pt>
                <c:pt idx="4">
                  <c:v>33.441510000000001</c:v>
                </c:pt>
                <c:pt idx="5">
                  <c:v>33.39011</c:v>
                </c:pt>
                <c:pt idx="6">
                  <c:v>33.335269999999994</c:v>
                </c:pt>
                <c:pt idx="7">
                  <c:v>33.284804999999999</c:v>
                </c:pt>
                <c:pt idx="8">
                  <c:v>33.230440000000002</c:v>
                </c:pt>
                <c:pt idx="9">
                  <c:v>33.184564999999999</c:v>
                </c:pt>
                <c:pt idx="10">
                  <c:v>33.138059999999996</c:v>
                </c:pt>
                <c:pt idx="11">
                  <c:v>33.096499999999999</c:v>
                </c:pt>
                <c:pt idx="12">
                  <c:v>33.059955000000002</c:v>
                </c:pt>
                <c:pt idx="13">
                  <c:v>33.029844999999995</c:v>
                </c:pt>
                <c:pt idx="14">
                  <c:v>33.011179999999996</c:v>
                </c:pt>
                <c:pt idx="15">
                  <c:v>32.989864999999995</c:v>
                </c:pt>
                <c:pt idx="16">
                  <c:v>33.014805000000003</c:v>
                </c:pt>
                <c:pt idx="17">
                  <c:v>33.051749999999998</c:v>
                </c:pt>
                <c:pt idx="18">
                  <c:v>33.182569999999998</c:v>
                </c:pt>
                <c:pt idx="19">
                  <c:v>33.507570000000001</c:v>
                </c:pt>
                <c:pt idx="20">
                  <c:v>33.774169999999998</c:v>
                </c:pt>
              </c:numCache>
            </c:numRef>
          </c:xVal>
          <c:yVal>
            <c:numRef>
              <c:f>P6b!$G$10:$G$334</c:f>
              <c:numCache>
                <c:formatCode>0.00</c:formatCode>
                <c:ptCount val="325"/>
                <c:pt idx="0">
                  <c:v>12.835255</c:v>
                </c:pt>
                <c:pt idx="1">
                  <c:v>12.849004999999998</c:v>
                </c:pt>
                <c:pt idx="2">
                  <c:v>12.847584999999999</c:v>
                </c:pt>
                <c:pt idx="3">
                  <c:v>12.844265</c:v>
                </c:pt>
                <c:pt idx="4">
                  <c:v>12.837804999999999</c:v>
                </c:pt>
                <c:pt idx="5">
                  <c:v>12.853849999999998</c:v>
                </c:pt>
                <c:pt idx="6">
                  <c:v>12.841059999999999</c:v>
                </c:pt>
                <c:pt idx="7">
                  <c:v>12.838054999999999</c:v>
                </c:pt>
                <c:pt idx="8">
                  <c:v>12.84215</c:v>
                </c:pt>
                <c:pt idx="9">
                  <c:v>12.832274999999999</c:v>
                </c:pt>
                <c:pt idx="10">
                  <c:v>12.836234999999999</c:v>
                </c:pt>
                <c:pt idx="11">
                  <c:v>12.833299999999999</c:v>
                </c:pt>
                <c:pt idx="12">
                  <c:v>12.83676</c:v>
                </c:pt>
                <c:pt idx="13">
                  <c:v>12.82766</c:v>
                </c:pt>
                <c:pt idx="14">
                  <c:v>12.83061</c:v>
                </c:pt>
                <c:pt idx="15">
                  <c:v>12.83324</c:v>
                </c:pt>
                <c:pt idx="16">
                  <c:v>12.830645000000001</c:v>
                </c:pt>
                <c:pt idx="17">
                  <c:v>12.831679999999999</c:v>
                </c:pt>
                <c:pt idx="18">
                  <c:v>12.829264999999999</c:v>
                </c:pt>
                <c:pt idx="19">
                  <c:v>12.848134999999999</c:v>
                </c:pt>
                <c:pt idx="20">
                  <c:v>12.861414999999999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P6b!$M$5:$M$6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P6b!$P$5:$P$6</c:f>
              <c:numCache>
                <c:formatCode>0.00</c:formatCode>
                <c:ptCount val="2"/>
                <c:pt idx="0">
                  <c:v>12.361384389478609</c:v>
                </c:pt>
                <c:pt idx="1">
                  <c:v>13.442841170468817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80224"/>
        <c:axId val="416780800"/>
      </c:scatterChart>
      <c:valAx>
        <c:axId val="416780224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780800"/>
        <c:crossesAt val="-10"/>
        <c:crossBetween val="midCat"/>
        <c:majorUnit val="1"/>
      </c:valAx>
      <c:valAx>
        <c:axId val="416780800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78022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P6b!$D$10:$D$334</c:f>
              <c:numCache>
                <c:formatCode>0.00</c:formatCode>
                <c:ptCount val="325"/>
                <c:pt idx="0">
                  <c:v>33.208370000000002</c:v>
                </c:pt>
                <c:pt idx="1">
                  <c:v>33.53783</c:v>
                </c:pt>
                <c:pt idx="2">
                  <c:v>33.64002</c:v>
                </c:pt>
                <c:pt idx="3">
                  <c:v>33.61112</c:v>
                </c:pt>
                <c:pt idx="4">
                  <c:v>33.549779999999998</c:v>
                </c:pt>
                <c:pt idx="5">
                  <c:v>33.496459999999999</c:v>
                </c:pt>
                <c:pt idx="6">
                  <c:v>33.443399999999997</c:v>
                </c:pt>
                <c:pt idx="7">
                  <c:v>33.393419999999999</c:v>
                </c:pt>
                <c:pt idx="8">
                  <c:v>33.338949999999997</c:v>
                </c:pt>
                <c:pt idx="9">
                  <c:v>33.29278</c:v>
                </c:pt>
                <c:pt idx="10">
                  <c:v>33.247230000000002</c:v>
                </c:pt>
                <c:pt idx="11">
                  <c:v>33.204839999999997</c:v>
                </c:pt>
                <c:pt idx="12">
                  <c:v>33.166159999999998</c:v>
                </c:pt>
                <c:pt idx="13">
                  <c:v>33.139209999999999</c:v>
                </c:pt>
                <c:pt idx="14">
                  <c:v>33.123049999999999</c:v>
                </c:pt>
                <c:pt idx="15">
                  <c:v>33.09751</c:v>
                </c:pt>
                <c:pt idx="16">
                  <c:v>33.121830000000003</c:v>
                </c:pt>
                <c:pt idx="17">
                  <c:v>33.155990000000003</c:v>
                </c:pt>
                <c:pt idx="18">
                  <c:v>33.307630000000003</c:v>
                </c:pt>
                <c:pt idx="19">
                  <c:v>33.650300000000001</c:v>
                </c:pt>
                <c:pt idx="20">
                  <c:v>33.921120000000002</c:v>
                </c:pt>
              </c:numCache>
            </c:numRef>
          </c:xVal>
          <c:yVal>
            <c:numRef>
              <c:f>P6b!$B$10:$B$334</c:f>
              <c:numCache>
                <c:formatCode>0.00</c:formatCode>
                <c:ptCount val="325"/>
                <c:pt idx="0">
                  <c:v>12.86655</c:v>
                </c:pt>
                <c:pt idx="1">
                  <c:v>12.868919999999999</c:v>
                </c:pt>
                <c:pt idx="2">
                  <c:v>12.86852</c:v>
                </c:pt>
                <c:pt idx="3">
                  <c:v>12.866529999999999</c:v>
                </c:pt>
                <c:pt idx="4">
                  <c:v>12.86238</c:v>
                </c:pt>
                <c:pt idx="5">
                  <c:v>12.872589999999999</c:v>
                </c:pt>
                <c:pt idx="6">
                  <c:v>12.86007</c:v>
                </c:pt>
                <c:pt idx="7">
                  <c:v>12.854239999999999</c:v>
                </c:pt>
                <c:pt idx="8">
                  <c:v>12.863479999999999</c:v>
                </c:pt>
                <c:pt idx="9">
                  <c:v>12.85501</c:v>
                </c:pt>
                <c:pt idx="10">
                  <c:v>12.858549999999999</c:v>
                </c:pt>
                <c:pt idx="11">
                  <c:v>12.851379999999999</c:v>
                </c:pt>
                <c:pt idx="12">
                  <c:v>12.85881</c:v>
                </c:pt>
                <c:pt idx="13">
                  <c:v>12.84732</c:v>
                </c:pt>
                <c:pt idx="14">
                  <c:v>12.852309999999999</c:v>
                </c:pt>
                <c:pt idx="15">
                  <c:v>12.850859999999999</c:v>
                </c:pt>
                <c:pt idx="16">
                  <c:v>12.84609</c:v>
                </c:pt>
                <c:pt idx="17">
                  <c:v>12.85263</c:v>
                </c:pt>
                <c:pt idx="18">
                  <c:v>12.83807</c:v>
                </c:pt>
                <c:pt idx="19">
                  <c:v>12.86666</c:v>
                </c:pt>
                <c:pt idx="20">
                  <c:v>12.882679999999999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P6b!$M$5:$M$6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P6b!$N$5:$N$6</c:f>
              <c:numCache>
                <c:formatCode>0.00</c:formatCode>
                <c:ptCount val="2"/>
                <c:pt idx="0">
                  <c:v>12.377463331405462</c:v>
                </c:pt>
                <c:pt idx="1">
                  <c:v>13.458920112395671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P6b!$E$10:$E$334</c:f>
              <c:numCache>
                <c:formatCode>0.00</c:formatCode>
                <c:ptCount val="325"/>
                <c:pt idx="0">
                  <c:v>32.983110000000003</c:v>
                </c:pt>
                <c:pt idx="1">
                  <c:v>33.311199999999999</c:v>
                </c:pt>
                <c:pt idx="2">
                  <c:v>33.411969999999997</c:v>
                </c:pt>
                <c:pt idx="3">
                  <c:v>33.3874</c:v>
                </c:pt>
                <c:pt idx="4">
                  <c:v>33.333240000000004</c:v>
                </c:pt>
                <c:pt idx="5">
                  <c:v>33.283760000000001</c:v>
                </c:pt>
                <c:pt idx="6">
                  <c:v>33.227139999999999</c:v>
                </c:pt>
                <c:pt idx="7">
                  <c:v>33.176189999999998</c:v>
                </c:pt>
                <c:pt idx="8">
                  <c:v>33.121929999999999</c:v>
                </c:pt>
                <c:pt idx="9">
                  <c:v>33.076349999999998</c:v>
                </c:pt>
                <c:pt idx="10">
                  <c:v>33.028889999999997</c:v>
                </c:pt>
                <c:pt idx="11">
                  <c:v>32.988160000000001</c:v>
                </c:pt>
                <c:pt idx="12">
                  <c:v>32.953749999999999</c:v>
                </c:pt>
                <c:pt idx="13">
                  <c:v>32.920479999999998</c:v>
                </c:pt>
                <c:pt idx="14">
                  <c:v>32.89931</c:v>
                </c:pt>
                <c:pt idx="15">
                  <c:v>32.882219999999997</c:v>
                </c:pt>
                <c:pt idx="16">
                  <c:v>32.907780000000002</c:v>
                </c:pt>
                <c:pt idx="17">
                  <c:v>32.947510000000001</c:v>
                </c:pt>
                <c:pt idx="18">
                  <c:v>33.057510000000001</c:v>
                </c:pt>
                <c:pt idx="19">
                  <c:v>33.364840000000001</c:v>
                </c:pt>
                <c:pt idx="20">
                  <c:v>33.627220000000001</c:v>
                </c:pt>
              </c:numCache>
            </c:numRef>
          </c:xVal>
          <c:yVal>
            <c:numRef>
              <c:f>P6b!$C$10:$C$334</c:f>
              <c:numCache>
                <c:formatCode>0.00</c:formatCode>
                <c:ptCount val="325"/>
                <c:pt idx="0">
                  <c:v>12.80396</c:v>
                </c:pt>
                <c:pt idx="1">
                  <c:v>12.829089999999999</c:v>
                </c:pt>
                <c:pt idx="2">
                  <c:v>12.826649999999999</c:v>
                </c:pt>
                <c:pt idx="3">
                  <c:v>12.821999999999999</c:v>
                </c:pt>
                <c:pt idx="4">
                  <c:v>12.813229999999999</c:v>
                </c:pt>
                <c:pt idx="5">
                  <c:v>12.835109999999998</c:v>
                </c:pt>
                <c:pt idx="6">
                  <c:v>12.822049999999999</c:v>
                </c:pt>
                <c:pt idx="7">
                  <c:v>12.821869999999999</c:v>
                </c:pt>
                <c:pt idx="8">
                  <c:v>12.820819999999999</c:v>
                </c:pt>
                <c:pt idx="9">
                  <c:v>12.80954</c:v>
                </c:pt>
                <c:pt idx="10">
                  <c:v>12.81392</c:v>
                </c:pt>
                <c:pt idx="11">
                  <c:v>12.81522</c:v>
                </c:pt>
                <c:pt idx="12">
                  <c:v>12.81471</c:v>
                </c:pt>
                <c:pt idx="13">
                  <c:v>12.808</c:v>
                </c:pt>
                <c:pt idx="14">
                  <c:v>12.808909999999999</c:v>
                </c:pt>
                <c:pt idx="15">
                  <c:v>12.815619999999999</c:v>
                </c:pt>
                <c:pt idx="16">
                  <c:v>12.815199999999999</c:v>
                </c:pt>
                <c:pt idx="17">
                  <c:v>12.81073</c:v>
                </c:pt>
                <c:pt idx="18">
                  <c:v>12.820459999999999</c:v>
                </c:pt>
                <c:pt idx="19">
                  <c:v>12.829609999999999</c:v>
                </c:pt>
                <c:pt idx="20">
                  <c:v>12.84015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P6b!$M$5:$M$6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P6b!$O$5:$O$6</c:f>
              <c:numCache>
                <c:formatCode>0.00</c:formatCode>
                <c:ptCount val="2"/>
                <c:pt idx="0">
                  <c:v>12.345305447541083</c:v>
                </c:pt>
                <c:pt idx="1">
                  <c:v>13.426762228531292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82528"/>
        <c:axId val="416783104"/>
      </c:scatterChart>
      <c:valAx>
        <c:axId val="416782528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783104"/>
        <c:crossesAt val="-10"/>
        <c:crossBetween val="midCat"/>
        <c:majorUnit val="1"/>
      </c:valAx>
      <c:valAx>
        <c:axId val="416783104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678252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P7a!$H$10:$H$334</c:f>
              <c:numCache>
                <c:formatCode>0.00</c:formatCode>
                <c:ptCount val="325"/>
                <c:pt idx="0">
                  <c:v>30.926245000000002</c:v>
                </c:pt>
                <c:pt idx="1">
                  <c:v>31.528369999999999</c:v>
                </c:pt>
                <c:pt idx="2">
                  <c:v>31.793284999999997</c:v>
                </c:pt>
                <c:pt idx="3">
                  <c:v>31.889760000000003</c:v>
                </c:pt>
                <c:pt idx="4">
                  <c:v>31.892175000000002</c:v>
                </c:pt>
                <c:pt idx="5">
                  <c:v>31.883904999999999</c:v>
                </c:pt>
                <c:pt idx="6">
                  <c:v>31.848880000000001</c:v>
                </c:pt>
                <c:pt idx="7">
                  <c:v>31.812739999999998</c:v>
                </c:pt>
                <c:pt idx="8">
                  <c:v>32.054549999999999</c:v>
                </c:pt>
                <c:pt idx="9">
                  <c:v>32.406310000000005</c:v>
                </c:pt>
                <c:pt idx="10">
                  <c:v>32.686534999999999</c:v>
                </c:pt>
                <c:pt idx="11">
                  <c:v>32.905384999999995</c:v>
                </c:pt>
                <c:pt idx="12">
                  <c:v>33.083510000000004</c:v>
                </c:pt>
                <c:pt idx="13">
                  <c:v>33.204855000000002</c:v>
                </c:pt>
                <c:pt idx="14">
                  <c:v>33.282650000000004</c:v>
                </c:pt>
                <c:pt idx="15">
                  <c:v>33.306125000000002</c:v>
                </c:pt>
                <c:pt idx="16">
                  <c:v>33.327680000000001</c:v>
                </c:pt>
                <c:pt idx="17">
                  <c:v>33.347484999999999</c:v>
                </c:pt>
                <c:pt idx="18">
                  <c:v>33.290480000000002</c:v>
                </c:pt>
                <c:pt idx="19">
                  <c:v>32.974154999999996</c:v>
                </c:pt>
              </c:numCache>
            </c:numRef>
          </c:xVal>
          <c:yVal>
            <c:numRef>
              <c:f>P7a!$G$10:$G$334</c:f>
              <c:numCache>
                <c:formatCode>0.00</c:formatCode>
                <c:ptCount val="325"/>
                <c:pt idx="0">
                  <c:v>11.445245</c:v>
                </c:pt>
                <c:pt idx="1">
                  <c:v>11.474055</c:v>
                </c:pt>
                <c:pt idx="2">
                  <c:v>11.482755000000001</c:v>
                </c:pt>
                <c:pt idx="3">
                  <c:v>11.484325</c:v>
                </c:pt>
                <c:pt idx="4">
                  <c:v>11.482054999999999</c:v>
                </c:pt>
                <c:pt idx="5">
                  <c:v>11.484435</c:v>
                </c:pt>
                <c:pt idx="6">
                  <c:v>11.490065</c:v>
                </c:pt>
                <c:pt idx="7">
                  <c:v>11.477540000000001</c:v>
                </c:pt>
                <c:pt idx="8">
                  <c:v>11.492279999999999</c:v>
                </c:pt>
                <c:pt idx="9">
                  <c:v>11.498695</c:v>
                </c:pt>
                <c:pt idx="10">
                  <c:v>11.511815</c:v>
                </c:pt>
                <c:pt idx="11">
                  <c:v>11.512345</c:v>
                </c:pt>
                <c:pt idx="12">
                  <c:v>11.517994999999999</c:v>
                </c:pt>
                <c:pt idx="13">
                  <c:v>11.522869999999999</c:v>
                </c:pt>
                <c:pt idx="14">
                  <c:v>11.530860000000001</c:v>
                </c:pt>
                <c:pt idx="15">
                  <c:v>11.526634999999999</c:v>
                </c:pt>
                <c:pt idx="16">
                  <c:v>11.51862</c:v>
                </c:pt>
                <c:pt idx="17">
                  <c:v>11.520479999999999</c:v>
                </c:pt>
                <c:pt idx="18">
                  <c:v>11.541664999999998</c:v>
                </c:pt>
                <c:pt idx="19">
                  <c:v>11.510935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77-4F78-83C4-73099F310E9F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P7a!$M$5:$M$6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P7a!$P$5:$P$6</c:f>
              <c:numCache>
                <c:formatCode>0.00</c:formatCode>
                <c:ptCount val="2"/>
                <c:pt idx="0">
                  <c:v>11.115786012067961</c:v>
                </c:pt>
                <c:pt idx="1">
                  <c:v>12.04303818620545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77-4F78-83C4-73099F31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0560"/>
        <c:axId val="140691136"/>
      </c:scatterChart>
      <c:valAx>
        <c:axId val="140690560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691136"/>
        <c:crossesAt val="-10"/>
        <c:crossBetween val="midCat"/>
        <c:majorUnit val="1"/>
      </c:valAx>
      <c:valAx>
        <c:axId val="140691136"/>
        <c:scaling>
          <c:orientation val="minMax"/>
          <c:max val="13"/>
          <c:min val="1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69056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P7a!$D$10:$D$334</c:f>
              <c:numCache>
                <c:formatCode>0.00</c:formatCode>
                <c:ptCount val="325"/>
                <c:pt idx="0">
                  <c:v>30.84243</c:v>
                </c:pt>
                <c:pt idx="1">
                  <c:v>31.435179999999999</c:v>
                </c:pt>
                <c:pt idx="2">
                  <c:v>31.694949999999999</c:v>
                </c:pt>
                <c:pt idx="3">
                  <c:v>31.787990000000001</c:v>
                </c:pt>
                <c:pt idx="4">
                  <c:v>31.78999</c:v>
                </c:pt>
                <c:pt idx="5">
                  <c:v>31.778510000000001</c:v>
                </c:pt>
                <c:pt idx="6">
                  <c:v>31.743200000000002</c:v>
                </c:pt>
                <c:pt idx="7">
                  <c:v>31.703109999999999</c:v>
                </c:pt>
                <c:pt idx="8">
                  <c:v>31.912600000000001</c:v>
                </c:pt>
                <c:pt idx="9">
                  <c:v>32.253520000000002</c:v>
                </c:pt>
                <c:pt idx="10">
                  <c:v>32.535809999999998</c:v>
                </c:pt>
                <c:pt idx="11">
                  <c:v>32.751179999999998</c:v>
                </c:pt>
                <c:pt idx="12">
                  <c:v>32.928600000000003</c:v>
                </c:pt>
                <c:pt idx="13">
                  <c:v>33.051670000000001</c:v>
                </c:pt>
                <c:pt idx="14">
                  <c:v>33.130040000000001</c:v>
                </c:pt>
                <c:pt idx="15">
                  <c:v>33.159570000000002</c:v>
                </c:pt>
                <c:pt idx="16">
                  <c:v>33.179180000000002</c:v>
                </c:pt>
                <c:pt idx="17">
                  <c:v>33.195830000000001</c:v>
                </c:pt>
                <c:pt idx="18">
                  <c:v>33.15878</c:v>
                </c:pt>
                <c:pt idx="19">
                  <c:v>32.866489999999999</c:v>
                </c:pt>
              </c:numCache>
            </c:numRef>
          </c:xVal>
          <c:yVal>
            <c:numRef>
              <c:f>P7a!$B$10:$B$334</c:f>
              <c:numCache>
                <c:formatCode>0.00</c:formatCode>
                <c:ptCount val="325"/>
                <c:pt idx="0">
                  <c:v>11.505559999999999</c:v>
                </c:pt>
                <c:pt idx="1">
                  <c:v>11.532859999999999</c:v>
                </c:pt>
                <c:pt idx="2">
                  <c:v>11.54565</c:v>
                </c:pt>
                <c:pt idx="3">
                  <c:v>11.54438</c:v>
                </c:pt>
                <c:pt idx="4">
                  <c:v>11.543749999999999</c:v>
                </c:pt>
                <c:pt idx="5">
                  <c:v>11.542679999999999</c:v>
                </c:pt>
                <c:pt idx="6">
                  <c:v>11.55879</c:v>
                </c:pt>
                <c:pt idx="7">
                  <c:v>11.54358</c:v>
                </c:pt>
                <c:pt idx="8">
                  <c:v>11.551959999999999</c:v>
                </c:pt>
                <c:pt idx="9">
                  <c:v>11.57288</c:v>
                </c:pt>
                <c:pt idx="10">
                  <c:v>11.56906</c:v>
                </c:pt>
                <c:pt idx="11">
                  <c:v>11.58544</c:v>
                </c:pt>
                <c:pt idx="12">
                  <c:v>11.586819999999999</c:v>
                </c:pt>
                <c:pt idx="13">
                  <c:v>11.593589999999999</c:v>
                </c:pt>
                <c:pt idx="14">
                  <c:v>11.596019999999999</c:v>
                </c:pt>
                <c:pt idx="15">
                  <c:v>11.59815</c:v>
                </c:pt>
                <c:pt idx="16">
                  <c:v>11.599930000000001</c:v>
                </c:pt>
                <c:pt idx="17">
                  <c:v>11.59315</c:v>
                </c:pt>
                <c:pt idx="18">
                  <c:v>11.652139999999999</c:v>
                </c:pt>
                <c:pt idx="19">
                  <c:v>11.59713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51-4FE3-B144-54E42D53F3F3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P7a!$M$5:$M$6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P7a!$N$5:$N$6</c:f>
              <c:numCache>
                <c:formatCode>0.00</c:formatCode>
                <c:ptCount val="2"/>
                <c:pt idx="0">
                  <c:v>11.189113847568223</c:v>
                </c:pt>
                <c:pt idx="1">
                  <c:v>12.116366021705712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51-4FE3-B144-54E42D53F3F3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P7a!$E$10:$E$334</c:f>
              <c:numCache>
                <c:formatCode>0.00</c:formatCode>
                <c:ptCount val="325"/>
                <c:pt idx="0">
                  <c:v>31.010059999999999</c:v>
                </c:pt>
                <c:pt idx="1">
                  <c:v>31.621559999999999</c:v>
                </c:pt>
                <c:pt idx="2">
                  <c:v>31.89162</c:v>
                </c:pt>
                <c:pt idx="3">
                  <c:v>31.991530000000001</c:v>
                </c:pt>
                <c:pt idx="4">
                  <c:v>31.99436</c:v>
                </c:pt>
                <c:pt idx="5">
                  <c:v>31.9893</c:v>
                </c:pt>
                <c:pt idx="6">
                  <c:v>31.954560000000001</c:v>
                </c:pt>
                <c:pt idx="7">
                  <c:v>31.922370000000001</c:v>
                </c:pt>
                <c:pt idx="8">
                  <c:v>32.1965</c:v>
                </c:pt>
                <c:pt idx="9">
                  <c:v>32.559100000000001</c:v>
                </c:pt>
                <c:pt idx="10">
                  <c:v>32.837260000000001</c:v>
                </c:pt>
                <c:pt idx="11">
                  <c:v>33.05959</c:v>
                </c:pt>
                <c:pt idx="12">
                  <c:v>33.238419999999998</c:v>
                </c:pt>
                <c:pt idx="13">
                  <c:v>33.358040000000003</c:v>
                </c:pt>
                <c:pt idx="14">
                  <c:v>33.43526</c:v>
                </c:pt>
                <c:pt idx="15">
                  <c:v>33.452680000000001</c:v>
                </c:pt>
                <c:pt idx="16">
                  <c:v>33.476179999999999</c:v>
                </c:pt>
                <c:pt idx="17">
                  <c:v>33.499139999999997</c:v>
                </c:pt>
                <c:pt idx="18">
                  <c:v>33.422179999999997</c:v>
                </c:pt>
                <c:pt idx="19">
                  <c:v>33.08182</c:v>
                </c:pt>
              </c:numCache>
            </c:numRef>
          </c:xVal>
          <c:yVal>
            <c:numRef>
              <c:f>P7a!$C$10:$C$334</c:f>
              <c:numCache>
                <c:formatCode>0.00</c:formatCode>
                <c:ptCount val="325"/>
                <c:pt idx="0">
                  <c:v>11.384929999999999</c:v>
                </c:pt>
                <c:pt idx="1">
                  <c:v>11.41525</c:v>
                </c:pt>
                <c:pt idx="2">
                  <c:v>11.41986</c:v>
                </c:pt>
                <c:pt idx="3">
                  <c:v>11.42427</c:v>
                </c:pt>
                <c:pt idx="4">
                  <c:v>11.420360000000001</c:v>
                </c:pt>
                <c:pt idx="5">
                  <c:v>11.42619</c:v>
                </c:pt>
                <c:pt idx="6">
                  <c:v>11.421339999999999</c:v>
                </c:pt>
                <c:pt idx="7">
                  <c:v>11.4115</c:v>
                </c:pt>
                <c:pt idx="8">
                  <c:v>11.432599999999999</c:v>
                </c:pt>
                <c:pt idx="9">
                  <c:v>11.42451</c:v>
                </c:pt>
                <c:pt idx="10">
                  <c:v>11.45457</c:v>
                </c:pt>
                <c:pt idx="11">
                  <c:v>11.439249999999999</c:v>
                </c:pt>
                <c:pt idx="12">
                  <c:v>11.449170000000001</c:v>
                </c:pt>
                <c:pt idx="13">
                  <c:v>11.45215</c:v>
                </c:pt>
                <c:pt idx="14">
                  <c:v>11.4657</c:v>
                </c:pt>
                <c:pt idx="15">
                  <c:v>11.455119999999999</c:v>
                </c:pt>
                <c:pt idx="16">
                  <c:v>11.43731</c:v>
                </c:pt>
                <c:pt idx="17">
                  <c:v>11.44781</c:v>
                </c:pt>
                <c:pt idx="18">
                  <c:v>11.431189999999999</c:v>
                </c:pt>
                <c:pt idx="19">
                  <c:v>11.42474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51-4FE3-B144-54E42D53F3F3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P7a!$M$5:$M$6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P7a!$O$5:$O$6</c:f>
              <c:numCache>
                <c:formatCode>0.00</c:formatCode>
                <c:ptCount val="2"/>
                <c:pt idx="0">
                  <c:v>11.042458176572111</c:v>
                </c:pt>
                <c:pt idx="1">
                  <c:v>11.969710350709601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51-4FE3-B144-54E42D53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2864"/>
        <c:axId val="140693440"/>
      </c:scatterChart>
      <c:valAx>
        <c:axId val="140692864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693440"/>
        <c:crossesAt val="-10"/>
        <c:crossBetween val="midCat"/>
        <c:majorUnit val="1"/>
      </c:valAx>
      <c:valAx>
        <c:axId val="140693440"/>
        <c:scaling>
          <c:orientation val="minMax"/>
          <c:max val="13"/>
          <c:min val="1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69286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274371953505811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73622047244094"/>
          <c:y val="4.621047369078865E-2"/>
          <c:w val="0.80701312335958009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measured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summary!$K$9:$K$16</c:f>
                <c:numCache>
                  <c:formatCode>General</c:formatCode>
                  <c:ptCount val="8"/>
                  <c:pt idx="0">
                    <c:v>0.13127578473592191</c:v>
                  </c:pt>
                  <c:pt idx="1">
                    <c:v>0.10150701634770096</c:v>
                  </c:pt>
                  <c:pt idx="2">
                    <c:v>0.11024329762767786</c:v>
                  </c:pt>
                  <c:pt idx="3">
                    <c:v>0.10162919445510012</c:v>
                  </c:pt>
                  <c:pt idx="4">
                    <c:v>0.10322920979476884</c:v>
                  </c:pt>
                  <c:pt idx="5">
                    <c:v>0.12068424972914676</c:v>
                  </c:pt>
                  <c:pt idx="6">
                    <c:v>0.18219912928179052</c:v>
                  </c:pt>
                  <c:pt idx="7">
                    <c:v>0.10767692144806852</c:v>
                  </c:pt>
                </c:numCache>
              </c:numRef>
            </c:plus>
            <c:minus>
              <c:numRef>
                <c:f>summary!$K$9:$K$16</c:f>
                <c:numCache>
                  <c:formatCode>General</c:formatCode>
                  <c:ptCount val="8"/>
                  <c:pt idx="0">
                    <c:v>0.13127578473592191</c:v>
                  </c:pt>
                  <c:pt idx="1">
                    <c:v>0.10150701634770096</c:v>
                  </c:pt>
                  <c:pt idx="2">
                    <c:v>0.11024329762767786</c:v>
                  </c:pt>
                  <c:pt idx="3">
                    <c:v>0.10162919445510012</c:v>
                  </c:pt>
                  <c:pt idx="4">
                    <c:v>0.10322920979476884</c:v>
                  </c:pt>
                  <c:pt idx="5">
                    <c:v>0.12068424972914676</c:v>
                  </c:pt>
                  <c:pt idx="6">
                    <c:v>0.18219912928179052</c:v>
                  </c:pt>
                  <c:pt idx="7">
                    <c:v>0.10767692144806852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</a:ln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summary!$K$22:$K$29</c:f>
                <c:numCache>
                  <c:formatCode>General</c:formatCode>
                  <c:ptCount val="8"/>
                  <c:pt idx="0">
                    <c:v>8.9786594040838399E-2</c:v>
                  </c:pt>
                  <c:pt idx="1">
                    <c:v>7.6842095301645319E-2</c:v>
                  </c:pt>
                  <c:pt idx="2">
                    <c:v>7.7327941758463498E-2</c:v>
                  </c:pt>
                  <c:pt idx="3">
                    <c:v>7.2700163743084925E-2</c:v>
                  </c:pt>
                  <c:pt idx="4">
                    <c:v>9.8704041918808993E-2</c:v>
                  </c:pt>
                  <c:pt idx="5">
                    <c:v>9.3335264332528922E-2</c:v>
                  </c:pt>
                  <c:pt idx="6">
                    <c:v>7.3635451466607452E-2</c:v>
                  </c:pt>
                  <c:pt idx="7">
                    <c:v>8.1502203014453198E-2</c:v>
                  </c:pt>
                </c:numCache>
              </c:numRef>
            </c:plus>
            <c:minus>
              <c:numRef>
                <c:f>summary!$K$22:$K$29</c:f>
                <c:numCache>
                  <c:formatCode>General</c:formatCode>
                  <c:ptCount val="8"/>
                  <c:pt idx="0">
                    <c:v>8.9786594040838399E-2</c:v>
                  </c:pt>
                  <c:pt idx="1">
                    <c:v>7.6842095301645319E-2</c:v>
                  </c:pt>
                  <c:pt idx="2">
                    <c:v>7.7327941758463498E-2</c:v>
                  </c:pt>
                  <c:pt idx="3">
                    <c:v>7.2700163743084925E-2</c:v>
                  </c:pt>
                  <c:pt idx="4">
                    <c:v>9.8704041918808993E-2</c:v>
                  </c:pt>
                  <c:pt idx="5">
                    <c:v>9.3335264332528922E-2</c:v>
                  </c:pt>
                  <c:pt idx="6">
                    <c:v>7.3635451466607452E-2</c:v>
                  </c:pt>
                  <c:pt idx="7">
                    <c:v>8.1502203014453198E-2</c:v>
                  </c:pt>
                </c:numCache>
              </c:numRef>
            </c:minus>
            <c:spPr>
              <a:ln w="12700">
                <a:solidFill>
                  <a:srgbClr val="FF0000"/>
                </a:solidFill>
              </a:ln>
            </c:spPr>
          </c:errBars>
          <c:xVal>
            <c:numRef>
              <c:f>summary!$H$22:$H$29</c:f>
              <c:numCache>
                <c:formatCode>0.00</c:formatCode>
                <c:ptCount val="8"/>
                <c:pt idx="0">
                  <c:v>12.947030549821138</c:v>
                </c:pt>
                <c:pt idx="1">
                  <c:v>10.805126285744514</c:v>
                </c:pt>
                <c:pt idx="2">
                  <c:v>12.914502863735464</c:v>
                </c:pt>
                <c:pt idx="3">
                  <c:v>12.932689744901175</c:v>
                </c:pt>
                <c:pt idx="4">
                  <c:v>12.299227648287605</c:v>
                </c:pt>
                <c:pt idx="5">
                  <c:v>12.865766979421906</c:v>
                </c:pt>
                <c:pt idx="6">
                  <c:v>11.010269529605637</c:v>
                </c:pt>
                <c:pt idx="7">
                  <c:v>12.974087605208339</c:v>
                </c:pt>
              </c:numCache>
            </c:numRef>
          </c:xVal>
          <c:yVal>
            <c:numRef>
              <c:f>summary!$H$9:$H$16</c:f>
              <c:numCache>
                <c:formatCode>0.00</c:formatCode>
                <c:ptCount val="8"/>
                <c:pt idx="0">
                  <c:v>13.138591625301911</c:v>
                </c:pt>
                <c:pt idx="1">
                  <c:v>10.821493591026789</c:v>
                </c:pt>
                <c:pt idx="2">
                  <c:v>13.117952538749567</c:v>
                </c:pt>
                <c:pt idx="3">
                  <c:v>13.150209904339553</c:v>
                </c:pt>
                <c:pt idx="4">
                  <c:v>13.169976669746475</c:v>
                </c:pt>
                <c:pt idx="5">
                  <c:v>13.021550533234233</c:v>
                </c:pt>
                <c:pt idx="6">
                  <c:v>11.682789125316763</c:v>
                </c:pt>
                <c:pt idx="7">
                  <c:v>13.142320582722718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75A-4D6D-AC35-2153C099FE47}"/>
            </c:ext>
          </c:extLst>
        </c:ser>
        <c:ser>
          <c:idx val="1"/>
          <c:order val="1"/>
          <c:tx>
            <c:v>  perfect correlation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summary!$F$2:$F$3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xVal>
          <c:yVal>
            <c:numRef>
              <c:f>summary!$G$2:$G$3</c:f>
              <c:numCache>
                <c:formatCode>General</c:formatCode>
                <c:ptCount val="2"/>
                <c:pt idx="0">
                  <c:v>0</c:v>
                </c:pt>
                <c:pt idx="1">
                  <c:v>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73344"/>
        <c:axId val="374673920"/>
      </c:scatterChart>
      <c:valAx>
        <c:axId val="374673344"/>
        <c:scaling>
          <c:orientation val="minMax"/>
          <c:max val="14"/>
          <c:min val="1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0"/>
                  <a:t>TEP of Tubes </a:t>
                </a:r>
                <a:r>
                  <a:rPr lang="en-US" sz="1200" b="0" i="0" baseline="0">
                    <a:effectLst/>
                  </a:rPr>
                  <a:t>[</a:t>
                </a:r>
                <a:r>
                  <a:rPr lang="el-GR" sz="1200" b="0" i="0" baseline="0">
                    <a:effectLst/>
                  </a:rPr>
                  <a:t>μ</a:t>
                </a:r>
                <a:r>
                  <a:rPr lang="en-US" sz="1200" b="0" i="0" baseline="0">
                    <a:effectLst/>
                  </a:rPr>
                  <a:t>V/</a:t>
                </a:r>
                <a:r>
                  <a:rPr lang="el-GR" sz="1200" b="0" i="0" baseline="0">
                    <a:effectLst/>
                  </a:rPr>
                  <a:t>°</a:t>
                </a:r>
                <a:r>
                  <a:rPr lang="en-US" sz="1200" b="0" i="0" baseline="0">
                    <a:effectLst/>
                  </a:rPr>
                  <a:t>C]</a:t>
                </a:r>
                <a:endParaRPr lang="en-US" sz="1200" b="0"/>
              </a:p>
            </c:rich>
          </c:tx>
          <c:layout>
            <c:manualLayout>
              <c:xMode val="edge"/>
              <c:yMode val="edge"/>
              <c:x val="0.40734686176912877"/>
              <c:y val="0.9055555555555555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673920"/>
        <c:crossesAt val="-10"/>
        <c:crossBetween val="midCat"/>
        <c:majorUnit val="1"/>
      </c:valAx>
      <c:valAx>
        <c:axId val="374673920"/>
        <c:scaling>
          <c:orientation val="minMax"/>
          <c:max val="14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TEP of Pipe Segments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3888898137204309E-2"/>
              <c:y val="0.1469941257342832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673344"/>
        <c:crosses val="autoZero"/>
        <c:crossBetween val="midCat"/>
        <c:majorUnit val="1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rgbClr val="FF0000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15352921265391509"/>
          <c:y val="6.6836957880264961E-2"/>
          <c:w val="0.34752786979851619"/>
          <c:h val="0.12823084614423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P7b!$H$10:$H$334</c:f>
              <c:numCache>
                <c:formatCode>0.00</c:formatCode>
                <c:ptCount val="325"/>
                <c:pt idx="0">
                  <c:v>31.718035</c:v>
                </c:pt>
                <c:pt idx="1">
                  <c:v>32.352270000000004</c:v>
                </c:pt>
                <c:pt idx="2">
                  <c:v>32.506304999999998</c:v>
                </c:pt>
                <c:pt idx="3">
                  <c:v>32.485309999999998</c:v>
                </c:pt>
                <c:pt idx="4">
                  <c:v>32.410970000000006</c:v>
                </c:pt>
                <c:pt idx="5">
                  <c:v>32.319410000000005</c:v>
                </c:pt>
                <c:pt idx="6">
                  <c:v>32.216920000000002</c:v>
                </c:pt>
                <c:pt idx="7">
                  <c:v>32.148904999999999</c:v>
                </c:pt>
                <c:pt idx="8">
                  <c:v>32.101765</c:v>
                </c:pt>
                <c:pt idx="9">
                  <c:v>32.056840000000001</c:v>
                </c:pt>
                <c:pt idx="10">
                  <c:v>32.005994999999999</c:v>
                </c:pt>
                <c:pt idx="11">
                  <c:v>31.968515</c:v>
                </c:pt>
                <c:pt idx="12">
                  <c:v>31.931229999999999</c:v>
                </c:pt>
                <c:pt idx="13">
                  <c:v>31.901679999999999</c:v>
                </c:pt>
                <c:pt idx="14">
                  <c:v>31.950424999999999</c:v>
                </c:pt>
                <c:pt idx="15">
                  <c:v>32.254689999999997</c:v>
                </c:pt>
                <c:pt idx="16">
                  <c:v>32.570854999999995</c:v>
                </c:pt>
                <c:pt idx="17">
                  <c:v>32.833660000000002</c:v>
                </c:pt>
                <c:pt idx="18">
                  <c:v>33.024034999999998</c:v>
                </c:pt>
                <c:pt idx="19">
                  <c:v>33.133099999999999</c:v>
                </c:pt>
              </c:numCache>
            </c:numRef>
          </c:xVal>
          <c:yVal>
            <c:numRef>
              <c:f>P7b!$G$10:$G$334</c:f>
              <c:numCache>
                <c:formatCode>0.00</c:formatCode>
                <c:ptCount val="325"/>
                <c:pt idx="0">
                  <c:v>11.47602</c:v>
                </c:pt>
                <c:pt idx="1">
                  <c:v>11.500769999999999</c:v>
                </c:pt>
                <c:pt idx="2">
                  <c:v>11.497045</c:v>
                </c:pt>
                <c:pt idx="3">
                  <c:v>11.501514999999999</c:v>
                </c:pt>
                <c:pt idx="4">
                  <c:v>11.495464999999999</c:v>
                </c:pt>
                <c:pt idx="5">
                  <c:v>11.491434999999999</c:v>
                </c:pt>
                <c:pt idx="6">
                  <c:v>11.49019</c:v>
                </c:pt>
                <c:pt idx="7">
                  <c:v>11.489699999999999</c:v>
                </c:pt>
                <c:pt idx="8">
                  <c:v>11.483029999999999</c:v>
                </c:pt>
                <c:pt idx="9">
                  <c:v>11.48367</c:v>
                </c:pt>
                <c:pt idx="10">
                  <c:v>11.48728</c:v>
                </c:pt>
                <c:pt idx="11">
                  <c:v>11.485045</c:v>
                </c:pt>
                <c:pt idx="12">
                  <c:v>11.48142</c:v>
                </c:pt>
                <c:pt idx="13">
                  <c:v>11.4811</c:v>
                </c:pt>
                <c:pt idx="14">
                  <c:v>11.46303</c:v>
                </c:pt>
                <c:pt idx="15">
                  <c:v>11.491105000000001</c:v>
                </c:pt>
                <c:pt idx="16">
                  <c:v>11.502099999999999</c:v>
                </c:pt>
                <c:pt idx="17">
                  <c:v>11.507605</c:v>
                </c:pt>
                <c:pt idx="18">
                  <c:v>11.524094999999999</c:v>
                </c:pt>
                <c:pt idx="19">
                  <c:v>11.519755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77-4F78-83C4-73099F310E9F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P7b!$M$5:$M$6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P7b!$P$5:$P$6</c:f>
              <c:numCache>
                <c:formatCode>0.00</c:formatCode>
                <c:ptCount val="2"/>
                <c:pt idx="0">
                  <c:v>11.059714125481838</c:v>
                </c:pt>
                <c:pt idx="1">
                  <c:v>12.115925473145507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577-4F78-83C4-73099F310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95744"/>
        <c:axId val="140696320"/>
      </c:scatterChart>
      <c:valAx>
        <c:axId val="140695744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696320"/>
        <c:crossesAt val="-10"/>
        <c:crossBetween val="midCat"/>
        <c:majorUnit val="1"/>
      </c:valAx>
      <c:valAx>
        <c:axId val="140696320"/>
        <c:scaling>
          <c:orientation val="minMax"/>
          <c:max val="13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69574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P7b!$D$10:$D$334</c:f>
              <c:numCache>
                <c:formatCode>0.00</c:formatCode>
                <c:ptCount val="325"/>
                <c:pt idx="0">
                  <c:v>31.490680000000001</c:v>
                </c:pt>
                <c:pt idx="1">
                  <c:v>32.149059999999999</c:v>
                </c:pt>
                <c:pt idx="2">
                  <c:v>32.30836</c:v>
                </c:pt>
                <c:pt idx="3">
                  <c:v>32.290649999999999</c:v>
                </c:pt>
                <c:pt idx="4">
                  <c:v>32.213050000000003</c:v>
                </c:pt>
                <c:pt idx="5">
                  <c:v>32.123040000000003</c:v>
                </c:pt>
                <c:pt idx="6">
                  <c:v>32.021540000000002</c:v>
                </c:pt>
                <c:pt idx="7">
                  <c:v>31.950130000000001</c:v>
                </c:pt>
                <c:pt idx="8">
                  <c:v>31.900569999999998</c:v>
                </c:pt>
                <c:pt idx="9">
                  <c:v>31.857589999999998</c:v>
                </c:pt>
                <c:pt idx="10">
                  <c:v>31.80744</c:v>
                </c:pt>
                <c:pt idx="11">
                  <c:v>31.766559999999998</c:v>
                </c:pt>
                <c:pt idx="12">
                  <c:v>31.731079999999999</c:v>
                </c:pt>
                <c:pt idx="13">
                  <c:v>31.702549999999999</c:v>
                </c:pt>
                <c:pt idx="14">
                  <c:v>31.72869</c:v>
                </c:pt>
                <c:pt idx="15">
                  <c:v>31.995080000000002</c:v>
                </c:pt>
                <c:pt idx="16">
                  <c:v>32.310409999999997</c:v>
                </c:pt>
                <c:pt idx="17">
                  <c:v>32.573450000000001</c:v>
                </c:pt>
                <c:pt idx="18">
                  <c:v>32.761020000000002</c:v>
                </c:pt>
                <c:pt idx="19">
                  <c:v>32.874639999999999</c:v>
                </c:pt>
              </c:numCache>
            </c:numRef>
          </c:xVal>
          <c:yVal>
            <c:numRef>
              <c:f>P7b!$B$10:$B$334</c:f>
              <c:numCache>
                <c:formatCode>0.00</c:formatCode>
                <c:ptCount val="325"/>
                <c:pt idx="0">
                  <c:v>11.51657</c:v>
                </c:pt>
                <c:pt idx="1">
                  <c:v>11.538119999999999</c:v>
                </c:pt>
                <c:pt idx="2">
                  <c:v>11.557309999999999</c:v>
                </c:pt>
                <c:pt idx="3">
                  <c:v>11.55819</c:v>
                </c:pt>
                <c:pt idx="4">
                  <c:v>11.54603</c:v>
                </c:pt>
                <c:pt idx="5">
                  <c:v>11.543809999999999</c:v>
                </c:pt>
                <c:pt idx="6">
                  <c:v>11.53274</c:v>
                </c:pt>
                <c:pt idx="7">
                  <c:v>11.53641</c:v>
                </c:pt>
                <c:pt idx="8">
                  <c:v>11.534789999999999</c:v>
                </c:pt>
                <c:pt idx="9">
                  <c:v>11.5303</c:v>
                </c:pt>
                <c:pt idx="10">
                  <c:v>11.53063</c:v>
                </c:pt>
                <c:pt idx="11">
                  <c:v>11.525269999999999</c:v>
                </c:pt>
                <c:pt idx="12">
                  <c:v>11.52622</c:v>
                </c:pt>
                <c:pt idx="13">
                  <c:v>11.526349999999999</c:v>
                </c:pt>
                <c:pt idx="14">
                  <c:v>11.500959999999999</c:v>
                </c:pt>
                <c:pt idx="15">
                  <c:v>11.54406</c:v>
                </c:pt>
                <c:pt idx="16">
                  <c:v>11.55311</c:v>
                </c:pt>
                <c:pt idx="17">
                  <c:v>11.55658</c:v>
                </c:pt>
                <c:pt idx="18">
                  <c:v>11.58371</c:v>
                </c:pt>
                <c:pt idx="19">
                  <c:v>11.5702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51-4FE3-B144-54E42D53F3F3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P7b!$M$5:$M$6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P7b!$N$5:$N$6</c:f>
              <c:numCache>
                <c:formatCode>0.00</c:formatCode>
                <c:ptCount val="2"/>
                <c:pt idx="0">
                  <c:v>11.115345074584011</c:v>
                </c:pt>
                <c:pt idx="1">
                  <c:v>12.171556422247681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51-4FE3-B144-54E42D53F3F3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P7b!$E$10:$E$334</c:f>
              <c:numCache>
                <c:formatCode>0.00</c:formatCode>
                <c:ptCount val="325"/>
                <c:pt idx="0">
                  <c:v>31.94539</c:v>
                </c:pt>
                <c:pt idx="1">
                  <c:v>32.555480000000003</c:v>
                </c:pt>
                <c:pt idx="2">
                  <c:v>32.704250000000002</c:v>
                </c:pt>
                <c:pt idx="3">
                  <c:v>32.679969999999997</c:v>
                </c:pt>
                <c:pt idx="4">
                  <c:v>32.608890000000002</c:v>
                </c:pt>
                <c:pt idx="5">
                  <c:v>32.515779999999999</c:v>
                </c:pt>
                <c:pt idx="6">
                  <c:v>32.412300000000002</c:v>
                </c:pt>
                <c:pt idx="7">
                  <c:v>32.347679999999997</c:v>
                </c:pt>
                <c:pt idx="8">
                  <c:v>32.302959999999999</c:v>
                </c:pt>
                <c:pt idx="9">
                  <c:v>32.25609</c:v>
                </c:pt>
                <c:pt idx="10">
                  <c:v>32.204549999999998</c:v>
                </c:pt>
                <c:pt idx="11">
                  <c:v>32.170470000000002</c:v>
                </c:pt>
                <c:pt idx="12">
                  <c:v>32.13138</c:v>
                </c:pt>
                <c:pt idx="13">
                  <c:v>32.100810000000003</c:v>
                </c:pt>
                <c:pt idx="14">
                  <c:v>32.172159999999998</c:v>
                </c:pt>
                <c:pt idx="15">
                  <c:v>32.514299999999999</c:v>
                </c:pt>
                <c:pt idx="16">
                  <c:v>32.831299999999999</c:v>
                </c:pt>
                <c:pt idx="17">
                  <c:v>33.093870000000003</c:v>
                </c:pt>
                <c:pt idx="18">
                  <c:v>33.287050000000001</c:v>
                </c:pt>
                <c:pt idx="19">
                  <c:v>33.391559999999998</c:v>
                </c:pt>
              </c:numCache>
            </c:numRef>
          </c:xVal>
          <c:yVal>
            <c:numRef>
              <c:f>P7b!$C$10:$C$334</c:f>
              <c:numCache>
                <c:formatCode>0.00</c:formatCode>
                <c:ptCount val="325"/>
                <c:pt idx="0">
                  <c:v>11.43547</c:v>
                </c:pt>
                <c:pt idx="1">
                  <c:v>11.463419999999999</c:v>
                </c:pt>
                <c:pt idx="2">
                  <c:v>11.436779999999999</c:v>
                </c:pt>
                <c:pt idx="3">
                  <c:v>11.444839999999999</c:v>
                </c:pt>
                <c:pt idx="4">
                  <c:v>11.444900000000001</c:v>
                </c:pt>
                <c:pt idx="5">
                  <c:v>11.43906</c:v>
                </c:pt>
                <c:pt idx="6">
                  <c:v>11.44764</c:v>
                </c:pt>
                <c:pt idx="7">
                  <c:v>11.44299</c:v>
                </c:pt>
                <c:pt idx="8">
                  <c:v>11.43127</c:v>
                </c:pt>
                <c:pt idx="9">
                  <c:v>11.43704</c:v>
                </c:pt>
                <c:pt idx="10">
                  <c:v>11.44393</c:v>
                </c:pt>
                <c:pt idx="11">
                  <c:v>11.44482</c:v>
                </c:pt>
                <c:pt idx="12">
                  <c:v>11.43662</c:v>
                </c:pt>
                <c:pt idx="13">
                  <c:v>11.43585</c:v>
                </c:pt>
                <c:pt idx="14">
                  <c:v>11.4251</c:v>
                </c:pt>
                <c:pt idx="15">
                  <c:v>11.43815</c:v>
                </c:pt>
                <c:pt idx="16">
                  <c:v>11.451089999999999</c:v>
                </c:pt>
                <c:pt idx="17">
                  <c:v>11.458629999999999</c:v>
                </c:pt>
                <c:pt idx="18">
                  <c:v>11.46448</c:v>
                </c:pt>
                <c:pt idx="19">
                  <c:v>11.46931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51-4FE3-B144-54E42D53F3F3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P7b!$M$5:$M$6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P7b!$O$5:$O$6</c:f>
              <c:numCache>
                <c:formatCode>0.00</c:formatCode>
                <c:ptCount val="2"/>
                <c:pt idx="0">
                  <c:v>11.004083176381311</c:v>
                </c:pt>
                <c:pt idx="1">
                  <c:v>12.060294524044981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D51-4FE3-B144-54E42D53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37440"/>
        <c:axId val="140838016"/>
      </c:scatterChart>
      <c:valAx>
        <c:axId val="140837440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838016"/>
        <c:crossesAt val="-10"/>
        <c:crossBetween val="midCat"/>
        <c:majorUnit val="1"/>
      </c:valAx>
      <c:valAx>
        <c:axId val="140838016"/>
        <c:scaling>
          <c:orientation val="minMax"/>
          <c:max val="13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83744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274371953505811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P8a!$H$10:$H$334</c:f>
              <c:numCache>
                <c:formatCode>0.00</c:formatCode>
                <c:ptCount val="325"/>
                <c:pt idx="0">
                  <c:v>31.09526</c:v>
                </c:pt>
                <c:pt idx="1">
                  <c:v>31.80228</c:v>
                </c:pt>
                <c:pt idx="2">
                  <c:v>32.253590000000003</c:v>
                </c:pt>
                <c:pt idx="3">
                  <c:v>30.862575</c:v>
                </c:pt>
                <c:pt idx="4">
                  <c:v>32.739994999999993</c:v>
                </c:pt>
                <c:pt idx="5">
                  <c:v>33.742989999999999</c:v>
                </c:pt>
                <c:pt idx="6">
                  <c:v>34.287765</c:v>
                </c:pt>
                <c:pt idx="7">
                  <c:v>34.577690000000004</c:v>
                </c:pt>
                <c:pt idx="8">
                  <c:v>34.731614999999998</c:v>
                </c:pt>
                <c:pt idx="9">
                  <c:v>34.803539999999998</c:v>
                </c:pt>
                <c:pt idx="10">
                  <c:v>34.735879999999995</c:v>
                </c:pt>
                <c:pt idx="11">
                  <c:v>34.594274999999996</c:v>
                </c:pt>
                <c:pt idx="12">
                  <c:v>34.455784999999999</c:v>
                </c:pt>
                <c:pt idx="13">
                  <c:v>34.340270000000004</c:v>
                </c:pt>
                <c:pt idx="14">
                  <c:v>34.245024999999998</c:v>
                </c:pt>
                <c:pt idx="15">
                  <c:v>34.244250000000001</c:v>
                </c:pt>
                <c:pt idx="16">
                  <c:v>34.337850000000003</c:v>
                </c:pt>
                <c:pt idx="17">
                  <c:v>34.408839999999998</c:v>
                </c:pt>
                <c:pt idx="18">
                  <c:v>34.328994999999999</c:v>
                </c:pt>
                <c:pt idx="19">
                  <c:v>34.228785000000002</c:v>
                </c:pt>
                <c:pt idx="20">
                  <c:v>34.135835</c:v>
                </c:pt>
                <c:pt idx="21">
                  <c:v>34.040059999999997</c:v>
                </c:pt>
                <c:pt idx="22">
                  <c:v>33.975499999999997</c:v>
                </c:pt>
                <c:pt idx="23">
                  <c:v>33.920310000000001</c:v>
                </c:pt>
              </c:numCache>
            </c:numRef>
          </c:xVal>
          <c:yVal>
            <c:numRef>
              <c:f>P8a!$G$10:$G$334</c:f>
              <c:numCache>
                <c:formatCode>0.00</c:formatCode>
                <c:ptCount val="325"/>
                <c:pt idx="0">
                  <c:v>12.919964999999999</c:v>
                </c:pt>
                <c:pt idx="1">
                  <c:v>12.950769999999999</c:v>
                </c:pt>
                <c:pt idx="2">
                  <c:v>12.960645</c:v>
                </c:pt>
                <c:pt idx="3">
                  <c:v>12.888425</c:v>
                </c:pt>
                <c:pt idx="4">
                  <c:v>12.978905000000001</c:v>
                </c:pt>
                <c:pt idx="5">
                  <c:v>13.002559999999999</c:v>
                </c:pt>
                <c:pt idx="6">
                  <c:v>13.018585</c:v>
                </c:pt>
                <c:pt idx="7">
                  <c:v>13.026045</c:v>
                </c:pt>
                <c:pt idx="8">
                  <c:v>13.028309999999999</c:v>
                </c:pt>
                <c:pt idx="9">
                  <c:v>13.05533</c:v>
                </c:pt>
                <c:pt idx="10">
                  <c:v>13.033445</c:v>
                </c:pt>
                <c:pt idx="11">
                  <c:v>13.025365000000001</c:v>
                </c:pt>
                <c:pt idx="12">
                  <c:v>13.019285</c:v>
                </c:pt>
                <c:pt idx="13">
                  <c:v>13.019105</c:v>
                </c:pt>
                <c:pt idx="14">
                  <c:v>13.020515</c:v>
                </c:pt>
                <c:pt idx="15">
                  <c:v>13.011659999999999</c:v>
                </c:pt>
                <c:pt idx="16">
                  <c:v>13.019410000000001</c:v>
                </c:pt>
                <c:pt idx="17">
                  <c:v>13.04457</c:v>
                </c:pt>
                <c:pt idx="18">
                  <c:v>13.02242</c:v>
                </c:pt>
                <c:pt idx="19">
                  <c:v>13.014154999999999</c:v>
                </c:pt>
                <c:pt idx="20">
                  <c:v>13.015740000000001</c:v>
                </c:pt>
                <c:pt idx="21">
                  <c:v>13.011395</c:v>
                </c:pt>
                <c:pt idx="22">
                  <c:v>13.009855</c:v>
                </c:pt>
                <c:pt idx="23">
                  <c:v>13.009969999999999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P8a!$M$5:$M$6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P8a!$P$5:$P$6</c:f>
              <c:numCache>
                <c:formatCode>0.00</c:formatCode>
                <c:ptCount val="2"/>
                <c:pt idx="0">
                  <c:v>12.549865871485089</c:v>
                </c:pt>
                <c:pt idx="1">
                  <c:v>13.538987637683766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0320"/>
        <c:axId val="140840896"/>
      </c:scatterChart>
      <c:valAx>
        <c:axId val="140840320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840896"/>
        <c:crossesAt val="-10"/>
        <c:crossBetween val="midCat"/>
        <c:majorUnit val="1"/>
      </c:valAx>
      <c:valAx>
        <c:axId val="140840896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840320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P8a!$D$10:$D$334</c:f>
              <c:numCache>
                <c:formatCode>0.00</c:formatCode>
                <c:ptCount val="325"/>
                <c:pt idx="0">
                  <c:v>30.9011</c:v>
                </c:pt>
                <c:pt idx="1">
                  <c:v>31.588259999999998</c:v>
                </c:pt>
                <c:pt idx="2">
                  <c:v>32.020020000000002</c:v>
                </c:pt>
                <c:pt idx="3">
                  <c:v>30.663799999999998</c:v>
                </c:pt>
                <c:pt idx="4">
                  <c:v>32.509569999999997</c:v>
                </c:pt>
                <c:pt idx="5">
                  <c:v>33.49982</c:v>
                </c:pt>
                <c:pt idx="6">
                  <c:v>34.03877</c:v>
                </c:pt>
                <c:pt idx="7">
                  <c:v>34.327359999999999</c:v>
                </c:pt>
                <c:pt idx="8">
                  <c:v>34.482849999999999</c:v>
                </c:pt>
                <c:pt idx="9">
                  <c:v>34.558190000000003</c:v>
                </c:pt>
                <c:pt idx="10">
                  <c:v>34.49785</c:v>
                </c:pt>
                <c:pt idx="11">
                  <c:v>34.355919999999998</c:v>
                </c:pt>
                <c:pt idx="12">
                  <c:v>34.215919999999997</c:v>
                </c:pt>
                <c:pt idx="13">
                  <c:v>34.098550000000003</c:v>
                </c:pt>
                <c:pt idx="14">
                  <c:v>34.004069999999999</c:v>
                </c:pt>
                <c:pt idx="15">
                  <c:v>33.999659999999999</c:v>
                </c:pt>
                <c:pt idx="16">
                  <c:v>34.092109999999998</c:v>
                </c:pt>
                <c:pt idx="17">
                  <c:v>34.165840000000003</c:v>
                </c:pt>
                <c:pt idx="18">
                  <c:v>34.09198</c:v>
                </c:pt>
                <c:pt idx="19">
                  <c:v>33.988810000000001</c:v>
                </c:pt>
                <c:pt idx="20">
                  <c:v>33.895499999999998</c:v>
                </c:pt>
                <c:pt idx="21">
                  <c:v>33.798749999999998</c:v>
                </c:pt>
                <c:pt idx="22">
                  <c:v>33.734220000000001</c:v>
                </c:pt>
                <c:pt idx="23">
                  <c:v>33.678130000000003</c:v>
                </c:pt>
              </c:numCache>
            </c:numRef>
          </c:xVal>
          <c:yVal>
            <c:numRef>
              <c:f>P8a!$B$10:$B$334</c:f>
              <c:numCache>
                <c:formatCode>0.00</c:formatCode>
                <c:ptCount val="325"/>
                <c:pt idx="0">
                  <c:v>12.91695</c:v>
                </c:pt>
                <c:pt idx="1">
                  <c:v>12.95256</c:v>
                </c:pt>
                <c:pt idx="2">
                  <c:v>12.938089999999999</c:v>
                </c:pt>
                <c:pt idx="3">
                  <c:v>12.876519999999999</c:v>
                </c:pt>
                <c:pt idx="4">
                  <c:v>12.99211</c:v>
                </c:pt>
                <c:pt idx="5">
                  <c:v>13.00376</c:v>
                </c:pt>
                <c:pt idx="6">
                  <c:v>13.03265</c:v>
                </c:pt>
                <c:pt idx="7">
                  <c:v>13.0451</c:v>
                </c:pt>
                <c:pt idx="8">
                  <c:v>13.05054</c:v>
                </c:pt>
                <c:pt idx="9">
                  <c:v>13.076839999999999</c:v>
                </c:pt>
                <c:pt idx="10">
                  <c:v>13.068989999999999</c:v>
                </c:pt>
                <c:pt idx="11">
                  <c:v>13.04238</c:v>
                </c:pt>
                <c:pt idx="12">
                  <c:v>13.0443</c:v>
                </c:pt>
                <c:pt idx="13">
                  <c:v>13.03182</c:v>
                </c:pt>
                <c:pt idx="14">
                  <c:v>13.04003</c:v>
                </c:pt>
                <c:pt idx="15">
                  <c:v>13.021649999999999</c:v>
                </c:pt>
                <c:pt idx="16">
                  <c:v>13.02352</c:v>
                </c:pt>
                <c:pt idx="17">
                  <c:v>13.07823</c:v>
                </c:pt>
                <c:pt idx="18">
                  <c:v>13.04523</c:v>
                </c:pt>
                <c:pt idx="19">
                  <c:v>13.02961</c:v>
                </c:pt>
                <c:pt idx="20">
                  <c:v>13.02816</c:v>
                </c:pt>
                <c:pt idx="21">
                  <c:v>13.026629999999999</c:v>
                </c:pt>
                <c:pt idx="22">
                  <c:v>13.02652</c:v>
                </c:pt>
                <c:pt idx="23">
                  <c:v>13.02502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P8a!$M$5:$M$6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P8a!$N$5:$N$6</c:f>
              <c:numCache>
                <c:formatCode>0.00</c:formatCode>
                <c:ptCount val="2"/>
                <c:pt idx="0">
                  <c:v>12.57062073378297</c:v>
                </c:pt>
                <c:pt idx="1">
                  <c:v>13.559742499981647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P8a!$E$10:$E$334</c:f>
              <c:numCache>
                <c:formatCode>0.00</c:formatCode>
                <c:ptCount val="325"/>
                <c:pt idx="0">
                  <c:v>31.28942</c:v>
                </c:pt>
                <c:pt idx="1">
                  <c:v>32.016300000000001</c:v>
                </c:pt>
                <c:pt idx="2">
                  <c:v>32.487160000000003</c:v>
                </c:pt>
                <c:pt idx="3">
                  <c:v>31.061350000000001</c:v>
                </c:pt>
                <c:pt idx="4">
                  <c:v>32.970419999999997</c:v>
                </c:pt>
                <c:pt idx="5">
                  <c:v>33.986159999999998</c:v>
                </c:pt>
                <c:pt idx="6">
                  <c:v>34.536760000000001</c:v>
                </c:pt>
                <c:pt idx="7">
                  <c:v>34.828020000000002</c:v>
                </c:pt>
                <c:pt idx="8">
                  <c:v>34.980379999999997</c:v>
                </c:pt>
                <c:pt idx="9">
                  <c:v>35.04889</c:v>
                </c:pt>
                <c:pt idx="10">
                  <c:v>34.973909999999997</c:v>
                </c:pt>
                <c:pt idx="11">
                  <c:v>34.832630000000002</c:v>
                </c:pt>
                <c:pt idx="12">
                  <c:v>34.695650000000001</c:v>
                </c:pt>
                <c:pt idx="13">
                  <c:v>34.581989999999998</c:v>
                </c:pt>
                <c:pt idx="14">
                  <c:v>34.485979999999998</c:v>
                </c:pt>
                <c:pt idx="15">
                  <c:v>34.488840000000003</c:v>
                </c:pt>
                <c:pt idx="16">
                  <c:v>34.583590000000001</c:v>
                </c:pt>
                <c:pt idx="17">
                  <c:v>34.65184</c:v>
                </c:pt>
                <c:pt idx="18">
                  <c:v>34.566009999999999</c:v>
                </c:pt>
                <c:pt idx="19">
                  <c:v>34.468760000000003</c:v>
                </c:pt>
                <c:pt idx="20">
                  <c:v>34.376170000000002</c:v>
                </c:pt>
                <c:pt idx="21">
                  <c:v>34.281370000000003</c:v>
                </c:pt>
                <c:pt idx="22">
                  <c:v>34.21678</c:v>
                </c:pt>
                <c:pt idx="23">
                  <c:v>34.162489999999998</c:v>
                </c:pt>
              </c:numCache>
            </c:numRef>
          </c:xVal>
          <c:yVal>
            <c:numRef>
              <c:f>P8a!$C$10:$C$334</c:f>
              <c:numCache>
                <c:formatCode>0.00</c:formatCode>
                <c:ptCount val="325"/>
                <c:pt idx="0">
                  <c:v>12.922979999999999</c:v>
                </c:pt>
                <c:pt idx="1">
                  <c:v>12.948979999999999</c:v>
                </c:pt>
                <c:pt idx="2">
                  <c:v>12.9832</c:v>
                </c:pt>
                <c:pt idx="3">
                  <c:v>12.90033</c:v>
                </c:pt>
                <c:pt idx="4">
                  <c:v>12.9657</c:v>
                </c:pt>
                <c:pt idx="5">
                  <c:v>13.00136</c:v>
                </c:pt>
                <c:pt idx="6">
                  <c:v>13.004519999999999</c:v>
                </c:pt>
                <c:pt idx="7">
                  <c:v>13.00699</c:v>
                </c:pt>
                <c:pt idx="8">
                  <c:v>13.006079999999999</c:v>
                </c:pt>
                <c:pt idx="9">
                  <c:v>13.03382</c:v>
                </c:pt>
                <c:pt idx="10">
                  <c:v>12.9979</c:v>
                </c:pt>
                <c:pt idx="11">
                  <c:v>13.00835</c:v>
                </c:pt>
                <c:pt idx="12">
                  <c:v>12.99427</c:v>
                </c:pt>
                <c:pt idx="13">
                  <c:v>13.00639</c:v>
                </c:pt>
                <c:pt idx="14">
                  <c:v>13.000999999999999</c:v>
                </c:pt>
                <c:pt idx="15">
                  <c:v>13.001669999999999</c:v>
                </c:pt>
                <c:pt idx="16">
                  <c:v>13.0153</c:v>
                </c:pt>
                <c:pt idx="17">
                  <c:v>13.010909999999999</c:v>
                </c:pt>
                <c:pt idx="18">
                  <c:v>12.999609999999999</c:v>
                </c:pt>
                <c:pt idx="19">
                  <c:v>12.998699999999999</c:v>
                </c:pt>
                <c:pt idx="20">
                  <c:v>13.00332</c:v>
                </c:pt>
                <c:pt idx="21">
                  <c:v>12.99616</c:v>
                </c:pt>
                <c:pt idx="22">
                  <c:v>12.99319</c:v>
                </c:pt>
                <c:pt idx="23">
                  <c:v>12.99492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P8a!$M$5:$M$6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P8a!$O$5:$O$6</c:f>
              <c:numCache>
                <c:formatCode>0.00</c:formatCode>
                <c:ptCount val="2"/>
                <c:pt idx="0">
                  <c:v>12.529111009186906</c:v>
                </c:pt>
                <c:pt idx="1">
                  <c:v>13.518232775385583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2624"/>
        <c:axId val="140843200"/>
      </c:scatterChart>
      <c:valAx>
        <c:axId val="140842624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843200"/>
        <c:crossesAt val="-10"/>
        <c:crossBetween val="midCat"/>
        <c:majorUnit val="1"/>
      </c:valAx>
      <c:valAx>
        <c:axId val="140843200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084262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P8b!$H$10:$H$334</c:f>
              <c:numCache>
                <c:formatCode>0.00</c:formatCode>
                <c:ptCount val="325"/>
                <c:pt idx="0">
                  <c:v>32.077269999999999</c:v>
                </c:pt>
                <c:pt idx="1">
                  <c:v>32.984364999999997</c:v>
                </c:pt>
                <c:pt idx="2">
                  <c:v>33.338764999999995</c:v>
                </c:pt>
                <c:pt idx="3">
                  <c:v>33.320785000000001</c:v>
                </c:pt>
                <c:pt idx="4">
                  <c:v>33.392584999999997</c:v>
                </c:pt>
                <c:pt idx="5">
                  <c:v>33.60624</c:v>
                </c:pt>
                <c:pt idx="6">
                  <c:v>33.764775</c:v>
                </c:pt>
                <c:pt idx="7">
                  <c:v>33.852345</c:v>
                </c:pt>
                <c:pt idx="8">
                  <c:v>33.903770000000002</c:v>
                </c:pt>
                <c:pt idx="9">
                  <c:v>33.836480000000002</c:v>
                </c:pt>
                <c:pt idx="10">
                  <c:v>33.588499999999996</c:v>
                </c:pt>
                <c:pt idx="11">
                  <c:v>33.345690000000005</c:v>
                </c:pt>
                <c:pt idx="12">
                  <c:v>33.115735000000001</c:v>
                </c:pt>
                <c:pt idx="13">
                  <c:v>32.937224999999998</c:v>
                </c:pt>
                <c:pt idx="14">
                  <c:v>32.832765000000002</c:v>
                </c:pt>
                <c:pt idx="15">
                  <c:v>32.928350000000002</c:v>
                </c:pt>
                <c:pt idx="16">
                  <c:v>33.167519999999996</c:v>
                </c:pt>
                <c:pt idx="17">
                  <c:v>33.394774999999996</c:v>
                </c:pt>
                <c:pt idx="18">
                  <c:v>33.564189999999996</c:v>
                </c:pt>
                <c:pt idx="19">
                  <c:v>33.701144999999997</c:v>
                </c:pt>
                <c:pt idx="20">
                  <c:v>33.811750000000004</c:v>
                </c:pt>
                <c:pt idx="21">
                  <c:v>33.87453</c:v>
                </c:pt>
              </c:numCache>
            </c:numRef>
          </c:xVal>
          <c:yVal>
            <c:numRef>
              <c:f>P8b!$G$10:$G$334</c:f>
              <c:numCache>
                <c:formatCode>0.00</c:formatCode>
                <c:ptCount val="325"/>
                <c:pt idx="0">
                  <c:v>12.964319999999999</c:v>
                </c:pt>
                <c:pt idx="1">
                  <c:v>12.999459999999999</c:v>
                </c:pt>
                <c:pt idx="2">
                  <c:v>13.00314</c:v>
                </c:pt>
                <c:pt idx="3">
                  <c:v>12.996099999999998</c:v>
                </c:pt>
                <c:pt idx="4">
                  <c:v>13.00896</c:v>
                </c:pt>
                <c:pt idx="5">
                  <c:v>13.007490000000001</c:v>
                </c:pt>
                <c:pt idx="6">
                  <c:v>13.012944999999998</c:v>
                </c:pt>
                <c:pt idx="7">
                  <c:v>13.01801</c:v>
                </c:pt>
                <c:pt idx="8">
                  <c:v>13.011794999999999</c:v>
                </c:pt>
                <c:pt idx="9">
                  <c:v>13.022245</c:v>
                </c:pt>
                <c:pt idx="10">
                  <c:v>13.00221</c:v>
                </c:pt>
                <c:pt idx="11">
                  <c:v>13.001574999999999</c:v>
                </c:pt>
                <c:pt idx="12">
                  <c:v>12.991875</c:v>
                </c:pt>
                <c:pt idx="13">
                  <c:v>12.989355</c:v>
                </c:pt>
                <c:pt idx="14">
                  <c:v>12.981985</c:v>
                </c:pt>
                <c:pt idx="15">
                  <c:v>12.975429999999999</c:v>
                </c:pt>
                <c:pt idx="16">
                  <c:v>13.002320000000001</c:v>
                </c:pt>
                <c:pt idx="17">
                  <c:v>13.002759999999999</c:v>
                </c:pt>
                <c:pt idx="18">
                  <c:v>13.004149999999999</c:v>
                </c:pt>
                <c:pt idx="19">
                  <c:v>13.01163</c:v>
                </c:pt>
                <c:pt idx="20">
                  <c:v>13.018545</c:v>
                </c:pt>
                <c:pt idx="21">
                  <c:v>13.015574999999998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P8b!$M$5:$M$6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P8b!$P$5:$P$6</c:f>
              <c:numCache>
                <c:formatCode>0.00</c:formatCode>
                <c:ptCount val="2"/>
                <c:pt idx="0">
                  <c:v>12.598299154148984</c:v>
                </c:pt>
                <c:pt idx="1">
                  <c:v>13.503304287652513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4352"/>
        <c:axId val="141084928"/>
      </c:scatterChart>
      <c:valAx>
        <c:axId val="141084352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084928"/>
        <c:crossesAt val="-10"/>
        <c:crossBetween val="midCat"/>
        <c:majorUnit val="1"/>
      </c:valAx>
      <c:valAx>
        <c:axId val="141084928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08435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P8b!$D$10:$D$334</c:f>
              <c:numCache>
                <c:formatCode>0.00</c:formatCode>
                <c:ptCount val="325"/>
                <c:pt idx="0">
                  <c:v>31.931190000000001</c:v>
                </c:pt>
                <c:pt idx="1">
                  <c:v>32.827219999999997</c:v>
                </c:pt>
                <c:pt idx="2">
                  <c:v>33.199249999999999</c:v>
                </c:pt>
                <c:pt idx="3">
                  <c:v>33.189819999999997</c:v>
                </c:pt>
                <c:pt idx="4">
                  <c:v>33.229610000000001</c:v>
                </c:pt>
                <c:pt idx="5">
                  <c:v>33.424849999999999</c:v>
                </c:pt>
                <c:pt idx="6">
                  <c:v>33.580939999999998</c:v>
                </c:pt>
                <c:pt idx="7">
                  <c:v>33.667749999999998</c:v>
                </c:pt>
                <c:pt idx="8">
                  <c:v>33.72719</c:v>
                </c:pt>
                <c:pt idx="9">
                  <c:v>33.68168</c:v>
                </c:pt>
                <c:pt idx="10">
                  <c:v>33.453479999999999</c:v>
                </c:pt>
                <c:pt idx="11">
                  <c:v>33.215260000000001</c:v>
                </c:pt>
                <c:pt idx="12">
                  <c:v>32.986179999999997</c:v>
                </c:pt>
                <c:pt idx="13">
                  <c:v>32.808610000000002</c:v>
                </c:pt>
                <c:pt idx="14">
                  <c:v>32.700960000000002</c:v>
                </c:pt>
                <c:pt idx="15">
                  <c:v>32.773940000000003</c:v>
                </c:pt>
                <c:pt idx="16">
                  <c:v>33.005139999999997</c:v>
                </c:pt>
                <c:pt idx="17">
                  <c:v>33.233519999999999</c:v>
                </c:pt>
                <c:pt idx="18">
                  <c:v>33.405529999999999</c:v>
                </c:pt>
                <c:pt idx="19">
                  <c:v>33.539149999999999</c:v>
                </c:pt>
                <c:pt idx="20">
                  <c:v>33.645229999999998</c:v>
                </c:pt>
                <c:pt idx="21">
                  <c:v>33.712400000000002</c:v>
                </c:pt>
              </c:numCache>
            </c:numRef>
          </c:xVal>
          <c:yVal>
            <c:numRef>
              <c:f>P8b!$B$10:$B$334</c:f>
              <c:numCache>
                <c:formatCode>0.00</c:formatCode>
                <c:ptCount val="325"/>
                <c:pt idx="0">
                  <c:v>12.978679999999999</c:v>
                </c:pt>
                <c:pt idx="1">
                  <c:v>13.00164</c:v>
                </c:pt>
                <c:pt idx="2">
                  <c:v>13.01665</c:v>
                </c:pt>
                <c:pt idx="3">
                  <c:v>12.999129999999999</c:v>
                </c:pt>
                <c:pt idx="4">
                  <c:v>13.00535</c:v>
                </c:pt>
                <c:pt idx="5">
                  <c:v>13.02022</c:v>
                </c:pt>
                <c:pt idx="6">
                  <c:v>13.02187</c:v>
                </c:pt>
                <c:pt idx="7">
                  <c:v>13.02862</c:v>
                </c:pt>
                <c:pt idx="8">
                  <c:v>13.01473</c:v>
                </c:pt>
                <c:pt idx="9">
                  <c:v>13.03796</c:v>
                </c:pt>
                <c:pt idx="10">
                  <c:v>13.00554</c:v>
                </c:pt>
                <c:pt idx="11">
                  <c:v>13.014749999999999</c:v>
                </c:pt>
                <c:pt idx="12">
                  <c:v>12.99934</c:v>
                </c:pt>
                <c:pt idx="13">
                  <c:v>12.991569999999999</c:v>
                </c:pt>
                <c:pt idx="14">
                  <c:v>12.983779999999999</c:v>
                </c:pt>
                <c:pt idx="15">
                  <c:v>12.99159</c:v>
                </c:pt>
                <c:pt idx="16">
                  <c:v>13.01041</c:v>
                </c:pt>
                <c:pt idx="17">
                  <c:v>13.00963</c:v>
                </c:pt>
                <c:pt idx="18">
                  <c:v>13.02289</c:v>
                </c:pt>
                <c:pt idx="19">
                  <c:v>13.028179999999999</c:v>
                </c:pt>
                <c:pt idx="20">
                  <c:v>13.02107</c:v>
                </c:pt>
                <c:pt idx="21">
                  <c:v>13.01831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P8b!$M$5:$M$6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P8b!$N$5:$N$6</c:f>
              <c:numCache>
                <c:formatCode>0.00</c:formatCode>
                <c:ptCount val="2"/>
                <c:pt idx="0">
                  <c:v>12.611145609036559</c:v>
                </c:pt>
                <c:pt idx="1">
                  <c:v>13.516150742540088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P8b!$E$10:$E$334</c:f>
              <c:numCache>
                <c:formatCode>0.00</c:formatCode>
                <c:ptCount val="325"/>
                <c:pt idx="0">
                  <c:v>32.223350000000003</c:v>
                </c:pt>
                <c:pt idx="1">
                  <c:v>33.141509999999997</c:v>
                </c:pt>
                <c:pt idx="2">
                  <c:v>33.478279999999998</c:v>
                </c:pt>
                <c:pt idx="3">
                  <c:v>33.451749999999997</c:v>
                </c:pt>
                <c:pt idx="4">
                  <c:v>33.55556</c:v>
                </c:pt>
                <c:pt idx="5">
                  <c:v>33.78763</c:v>
                </c:pt>
                <c:pt idx="6">
                  <c:v>33.948610000000002</c:v>
                </c:pt>
                <c:pt idx="7">
                  <c:v>34.036940000000001</c:v>
                </c:pt>
                <c:pt idx="8">
                  <c:v>34.080350000000003</c:v>
                </c:pt>
                <c:pt idx="9">
                  <c:v>33.991280000000003</c:v>
                </c:pt>
                <c:pt idx="10">
                  <c:v>33.723520000000001</c:v>
                </c:pt>
                <c:pt idx="11">
                  <c:v>33.476120000000002</c:v>
                </c:pt>
                <c:pt idx="12">
                  <c:v>33.245289999999997</c:v>
                </c:pt>
                <c:pt idx="13">
                  <c:v>33.065840000000001</c:v>
                </c:pt>
                <c:pt idx="14">
                  <c:v>32.964570000000002</c:v>
                </c:pt>
                <c:pt idx="15">
                  <c:v>33.08276</c:v>
                </c:pt>
                <c:pt idx="16">
                  <c:v>33.329900000000002</c:v>
                </c:pt>
                <c:pt idx="17">
                  <c:v>33.55603</c:v>
                </c:pt>
                <c:pt idx="18">
                  <c:v>33.722850000000001</c:v>
                </c:pt>
                <c:pt idx="19">
                  <c:v>33.863140000000001</c:v>
                </c:pt>
                <c:pt idx="20">
                  <c:v>33.978270000000002</c:v>
                </c:pt>
                <c:pt idx="21">
                  <c:v>34.036659999999998</c:v>
                </c:pt>
              </c:numCache>
            </c:numRef>
          </c:xVal>
          <c:yVal>
            <c:numRef>
              <c:f>P8b!$C$10:$C$334</c:f>
              <c:numCache>
                <c:formatCode>0.00</c:formatCode>
                <c:ptCount val="325"/>
                <c:pt idx="0">
                  <c:v>12.949959999999999</c:v>
                </c:pt>
                <c:pt idx="1">
                  <c:v>12.99728</c:v>
                </c:pt>
                <c:pt idx="2">
                  <c:v>12.98963</c:v>
                </c:pt>
                <c:pt idx="3">
                  <c:v>12.993069999999999</c:v>
                </c:pt>
                <c:pt idx="4">
                  <c:v>13.01257</c:v>
                </c:pt>
                <c:pt idx="5">
                  <c:v>12.994759999999999</c:v>
                </c:pt>
                <c:pt idx="6">
                  <c:v>13.004019999999999</c:v>
                </c:pt>
                <c:pt idx="7">
                  <c:v>13.007400000000001</c:v>
                </c:pt>
                <c:pt idx="8">
                  <c:v>13.00886</c:v>
                </c:pt>
                <c:pt idx="9">
                  <c:v>13.00653</c:v>
                </c:pt>
                <c:pt idx="10">
                  <c:v>12.99888</c:v>
                </c:pt>
                <c:pt idx="11">
                  <c:v>12.9884</c:v>
                </c:pt>
                <c:pt idx="12">
                  <c:v>12.98441</c:v>
                </c:pt>
                <c:pt idx="13">
                  <c:v>12.98714</c:v>
                </c:pt>
                <c:pt idx="14">
                  <c:v>12.98019</c:v>
                </c:pt>
                <c:pt idx="15">
                  <c:v>12.95927</c:v>
                </c:pt>
                <c:pt idx="16">
                  <c:v>12.99423</c:v>
                </c:pt>
                <c:pt idx="17">
                  <c:v>12.995889999999999</c:v>
                </c:pt>
                <c:pt idx="18">
                  <c:v>12.98541</c:v>
                </c:pt>
                <c:pt idx="19">
                  <c:v>12.99508</c:v>
                </c:pt>
                <c:pt idx="20">
                  <c:v>13.016019999999999</c:v>
                </c:pt>
                <c:pt idx="21">
                  <c:v>13.012839999999999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P8b!$M$5:$M$6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P8b!$O$5:$O$6</c:f>
              <c:numCache>
                <c:formatCode>0.00</c:formatCode>
                <c:ptCount val="2"/>
                <c:pt idx="0">
                  <c:v>12.585452699241792</c:v>
                </c:pt>
                <c:pt idx="1">
                  <c:v>13.490457832745321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86656"/>
        <c:axId val="141087232"/>
      </c:scatterChart>
      <c:valAx>
        <c:axId val="141086656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087232"/>
        <c:crossesAt val="-10"/>
        <c:crossBetween val="midCat"/>
        <c:majorUnit val="1"/>
      </c:valAx>
      <c:valAx>
        <c:axId val="141087232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08665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P1a!$H$10:$H$334</c:f>
              <c:numCache>
                <c:formatCode>0.00</c:formatCode>
                <c:ptCount val="325"/>
                <c:pt idx="0">
                  <c:v>31.080275</c:v>
                </c:pt>
                <c:pt idx="1">
                  <c:v>32.79804</c:v>
                </c:pt>
                <c:pt idx="2">
                  <c:v>33.697609999999997</c:v>
                </c:pt>
                <c:pt idx="3">
                  <c:v>34.156935000000004</c:v>
                </c:pt>
                <c:pt idx="4">
                  <c:v>34.378015000000005</c:v>
                </c:pt>
                <c:pt idx="5">
                  <c:v>34.407695000000004</c:v>
                </c:pt>
                <c:pt idx="6">
                  <c:v>34.188469999999995</c:v>
                </c:pt>
                <c:pt idx="7">
                  <c:v>33.932684999999999</c:v>
                </c:pt>
                <c:pt idx="8">
                  <c:v>33.716830000000002</c:v>
                </c:pt>
                <c:pt idx="9">
                  <c:v>33.545289999999994</c:v>
                </c:pt>
                <c:pt idx="10">
                  <c:v>33.583894999999998</c:v>
                </c:pt>
                <c:pt idx="11">
                  <c:v>33.571600000000004</c:v>
                </c:pt>
                <c:pt idx="12">
                  <c:v>33.453405000000004</c:v>
                </c:pt>
                <c:pt idx="13">
                  <c:v>33.332369999999997</c:v>
                </c:pt>
                <c:pt idx="14">
                  <c:v>33.245184999999999</c:v>
                </c:pt>
                <c:pt idx="15">
                  <c:v>33.15889</c:v>
                </c:pt>
                <c:pt idx="16">
                  <c:v>33.091224999999994</c:v>
                </c:pt>
                <c:pt idx="17">
                  <c:v>33.036020000000001</c:v>
                </c:pt>
                <c:pt idx="18">
                  <c:v>32.986559999999997</c:v>
                </c:pt>
                <c:pt idx="19">
                  <c:v>32.945270000000001</c:v>
                </c:pt>
              </c:numCache>
            </c:numRef>
          </c:xVal>
          <c:yVal>
            <c:numRef>
              <c:f>P1a!$G$10:$G$334</c:f>
              <c:numCache>
                <c:formatCode>0.00</c:formatCode>
                <c:ptCount val="325"/>
                <c:pt idx="0">
                  <c:v>12.93473</c:v>
                </c:pt>
                <c:pt idx="1">
                  <c:v>12.996970000000001</c:v>
                </c:pt>
                <c:pt idx="2">
                  <c:v>13.019575</c:v>
                </c:pt>
                <c:pt idx="3">
                  <c:v>13.026054999999999</c:v>
                </c:pt>
                <c:pt idx="4">
                  <c:v>13.03763</c:v>
                </c:pt>
                <c:pt idx="5">
                  <c:v>13.067145</c:v>
                </c:pt>
                <c:pt idx="6">
                  <c:v>13.036439999999999</c:v>
                </c:pt>
                <c:pt idx="7">
                  <c:v>13.03172</c:v>
                </c:pt>
                <c:pt idx="8">
                  <c:v>13.02233</c:v>
                </c:pt>
                <c:pt idx="9">
                  <c:v>13.022684999999999</c:v>
                </c:pt>
                <c:pt idx="10">
                  <c:v>13.031129999999999</c:v>
                </c:pt>
                <c:pt idx="11">
                  <c:v>13.021819999999998</c:v>
                </c:pt>
                <c:pt idx="12">
                  <c:v>13.018454999999999</c:v>
                </c:pt>
                <c:pt idx="13">
                  <c:v>13.01972</c:v>
                </c:pt>
                <c:pt idx="14">
                  <c:v>13.015464999999999</c:v>
                </c:pt>
                <c:pt idx="15">
                  <c:v>13.012134999999999</c:v>
                </c:pt>
                <c:pt idx="16">
                  <c:v>13.012459999999999</c:v>
                </c:pt>
                <c:pt idx="17">
                  <c:v>13.009364999999999</c:v>
                </c:pt>
                <c:pt idx="18">
                  <c:v>13.002965</c:v>
                </c:pt>
                <c:pt idx="19">
                  <c:v>13.004474999999999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P1a!$M$5:$M$6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P1a!$P$5:$P$6</c:f>
              <c:numCache>
                <c:formatCode>0.00</c:formatCode>
                <c:ptCount val="2"/>
                <c:pt idx="0">
                  <c:v>12.584927944168216</c:v>
                </c:pt>
                <c:pt idx="1">
                  <c:v>13.551514890987423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76224"/>
        <c:axId val="374676800"/>
      </c:scatterChart>
      <c:valAx>
        <c:axId val="374676224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676800"/>
        <c:crossesAt val="-10"/>
        <c:crossBetween val="midCat"/>
        <c:majorUnit val="1"/>
      </c:valAx>
      <c:valAx>
        <c:axId val="374676800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374676224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P1a!$D$10:$D$334</c:f>
              <c:numCache>
                <c:formatCode>0.00</c:formatCode>
                <c:ptCount val="325"/>
                <c:pt idx="0">
                  <c:v>30.927070000000001</c:v>
                </c:pt>
                <c:pt idx="1">
                  <c:v>32.604770000000002</c:v>
                </c:pt>
                <c:pt idx="2">
                  <c:v>33.50217</c:v>
                </c:pt>
                <c:pt idx="3">
                  <c:v>33.956060000000001</c:v>
                </c:pt>
                <c:pt idx="4">
                  <c:v>34.174010000000003</c:v>
                </c:pt>
                <c:pt idx="5">
                  <c:v>34.213520000000003</c:v>
                </c:pt>
                <c:pt idx="6">
                  <c:v>34.002029999999998</c:v>
                </c:pt>
                <c:pt idx="7">
                  <c:v>33.74521</c:v>
                </c:pt>
                <c:pt idx="8">
                  <c:v>33.5274</c:v>
                </c:pt>
                <c:pt idx="9">
                  <c:v>33.353499999999997</c:v>
                </c:pt>
                <c:pt idx="10">
                  <c:v>33.377549999999999</c:v>
                </c:pt>
                <c:pt idx="11">
                  <c:v>33.373350000000002</c:v>
                </c:pt>
                <c:pt idx="12">
                  <c:v>33.257820000000002</c:v>
                </c:pt>
                <c:pt idx="13">
                  <c:v>33.136040000000001</c:v>
                </c:pt>
                <c:pt idx="14">
                  <c:v>33.047620000000002</c:v>
                </c:pt>
                <c:pt idx="15">
                  <c:v>32.959969999999998</c:v>
                </c:pt>
                <c:pt idx="16">
                  <c:v>32.891669999999998</c:v>
                </c:pt>
                <c:pt idx="17">
                  <c:v>32.835630000000002</c:v>
                </c:pt>
                <c:pt idx="18">
                  <c:v>32.78481</c:v>
                </c:pt>
                <c:pt idx="19">
                  <c:v>32.742310000000003</c:v>
                </c:pt>
              </c:numCache>
            </c:numRef>
          </c:xVal>
          <c:yVal>
            <c:numRef>
              <c:f>P1a!$B$10:$B$334</c:f>
              <c:numCache>
                <c:formatCode>0.00</c:formatCode>
                <c:ptCount val="325"/>
                <c:pt idx="0">
                  <c:v>12.94556</c:v>
                </c:pt>
                <c:pt idx="1">
                  <c:v>13.02176</c:v>
                </c:pt>
                <c:pt idx="2">
                  <c:v>13.05509</c:v>
                </c:pt>
                <c:pt idx="3">
                  <c:v>13.06804</c:v>
                </c:pt>
                <c:pt idx="4">
                  <c:v>13.061</c:v>
                </c:pt>
                <c:pt idx="5">
                  <c:v>13.132159999999999</c:v>
                </c:pt>
                <c:pt idx="6">
                  <c:v>13.06696</c:v>
                </c:pt>
                <c:pt idx="7">
                  <c:v>13.05475</c:v>
                </c:pt>
                <c:pt idx="8">
                  <c:v>13.04204</c:v>
                </c:pt>
                <c:pt idx="9">
                  <c:v>13.056099999999999</c:v>
                </c:pt>
                <c:pt idx="10">
                  <c:v>13.037509999999999</c:v>
                </c:pt>
                <c:pt idx="11">
                  <c:v>13.045679999999999</c:v>
                </c:pt>
                <c:pt idx="12">
                  <c:v>13.038779999999999</c:v>
                </c:pt>
                <c:pt idx="13">
                  <c:v>13.039719999999999</c:v>
                </c:pt>
                <c:pt idx="14">
                  <c:v>13.03631</c:v>
                </c:pt>
                <c:pt idx="15">
                  <c:v>13.034799999999999</c:v>
                </c:pt>
                <c:pt idx="16">
                  <c:v>13.027379999999999</c:v>
                </c:pt>
                <c:pt idx="17">
                  <c:v>13.029949999999999</c:v>
                </c:pt>
                <c:pt idx="18">
                  <c:v>13.020149999999999</c:v>
                </c:pt>
                <c:pt idx="19">
                  <c:v>13.02936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P1a!$M$5:$M$6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P1a!$N$5:$N$6</c:f>
              <c:numCache>
                <c:formatCode>0.00</c:formatCode>
                <c:ptCount val="2"/>
                <c:pt idx="0">
                  <c:v>12.616192198763827</c:v>
                </c:pt>
                <c:pt idx="1">
                  <c:v>13.582779145583036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P1a!$E$10:$E$334</c:f>
              <c:numCache>
                <c:formatCode>0.00</c:formatCode>
                <c:ptCount val="325"/>
                <c:pt idx="0">
                  <c:v>31.23348</c:v>
                </c:pt>
                <c:pt idx="1">
                  <c:v>32.991309999999999</c:v>
                </c:pt>
                <c:pt idx="2">
                  <c:v>33.893050000000002</c:v>
                </c:pt>
                <c:pt idx="3">
                  <c:v>34.357810000000001</c:v>
                </c:pt>
                <c:pt idx="4">
                  <c:v>34.58202</c:v>
                </c:pt>
                <c:pt idx="5">
                  <c:v>34.601869999999998</c:v>
                </c:pt>
                <c:pt idx="6">
                  <c:v>34.37491</c:v>
                </c:pt>
                <c:pt idx="7">
                  <c:v>34.120159999999998</c:v>
                </c:pt>
                <c:pt idx="8">
                  <c:v>33.906260000000003</c:v>
                </c:pt>
                <c:pt idx="9">
                  <c:v>33.737079999999999</c:v>
                </c:pt>
                <c:pt idx="10">
                  <c:v>33.790239999999997</c:v>
                </c:pt>
                <c:pt idx="11">
                  <c:v>33.769849999999998</c:v>
                </c:pt>
                <c:pt idx="12">
                  <c:v>33.648989999999998</c:v>
                </c:pt>
                <c:pt idx="13">
                  <c:v>33.528700000000001</c:v>
                </c:pt>
                <c:pt idx="14">
                  <c:v>33.442749999999997</c:v>
                </c:pt>
                <c:pt idx="15">
                  <c:v>33.357810000000001</c:v>
                </c:pt>
                <c:pt idx="16">
                  <c:v>33.290779999999998</c:v>
                </c:pt>
                <c:pt idx="17">
                  <c:v>33.236409999999999</c:v>
                </c:pt>
                <c:pt idx="18">
                  <c:v>33.188310000000001</c:v>
                </c:pt>
                <c:pt idx="19">
                  <c:v>33.148229999999998</c:v>
                </c:pt>
              </c:numCache>
            </c:numRef>
          </c:xVal>
          <c:yVal>
            <c:numRef>
              <c:f>P1a!$C$10:$C$334</c:f>
              <c:numCache>
                <c:formatCode>0.00</c:formatCode>
                <c:ptCount val="325"/>
                <c:pt idx="0">
                  <c:v>12.9239</c:v>
                </c:pt>
                <c:pt idx="1">
                  <c:v>12.97218</c:v>
                </c:pt>
                <c:pt idx="2">
                  <c:v>12.984059999999999</c:v>
                </c:pt>
                <c:pt idx="3">
                  <c:v>12.984069999999999</c:v>
                </c:pt>
                <c:pt idx="4">
                  <c:v>13.01426</c:v>
                </c:pt>
                <c:pt idx="5">
                  <c:v>13.002129999999999</c:v>
                </c:pt>
                <c:pt idx="6">
                  <c:v>13.00592</c:v>
                </c:pt>
                <c:pt idx="7">
                  <c:v>13.00869</c:v>
                </c:pt>
                <c:pt idx="8">
                  <c:v>13.00262</c:v>
                </c:pt>
                <c:pt idx="9">
                  <c:v>12.989269999999999</c:v>
                </c:pt>
                <c:pt idx="10">
                  <c:v>13.024749999999999</c:v>
                </c:pt>
                <c:pt idx="11">
                  <c:v>12.997959999999999</c:v>
                </c:pt>
                <c:pt idx="12">
                  <c:v>12.99813</c:v>
                </c:pt>
                <c:pt idx="13">
                  <c:v>12.99972</c:v>
                </c:pt>
                <c:pt idx="14">
                  <c:v>12.994619999999999</c:v>
                </c:pt>
                <c:pt idx="15">
                  <c:v>12.989469999999999</c:v>
                </c:pt>
                <c:pt idx="16">
                  <c:v>12.997539999999999</c:v>
                </c:pt>
                <c:pt idx="17">
                  <c:v>12.98878</c:v>
                </c:pt>
                <c:pt idx="18">
                  <c:v>12.98578</c:v>
                </c:pt>
                <c:pt idx="19">
                  <c:v>12.97959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P1a!$M$5:$M$6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P1a!$O$5:$O$6</c:f>
              <c:numCache>
                <c:formatCode>0.00</c:formatCode>
                <c:ptCount val="2"/>
                <c:pt idx="0">
                  <c:v>12.553663689573455</c:v>
                </c:pt>
                <c:pt idx="1">
                  <c:v>13.520250636392662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42592"/>
        <c:axId val="417343168"/>
      </c:scatterChart>
      <c:valAx>
        <c:axId val="417342592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343168"/>
        <c:crossesAt val="-10"/>
        <c:crossBetween val="midCat"/>
        <c:majorUnit val="1"/>
      </c:valAx>
      <c:valAx>
        <c:axId val="417343168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34259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P1b!$H$10:$H$334</c:f>
              <c:numCache>
                <c:formatCode>0.00</c:formatCode>
                <c:ptCount val="325"/>
                <c:pt idx="0">
                  <c:v>31.517119999999998</c:v>
                </c:pt>
                <c:pt idx="1">
                  <c:v>32.198990000000002</c:v>
                </c:pt>
                <c:pt idx="2">
                  <c:v>32.463014999999999</c:v>
                </c:pt>
                <c:pt idx="3">
                  <c:v>32.556359999999998</c:v>
                </c:pt>
                <c:pt idx="4">
                  <c:v>32.558864999999997</c:v>
                </c:pt>
                <c:pt idx="5">
                  <c:v>32.553105000000002</c:v>
                </c:pt>
                <c:pt idx="6">
                  <c:v>32.511335000000003</c:v>
                </c:pt>
                <c:pt idx="7">
                  <c:v>32.484409999999997</c:v>
                </c:pt>
                <c:pt idx="8">
                  <c:v>32.453815000000006</c:v>
                </c:pt>
                <c:pt idx="9">
                  <c:v>32.415930000000003</c:v>
                </c:pt>
                <c:pt idx="10">
                  <c:v>32.384794999999997</c:v>
                </c:pt>
                <c:pt idx="11">
                  <c:v>32.35848</c:v>
                </c:pt>
                <c:pt idx="12">
                  <c:v>32.341200000000001</c:v>
                </c:pt>
                <c:pt idx="13">
                  <c:v>32.325794999999999</c:v>
                </c:pt>
                <c:pt idx="14">
                  <c:v>32.304749999999999</c:v>
                </c:pt>
                <c:pt idx="15">
                  <c:v>32.427795000000003</c:v>
                </c:pt>
                <c:pt idx="16">
                  <c:v>32.676445000000001</c:v>
                </c:pt>
                <c:pt idx="17">
                  <c:v>32.892290000000003</c:v>
                </c:pt>
                <c:pt idx="18">
                  <c:v>33.075960000000002</c:v>
                </c:pt>
                <c:pt idx="19">
                  <c:v>33.251374999999996</c:v>
                </c:pt>
              </c:numCache>
            </c:numRef>
          </c:xVal>
          <c:yVal>
            <c:numRef>
              <c:f>P1b!$G$10:$G$334</c:f>
              <c:numCache>
                <c:formatCode>0.00</c:formatCode>
                <c:ptCount val="325"/>
                <c:pt idx="0">
                  <c:v>12.98405</c:v>
                </c:pt>
                <c:pt idx="1">
                  <c:v>12.986294999999998</c:v>
                </c:pt>
                <c:pt idx="2">
                  <c:v>12.990269999999999</c:v>
                </c:pt>
                <c:pt idx="3">
                  <c:v>12.997534999999999</c:v>
                </c:pt>
                <c:pt idx="4">
                  <c:v>12.995725</c:v>
                </c:pt>
                <c:pt idx="5">
                  <c:v>12.994344999999999</c:v>
                </c:pt>
                <c:pt idx="6">
                  <c:v>12.998125</c:v>
                </c:pt>
                <c:pt idx="7">
                  <c:v>12.996494999999999</c:v>
                </c:pt>
                <c:pt idx="8">
                  <c:v>12.993259999999999</c:v>
                </c:pt>
                <c:pt idx="9">
                  <c:v>12.994429999999999</c:v>
                </c:pt>
                <c:pt idx="10">
                  <c:v>12.994619999999999</c:v>
                </c:pt>
                <c:pt idx="11">
                  <c:v>12.9861</c:v>
                </c:pt>
                <c:pt idx="12">
                  <c:v>12.99043</c:v>
                </c:pt>
                <c:pt idx="13">
                  <c:v>12.992090000000001</c:v>
                </c:pt>
                <c:pt idx="14">
                  <c:v>12.991909999999999</c:v>
                </c:pt>
                <c:pt idx="15">
                  <c:v>12.98583</c:v>
                </c:pt>
                <c:pt idx="16">
                  <c:v>13.002375000000001</c:v>
                </c:pt>
                <c:pt idx="17">
                  <c:v>13.00713</c:v>
                </c:pt>
                <c:pt idx="18">
                  <c:v>13.012174999999999</c:v>
                </c:pt>
                <c:pt idx="19">
                  <c:v>13.014714999999999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P1b!$M$5:$M$6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P1b!$P$5:$P$6</c:f>
              <c:numCache>
                <c:formatCode>0.00</c:formatCode>
                <c:ptCount val="2"/>
                <c:pt idx="0">
                  <c:v>12.730556758303161</c:v>
                </c:pt>
                <c:pt idx="1">
                  <c:v>13.366800725039262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45472"/>
        <c:axId val="417346048"/>
      </c:scatterChart>
      <c:valAx>
        <c:axId val="417345472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346048"/>
        <c:crossesAt val="-10"/>
        <c:crossBetween val="midCat"/>
        <c:majorUnit val="1"/>
      </c:valAx>
      <c:valAx>
        <c:axId val="417346048"/>
        <c:scaling>
          <c:orientation val="minMax"/>
          <c:max val="15"/>
          <c:min val="12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34547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P1b!$D$10:$D$334</c:f>
              <c:numCache>
                <c:formatCode>0.00</c:formatCode>
                <c:ptCount val="325"/>
                <c:pt idx="0">
                  <c:v>31.294</c:v>
                </c:pt>
                <c:pt idx="1">
                  <c:v>31.964970000000001</c:v>
                </c:pt>
                <c:pt idx="2">
                  <c:v>32.22175</c:v>
                </c:pt>
                <c:pt idx="3">
                  <c:v>32.310940000000002</c:v>
                </c:pt>
                <c:pt idx="4">
                  <c:v>32.313360000000003</c:v>
                </c:pt>
                <c:pt idx="5">
                  <c:v>32.306870000000004</c:v>
                </c:pt>
                <c:pt idx="6">
                  <c:v>32.267710000000001</c:v>
                </c:pt>
                <c:pt idx="7">
                  <c:v>32.240369999999999</c:v>
                </c:pt>
                <c:pt idx="8">
                  <c:v>32.207210000000003</c:v>
                </c:pt>
                <c:pt idx="9">
                  <c:v>32.168750000000003</c:v>
                </c:pt>
                <c:pt idx="10">
                  <c:v>32.137439999999998</c:v>
                </c:pt>
                <c:pt idx="11">
                  <c:v>32.112520000000004</c:v>
                </c:pt>
                <c:pt idx="12">
                  <c:v>32.093829999999997</c:v>
                </c:pt>
                <c:pt idx="13">
                  <c:v>32.078299999999999</c:v>
                </c:pt>
                <c:pt idx="14">
                  <c:v>32.058239999999998</c:v>
                </c:pt>
                <c:pt idx="15">
                  <c:v>32.157580000000003</c:v>
                </c:pt>
                <c:pt idx="16">
                  <c:v>32.396410000000003</c:v>
                </c:pt>
                <c:pt idx="17">
                  <c:v>32.612000000000002</c:v>
                </c:pt>
                <c:pt idx="18">
                  <c:v>32.798070000000003</c:v>
                </c:pt>
                <c:pt idx="19">
                  <c:v>32.972630000000002</c:v>
                </c:pt>
              </c:numCache>
            </c:numRef>
          </c:xVal>
          <c:yVal>
            <c:numRef>
              <c:f>P1b!$B$10:$B$334</c:f>
              <c:numCache>
                <c:formatCode>0.00</c:formatCode>
                <c:ptCount val="325"/>
                <c:pt idx="0">
                  <c:v>12.9658</c:v>
                </c:pt>
                <c:pt idx="1">
                  <c:v>13.002739999999999</c:v>
                </c:pt>
                <c:pt idx="2">
                  <c:v>13.004949999999999</c:v>
                </c:pt>
                <c:pt idx="3">
                  <c:v>13.012639999999999</c:v>
                </c:pt>
                <c:pt idx="4">
                  <c:v>13.00963</c:v>
                </c:pt>
                <c:pt idx="5">
                  <c:v>13.008139999999999</c:v>
                </c:pt>
                <c:pt idx="6">
                  <c:v>13.02271</c:v>
                </c:pt>
                <c:pt idx="7">
                  <c:v>13.01163</c:v>
                </c:pt>
                <c:pt idx="8">
                  <c:v>13.0024</c:v>
                </c:pt>
                <c:pt idx="9">
                  <c:v>13.0099</c:v>
                </c:pt>
                <c:pt idx="10">
                  <c:v>13.00873</c:v>
                </c:pt>
                <c:pt idx="11">
                  <c:v>12.994199999999999</c:v>
                </c:pt>
                <c:pt idx="12">
                  <c:v>13.007679999999999</c:v>
                </c:pt>
                <c:pt idx="13">
                  <c:v>13.00615</c:v>
                </c:pt>
                <c:pt idx="14">
                  <c:v>13.007069999999999</c:v>
                </c:pt>
                <c:pt idx="15">
                  <c:v>13.01519</c:v>
                </c:pt>
                <c:pt idx="16">
                  <c:v>13.012259999999999</c:v>
                </c:pt>
                <c:pt idx="17">
                  <c:v>13.01674</c:v>
                </c:pt>
                <c:pt idx="18">
                  <c:v>13.025829999999999</c:v>
                </c:pt>
                <c:pt idx="19">
                  <c:v>13.032349999999999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P1b!$M$5:$M$6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P1b!$N$5:$N$6</c:f>
              <c:numCache>
                <c:formatCode>0.00</c:formatCode>
                <c:ptCount val="2"/>
                <c:pt idx="0">
                  <c:v>12.749341769967174</c:v>
                </c:pt>
                <c:pt idx="1">
                  <c:v>13.385585736703275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P1b!$E$10:$E$334</c:f>
              <c:numCache>
                <c:formatCode>0.00</c:formatCode>
                <c:ptCount val="325"/>
                <c:pt idx="0">
                  <c:v>31.74024</c:v>
                </c:pt>
                <c:pt idx="1">
                  <c:v>32.433010000000003</c:v>
                </c:pt>
                <c:pt idx="2">
                  <c:v>32.704279999999997</c:v>
                </c:pt>
                <c:pt idx="3">
                  <c:v>32.801780000000001</c:v>
                </c:pt>
                <c:pt idx="4">
                  <c:v>32.804369999999999</c:v>
                </c:pt>
                <c:pt idx="5">
                  <c:v>32.799340000000001</c:v>
                </c:pt>
                <c:pt idx="6">
                  <c:v>32.754959999999997</c:v>
                </c:pt>
                <c:pt idx="7">
                  <c:v>32.728450000000002</c:v>
                </c:pt>
                <c:pt idx="8">
                  <c:v>32.700420000000001</c:v>
                </c:pt>
                <c:pt idx="9">
                  <c:v>32.663110000000003</c:v>
                </c:pt>
                <c:pt idx="10">
                  <c:v>32.632150000000003</c:v>
                </c:pt>
                <c:pt idx="11">
                  <c:v>32.604439999999997</c:v>
                </c:pt>
                <c:pt idx="12">
                  <c:v>32.588569999999997</c:v>
                </c:pt>
                <c:pt idx="13">
                  <c:v>32.57329</c:v>
                </c:pt>
                <c:pt idx="14">
                  <c:v>32.551259999999999</c:v>
                </c:pt>
                <c:pt idx="15">
                  <c:v>32.698009999999996</c:v>
                </c:pt>
                <c:pt idx="16">
                  <c:v>32.956479999999999</c:v>
                </c:pt>
                <c:pt idx="17">
                  <c:v>33.172580000000004</c:v>
                </c:pt>
                <c:pt idx="18">
                  <c:v>33.353850000000001</c:v>
                </c:pt>
                <c:pt idx="19">
                  <c:v>33.530119999999997</c:v>
                </c:pt>
              </c:numCache>
            </c:numRef>
          </c:xVal>
          <c:yVal>
            <c:numRef>
              <c:f>P1b!$C$10:$C$334</c:f>
              <c:numCache>
                <c:formatCode>0.00</c:formatCode>
                <c:ptCount val="325"/>
                <c:pt idx="0">
                  <c:v>13.0023</c:v>
                </c:pt>
                <c:pt idx="1">
                  <c:v>12.969849999999999</c:v>
                </c:pt>
                <c:pt idx="2">
                  <c:v>12.97559</c:v>
                </c:pt>
                <c:pt idx="3">
                  <c:v>12.982429999999999</c:v>
                </c:pt>
                <c:pt idx="4">
                  <c:v>12.981819999999999</c:v>
                </c:pt>
                <c:pt idx="5">
                  <c:v>12.980549999999999</c:v>
                </c:pt>
                <c:pt idx="6">
                  <c:v>12.97354</c:v>
                </c:pt>
                <c:pt idx="7">
                  <c:v>12.98136</c:v>
                </c:pt>
                <c:pt idx="8">
                  <c:v>12.984119999999999</c:v>
                </c:pt>
                <c:pt idx="9">
                  <c:v>12.978959999999999</c:v>
                </c:pt>
                <c:pt idx="10">
                  <c:v>12.980509999999999</c:v>
                </c:pt>
                <c:pt idx="11">
                  <c:v>12.978</c:v>
                </c:pt>
                <c:pt idx="12">
                  <c:v>12.973179999999999</c:v>
                </c:pt>
                <c:pt idx="13">
                  <c:v>12.97803</c:v>
                </c:pt>
                <c:pt idx="14">
                  <c:v>12.976749999999999</c:v>
                </c:pt>
                <c:pt idx="15">
                  <c:v>12.956469999999999</c:v>
                </c:pt>
                <c:pt idx="16">
                  <c:v>12.99249</c:v>
                </c:pt>
                <c:pt idx="17">
                  <c:v>12.99752</c:v>
                </c:pt>
                <c:pt idx="18">
                  <c:v>12.998519999999999</c:v>
                </c:pt>
                <c:pt idx="19">
                  <c:v>12.99708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P1b!$M$5:$M$6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P1b!$O$5:$O$6</c:f>
              <c:numCache>
                <c:formatCode>0.00</c:formatCode>
                <c:ptCount val="2"/>
                <c:pt idx="0">
                  <c:v>12.711771746636821</c:v>
                </c:pt>
                <c:pt idx="1">
                  <c:v>13.348015713372922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347776"/>
        <c:axId val="417348928"/>
      </c:scatterChart>
      <c:valAx>
        <c:axId val="417347776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348928"/>
        <c:crossesAt val="-10"/>
        <c:crossBetween val="midCat"/>
        <c:majorUnit val="1"/>
      </c:valAx>
      <c:valAx>
        <c:axId val="417348928"/>
        <c:scaling>
          <c:orientation val="minMax"/>
          <c:max val="15"/>
          <c:min val="1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347776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1.5000000000000003E-2"/>
          </c:errBars>
          <c:xVal>
            <c:numRef>
              <c:f>P2a!$H$10:$H$334</c:f>
              <c:numCache>
                <c:formatCode>0.00</c:formatCode>
                <c:ptCount val="325"/>
                <c:pt idx="0">
                  <c:v>31.531140000000001</c:v>
                </c:pt>
                <c:pt idx="1">
                  <c:v>32.395245000000003</c:v>
                </c:pt>
                <c:pt idx="2">
                  <c:v>32.706935000000001</c:v>
                </c:pt>
                <c:pt idx="3">
                  <c:v>32.674334999999999</c:v>
                </c:pt>
                <c:pt idx="4">
                  <c:v>32.561660000000003</c:v>
                </c:pt>
                <c:pt idx="5">
                  <c:v>32.450499999999998</c:v>
                </c:pt>
                <c:pt idx="6">
                  <c:v>32.345545000000001</c:v>
                </c:pt>
                <c:pt idx="7">
                  <c:v>32.252485</c:v>
                </c:pt>
                <c:pt idx="8">
                  <c:v>32.1736</c:v>
                </c:pt>
                <c:pt idx="9">
                  <c:v>32.090344999999999</c:v>
                </c:pt>
                <c:pt idx="10">
                  <c:v>32.035360000000004</c:v>
                </c:pt>
                <c:pt idx="11">
                  <c:v>31.96266</c:v>
                </c:pt>
                <c:pt idx="12">
                  <c:v>31.918199999999999</c:v>
                </c:pt>
                <c:pt idx="13">
                  <c:v>31.880044999999999</c:v>
                </c:pt>
                <c:pt idx="14">
                  <c:v>31.84674</c:v>
                </c:pt>
                <c:pt idx="15">
                  <c:v>31.817965000000001</c:v>
                </c:pt>
                <c:pt idx="16">
                  <c:v>31.8489</c:v>
                </c:pt>
                <c:pt idx="17">
                  <c:v>32.142125</c:v>
                </c:pt>
                <c:pt idx="18">
                  <c:v>32.466000000000001</c:v>
                </c:pt>
                <c:pt idx="19">
                  <c:v>32.728009999999998</c:v>
                </c:pt>
                <c:pt idx="20">
                  <c:v>32.920275000000004</c:v>
                </c:pt>
                <c:pt idx="21">
                  <c:v>33.082165000000003</c:v>
                </c:pt>
                <c:pt idx="22">
                  <c:v>33.205075000000001</c:v>
                </c:pt>
                <c:pt idx="23">
                  <c:v>33.31926</c:v>
                </c:pt>
                <c:pt idx="24">
                  <c:v>33.404319999999998</c:v>
                </c:pt>
                <c:pt idx="25">
                  <c:v>33.462609999999998</c:v>
                </c:pt>
              </c:numCache>
            </c:numRef>
          </c:xVal>
          <c:yVal>
            <c:numRef>
              <c:f>P2a!$G$10:$G$334</c:f>
              <c:numCache>
                <c:formatCode>0.00</c:formatCode>
                <c:ptCount val="325"/>
                <c:pt idx="0">
                  <c:v>10.646055</c:v>
                </c:pt>
                <c:pt idx="1">
                  <c:v>10.674384999999999</c:v>
                </c:pt>
                <c:pt idx="2">
                  <c:v>10.675324999999999</c:v>
                </c:pt>
                <c:pt idx="3">
                  <c:v>10.674135</c:v>
                </c:pt>
                <c:pt idx="4">
                  <c:v>10.672394999999998</c:v>
                </c:pt>
                <c:pt idx="5">
                  <c:v>10.666689999999999</c:v>
                </c:pt>
                <c:pt idx="6">
                  <c:v>10.666625</c:v>
                </c:pt>
                <c:pt idx="7">
                  <c:v>10.663640000000001</c:v>
                </c:pt>
                <c:pt idx="8">
                  <c:v>10.661289999999999</c:v>
                </c:pt>
                <c:pt idx="9">
                  <c:v>10.66667</c:v>
                </c:pt>
                <c:pt idx="10">
                  <c:v>10.660785000000001</c:v>
                </c:pt>
                <c:pt idx="11">
                  <c:v>10.656924999999999</c:v>
                </c:pt>
                <c:pt idx="12">
                  <c:v>10.660585000000001</c:v>
                </c:pt>
                <c:pt idx="13">
                  <c:v>10.659949999999998</c:v>
                </c:pt>
                <c:pt idx="14">
                  <c:v>10.658194999999999</c:v>
                </c:pt>
                <c:pt idx="15">
                  <c:v>10.659849999999999</c:v>
                </c:pt>
                <c:pt idx="16">
                  <c:v>10.618409999999999</c:v>
                </c:pt>
                <c:pt idx="17">
                  <c:v>10.663139999999999</c:v>
                </c:pt>
                <c:pt idx="18">
                  <c:v>10.66667</c:v>
                </c:pt>
                <c:pt idx="19">
                  <c:v>10.682794999999999</c:v>
                </c:pt>
                <c:pt idx="20">
                  <c:v>10.69084</c:v>
                </c:pt>
                <c:pt idx="21">
                  <c:v>10.690429999999999</c:v>
                </c:pt>
                <c:pt idx="22">
                  <c:v>10.692575</c:v>
                </c:pt>
                <c:pt idx="23">
                  <c:v>10.680775000000001</c:v>
                </c:pt>
                <c:pt idx="24">
                  <c:v>10.699355000000001</c:v>
                </c:pt>
                <c:pt idx="25">
                  <c:v>10.69046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F6-4819-B1A1-217E064F5C5E}"/>
            </c:ext>
          </c:extLst>
        </c:ser>
        <c:ser>
          <c:idx val="1"/>
          <c:order val="1"/>
          <c:tx>
            <c:v>  average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P2a!$M$5:$M$6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P2a!$P$5:$P$6</c:f>
              <c:numCache>
                <c:formatCode>0.00</c:formatCode>
                <c:ptCount val="2"/>
                <c:pt idx="0">
                  <c:v>10.337277798648511</c:v>
                </c:pt>
                <c:pt idx="1">
                  <c:v>11.138251177741253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F6-4819-B1A1-217E064F5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786112"/>
        <c:axId val="417786688"/>
      </c:scatterChart>
      <c:valAx>
        <c:axId val="417786112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786688"/>
        <c:crossesAt val="-10"/>
        <c:crossBetween val="midCat"/>
        <c:majorUnit val="1"/>
      </c:valAx>
      <c:valAx>
        <c:axId val="417786688"/>
        <c:scaling>
          <c:orientation val="minMax"/>
          <c:max val="12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Average 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2222222222222223E-2"/>
              <c:y val="5.5724284464441942E-2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17786112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8619378827646546"/>
          <c:y val="6.2868703912010965E-2"/>
          <c:w val="0.21380621172353456"/>
          <c:h val="0.12029433820772403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1399825021873"/>
          <c:y val="4.621047369078865E-2"/>
          <c:w val="0.78479090113735783"/>
          <c:h val="0.78823397075365575"/>
        </c:manualLayout>
      </c:layout>
      <c:scatterChart>
        <c:scatterStyle val="lineMarker"/>
        <c:varyColors val="0"/>
        <c:ser>
          <c:idx val="0"/>
          <c:order val="0"/>
          <c:tx>
            <c:v>  raw data A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P2a!$D$10:$D$334</c:f>
              <c:numCache>
                <c:formatCode>0.00</c:formatCode>
                <c:ptCount val="325"/>
                <c:pt idx="0">
                  <c:v>31.373429999999999</c:v>
                </c:pt>
                <c:pt idx="1">
                  <c:v>32.23142</c:v>
                </c:pt>
                <c:pt idx="2">
                  <c:v>32.5593</c:v>
                </c:pt>
                <c:pt idx="3">
                  <c:v>32.537790000000001</c:v>
                </c:pt>
                <c:pt idx="4">
                  <c:v>32.425409999999999</c:v>
                </c:pt>
                <c:pt idx="5">
                  <c:v>32.312469999999998</c:v>
                </c:pt>
                <c:pt idx="6">
                  <c:v>32.207239999999999</c:v>
                </c:pt>
                <c:pt idx="7">
                  <c:v>32.114919999999998</c:v>
                </c:pt>
                <c:pt idx="8">
                  <c:v>32.035249999999998</c:v>
                </c:pt>
                <c:pt idx="9">
                  <c:v>31.950980000000001</c:v>
                </c:pt>
                <c:pt idx="10">
                  <c:v>31.895790000000002</c:v>
                </c:pt>
                <c:pt idx="11">
                  <c:v>31.82358</c:v>
                </c:pt>
                <c:pt idx="12">
                  <c:v>31.778479999999998</c:v>
                </c:pt>
                <c:pt idx="13">
                  <c:v>31.739609999999999</c:v>
                </c:pt>
                <c:pt idx="14">
                  <c:v>31.70627</c:v>
                </c:pt>
                <c:pt idx="15">
                  <c:v>31.676130000000001</c:v>
                </c:pt>
                <c:pt idx="16">
                  <c:v>31.700890000000001</c:v>
                </c:pt>
                <c:pt idx="17">
                  <c:v>31.96735</c:v>
                </c:pt>
                <c:pt idx="18">
                  <c:v>32.286270000000002</c:v>
                </c:pt>
                <c:pt idx="19">
                  <c:v>32.54871</c:v>
                </c:pt>
                <c:pt idx="20">
                  <c:v>32.743279999999999</c:v>
                </c:pt>
                <c:pt idx="21">
                  <c:v>32.902140000000003</c:v>
                </c:pt>
                <c:pt idx="22">
                  <c:v>33.024270000000001</c:v>
                </c:pt>
                <c:pt idx="23">
                  <c:v>33.142989999999998</c:v>
                </c:pt>
                <c:pt idx="24">
                  <c:v>33.226059999999997</c:v>
                </c:pt>
                <c:pt idx="25">
                  <c:v>33.288910000000001</c:v>
                </c:pt>
              </c:numCache>
            </c:numRef>
          </c:xVal>
          <c:yVal>
            <c:numRef>
              <c:f>P2a!$B$10:$B$334</c:f>
              <c:numCache>
                <c:formatCode>0.00</c:formatCode>
                <c:ptCount val="325"/>
                <c:pt idx="0">
                  <c:v>10.622819999999999</c:v>
                </c:pt>
                <c:pt idx="1">
                  <c:v>10.664579999999999</c:v>
                </c:pt>
                <c:pt idx="2">
                  <c:v>10.670639999999999</c:v>
                </c:pt>
                <c:pt idx="3">
                  <c:v>10.66873</c:v>
                </c:pt>
                <c:pt idx="4">
                  <c:v>10.653929999999999</c:v>
                </c:pt>
                <c:pt idx="5">
                  <c:v>10.65193</c:v>
                </c:pt>
                <c:pt idx="6">
                  <c:v>10.654259999999999</c:v>
                </c:pt>
                <c:pt idx="7">
                  <c:v>10.64752</c:v>
                </c:pt>
                <c:pt idx="8">
                  <c:v>10.6457</c:v>
                </c:pt>
                <c:pt idx="9">
                  <c:v>10.65136</c:v>
                </c:pt>
                <c:pt idx="10">
                  <c:v>10.64354</c:v>
                </c:pt>
                <c:pt idx="11">
                  <c:v>10.638209999999999</c:v>
                </c:pt>
                <c:pt idx="12">
                  <c:v>10.64151</c:v>
                </c:pt>
                <c:pt idx="13">
                  <c:v>10.638809999999999</c:v>
                </c:pt>
                <c:pt idx="14">
                  <c:v>10.63922</c:v>
                </c:pt>
                <c:pt idx="15">
                  <c:v>10.64152</c:v>
                </c:pt>
                <c:pt idx="16">
                  <c:v>10.595039999999999</c:v>
                </c:pt>
                <c:pt idx="17">
                  <c:v>10.651259999999999</c:v>
                </c:pt>
                <c:pt idx="18">
                  <c:v>10.673219999999999</c:v>
                </c:pt>
                <c:pt idx="19">
                  <c:v>10.66352</c:v>
                </c:pt>
                <c:pt idx="20">
                  <c:v>10.669969999999999</c:v>
                </c:pt>
                <c:pt idx="21">
                  <c:v>10.673029999999999</c:v>
                </c:pt>
                <c:pt idx="22">
                  <c:v>10.67887</c:v>
                </c:pt>
                <c:pt idx="23">
                  <c:v>10.68479</c:v>
                </c:pt>
                <c:pt idx="24">
                  <c:v>10.689069999999999</c:v>
                </c:pt>
                <c:pt idx="25">
                  <c:v>10.69556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31-4936-961C-3C6EAE9472EA}"/>
            </c:ext>
          </c:extLst>
        </c:ser>
        <c:ser>
          <c:idx val="1"/>
          <c:order val="1"/>
          <c:tx>
            <c:v>  average A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P2a!$M$5:$M$6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P2a!$N$5:$N$6</c:f>
              <c:numCache>
                <c:formatCode>0.00</c:formatCode>
                <c:ptCount val="2"/>
                <c:pt idx="0">
                  <c:v>10.327933905673563</c:v>
                </c:pt>
                <c:pt idx="1">
                  <c:v>11.128907284766305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31-4936-961C-3C6EAE9472EA}"/>
            </c:ext>
          </c:extLst>
        </c:ser>
        <c:ser>
          <c:idx val="2"/>
          <c:order val="2"/>
          <c:tx>
            <c:v>  raw data B</c:v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2.0000000000000004E-2"/>
          </c:errBars>
          <c:xVal>
            <c:numRef>
              <c:f>P2a!$E$10:$E$334</c:f>
              <c:numCache>
                <c:formatCode>0.00</c:formatCode>
                <c:ptCount val="325"/>
                <c:pt idx="0">
                  <c:v>31.688849999999999</c:v>
                </c:pt>
                <c:pt idx="1">
                  <c:v>32.559069999999998</c:v>
                </c:pt>
                <c:pt idx="2">
                  <c:v>32.854570000000002</c:v>
                </c:pt>
                <c:pt idx="3">
                  <c:v>32.810879999999997</c:v>
                </c:pt>
                <c:pt idx="4">
                  <c:v>32.69791</c:v>
                </c:pt>
                <c:pt idx="5">
                  <c:v>32.588529999999999</c:v>
                </c:pt>
                <c:pt idx="6">
                  <c:v>32.483849999999997</c:v>
                </c:pt>
                <c:pt idx="7">
                  <c:v>32.390050000000002</c:v>
                </c:pt>
                <c:pt idx="8">
                  <c:v>32.311950000000003</c:v>
                </c:pt>
                <c:pt idx="9">
                  <c:v>32.229709999999997</c:v>
                </c:pt>
                <c:pt idx="10">
                  <c:v>32.174930000000003</c:v>
                </c:pt>
                <c:pt idx="11">
                  <c:v>32.101739999999999</c:v>
                </c:pt>
                <c:pt idx="12">
                  <c:v>32.057920000000003</c:v>
                </c:pt>
                <c:pt idx="13">
                  <c:v>32.020479999999999</c:v>
                </c:pt>
                <c:pt idx="14">
                  <c:v>31.987210000000001</c:v>
                </c:pt>
                <c:pt idx="15">
                  <c:v>31.959800000000001</c:v>
                </c:pt>
                <c:pt idx="16">
                  <c:v>31.99691</c:v>
                </c:pt>
                <c:pt idx="17">
                  <c:v>32.316899999999997</c:v>
                </c:pt>
                <c:pt idx="18">
                  <c:v>32.64573</c:v>
                </c:pt>
                <c:pt idx="19">
                  <c:v>32.907310000000003</c:v>
                </c:pt>
                <c:pt idx="20">
                  <c:v>33.097270000000002</c:v>
                </c:pt>
                <c:pt idx="21">
                  <c:v>33.262189999999997</c:v>
                </c:pt>
                <c:pt idx="22">
                  <c:v>33.38588</c:v>
                </c:pt>
                <c:pt idx="23">
                  <c:v>33.495530000000002</c:v>
                </c:pt>
                <c:pt idx="24">
                  <c:v>33.58258</c:v>
                </c:pt>
                <c:pt idx="25">
                  <c:v>33.636310000000002</c:v>
                </c:pt>
              </c:numCache>
            </c:numRef>
          </c:xVal>
          <c:yVal>
            <c:numRef>
              <c:f>P2a!$C$10:$C$334</c:f>
              <c:numCache>
                <c:formatCode>0.00</c:formatCode>
                <c:ptCount val="325"/>
                <c:pt idx="0">
                  <c:v>10.66929</c:v>
                </c:pt>
                <c:pt idx="1">
                  <c:v>10.684189999999999</c:v>
                </c:pt>
                <c:pt idx="2">
                  <c:v>10.680009999999999</c:v>
                </c:pt>
                <c:pt idx="3">
                  <c:v>10.679539999999999</c:v>
                </c:pt>
                <c:pt idx="4">
                  <c:v>10.690859999999999</c:v>
                </c:pt>
                <c:pt idx="5">
                  <c:v>10.68145</c:v>
                </c:pt>
                <c:pt idx="6">
                  <c:v>10.678989999999999</c:v>
                </c:pt>
                <c:pt idx="7">
                  <c:v>10.67976</c:v>
                </c:pt>
                <c:pt idx="8">
                  <c:v>10.676879999999999</c:v>
                </c:pt>
                <c:pt idx="9">
                  <c:v>10.681979999999999</c:v>
                </c:pt>
                <c:pt idx="10">
                  <c:v>10.67803</c:v>
                </c:pt>
                <c:pt idx="11">
                  <c:v>10.67564</c:v>
                </c:pt>
                <c:pt idx="12">
                  <c:v>10.67966</c:v>
                </c:pt>
                <c:pt idx="13">
                  <c:v>10.681089999999999</c:v>
                </c:pt>
                <c:pt idx="14">
                  <c:v>10.67717</c:v>
                </c:pt>
                <c:pt idx="15">
                  <c:v>10.678179999999999</c:v>
                </c:pt>
                <c:pt idx="16">
                  <c:v>10.641779999999999</c:v>
                </c:pt>
                <c:pt idx="17">
                  <c:v>10.67502</c:v>
                </c:pt>
                <c:pt idx="18">
                  <c:v>10.660119999999999</c:v>
                </c:pt>
                <c:pt idx="19">
                  <c:v>10.702069999999999</c:v>
                </c:pt>
                <c:pt idx="20">
                  <c:v>10.71171</c:v>
                </c:pt>
                <c:pt idx="21">
                  <c:v>10.70783</c:v>
                </c:pt>
                <c:pt idx="22">
                  <c:v>10.70628</c:v>
                </c:pt>
                <c:pt idx="23">
                  <c:v>10.67676</c:v>
                </c:pt>
                <c:pt idx="24">
                  <c:v>10.70964</c:v>
                </c:pt>
                <c:pt idx="25">
                  <c:v>10.685359999999999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231-4936-961C-3C6EAE9472EA}"/>
            </c:ext>
          </c:extLst>
        </c:ser>
        <c:ser>
          <c:idx val="3"/>
          <c:order val="3"/>
          <c:tx>
            <c:v>  average B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P2a!$M$5:$M$6</c:f>
              <c:numCache>
                <c:formatCode>General</c:formatCode>
                <c:ptCount val="2"/>
                <c:pt idx="0">
                  <c:v>20</c:v>
                </c:pt>
                <c:pt idx="1">
                  <c:v>50</c:v>
                </c:pt>
              </c:numCache>
            </c:numRef>
          </c:xVal>
          <c:yVal>
            <c:numRef>
              <c:f>P2a!$O$5:$O$6</c:f>
              <c:numCache>
                <c:formatCode>0.00</c:formatCode>
                <c:ptCount val="2"/>
                <c:pt idx="0">
                  <c:v>10.34662169163304</c:v>
                </c:pt>
                <c:pt idx="1">
                  <c:v>11.147595070725782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6231-4936-961C-3C6EAE947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67008"/>
        <c:axId val="148267584"/>
      </c:scatterChart>
      <c:valAx>
        <c:axId val="148267008"/>
        <c:scaling>
          <c:orientation val="minMax"/>
          <c:max val="36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Temperature [°C]</a:t>
                </a:r>
              </a:p>
            </c:rich>
          </c:tx>
          <c:layout>
            <c:manualLayout>
              <c:xMode val="edge"/>
              <c:yMode val="edge"/>
              <c:x val="0.42956911636045492"/>
              <c:y val="0.9134920634920633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8267584"/>
        <c:crossesAt val="-10"/>
        <c:crossBetween val="midCat"/>
        <c:majorUnit val="1"/>
      </c:valAx>
      <c:valAx>
        <c:axId val="148267584"/>
        <c:scaling>
          <c:orientation val="minMax"/>
          <c:max val="12"/>
          <c:min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Thermoelectric Power [</a:t>
                </a:r>
                <a:r>
                  <a:rPr lang="el-GR" b="0">
                    <a:latin typeface="Times New Roman"/>
                    <a:cs typeface="Times New Roman"/>
                  </a:rPr>
                  <a:t>μ</a:t>
                </a:r>
                <a:r>
                  <a:rPr lang="en-US" b="0">
                    <a:latin typeface="Times New Roman"/>
                    <a:cs typeface="Times New Roman"/>
                  </a:rPr>
                  <a:t>V/</a:t>
                </a:r>
                <a:r>
                  <a:rPr lang="el-GR" b="0">
                    <a:latin typeface="Times New Roman"/>
                    <a:cs typeface="Times New Roman"/>
                  </a:rPr>
                  <a:t>°</a:t>
                </a:r>
                <a:r>
                  <a:rPr lang="en-US" b="0">
                    <a:latin typeface="Times New Roman"/>
                    <a:cs typeface="Times New Roman"/>
                  </a:rPr>
                  <a:t>C]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1.6666666666666666E-2"/>
              <c:y val="0.1231846019247594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8267008"/>
        <c:crosses val="autoZero"/>
        <c:crossBetween val="midCat"/>
        <c:majorUnit val="0.5"/>
      </c:valAx>
      <c:spPr>
        <a:ln w="12700">
          <a:solidFill>
            <a:schemeClr val="tx1"/>
          </a:solidFill>
        </a:ln>
      </c:spPr>
    </c:plotArea>
    <c:legend>
      <c:legendPos val="r"/>
      <c:legendEntry>
        <c:idx val="2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>
                <a:solidFill>
                  <a:srgbClr val="0000FF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64452712160979886"/>
          <c:y val="5.4932195975503063E-2"/>
          <c:w val="0.28602843394575678"/>
          <c:h val="0.21156417947756531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31</xdr:col>
      <xdr:colOff>7241</xdr:colOff>
      <xdr:row>31</xdr:row>
      <xdr:rowOff>122540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4300" y="381000"/>
          <a:ext cx="18285716" cy="1028571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4</xdr:row>
      <xdr:rowOff>142875</xdr:rowOff>
    </xdr:from>
    <xdr:to>
      <xdr:col>18</xdr:col>
      <xdr:colOff>390525</xdr:colOff>
      <xdr:row>20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</xdr:colOff>
      <xdr:row>20</xdr:row>
      <xdr:rowOff>180975</xdr:rowOff>
    </xdr:from>
    <xdr:to>
      <xdr:col>18</xdr:col>
      <xdr:colOff>476250</xdr:colOff>
      <xdr:row>36</xdr:row>
      <xdr:rowOff>180975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495300</xdr:colOff>
      <xdr:row>4</xdr:row>
      <xdr:rowOff>76200</xdr:rowOff>
    </xdr:from>
    <xdr:to>
      <xdr:col>25</xdr:col>
      <xdr:colOff>200025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22</xdr:row>
      <xdr:rowOff>142875</xdr:rowOff>
    </xdr:from>
    <xdr:to>
      <xdr:col>16</xdr:col>
      <xdr:colOff>523875</xdr:colOff>
      <xdr:row>38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790575</xdr:colOff>
      <xdr:row>6</xdr:row>
      <xdr:rowOff>85725</xdr:rowOff>
    </xdr:from>
    <xdr:to>
      <xdr:col>16</xdr:col>
      <xdr:colOff>504825</xdr:colOff>
      <xdr:row>22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F5" sqref="F5"/>
    </sheetView>
  </sheetViews>
  <sheetFormatPr defaultColWidth="12.625" defaultRowHeight="15.75" x14ac:dyDescent="0.25"/>
  <cols>
    <col min="1" max="6" width="12.625" style="16"/>
    <col min="8" max="8" width="12.625" style="16"/>
  </cols>
  <sheetData>
    <row r="1" spans="1:11" s="16" customFormat="1" ht="30" customHeight="1" thickBot="1" x14ac:dyDescent="0.3">
      <c r="A1" s="145" t="s">
        <v>26</v>
      </c>
      <c r="B1" s="146"/>
      <c r="C1" s="146"/>
      <c r="D1" s="147"/>
      <c r="H1" s="51" t="s">
        <v>22</v>
      </c>
      <c r="I1" s="148" t="s">
        <v>38</v>
      </c>
      <c r="J1" s="148"/>
      <c r="K1" s="52" t="s">
        <v>84</v>
      </c>
    </row>
    <row r="2" spans="1:11" s="16" customFormat="1" ht="30" customHeight="1" thickBot="1" x14ac:dyDescent="0.3">
      <c r="A2" s="28"/>
      <c r="B2" s="27" t="s">
        <v>27</v>
      </c>
      <c r="C2" s="27" t="s">
        <v>28</v>
      </c>
      <c r="D2" s="27" t="s">
        <v>29</v>
      </c>
      <c r="E2" s="26" t="s">
        <v>30</v>
      </c>
      <c r="F2" s="26" t="s">
        <v>31</v>
      </c>
      <c r="H2" s="47" t="s">
        <v>71</v>
      </c>
      <c r="I2" s="149" t="s">
        <v>79</v>
      </c>
      <c r="J2" s="149"/>
      <c r="K2" s="48"/>
    </row>
    <row r="3" spans="1:11" s="16" customFormat="1" ht="30" customHeight="1" thickBot="1" x14ac:dyDescent="0.3">
      <c r="A3" s="29" t="s">
        <v>32</v>
      </c>
      <c r="B3" s="27">
        <v>16</v>
      </c>
      <c r="C3" s="27">
        <v>2</v>
      </c>
      <c r="D3" s="27">
        <v>0.16500000000000001</v>
      </c>
      <c r="E3" s="27">
        <v>12</v>
      </c>
      <c r="F3" s="27" t="s">
        <v>33</v>
      </c>
      <c r="H3" s="49" t="s">
        <v>72</v>
      </c>
      <c r="I3" s="149" t="s">
        <v>79</v>
      </c>
      <c r="J3" s="149"/>
      <c r="K3" s="48"/>
    </row>
    <row r="4" spans="1:11" s="16" customFormat="1" ht="30" customHeight="1" thickBot="1" x14ac:dyDescent="0.3">
      <c r="A4" s="97" t="s">
        <v>34</v>
      </c>
      <c r="B4" s="98">
        <v>8</v>
      </c>
      <c r="C4" s="98">
        <v>18</v>
      </c>
      <c r="D4" s="98">
        <v>1.5</v>
      </c>
      <c r="E4" s="98">
        <v>9</v>
      </c>
      <c r="F4" s="98" t="s">
        <v>35</v>
      </c>
      <c r="H4" s="49" t="s">
        <v>73</v>
      </c>
      <c r="I4" s="149" t="s">
        <v>79</v>
      </c>
      <c r="J4" s="149"/>
      <c r="K4" s="48"/>
    </row>
    <row r="5" spans="1:11" s="16" customFormat="1" ht="30" customHeight="1" x14ac:dyDescent="0.25">
      <c r="H5" s="49" t="s">
        <v>74</v>
      </c>
      <c r="I5" s="149" t="s">
        <v>79</v>
      </c>
      <c r="J5" s="149"/>
      <c r="K5" s="48"/>
    </row>
    <row r="6" spans="1:11" s="16" customFormat="1" ht="30" customHeight="1" x14ac:dyDescent="0.25">
      <c r="H6" s="49" t="s">
        <v>75</v>
      </c>
      <c r="I6" s="149" t="s">
        <v>79</v>
      </c>
      <c r="J6" s="149"/>
      <c r="K6" s="48"/>
    </row>
    <row r="7" spans="1:11" s="16" customFormat="1" ht="30" customHeight="1" thickBot="1" x14ac:dyDescent="0.3">
      <c r="H7" s="49" t="s">
        <v>76</v>
      </c>
      <c r="I7" s="149" t="s">
        <v>79</v>
      </c>
      <c r="J7" s="149"/>
      <c r="K7" s="48"/>
    </row>
    <row r="8" spans="1:11" s="16" customFormat="1" ht="30" customHeight="1" thickBot="1" x14ac:dyDescent="0.3">
      <c r="A8" s="145" t="s">
        <v>36</v>
      </c>
      <c r="B8" s="146"/>
      <c r="C8" s="146"/>
      <c r="D8" s="147"/>
      <c r="H8" s="49" t="s">
        <v>77</v>
      </c>
      <c r="I8" s="149" t="s">
        <v>79</v>
      </c>
      <c r="J8" s="149"/>
      <c r="K8" s="48"/>
    </row>
    <row r="9" spans="1:11" s="16" customFormat="1" ht="30" customHeight="1" thickBot="1" x14ac:dyDescent="0.3">
      <c r="A9" s="29" t="s">
        <v>37</v>
      </c>
      <c r="B9" s="27" t="s">
        <v>38</v>
      </c>
      <c r="C9" s="27" t="s">
        <v>39</v>
      </c>
      <c r="D9" s="27" t="s">
        <v>40</v>
      </c>
      <c r="G9" s="2"/>
      <c r="H9" s="49" t="s">
        <v>78</v>
      </c>
      <c r="I9" s="149" t="s">
        <v>79</v>
      </c>
      <c r="J9" s="149"/>
      <c r="K9" s="48"/>
    </row>
    <row r="10" spans="1:11" s="16" customFormat="1" ht="30" customHeight="1" thickBot="1" x14ac:dyDescent="0.3">
      <c r="A10" s="29" t="s">
        <v>41</v>
      </c>
      <c r="B10" s="27" t="s">
        <v>42</v>
      </c>
      <c r="C10" s="27">
        <v>215</v>
      </c>
      <c r="D10" s="27">
        <v>220</v>
      </c>
      <c r="G10" s="2"/>
      <c r="H10" s="99" t="s">
        <v>96</v>
      </c>
      <c r="I10" s="143" t="s">
        <v>80</v>
      </c>
      <c r="J10" s="143"/>
      <c r="K10" s="48">
        <v>220</v>
      </c>
    </row>
    <row r="11" spans="1:11" s="16" customFormat="1" ht="30" customHeight="1" thickBot="1" x14ac:dyDescent="0.3">
      <c r="A11" s="29" t="s">
        <v>43</v>
      </c>
      <c r="B11" s="27" t="s">
        <v>44</v>
      </c>
      <c r="C11" s="27">
        <v>425</v>
      </c>
      <c r="D11" s="27">
        <v>428</v>
      </c>
      <c r="G11" s="2"/>
      <c r="H11" s="99" t="s">
        <v>98</v>
      </c>
      <c r="I11" s="143" t="s">
        <v>43</v>
      </c>
      <c r="J11" s="143"/>
      <c r="K11" s="48">
        <v>428</v>
      </c>
    </row>
    <row r="12" spans="1:11" s="16" customFormat="1" ht="30" customHeight="1" thickBot="1" x14ac:dyDescent="0.3">
      <c r="A12" s="29" t="s">
        <v>45</v>
      </c>
      <c r="B12" s="27" t="s">
        <v>46</v>
      </c>
      <c r="C12" s="27">
        <v>215</v>
      </c>
      <c r="D12" s="27">
        <v>208</v>
      </c>
      <c r="G12" s="2"/>
      <c r="H12" s="99" t="s">
        <v>97</v>
      </c>
      <c r="I12" s="143" t="s">
        <v>81</v>
      </c>
      <c r="J12" s="143"/>
      <c r="K12" s="48">
        <v>208</v>
      </c>
    </row>
    <row r="13" spans="1:11" s="16" customFormat="1" ht="30" customHeight="1" thickBot="1" x14ac:dyDescent="0.3">
      <c r="A13" s="29" t="s">
        <v>47</v>
      </c>
      <c r="B13" s="27" t="s">
        <v>48</v>
      </c>
      <c r="C13" s="27">
        <v>195</v>
      </c>
      <c r="D13" s="27">
        <v>207</v>
      </c>
      <c r="G13" s="2"/>
      <c r="H13" s="99" t="s">
        <v>99</v>
      </c>
      <c r="I13" s="143" t="s">
        <v>47</v>
      </c>
      <c r="J13" s="143"/>
      <c r="K13" s="48">
        <v>207</v>
      </c>
    </row>
    <row r="14" spans="1:11" s="16" customFormat="1" ht="30" customHeight="1" thickBot="1" x14ac:dyDescent="0.3">
      <c r="A14" s="29" t="s">
        <v>49</v>
      </c>
      <c r="B14" s="27" t="s">
        <v>50</v>
      </c>
      <c r="C14" s="27">
        <v>185</v>
      </c>
      <c r="D14" s="27">
        <v>198</v>
      </c>
      <c r="G14" s="2"/>
      <c r="H14" s="99" t="s">
        <v>100</v>
      </c>
      <c r="I14" s="143" t="s">
        <v>85</v>
      </c>
      <c r="J14" s="143"/>
      <c r="K14" s="48">
        <v>198</v>
      </c>
    </row>
    <row r="15" spans="1:11" s="16" customFormat="1" ht="30" customHeight="1" thickBot="1" x14ac:dyDescent="0.3">
      <c r="A15" s="29" t="s">
        <v>51</v>
      </c>
      <c r="B15" s="27" t="s">
        <v>52</v>
      </c>
      <c r="C15" s="27">
        <v>160</v>
      </c>
      <c r="D15" s="27">
        <v>147</v>
      </c>
      <c r="G15" s="2"/>
      <c r="H15" s="99" t="s">
        <v>101</v>
      </c>
      <c r="I15" s="143" t="s">
        <v>82</v>
      </c>
      <c r="J15" s="143"/>
      <c r="K15" s="48">
        <v>147</v>
      </c>
    </row>
    <row r="16" spans="1:11" ht="30" customHeight="1" thickBot="1" x14ac:dyDescent="0.3">
      <c r="A16" s="29" t="s">
        <v>53</v>
      </c>
      <c r="B16" s="27" t="s">
        <v>54</v>
      </c>
      <c r="C16" s="27">
        <v>300</v>
      </c>
      <c r="D16" s="27">
        <v>405</v>
      </c>
      <c r="G16" s="2"/>
      <c r="H16" s="99" t="s">
        <v>102</v>
      </c>
      <c r="I16" s="143" t="s">
        <v>53</v>
      </c>
      <c r="J16" s="143"/>
      <c r="K16" s="48">
        <v>405</v>
      </c>
    </row>
    <row r="17" spans="1:11" ht="30" customHeight="1" thickBot="1" x14ac:dyDescent="0.3">
      <c r="A17" s="29" t="s">
        <v>55</v>
      </c>
      <c r="B17" s="27" t="s">
        <v>56</v>
      </c>
      <c r="C17" s="27">
        <v>215</v>
      </c>
      <c r="D17" s="27">
        <v>170</v>
      </c>
      <c r="G17" s="2"/>
      <c r="H17" s="100" t="s">
        <v>103</v>
      </c>
      <c r="I17" s="144" t="s">
        <v>55</v>
      </c>
      <c r="J17" s="144"/>
      <c r="K17" s="50">
        <v>170</v>
      </c>
    </row>
    <row r="18" spans="1:11" ht="30" customHeight="1" x14ac:dyDescent="0.25">
      <c r="G18" s="2"/>
    </row>
    <row r="19" spans="1:11" ht="30" customHeight="1" x14ac:dyDescent="0.25">
      <c r="G19" s="2"/>
    </row>
    <row r="20" spans="1:11" ht="30" customHeight="1" x14ac:dyDescent="0.25">
      <c r="G20" s="2"/>
    </row>
    <row r="21" spans="1:11" ht="30" customHeight="1" x14ac:dyDescent="0.25">
      <c r="G21" s="2"/>
    </row>
    <row r="22" spans="1:11" ht="30" customHeight="1" x14ac:dyDescent="0.25"/>
    <row r="23" spans="1:11" ht="30" customHeight="1" x14ac:dyDescent="0.25"/>
    <row r="24" spans="1:11" ht="30" customHeight="1" x14ac:dyDescent="0.25"/>
  </sheetData>
  <mergeCells count="19">
    <mergeCell ref="I10:J10"/>
    <mergeCell ref="A8:D8"/>
    <mergeCell ref="A1:D1"/>
    <mergeCell ref="I12:J12"/>
    <mergeCell ref="I16:J16"/>
    <mergeCell ref="I1:J1"/>
    <mergeCell ref="I2:J2"/>
    <mergeCell ref="I3:J3"/>
    <mergeCell ref="I4:J4"/>
    <mergeCell ref="I5:J5"/>
    <mergeCell ref="I6:J6"/>
    <mergeCell ref="I7:J7"/>
    <mergeCell ref="I8:J8"/>
    <mergeCell ref="I9:J9"/>
    <mergeCell ref="I15:J15"/>
    <mergeCell ref="I14:J14"/>
    <mergeCell ref="I13:J13"/>
    <mergeCell ref="I17:J17"/>
    <mergeCell ref="I11:J1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13.002428999999998</v>
      </c>
      <c r="C4" s="20">
        <f t="shared" si="0"/>
        <v>12.997863999999998</v>
      </c>
      <c r="D4" s="20">
        <f t="shared" si="0"/>
        <v>32.740734500000002</v>
      </c>
      <c r="E4" s="20">
        <f t="shared" si="0"/>
        <v>33.099664000000004</v>
      </c>
      <c r="F4" s="20">
        <f t="shared" si="0"/>
        <v>25.672882999999995</v>
      </c>
      <c r="G4" s="20">
        <f t="shared" si="0"/>
        <v>13.000146499999996</v>
      </c>
      <c r="H4" s="3">
        <f t="shared" si="0"/>
        <v>32.920199249999996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1.8334300870800846E-2</v>
      </c>
      <c r="C5" s="20">
        <f t="shared" si="1"/>
        <v>1.7831454585411213E-2</v>
      </c>
      <c r="D5" s="20">
        <f t="shared" si="1"/>
        <v>0.42828419786613892</v>
      </c>
      <c r="E5" s="20">
        <f t="shared" si="1"/>
        <v>0.46877116089667958</v>
      </c>
      <c r="F5" s="20">
        <f t="shared" si="1"/>
        <v>0.3929028052986886</v>
      </c>
      <c r="G5" s="20">
        <f t="shared" si="1"/>
        <v>1.4001405483961556E-2</v>
      </c>
      <c r="H5" s="3">
        <f t="shared" si="1"/>
        <v>0.44814325597336274</v>
      </c>
      <c r="I5" s="20">
        <f>AVERAGE(G10:G331)</f>
        <v>13.000146499999996</v>
      </c>
      <c r="J5" s="20">
        <f>AVERAGE(H10:H331)</f>
        <v>32.920199249999996</v>
      </c>
      <c r="K5" s="20">
        <f>AVERAGE(I10:I331)</f>
        <v>427.97300439336993</v>
      </c>
      <c r="L5" s="20">
        <f>AVERAGE(J10:J331)</f>
        <v>1083.9303094186814</v>
      </c>
      <c r="M5" s="5">
        <v>20</v>
      </c>
      <c r="N5" s="20">
        <f>B$4+$J$6*($M5-D$4)</f>
        <v>12.629047685996511</v>
      </c>
      <c r="O5" s="20">
        <f>C$4+$J$6*($M5-E$4)</f>
        <v>12.613963860072888</v>
      </c>
      <c r="P5" s="3">
        <f>$L$6+$J$6*$M5</f>
        <v>12.621505773035778</v>
      </c>
    </row>
    <row r="6" spans="1:19" x14ac:dyDescent="0.25">
      <c r="A6" s="6" t="s">
        <v>69</v>
      </c>
      <c r="B6" s="7">
        <f>B4+$J$6*($B$1-D4)</f>
        <v>13.156557591493934</v>
      </c>
      <c r="C6" s="7">
        <f>C4+$J$6*($B$1-E4)</f>
        <v>13.141473765570311</v>
      </c>
      <c r="D6" s="7">
        <f>$B$1</f>
        <v>38</v>
      </c>
      <c r="E6" s="7">
        <f>$B$1</f>
        <v>38</v>
      </c>
      <c r="F6" s="7">
        <f>F4</f>
        <v>25.672882999999995</v>
      </c>
      <c r="G6" s="41">
        <f>AVERAGE(B6:C6)</f>
        <v>13.149015678532123</v>
      </c>
      <c r="H6" s="4">
        <f>$B$1</f>
        <v>38</v>
      </c>
      <c r="I6" s="7" t="s">
        <v>61</v>
      </c>
      <c r="J6" s="34">
        <f>(K5-I5*J5)/(L5-J5^2)</f>
        <v>2.9306105860967959E-2</v>
      </c>
      <c r="K6" s="7" t="s">
        <v>62</v>
      </c>
      <c r="L6" s="7">
        <f>(L5*I5-K5*J5)/(L5-J5^2)</f>
        <v>12.035383655816419</v>
      </c>
      <c r="M6" s="6">
        <v>50</v>
      </c>
      <c r="N6" s="7">
        <f>B$4+$J$6*($M6-D$4)</f>
        <v>13.508230861825549</v>
      </c>
      <c r="O6" s="7">
        <f>C$4+$J$6*($M6-E$4)</f>
        <v>13.493147035901925</v>
      </c>
      <c r="P6" s="4">
        <f>$L$6+$J$6*$M6</f>
        <v>13.500688948864816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84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84" t="s">
        <v>63</v>
      </c>
      <c r="J8" s="85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</row>
    <row r="10" spans="1:19" x14ac:dyDescent="0.25">
      <c r="A10" s="84">
        <v>1</v>
      </c>
      <c r="B10" s="11">
        <v>12.95135</v>
      </c>
      <c r="C10" s="11">
        <v>12.99245</v>
      </c>
      <c r="D10" s="39">
        <v>31.703489999999999</v>
      </c>
      <c r="E10" s="39">
        <v>32.006680000000003</v>
      </c>
      <c r="F10" s="39">
        <v>26.15166</v>
      </c>
      <c r="G10" s="39">
        <f>AVERAGE(B10:C10)</f>
        <v>12.9719</v>
      </c>
      <c r="H10" s="40">
        <f>AVERAGE(D10:E10)</f>
        <v>31.855085000000003</v>
      </c>
      <c r="I10" s="35">
        <f>G10*H10</f>
        <v>413.22097711150002</v>
      </c>
      <c r="J10" s="36">
        <f>H10^2</f>
        <v>1014.7464403572252</v>
      </c>
      <c r="R10" s="11"/>
      <c r="S10" s="11"/>
    </row>
    <row r="11" spans="1:19" x14ac:dyDescent="0.25">
      <c r="A11" s="5">
        <v>2</v>
      </c>
      <c r="B11" s="11">
        <v>13.00578</v>
      </c>
      <c r="C11" s="11">
        <v>12.971159999999999</v>
      </c>
      <c r="D11" s="10">
        <v>32.368180000000002</v>
      </c>
      <c r="E11" s="10">
        <v>32.687179999999998</v>
      </c>
      <c r="F11" s="10">
        <v>25.857289999999999</v>
      </c>
      <c r="G11" s="11">
        <f>AVERAGE(B11:C11)</f>
        <v>12.98847</v>
      </c>
      <c r="H11" s="21">
        <f>AVERAGE(D11:E11)</f>
        <v>32.527680000000004</v>
      </c>
      <c r="I11" s="32">
        <f>G11*H11</f>
        <v>422.4847958496</v>
      </c>
      <c r="J11" s="37">
        <f>H11^2</f>
        <v>1058.0499661824003</v>
      </c>
      <c r="L11" s="2"/>
      <c r="R11" s="11"/>
      <c r="S11" s="11"/>
    </row>
    <row r="12" spans="1:19" x14ac:dyDescent="0.25">
      <c r="A12" s="5">
        <v>3</v>
      </c>
      <c r="B12" s="11">
        <v>13.0168</v>
      </c>
      <c r="C12" s="11">
        <v>12.98451</v>
      </c>
      <c r="D12" s="11">
        <v>32.695869999999999</v>
      </c>
      <c r="E12" s="11">
        <v>33.075839999999999</v>
      </c>
      <c r="F12" s="11">
        <v>25.834409999999998</v>
      </c>
      <c r="G12" s="11">
        <f t="shared" ref="G12:G22" si="2">AVERAGE(B12:C12)</f>
        <v>13.000655</v>
      </c>
      <c r="H12" s="21">
        <f t="shared" ref="H12:H22" si="3">AVERAGE(D12:E12)</f>
        <v>32.885854999999999</v>
      </c>
      <c r="I12" s="32">
        <f t="shared" ref="I12:I22" si="4">G12*H12</f>
        <v>427.537655235025</v>
      </c>
      <c r="J12" s="37">
        <f t="shared" ref="J12:J22" si="5">H12^2</f>
        <v>1081.479459081025</v>
      </c>
      <c r="R12" s="11"/>
      <c r="S12" s="11"/>
    </row>
    <row r="13" spans="1:19" x14ac:dyDescent="0.25">
      <c r="A13" s="5">
        <v>4</v>
      </c>
      <c r="B13" s="11">
        <v>12.98893</v>
      </c>
      <c r="C13" s="11">
        <v>13.03908</v>
      </c>
      <c r="D13" s="10">
        <v>32.966560000000001</v>
      </c>
      <c r="E13" s="10">
        <v>33.348610000000001</v>
      </c>
      <c r="F13" s="10">
        <v>25.93684</v>
      </c>
      <c r="G13" s="11">
        <f t="shared" si="2"/>
        <v>13.014005000000001</v>
      </c>
      <c r="H13" s="21">
        <f t="shared" si="3"/>
        <v>33.157584999999997</v>
      </c>
      <c r="I13" s="32">
        <f t="shared" si="4"/>
        <v>431.51297697792501</v>
      </c>
      <c r="J13" s="37">
        <f t="shared" si="5"/>
        <v>1099.4254430322248</v>
      </c>
      <c r="R13" s="11"/>
      <c r="S13" s="11"/>
    </row>
    <row r="14" spans="1:19" x14ac:dyDescent="0.25">
      <c r="A14" s="5">
        <v>5</v>
      </c>
      <c r="B14" s="11">
        <v>13.0144</v>
      </c>
      <c r="C14" s="11">
        <v>12.972899999999999</v>
      </c>
      <c r="D14" s="10">
        <v>32.985619999999997</v>
      </c>
      <c r="E14" s="10">
        <v>33.31664</v>
      </c>
      <c r="F14" s="10">
        <v>25.721640000000001</v>
      </c>
      <c r="G14" s="11">
        <f t="shared" si="2"/>
        <v>12.993649999999999</v>
      </c>
      <c r="H14" s="21">
        <f t="shared" si="3"/>
        <v>33.151129999999995</v>
      </c>
      <c r="I14" s="32">
        <f t="shared" si="4"/>
        <v>430.75418032449988</v>
      </c>
      <c r="J14" s="37">
        <f t="shared" si="5"/>
        <v>1098.9974202768997</v>
      </c>
      <c r="R14" s="11"/>
      <c r="S14" s="11"/>
    </row>
    <row r="15" spans="1:19" x14ac:dyDescent="0.25">
      <c r="A15" s="5">
        <v>6</v>
      </c>
      <c r="B15" s="11">
        <v>12.99723</v>
      </c>
      <c r="C15" s="11">
        <v>13.004659999999999</v>
      </c>
      <c r="D15" s="10">
        <v>32.886139999999997</v>
      </c>
      <c r="E15" s="10">
        <v>33.199840000000002</v>
      </c>
      <c r="F15" s="10">
        <v>25.575759999999999</v>
      </c>
      <c r="G15" s="11">
        <f t="shared" si="2"/>
        <v>13.000945</v>
      </c>
      <c r="H15" s="21">
        <f t="shared" si="3"/>
        <v>33.042990000000003</v>
      </c>
      <c r="I15" s="32">
        <f t="shared" si="4"/>
        <v>429.59009562555002</v>
      </c>
      <c r="J15" s="37">
        <f t="shared" si="5"/>
        <v>1091.8391881401003</v>
      </c>
      <c r="R15" s="11"/>
      <c r="S15" s="11"/>
    </row>
    <row r="16" spans="1:19" x14ac:dyDescent="0.25">
      <c r="A16" s="5">
        <v>7</v>
      </c>
      <c r="B16" s="11">
        <v>13.010249999999999</v>
      </c>
      <c r="C16" s="11">
        <v>12.991439999999999</v>
      </c>
      <c r="D16" s="10">
        <v>32.778109999999998</v>
      </c>
      <c r="E16" s="10">
        <v>33.086910000000003</v>
      </c>
      <c r="F16" s="10">
        <v>25.483039999999999</v>
      </c>
      <c r="G16" s="11">
        <f t="shared" si="2"/>
        <v>13.000844999999998</v>
      </c>
      <c r="H16" s="21">
        <f t="shared" si="3"/>
        <v>32.932510000000001</v>
      </c>
      <c r="I16" s="32">
        <f t="shared" si="4"/>
        <v>428.15045797094996</v>
      </c>
      <c r="J16" s="37">
        <f t="shared" si="5"/>
        <v>1084.5502149000999</v>
      </c>
      <c r="R16" s="11"/>
      <c r="S16" s="11"/>
    </row>
    <row r="17" spans="1:19" x14ac:dyDescent="0.25">
      <c r="A17" s="5">
        <v>8</v>
      </c>
      <c r="B17" s="11">
        <v>13.00431</v>
      </c>
      <c r="C17" s="11">
        <v>12.986419999999999</v>
      </c>
      <c r="D17" s="11">
        <v>32.697830000000003</v>
      </c>
      <c r="E17" s="11">
        <v>33.015050000000002</v>
      </c>
      <c r="F17" s="11">
        <v>25.416499999999999</v>
      </c>
      <c r="G17" s="11">
        <f t="shared" si="2"/>
        <v>12.995365</v>
      </c>
      <c r="H17" s="21">
        <f t="shared" si="3"/>
        <v>32.856440000000006</v>
      </c>
      <c r="I17" s="32">
        <f t="shared" si="4"/>
        <v>426.98143040060006</v>
      </c>
      <c r="J17" s="37">
        <f t="shared" si="5"/>
        <v>1079.5456494736004</v>
      </c>
      <c r="R17" s="11"/>
      <c r="S17" s="11"/>
    </row>
    <row r="18" spans="1:19" x14ac:dyDescent="0.25">
      <c r="A18" s="5">
        <v>9</v>
      </c>
      <c r="B18" s="11">
        <v>12.99564</v>
      </c>
      <c r="C18" s="11">
        <v>12.99151</v>
      </c>
      <c r="D18" s="11">
        <v>32.619619999999998</v>
      </c>
      <c r="E18" s="11">
        <v>32.932569999999998</v>
      </c>
      <c r="F18" s="11">
        <v>25.351600000000001</v>
      </c>
      <c r="G18" s="11">
        <f t="shared" si="2"/>
        <v>12.993575</v>
      </c>
      <c r="H18" s="21">
        <f t="shared" si="3"/>
        <v>32.776094999999998</v>
      </c>
      <c r="I18" s="32">
        <f t="shared" si="4"/>
        <v>425.87864858962496</v>
      </c>
      <c r="J18" s="37">
        <f t="shared" si="5"/>
        <v>1074.272403449025</v>
      </c>
      <c r="R18" s="11"/>
      <c r="S18" s="11"/>
    </row>
    <row r="19" spans="1:19" x14ac:dyDescent="0.25">
      <c r="A19" s="5">
        <v>10</v>
      </c>
      <c r="B19" s="11">
        <v>12.999359999999999</v>
      </c>
      <c r="C19" s="11">
        <v>12.980119999999999</v>
      </c>
      <c r="D19" s="10">
        <v>32.552930000000003</v>
      </c>
      <c r="E19" s="10">
        <v>32.868870000000001</v>
      </c>
      <c r="F19" s="10">
        <v>25.296469999999999</v>
      </c>
      <c r="G19" s="11">
        <f t="shared" si="2"/>
        <v>12.989739999999999</v>
      </c>
      <c r="H19" s="21">
        <f t="shared" si="3"/>
        <v>32.710900000000002</v>
      </c>
      <c r="I19" s="32">
        <f t="shared" si="4"/>
        <v>424.90608616600002</v>
      </c>
      <c r="J19" s="37">
        <f t="shared" si="5"/>
        <v>1070.0029788100001</v>
      </c>
      <c r="R19" s="11"/>
      <c r="S19" s="11"/>
    </row>
    <row r="20" spans="1:19" x14ac:dyDescent="0.25">
      <c r="A20" s="5">
        <v>11</v>
      </c>
      <c r="B20" s="11">
        <v>12.99363</v>
      </c>
      <c r="C20" s="11">
        <v>12.99431</v>
      </c>
      <c r="D20" s="11">
        <v>32.503239999999998</v>
      </c>
      <c r="E20" s="11">
        <v>32.826099999999997</v>
      </c>
      <c r="F20" s="11">
        <v>25.252980000000001</v>
      </c>
      <c r="G20" s="11">
        <f t="shared" si="2"/>
        <v>12.993970000000001</v>
      </c>
      <c r="H20" s="21">
        <f t="shared" si="3"/>
        <v>32.664670000000001</v>
      </c>
      <c r="I20" s="32">
        <f t="shared" si="4"/>
        <v>424.44374203990003</v>
      </c>
      <c r="J20" s="37">
        <f t="shared" si="5"/>
        <v>1066.9806662089002</v>
      </c>
      <c r="R20" s="11"/>
      <c r="S20" s="11"/>
    </row>
    <row r="21" spans="1:19" x14ac:dyDescent="0.25">
      <c r="A21" s="5">
        <v>12</v>
      </c>
      <c r="B21" s="11">
        <v>12.99295</v>
      </c>
      <c r="C21" s="11">
        <v>12.98044</v>
      </c>
      <c r="D21" s="11">
        <v>32.470590000000001</v>
      </c>
      <c r="E21" s="11">
        <v>32.796810000000001</v>
      </c>
      <c r="F21" s="11">
        <v>25.221599999999999</v>
      </c>
      <c r="G21" s="11">
        <f t="shared" si="2"/>
        <v>12.986695000000001</v>
      </c>
      <c r="H21" s="21">
        <f t="shared" si="3"/>
        <v>32.633700000000005</v>
      </c>
      <c r="I21" s="32">
        <f t="shared" si="4"/>
        <v>423.80390862150011</v>
      </c>
      <c r="J21" s="37">
        <f t="shared" si="5"/>
        <v>1064.9583756900004</v>
      </c>
      <c r="R21" s="11"/>
      <c r="S21" s="11"/>
    </row>
    <row r="22" spans="1:19" x14ac:dyDescent="0.25">
      <c r="A22" s="5">
        <v>13</v>
      </c>
      <c r="B22" s="11">
        <v>12.983649999999999</v>
      </c>
      <c r="C22" s="11">
        <v>13.00348</v>
      </c>
      <c r="D22" s="10">
        <v>32.418520000000001</v>
      </c>
      <c r="E22" s="10">
        <v>32.738349999999997</v>
      </c>
      <c r="F22" s="10">
        <v>25.183</v>
      </c>
      <c r="G22" s="11">
        <f t="shared" si="2"/>
        <v>12.993565</v>
      </c>
      <c r="H22" s="21">
        <f t="shared" si="3"/>
        <v>32.578434999999999</v>
      </c>
      <c r="I22" s="32">
        <f t="shared" si="4"/>
        <v>423.31001277077502</v>
      </c>
      <c r="J22" s="37">
        <f t="shared" si="5"/>
        <v>1061.354427049225</v>
      </c>
      <c r="R22" s="11"/>
      <c r="S22" s="11"/>
    </row>
    <row r="23" spans="1:19" x14ac:dyDescent="0.25">
      <c r="A23" s="5">
        <v>14</v>
      </c>
      <c r="B23" s="11">
        <v>12.98958</v>
      </c>
      <c r="C23" s="11">
        <v>12.99506</v>
      </c>
      <c r="D23" s="11">
        <v>32.389319999999998</v>
      </c>
      <c r="E23" s="11">
        <v>32.708309999999997</v>
      </c>
      <c r="F23" s="11">
        <v>25.16601</v>
      </c>
      <c r="G23" s="11">
        <f t="shared" ref="G23:G25" si="6">AVERAGE(B23:C23)</f>
        <v>12.992319999999999</v>
      </c>
      <c r="H23" s="21">
        <f t="shared" ref="H23:H25" si="7">AVERAGE(D23:E23)</f>
        <v>32.548814999999998</v>
      </c>
      <c r="I23" s="32">
        <f t="shared" ref="I23:I25" si="8">G23*H23</f>
        <v>422.88462010079996</v>
      </c>
      <c r="J23" s="37">
        <f t="shared" ref="J23:J25" si="9">H23^2</f>
        <v>1059.4253579042249</v>
      </c>
      <c r="R23" s="11"/>
      <c r="S23" s="11"/>
    </row>
    <row r="24" spans="1:19" x14ac:dyDescent="0.25">
      <c r="A24" s="5">
        <v>15</v>
      </c>
      <c r="B24" s="11">
        <v>13.001759999999999</v>
      </c>
      <c r="C24" s="11">
        <v>12.99872</v>
      </c>
      <c r="D24" s="10">
        <v>32.508809999999997</v>
      </c>
      <c r="E24" s="10">
        <v>32.918550000000003</v>
      </c>
      <c r="F24" s="10">
        <v>25.398289999999999</v>
      </c>
      <c r="G24" s="11">
        <f t="shared" si="6"/>
        <v>13.00024</v>
      </c>
      <c r="H24" s="21">
        <f t="shared" si="7"/>
        <v>32.713679999999997</v>
      </c>
      <c r="I24" s="32">
        <f t="shared" si="8"/>
        <v>425.28569128319992</v>
      </c>
      <c r="J24" s="37">
        <f t="shared" si="9"/>
        <v>1070.1848591423998</v>
      </c>
      <c r="R24" s="11"/>
      <c r="S24" s="11"/>
    </row>
    <row r="25" spans="1:19" x14ac:dyDescent="0.25">
      <c r="A25" s="5">
        <v>16</v>
      </c>
      <c r="B25" s="11">
        <v>12.999609999999999</v>
      </c>
      <c r="C25" s="11">
        <v>12.99567</v>
      </c>
      <c r="D25" s="10">
        <v>32.810360000000003</v>
      </c>
      <c r="E25" s="10">
        <v>33.253450000000001</v>
      </c>
      <c r="F25" s="10">
        <v>25.74643</v>
      </c>
      <c r="G25" s="11">
        <f t="shared" si="6"/>
        <v>12.997640000000001</v>
      </c>
      <c r="H25" s="21">
        <f t="shared" si="7"/>
        <v>33.031905000000002</v>
      </c>
      <c r="I25" s="32">
        <f t="shared" si="8"/>
        <v>429.33680970420005</v>
      </c>
      <c r="J25" s="37">
        <f t="shared" si="9"/>
        <v>1091.1067479290252</v>
      </c>
      <c r="R25" s="11"/>
      <c r="S25" s="11"/>
    </row>
    <row r="26" spans="1:19" x14ac:dyDescent="0.25">
      <c r="A26" s="5">
        <v>17</v>
      </c>
      <c r="B26" s="11">
        <v>13.01792</v>
      </c>
      <c r="C26" s="11">
        <v>13.01843</v>
      </c>
      <c r="D26" s="10">
        <v>33.114409999999999</v>
      </c>
      <c r="E26" s="10">
        <v>33.549860000000002</v>
      </c>
      <c r="F26" s="10">
        <v>26.01249</v>
      </c>
      <c r="G26" s="11">
        <f t="shared" ref="G26:G29" si="10">AVERAGE(B26:C26)</f>
        <v>13.018174999999999</v>
      </c>
      <c r="H26" s="21">
        <f t="shared" ref="H26:H29" si="11">AVERAGE(D26:E26)</f>
        <v>33.332135000000001</v>
      </c>
      <c r="I26" s="32">
        <f t="shared" ref="I26:I29" si="12">G26*H26</f>
        <v>433.92356655362499</v>
      </c>
      <c r="J26" s="37">
        <f t="shared" ref="J26:J29" si="13">H26^2</f>
        <v>1111.0312236582251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13.020909999999999</v>
      </c>
      <c r="C27" s="11">
        <v>13.014339999999999</v>
      </c>
      <c r="D27" s="10">
        <v>33.328330000000001</v>
      </c>
      <c r="E27" s="10">
        <v>33.758989999999997</v>
      </c>
      <c r="F27" s="10">
        <v>26.17277</v>
      </c>
      <c r="G27" s="11">
        <f t="shared" si="10"/>
        <v>13.017624999999999</v>
      </c>
      <c r="H27" s="21">
        <f t="shared" si="11"/>
        <v>33.543660000000003</v>
      </c>
      <c r="I27" s="32">
        <f t="shared" si="12"/>
        <v>436.6587870075</v>
      </c>
      <c r="J27" s="37">
        <f t="shared" si="13"/>
        <v>1125.1771261956003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13.036289999999999</v>
      </c>
      <c r="C28" s="11">
        <v>13.0153</v>
      </c>
      <c r="D28" s="10">
        <v>33.46172</v>
      </c>
      <c r="E28" s="10">
        <v>33.907269999999997</v>
      </c>
      <c r="F28" s="10">
        <v>26.294260000000001</v>
      </c>
      <c r="G28" s="11">
        <f t="shared" si="10"/>
        <v>13.025794999999999</v>
      </c>
      <c r="H28" s="21">
        <f t="shared" si="11"/>
        <v>33.684494999999998</v>
      </c>
      <c r="I28" s="32">
        <f t="shared" si="12"/>
        <v>438.76732654852492</v>
      </c>
      <c r="J28" s="37">
        <f t="shared" si="13"/>
        <v>1134.6452034050249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13.028229999999999</v>
      </c>
      <c r="C29" s="11">
        <v>13.027279999999999</v>
      </c>
      <c r="D29" s="10">
        <v>33.555039999999998</v>
      </c>
      <c r="E29" s="10">
        <v>33.997399999999999</v>
      </c>
      <c r="F29" s="10">
        <v>26.384620000000002</v>
      </c>
      <c r="G29" s="11">
        <f t="shared" si="10"/>
        <v>13.027754999999999</v>
      </c>
      <c r="H29" s="21">
        <f t="shared" si="11"/>
        <v>33.776219999999995</v>
      </c>
      <c r="I29" s="32">
        <f t="shared" si="12"/>
        <v>440.02831898609992</v>
      </c>
      <c r="J29" s="37">
        <f t="shared" si="13"/>
        <v>1140.8330374883997</v>
      </c>
      <c r="L29" s="19"/>
      <c r="M29" s="19"/>
      <c r="N29" s="19"/>
      <c r="O29" s="19"/>
      <c r="R29" s="10"/>
      <c r="S29" s="10"/>
    </row>
    <row r="30" spans="1:19" x14ac:dyDescent="0.25">
      <c r="A30" s="5"/>
      <c r="B30" s="11"/>
      <c r="C30" s="11"/>
      <c r="D30" s="11"/>
      <c r="E30" s="11"/>
      <c r="F30" s="11"/>
      <c r="G30" s="11"/>
      <c r="H30" s="21"/>
      <c r="I30" s="32"/>
      <c r="J30" s="37"/>
      <c r="L30" s="19"/>
      <c r="M30" s="19"/>
      <c r="N30" s="19"/>
      <c r="O30" s="19"/>
      <c r="R30" s="11"/>
      <c r="S30" s="11"/>
    </row>
    <row r="31" spans="1:19" x14ac:dyDescent="0.25">
      <c r="A31" s="5"/>
      <c r="B31" s="11"/>
      <c r="C31" s="11"/>
      <c r="D31" s="11"/>
      <c r="E31" s="11"/>
      <c r="F31" s="11"/>
      <c r="G31" s="11"/>
      <c r="H31" s="21"/>
      <c r="I31" s="32"/>
      <c r="J31" s="37"/>
      <c r="L31" s="19"/>
      <c r="M31" s="19"/>
      <c r="N31" s="19"/>
      <c r="O31" s="19"/>
      <c r="R31" s="15"/>
      <c r="S31" s="15"/>
    </row>
    <row r="32" spans="1:19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</row>
    <row r="33" spans="1:15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</row>
    <row r="34" spans="1:15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5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5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5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5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5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5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5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5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5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5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5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5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5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5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12.966295714285716</v>
      </c>
      <c r="C4" s="20">
        <f t="shared" si="0"/>
        <v>12.963660714285711</v>
      </c>
      <c r="D4" s="20">
        <f t="shared" si="0"/>
        <v>31.567260000000012</v>
      </c>
      <c r="E4" s="20">
        <f t="shared" si="0"/>
        <v>31.975849285714279</v>
      </c>
      <c r="F4" s="20">
        <f t="shared" si="0"/>
        <v>25.588210357142856</v>
      </c>
      <c r="G4" s="20">
        <f t="shared" si="0"/>
        <v>12.96497821428571</v>
      </c>
      <c r="H4" s="3">
        <f t="shared" si="0"/>
        <v>31.771554642857147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2.098453865191852E-2</v>
      </c>
      <c r="C5" s="20">
        <f t="shared" si="1"/>
        <v>1.6875367963850248E-2</v>
      </c>
      <c r="D5" s="20">
        <f t="shared" si="1"/>
        <v>0.41597438558962541</v>
      </c>
      <c r="E5" s="20">
        <f t="shared" si="1"/>
        <v>0.45805933017725364</v>
      </c>
      <c r="F5" s="20">
        <f t="shared" si="1"/>
        <v>0.39547488975381712</v>
      </c>
      <c r="G5" s="20">
        <f t="shared" si="1"/>
        <v>1.7080150934707331E-2</v>
      </c>
      <c r="H5" s="3">
        <f t="shared" si="1"/>
        <v>0.43653104093720446</v>
      </c>
      <c r="I5" s="20">
        <f>AVERAGE(G10:G331)</f>
        <v>12.96497821428571</v>
      </c>
      <c r="J5" s="20">
        <f>AVERAGE(H10:H331)</f>
        <v>31.771554642857147</v>
      </c>
      <c r="K5" s="20">
        <f>AVERAGE(I10:I331)</f>
        <v>411.92383589593652</v>
      </c>
      <c r="L5" s="20">
        <f>AVERAGE(J10:J331)</f>
        <v>1009.6154380826981</v>
      </c>
      <c r="M5" s="5">
        <v>20</v>
      </c>
      <c r="N5" s="20">
        <f>B$4+$J$6*($M5-D$4)</f>
        <v>12.568319558787392</v>
      </c>
      <c r="O5" s="20">
        <f>C$4+$J$6*($M5-E$4)</f>
        <v>12.551626882803069</v>
      </c>
      <c r="P5" s="3">
        <f>$L$6+$J$6*$M5</f>
        <v>12.559973220794916</v>
      </c>
    </row>
    <row r="6" spans="1:19" x14ac:dyDescent="0.25">
      <c r="A6" s="6" t="s">
        <v>69</v>
      </c>
      <c r="B6" s="7">
        <f>B4+$J$6*($B$1-D4)</f>
        <v>13.187616678327354</v>
      </c>
      <c r="C6" s="7">
        <f>C4+$J$6*($B$1-E4)</f>
        <v>13.17092400234303</v>
      </c>
      <c r="D6" s="7">
        <f>$B$1</f>
        <v>38</v>
      </c>
      <c r="E6" s="7">
        <f>$B$1</f>
        <v>38</v>
      </c>
      <c r="F6" s="7">
        <f>F4</f>
        <v>25.588210357142856</v>
      </c>
      <c r="G6" s="41">
        <f>AVERAGE(B6:C6)</f>
        <v>13.179270340335192</v>
      </c>
      <c r="H6" s="4">
        <f>$B$1</f>
        <v>38</v>
      </c>
      <c r="I6" s="7" t="s">
        <v>61</v>
      </c>
      <c r="J6" s="34">
        <f>(K5-I5*J5)/(L5-J5^2)</f>
        <v>3.4405395529997843E-2</v>
      </c>
      <c r="K6" s="7" t="s">
        <v>62</v>
      </c>
      <c r="L6" s="7">
        <f>(L5*I5-K5*J5)/(L5-J5^2)</f>
        <v>11.871865310194959</v>
      </c>
      <c r="M6" s="6">
        <v>50</v>
      </c>
      <c r="N6" s="7">
        <f>B$4+$J$6*($M6-D$4)</f>
        <v>13.600481424687327</v>
      </c>
      <c r="O6" s="7">
        <f>C$4+$J$6*($M6-E$4)</f>
        <v>13.583788748703004</v>
      </c>
      <c r="P6" s="4">
        <f>$L$6+$J$6*$M6</f>
        <v>13.592135086694851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92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92" t="s">
        <v>63</v>
      </c>
      <c r="J8" s="93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</row>
    <row r="10" spans="1:19" x14ac:dyDescent="0.25">
      <c r="A10" s="96">
        <v>1</v>
      </c>
      <c r="B10" s="11">
        <v>12.88931</v>
      </c>
      <c r="C10" s="11">
        <v>12.924899999999999</v>
      </c>
      <c r="D10" s="39">
        <v>30.73</v>
      </c>
      <c r="E10" s="39">
        <v>31.070409999999999</v>
      </c>
      <c r="F10" s="39">
        <v>25.742329999999999</v>
      </c>
      <c r="G10" s="39">
        <f t="shared" ref="G10:G11" si="2">AVERAGE(B10:C10)</f>
        <v>12.907105</v>
      </c>
      <c r="H10" s="40">
        <f t="shared" ref="H10:H11" si="3">AVERAGE(D10:E10)</f>
        <v>30.900205</v>
      </c>
      <c r="I10" s="35">
        <f>G10*H10</f>
        <v>398.83219045652498</v>
      </c>
      <c r="J10" s="36">
        <f>H10^2</f>
        <v>954.82266904202493</v>
      </c>
      <c r="R10" s="11"/>
      <c r="S10" s="11"/>
    </row>
    <row r="11" spans="1:19" x14ac:dyDescent="0.25">
      <c r="A11" s="5">
        <v>2</v>
      </c>
      <c r="B11" s="11">
        <v>12.95668</v>
      </c>
      <c r="C11" s="11">
        <v>12.94238</v>
      </c>
      <c r="D11" s="10">
        <v>31.181750000000001</v>
      </c>
      <c r="E11" s="10">
        <v>31.550219999999999</v>
      </c>
      <c r="F11" s="10">
        <v>25.569479999999999</v>
      </c>
      <c r="G11" s="11">
        <f t="shared" si="2"/>
        <v>12.949529999999999</v>
      </c>
      <c r="H11" s="21">
        <f t="shared" si="3"/>
        <v>31.365985000000002</v>
      </c>
      <c r="I11" s="32">
        <f t="shared" ref="I11" si="4">G11*H11</f>
        <v>406.17476373705</v>
      </c>
      <c r="J11" s="37">
        <f t="shared" ref="J11" si="5">H11^2</f>
        <v>983.82501502022512</v>
      </c>
      <c r="L11" s="2"/>
      <c r="R11" s="11"/>
      <c r="S11" s="11"/>
    </row>
    <row r="12" spans="1:19" x14ac:dyDescent="0.25">
      <c r="A12" s="5">
        <v>3</v>
      </c>
      <c r="B12" s="11">
        <v>12.96565</v>
      </c>
      <c r="C12" s="11">
        <v>12.95668</v>
      </c>
      <c r="D12" s="11">
        <v>31.354600000000001</v>
      </c>
      <c r="E12" s="11">
        <v>31.73359</v>
      </c>
      <c r="F12" s="11">
        <v>25.447900000000001</v>
      </c>
      <c r="G12" s="11">
        <f t="shared" ref="G12:G13" si="6">AVERAGE(B12:C12)</f>
        <v>12.961165000000001</v>
      </c>
      <c r="H12" s="21">
        <f t="shared" ref="H12:H13" si="7">AVERAGE(D12:E12)</f>
        <v>31.544094999999999</v>
      </c>
      <c r="I12" s="32">
        <f t="shared" ref="I12:I13" si="8">G12*H12</f>
        <v>408.84822007067504</v>
      </c>
      <c r="J12" s="37">
        <f t="shared" ref="J12:J13" si="9">H12^2</f>
        <v>995.0299293690249</v>
      </c>
      <c r="R12" s="11"/>
      <c r="S12" s="11"/>
    </row>
    <row r="13" spans="1:19" x14ac:dyDescent="0.25">
      <c r="A13" s="5">
        <v>4</v>
      </c>
      <c r="B13" s="11">
        <v>12.9704</v>
      </c>
      <c r="C13" s="11">
        <v>12.958829999999999</v>
      </c>
      <c r="D13" s="10">
        <v>31.392800000000001</v>
      </c>
      <c r="E13" s="10">
        <v>31.766359999999999</v>
      </c>
      <c r="F13" s="10">
        <v>25.35615</v>
      </c>
      <c r="G13" s="11">
        <f t="shared" si="6"/>
        <v>12.964614999999998</v>
      </c>
      <c r="H13" s="21">
        <f t="shared" si="7"/>
        <v>31.57958</v>
      </c>
      <c r="I13" s="32">
        <f t="shared" si="8"/>
        <v>409.41709656169996</v>
      </c>
      <c r="J13" s="37">
        <f t="shared" si="9"/>
        <v>997.26987297640005</v>
      </c>
      <c r="R13" s="11"/>
      <c r="S13" s="11"/>
    </row>
    <row r="14" spans="1:19" x14ac:dyDescent="0.25">
      <c r="A14" s="5">
        <v>5</v>
      </c>
      <c r="B14" s="11">
        <v>12.966759999999999</v>
      </c>
      <c r="C14" s="11">
        <v>12.94195</v>
      </c>
      <c r="D14" s="10">
        <v>31.37276</v>
      </c>
      <c r="E14" s="10">
        <v>31.743600000000001</v>
      </c>
      <c r="F14" s="10">
        <v>25.280729999999998</v>
      </c>
      <c r="G14" s="11">
        <f t="shared" ref="G14:G22" si="10">AVERAGE(B14:C14)</f>
        <v>12.954355</v>
      </c>
      <c r="H14" s="21">
        <f t="shared" ref="H14:H22" si="11">AVERAGE(D14:E14)</f>
        <v>31.55818</v>
      </c>
      <c r="I14" s="32">
        <f t="shared" ref="I14:I22" si="12">G14*H14</f>
        <v>408.81586687390001</v>
      </c>
      <c r="J14" s="37">
        <f t="shared" ref="J14:J22" si="13">H14^2</f>
        <v>995.91872491239997</v>
      </c>
      <c r="R14" s="11"/>
      <c r="S14" s="11"/>
    </row>
    <row r="15" spans="1:19" x14ac:dyDescent="0.25">
      <c r="A15" s="5">
        <v>6</v>
      </c>
      <c r="B15" s="11">
        <v>12.956189999999999</v>
      </c>
      <c r="C15" s="11">
        <v>12.956109999999999</v>
      </c>
      <c r="D15" s="10">
        <v>31.29974</v>
      </c>
      <c r="E15" s="10">
        <v>31.665669999999999</v>
      </c>
      <c r="F15" s="10">
        <v>25.2364</v>
      </c>
      <c r="G15" s="11">
        <f t="shared" si="10"/>
        <v>12.956149999999999</v>
      </c>
      <c r="H15" s="21">
        <f t="shared" si="11"/>
        <v>31.482704999999999</v>
      </c>
      <c r="I15" s="32">
        <f t="shared" si="12"/>
        <v>407.89464838574997</v>
      </c>
      <c r="J15" s="37">
        <f t="shared" si="13"/>
        <v>991.16071411702501</v>
      </c>
      <c r="R15" s="11"/>
      <c r="S15" s="11"/>
    </row>
    <row r="16" spans="1:19" x14ac:dyDescent="0.25">
      <c r="A16" s="5">
        <v>7</v>
      </c>
      <c r="B16" s="11">
        <v>12.9489</v>
      </c>
      <c r="C16" s="11">
        <v>12.94908</v>
      </c>
      <c r="D16" s="10">
        <v>31.26661</v>
      </c>
      <c r="E16" s="10">
        <v>31.65644</v>
      </c>
      <c r="F16" s="10">
        <v>25.204180000000001</v>
      </c>
      <c r="G16" s="11">
        <f t="shared" si="10"/>
        <v>12.94899</v>
      </c>
      <c r="H16" s="21">
        <f t="shared" si="11"/>
        <v>31.461525000000002</v>
      </c>
      <c r="I16" s="32">
        <f t="shared" si="12"/>
        <v>407.39497260975003</v>
      </c>
      <c r="J16" s="37">
        <f t="shared" si="13"/>
        <v>989.8275553256251</v>
      </c>
      <c r="R16" s="11"/>
      <c r="S16" s="11"/>
    </row>
    <row r="17" spans="1:19" x14ac:dyDescent="0.25">
      <c r="A17" s="5">
        <v>8</v>
      </c>
      <c r="B17" s="11">
        <v>12.958309999999999</v>
      </c>
      <c r="C17" s="11">
        <v>12.956629999999999</v>
      </c>
      <c r="D17" s="11">
        <v>31.388860000000001</v>
      </c>
      <c r="E17" s="11">
        <v>31.861930000000001</v>
      </c>
      <c r="F17" s="11">
        <v>25.44819</v>
      </c>
      <c r="G17" s="11">
        <f t="shared" si="10"/>
        <v>12.957469999999999</v>
      </c>
      <c r="H17" s="21">
        <f t="shared" si="11"/>
        <v>31.625395000000001</v>
      </c>
      <c r="I17" s="32">
        <f t="shared" si="12"/>
        <v>409.78510695065</v>
      </c>
      <c r="J17" s="37">
        <f t="shared" si="13"/>
        <v>1000.1656089060251</v>
      </c>
      <c r="R17" s="11"/>
      <c r="S17" s="11"/>
    </row>
    <row r="18" spans="1:19" x14ac:dyDescent="0.25">
      <c r="A18" s="5">
        <v>9</v>
      </c>
      <c r="B18" s="11">
        <v>12.969619999999999</v>
      </c>
      <c r="C18" s="11">
        <v>12.973369999999999</v>
      </c>
      <c r="D18" s="11">
        <v>31.61872</v>
      </c>
      <c r="E18" s="11">
        <v>32.113079999999997</v>
      </c>
      <c r="F18" s="11">
        <v>25.728269999999998</v>
      </c>
      <c r="G18" s="11">
        <f t="shared" si="10"/>
        <v>12.971494999999999</v>
      </c>
      <c r="H18" s="21">
        <f t="shared" si="11"/>
        <v>31.865899999999996</v>
      </c>
      <c r="I18" s="32">
        <f t="shared" si="12"/>
        <v>413.3483625204999</v>
      </c>
      <c r="J18" s="37">
        <f t="shared" si="13"/>
        <v>1015.4355828099998</v>
      </c>
      <c r="R18" s="11"/>
      <c r="S18" s="11"/>
    </row>
    <row r="19" spans="1:19" x14ac:dyDescent="0.25">
      <c r="A19" s="5">
        <v>10</v>
      </c>
      <c r="B19" s="11">
        <v>12.976659999999999</v>
      </c>
      <c r="C19" s="11">
        <v>12.97522</v>
      </c>
      <c r="D19" s="10">
        <v>31.84019</v>
      </c>
      <c r="E19" s="10">
        <v>32.343380000000003</v>
      </c>
      <c r="F19" s="10">
        <v>25.93336</v>
      </c>
      <c r="G19" s="11">
        <f t="shared" si="10"/>
        <v>12.97594</v>
      </c>
      <c r="H19" s="21">
        <f t="shared" si="11"/>
        <v>32.091785000000002</v>
      </c>
      <c r="I19" s="32">
        <f t="shared" si="12"/>
        <v>416.42107665290001</v>
      </c>
      <c r="J19" s="37">
        <f t="shared" si="13"/>
        <v>1029.8826644862252</v>
      </c>
      <c r="R19" s="11"/>
      <c r="S19" s="11"/>
    </row>
    <row r="20" spans="1:19" x14ac:dyDescent="0.25">
      <c r="A20" s="5">
        <v>11</v>
      </c>
      <c r="B20" s="11">
        <v>12.98625</v>
      </c>
      <c r="C20" s="11">
        <v>12.982559999999999</v>
      </c>
      <c r="D20" s="11">
        <v>32.009810000000002</v>
      </c>
      <c r="E20" s="11">
        <v>32.512970000000003</v>
      </c>
      <c r="F20" s="11">
        <v>26.06972</v>
      </c>
      <c r="G20" s="11">
        <f t="shared" si="10"/>
        <v>12.984404999999999</v>
      </c>
      <c r="H20" s="21">
        <f t="shared" si="11"/>
        <v>32.261390000000006</v>
      </c>
      <c r="I20" s="32">
        <f t="shared" si="12"/>
        <v>418.89495362295003</v>
      </c>
      <c r="J20" s="37">
        <f t="shared" si="13"/>
        <v>1040.7972847321005</v>
      </c>
      <c r="R20" s="11"/>
      <c r="S20" s="11"/>
    </row>
    <row r="21" spans="1:19" x14ac:dyDescent="0.25">
      <c r="A21" s="5">
        <v>12</v>
      </c>
      <c r="B21" s="11">
        <v>12.99234</v>
      </c>
      <c r="C21" s="11">
        <v>12.979009999999999</v>
      </c>
      <c r="D21" s="11">
        <v>32.114519999999999</v>
      </c>
      <c r="E21" s="11">
        <v>32.612879999999997</v>
      </c>
      <c r="F21" s="11">
        <v>26.159960000000002</v>
      </c>
      <c r="G21" s="11">
        <f t="shared" si="10"/>
        <v>12.985675000000001</v>
      </c>
      <c r="H21" s="21">
        <f t="shared" si="11"/>
        <v>32.363699999999994</v>
      </c>
      <c r="I21" s="32">
        <f t="shared" si="12"/>
        <v>420.26448999749994</v>
      </c>
      <c r="J21" s="37">
        <f t="shared" si="13"/>
        <v>1047.4090776899995</v>
      </c>
      <c r="R21" s="11"/>
      <c r="S21" s="11"/>
    </row>
    <row r="22" spans="1:19" x14ac:dyDescent="0.25">
      <c r="A22" s="5">
        <v>13</v>
      </c>
      <c r="B22" s="11">
        <v>12.97986</v>
      </c>
      <c r="C22" s="11">
        <v>12.98842</v>
      </c>
      <c r="D22" s="10">
        <v>32.20326</v>
      </c>
      <c r="E22" s="10">
        <v>32.693100000000001</v>
      </c>
      <c r="F22" s="10">
        <v>26.21669</v>
      </c>
      <c r="G22" s="11">
        <f t="shared" si="10"/>
        <v>12.98414</v>
      </c>
      <c r="H22" s="21">
        <f t="shared" si="11"/>
        <v>32.448180000000001</v>
      </c>
      <c r="I22" s="32">
        <f t="shared" si="12"/>
        <v>421.31171186519998</v>
      </c>
      <c r="J22" s="37">
        <f t="shared" si="13"/>
        <v>1052.8843853124001</v>
      </c>
      <c r="R22" s="11"/>
      <c r="S22" s="11"/>
    </row>
    <row r="23" spans="1:19" x14ac:dyDescent="0.25">
      <c r="A23" s="5">
        <v>14</v>
      </c>
      <c r="B23" s="11">
        <v>12.98481</v>
      </c>
      <c r="C23" s="11">
        <v>12.9796</v>
      </c>
      <c r="D23" s="11">
        <v>32.248559999999998</v>
      </c>
      <c r="E23" s="11">
        <v>32.745930000000001</v>
      </c>
      <c r="F23" s="11">
        <v>26.263829999999999</v>
      </c>
      <c r="G23" s="11">
        <f t="shared" ref="G23:G27" si="14">AVERAGE(B23:C23)</f>
        <v>12.982205</v>
      </c>
      <c r="H23" s="21">
        <f t="shared" ref="H23:H27" si="15">AVERAGE(D23:E23)</f>
        <v>32.497244999999999</v>
      </c>
      <c r="I23" s="32">
        <f t="shared" ref="I23:I27" si="16">G23*H23</f>
        <v>421.88589652522501</v>
      </c>
      <c r="J23" s="37">
        <f t="shared" ref="J23:J27" si="17">H23^2</f>
        <v>1056.070932590025</v>
      </c>
      <c r="R23" s="11"/>
      <c r="S23" s="11"/>
    </row>
    <row r="24" spans="1:19" x14ac:dyDescent="0.25">
      <c r="A24" s="5">
        <v>15</v>
      </c>
      <c r="B24" s="11">
        <v>12.98728</v>
      </c>
      <c r="C24" s="11">
        <v>12.98789</v>
      </c>
      <c r="D24" s="10">
        <v>32.29562</v>
      </c>
      <c r="E24" s="10">
        <v>32.793640000000003</v>
      </c>
      <c r="F24" s="10">
        <v>26.30348</v>
      </c>
      <c r="G24" s="11">
        <f t="shared" si="14"/>
        <v>12.987584999999999</v>
      </c>
      <c r="H24" s="21">
        <f t="shared" si="15"/>
        <v>32.544629999999998</v>
      </c>
      <c r="I24" s="32">
        <f t="shared" si="16"/>
        <v>422.67614841854993</v>
      </c>
      <c r="J24" s="37">
        <f t="shared" si="17"/>
        <v>1059.1529418368998</v>
      </c>
      <c r="R24" s="11"/>
      <c r="S24" s="11"/>
    </row>
    <row r="25" spans="1:19" x14ac:dyDescent="0.25">
      <c r="A25" s="5">
        <v>16</v>
      </c>
      <c r="B25" s="11">
        <v>12.98142</v>
      </c>
      <c r="C25" s="11">
        <v>12.99217</v>
      </c>
      <c r="D25" s="10">
        <v>32.265149999999998</v>
      </c>
      <c r="E25" s="10">
        <v>32.688639999999999</v>
      </c>
      <c r="F25" s="10">
        <v>26.187360000000002</v>
      </c>
      <c r="G25" s="11">
        <f t="shared" si="14"/>
        <v>12.986795000000001</v>
      </c>
      <c r="H25" s="21">
        <f t="shared" si="15"/>
        <v>32.476894999999999</v>
      </c>
      <c r="I25" s="32">
        <f t="shared" si="16"/>
        <v>421.77077760152503</v>
      </c>
      <c r="J25" s="37">
        <f t="shared" si="17"/>
        <v>1054.7487088410248</v>
      </c>
      <c r="R25" s="11"/>
      <c r="S25" s="11"/>
    </row>
    <row r="26" spans="1:19" x14ac:dyDescent="0.25">
      <c r="A26" s="5">
        <v>17</v>
      </c>
      <c r="B26" s="11">
        <v>12.97893</v>
      </c>
      <c r="C26" s="11">
        <v>12.964589999999999</v>
      </c>
      <c r="D26" s="10">
        <v>32.037239999999997</v>
      </c>
      <c r="E26" s="10">
        <v>32.405569999999997</v>
      </c>
      <c r="F26" s="10">
        <v>25.870909999999999</v>
      </c>
      <c r="G26" s="11">
        <f t="shared" si="14"/>
        <v>12.97176</v>
      </c>
      <c r="H26" s="21">
        <f t="shared" si="15"/>
        <v>32.221404999999997</v>
      </c>
      <c r="I26" s="32">
        <f t="shared" si="16"/>
        <v>417.96833252279998</v>
      </c>
      <c r="J26" s="37">
        <f t="shared" si="17"/>
        <v>1038.2189401740247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12.985329999999999</v>
      </c>
      <c r="C27" s="11">
        <v>12.958869999999999</v>
      </c>
      <c r="D27" s="10">
        <v>31.826879999999999</v>
      </c>
      <c r="E27" s="10">
        <v>32.188319999999997</v>
      </c>
      <c r="F27" s="10">
        <v>25.678080000000001</v>
      </c>
      <c r="G27" s="11">
        <f t="shared" si="14"/>
        <v>12.972099999999999</v>
      </c>
      <c r="H27" s="21">
        <f t="shared" si="15"/>
        <v>32.007599999999996</v>
      </c>
      <c r="I27" s="32">
        <f t="shared" si="16"/>
        <v>415.20578795999995</v>
      </c>
      <c r="J27" s="37">
        <f t="shared" si="17"/>
        <v>1024.4864577599997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12.983369999999999</v>
      </c>
      <c r="C28" s="11">
        <v>12.94961</v>
      </c>
      <c r="D28" s="10">
        <v>31.649339999999999</v>
      </c>
      <c r="E28" s="10">
        <v>32.005249999999997</v>
      </c>
      <c r="F28" s="10">
        <v>25.54523</v>
      </c>
      <c r="G28" s="11">
        <f t="shared" ref="G28:G37" si="18">AVERAGE(B28:C28)</f>
        <v>12.96649</v>
      </c>
      <c r="H28" s="21">
        <f t="shared" ref="H28:H37" si="19">AVERAGE(D28:E28)</f>
        <v>31.827294999999999</v>
      </c>
      <c r="I28" s="32">
        <f t="shared" ref="I28:I37" si="20">G28*H28</f>
        <v>412.68830234454998</v>
      </c>
      <c r="J28" s="37">
        <f t="shared" ref="J28:J37" si="21">H28^2</f>
        <v>1012.976707017025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12.978769999999999</v>
      </c>
      <c r="C29" s="11">
        <v>12.95443</v>
      </c>
      <c r="D29" s="10">
        <v>31.526730000000001</v>
      </c>
      <c r="E29" s="10">
        <v>31.889150000000001</v>
      </c>
      <c r="F29" s="10">
        <v>25.44088</v>
      </c>
      <c r="G29" s="11">
        <f t="shared" si="18"/>
        <v>12.9666</v>
      </c>
      <c r="H29" s="21">
        <f t="shared" si="19"/>
        <v>31.707940000000001</v>
      </c>
      <c r="I29" s="32">
        <f t="shared" si="20"/>
        <v>411.14417480399999</v>
      </c>
      <c r="J29" s="37">
        <f t="shared" si="21"/>
        <v>1005.3934590436</v>
      </c>
      <c r="L29" s="19"/>
      <c r="M29" s="19"/>
      <c r="N29" s="19"/>
      <c r="O29" s="19"/>
      <c r="R29" s="10"/>
      <c r="S29" s="10"/>
    </row>
    <row r="30" spans="1:19" x14ac:dyDescent="0.25">
      <c r="A30" s="5">
        <v>21</v>
      </c>
      <c r="B30" s="11">
        <v>12.97174</v>
      </c>
      <c r="C30" s="11">
        <v>12.96312</v>
      </c>
      <c r="D30" s="11">
        <v>31.432449999999999</v>
      </c>
      <c r="E30" s="11">
        <v>31.793109999999999</v>
      </c>
      <c r="F30" s="11">
        <v>25.355530000000002</v>
      </c>
      <c r="G30" s="11">
        <f t="shared" si="18"/>
        <v>12.96743</v>
      </c>
      <c r="H30" s="21">
        <f t="shared" si="19"/>
        <v>31.612780000000001</v>
      </c>
      <c r="I30" s="32">
        <f t="shared" si="20"/>
        <v>409.93651175540003</v>
      </c>
      <c r="J30" s="37">
        <f t="shared" si="21"/>
        <v>999.36785932840007</v>
      </c>
      <c r="L30" s="19"/>
      <c r="M30" s="19"/>
      <c r="N30" s="19"/>
      <c r="O30" s="19"/>
      <c r="R30" s="11"/>
      <c r="S30" s="11"/>
    </row>
    <row r="31" spans="1:19" x14ac:dyDescent="0.25">
      <c r="A31" s="5">
        <v>22</v>
      </c>
      <c r="B31" s="11">
        <v>12.9651</v>
      </c>
      <c r="C31" s="11">
        <v>12.96481</v>
      </c>
      <c r="D31" s="11">
        <v>31.342079999999999</v>
      </c>
      <c r="E31" s="11">
        <v>31.70994</v>
      </c>
      <c r="F31" s="11">
        <v>25.28509</v>
      </c>
      <c r="G31" s="11">
        <f t="shared" si="18"/>
        <v>12.964955</v>
      </c>
      <c r="H31" s="21">
        <f t="shared" si="19"/>
        <v>31.526009999999999</v>
      </c>
      <c r="I31" s="32">
        <f t="shared" si="20"/>
        <v>408.73330097954999</v>
      </c>
      <c r="J31" s="37">
        <f t="shared" si="21"/>
        <v>993.88930652009992</v>
      </c>
      <c r="L31" s="19"/>
      <c r="M31" s="19"/>
      <c r="N31" s="19"/>
      <c r="O31" s="19"/>
      <c r="R31" s="11"/>
      <c r="S31" s="11"/>
    </row>
    <row r="32" spans="1:19" x14ac:dyDescent="0.25">
      <c r="A32" s="5">
        <v>23</v>
      </c>
      <c r="B32" s="11">
        <v>12.98109</v>
      </c>
      <c r="C32" s="11">
        <v>12.96368</v>
      </c>
      <c r="D32" s="11">
        <v>31.362110000000001</v>
      </c>
      <c r="E32" s="11">
        <v>31.806709999999999</v>
      </c>
      <c r="F32" s="11">
        <v>25.382380000000001</v>
      </c>
      <c r="G32" s="11">
        <f t="shared" si="18"/>
        <v>12.972384999999999</v>
      </c>
      <c r="H32" s="21">
        <f t="shared" si="19"/>
        <v>31.584409999999998</v>
      </c>
      <c r="I32" s="32">
        <f t="shared" si="20"/>
        <v>409.72512651784996</v>
      </c>
      <c r="J32" s="37">
        <f t="shared" si="21"/>
        <v>997.57495504809992</v>
      </c>
      <c r="L32" s="19"/>
      <c r="M32" s="19"/>
      <c r="N32" s="19"/>
      <c r="O32" s="19"/>
      <c r="R32" s="11"/>
      <c r="S32" s="11"/>
    </row>
    <row r="33" spans="1:19" x14ac:dyDescent="0.25">
      <c r="A33" s="5">
        <v>24</v>
      </c>
      <c r="B33" s="11">
        <v>12.95637</v>
      </c>
      <c r="C33" s="11">
        <v>12.98578</v>
      </c>
      <c r="D33" s="11">
        <v>31.37323</v>
      </c>
      <c r="E33" s="11">
        <v>31.751280000000001</v>
      </c>
      <c r="F33" s="11">
        <v>25.33794</v>
      </c>
      <c r="G33" s="11">
        <f t="shared" si="18"/>
        <v>12.971074999999999</v>
      </c>
      <c r="H33" s="21">
        <f t="shared" si="19"/>
        <v>31.562255</v>
      </c>
      <c r="I33" s="32">
        <f t="shared" si="20"/>
        <v>409.39637677412497</v>
      </c>
      <c r="J33" s="37">
        <f t="shared" si="21"/>
        <v>996.17594068502501</v>
      </c>
      <c r="L33" s="19"/>
      <c r="M33" s="19"/>
      <c r="N33" s="19"/>
      <c r="O33" s="19"/>
      <c r="R33" s="11"/>
      <c r="S33" s="11"/>
    </row>
    <row r="34" spans="1:19" x14ac:dyDescent="0.25">
      <c r="A34" s="5">
        <v>25</v>
      </c>
      <c r="B34" s="11">
        <v>12.952629999999999</v>
      </c>
      <c r="C34" s="11">
        <v>12.960379999999999</v>
      </c>
      <c r="D34" s="11">
        <v>31.31195</v>
      </c>
      <c r="E34" s="11">
        <v>31.68347</v>
      </c>
      <c r="F34" s="11">
        <v>25.226849999999999</v>
      </c>
      <c r="G34" s="11">
        <f t="shared" si="18"/>
        <v>12.956505</v>
      </c>
      <c r="H34" s="21">
        <f t="shared" si="19"/>
        <v>31.497709999999998</v>
      </c>
      <c r="I34" s="32">
        <f t="shared" si="20"/>
        <v>408.10023710354994</v>
      </c>
      <c r="J34" s="37">
        <f t="shared" si="21"/>
        <v>992.10573524409983</v>
      </c>
      <c r="L34" s="19"/>
      <c r="M34" s="19"/>
      <c r="N34" s="19"/>
      <c r="O34" s="19"/>
      <c r="R34" s="11"/>
      <c r="S34" s="11"/>
    </row>
    <row r="35" spans="1:19" x14ac:dyDescent="0.25">
      <c r="A35" s="5">
        <v>26</v>
      </c>
      <c r="B35" s="11">
        <v>12.946730000000001</v>
      </c>
      <c r="C35" s="11">
        <v>12.96433</v>
      </c>
      <c r="D35" s="11">
        <v>31.22833</v>
      </c>
      <c r="E35" s="11">
        <v>31.59817</v>
      </c>
      <c r="F35" s="11">
        <v>25.1356</v>
      </c>
      <c r="G35" s="11">
        <f t="shared" si="18"/>
        <v>12.95553</v>
      </c>
      <c r="H35" s="21">
        <f t="shared" si="19"/>
        <v>31.413249999999998</v>
      </c>
      <c r="I35" s="32">
        <f t="shared" si="20"/>
        <v>406.97530277249996</v>
      </c>
      <c r="J35" s="37">
        <f t="shared" si="21"/>
        <v>986.79227556249987</v>
      </c>
      <c r="L35" s="19"/>
      <c r="M35" s="19"/>
      <c r="N35" s="19"/>
      <c r="O35" s="19"/>
      <c r="R35" s="11"/>
      <c r="S35" s="11"/>
    </row>
    <row r="36" spans="1:19" x14ac:dyDescent="0.25">
      <c r="A36" s="5">
        <v>27</v>
      </c>
      <c r="B36" s="11">
        <v>12.9452</v>
      </c>
      <c r="C36" s="11">
        <v>12.973929999999999</v>
      </c>
      <c r="D36" s="11">
        <v>31.147539999999999</v>
      </c>
      <c r="E36" s="11">
        <v>31.51295</v>
      </c>
      <c r="F36" s="11">
        <v>25.068989999999999</v>
      </c>
      <c r="G36" s="11">
        <f t="shared" si="18"/>
        <v>12.959565</v>
      </c>
      <c r="H36" s="21">
        <f t="shared" si="19"/>
        <v>31.330244999999998</v>
      </c>
      <c r="I36" s="32">
        <f t="shared" si="20"/>
        <v>406.02634654342495</v>
      </c>
      <c r="J36" s="37">
        <f t="shared" si="21"/>
        <v>981.58425176002481</v>
      </c>
      <c r="L36" s="19"/>
      <c r="M36" s="19"/>
      <c r="N36" s="19"/>
      <c r="O36" s="19"/>
      <c r="R36" s="11"/>
      <c r="S36" s="11"/>
    </row>
    <row r="37" spans="1:19" x14ac:dyDescent="0.25">
      <c r="A37" s="5">
        <v>28</v>
      </c>
      <c r="B37" s="11">
        <v>12.940579999999999</v>
      </c>
      <c r="C37" s="11">
        <v>12.93417</v>
      </c>
      <c r="D37" s="11">
        <v>31.062449999999998</v>
      </c>
      <c r="E37" s="11">
        <v>31.42802</v>
      </c>
      <c r="F37" s="11">
        <v>24.99438</v>
      </c>
      <c r="G37" s="11">
        <f t="shared" si="18"/>
        <v>12.937374999999999</v>
      </c>
      <c r="H37" s="21">
        <f t="shared" si="19"/>
        <v>31.245235000000001</v>
      </c>
      <c r="I37" s="32">
        <f t="shared" si="20"/>
        <v>404.23132215812501</v>
      </c>
      <c r="J37" s="37">
        <f t="shared" si="21"/>
        <v>976.26471020522501</v>
      </c>
      <c r="L37" s="19"/>
      <c r="M37" s="19"/>
      <c r="N37" s="19"/>
      <c r="O37" s="19"/>
      <c r="R37" s="11"/>
      <c r="S37" s="11"/>
    </row>
    <row r="38" spans="1:19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9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9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9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9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9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9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9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9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9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9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12.993933500000001</v>
      </c>
      <c r="C4" s="20">
        <f t="shared" si="0"/>
        <v>13.000459000000001</v>
      </c>
      <c r="D4" s="20">
        <f t="shared" si="0"/>
        <v>32.290489000000001</v>
      </c>
      <c r="E4" s="20">
        <f t="shared" si="0"/>
        <v>32.641514000000008</v>
      </c>
      <c r="F4" s="20">
        <f t="shared" si="0"/>
        <v>25.497384499999999</v>
      </c>
      <c r="G4" s="20">
        <f t="shared" si="0"/>
        <v>12.997196249999998</v>
      </c>
      <c r="H4" s="3">
        <f t="shared" si="0"/>
        <v>32.466001500000004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1.4928298903689304E-2</v>
      </c>
      <c r="C5" s="20">
        <f t="shared" si="1"/>
        <v>1.3401797169350783E-2</v>
      </c>
      <c r="D5" s="20">
        <f t="shared" si="1"/>
        <v>0.3721792123907367</v>
      </c>
      <c r="E5" s="20">
        <f t="shared" si="1"/>
        <v>0.40242830756611375</v>
      </c>
      <c r="F5" s="20">
        <f t="shared" si="1"/>
        <v>0.40031966756153625</v>
      </c>
      <c r="G5" s="20">
        <f t="shared" si="1"/>
        <v>1.236885944141892E-2</v>
      </c>
      <c r="H5" s="3">
        <f t="shared" si="1"/>
        <v>0.3870652448302826</v>
      </c>
      <c r="I5" s="20">
        <f>AVERAGE(G10:G331)</f>
        <v>12.997196249999998</v>
      </c>
      <c r="J5" s="20">
        <f>AVERAGE(H10:H331)</f>
        <v>32.466001500000004</v>
      </c>
      <c r="K5" s="20">
        <f>AVERAGE(I10:I331)</f>
        <v>421.97119765280377</v>
      </c>
      <c r="L5" s="20">
        <f>AVERAGE(J10:J331)</f>
        <v>1054.18358192657</v>
      </c>
      <c r="M5" s="5">
        <v>20</v>
      </c>
      <c r="N5" s="20">
        <f>B$4+$J$6*($M5-D$4)</f>
        <v>12.630844841380169</v>
      </c>
      <c r="O5" s="20">
        <f>C$4+$J$6*($M5-E$4)</f>
        <v>12.627000274217503</v>
      </c>
      <c r="P5" s="3">
        <f>$L$6+$J$6*$M5</f>
        <v>12.628922557802914</v>
      </c>
    </row>
    <row r="6" spans="1:19" x14ac:dyDescent="0.25">
      <c r="A6" s="6" t="s">
        <v>69</v>
      </c>
      <c r="B6" s="7">
        <f>B4+$J$6*($B$1-D4)</f>
        <v>13.16260528273909</v>
      </c>
      <c r="C6" s="7">
        <f>C4+$J$6*($B$1-E4)</f>
        <v>13.158760715576424</v>
      </c>
      <c r="D6" s="7">
        <f>$B$1</f>
        <v>38</v>
      </c>
      <c r="E6" s="7">
        <f>$B$1</f>
        <v>38</v>
      </c>
      <c r="F6" s="7">
        <f>F4</f>
        <v>25.497384499999999</v>
      </c>
      <c r="G6" s="41">
        <f>AVERAGE(B6:C6)</f>
        <v>13.160682999157757</v>
      </c>
      <c r="H6" s="4">
        <f>$B$1</f>
        <v>38</v>
      </c>
      <c r="I6" s="7" t="s">
        <v>61</v>
      </c>
      <c r="J6" s="34">
        <f>(K5-I5*J5)/(L5-J5^2)</f>
        <v>2.9542246742162277E-2</v>
      </c>
      <c r="K6" s="7" t="s">
        <v>62</v>
      </c>
      <c r="L6" s="7">
        <f>(L5*I5-K5*J5)/(L5-J5^2)</f>
        <v>12.038077622959669</v>
      </c>
      <c r="M6" s="6">
        <v>50</v>
      </c>
      <c r="N6" s="7">
        <f>B$4+$J$6*($M6-D$4)</f>
        <v>13.517112243645037</v>
      </c>
      <c r="O6" s="7">
        <f>C$4+$J$6*($M6-E$4)</f>
        <v>13.51326767648237</v>
      </c>
      <c r="P6" s="4">
        <f>$L$6+$J$6*$M6</f>
        <v>13.515189960067783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94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94" t="s">
        <v>63</v>
      </c>
      <c r="J8" s="95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</row>
    <row r="10" spans="1:19" x14ac:dyDescent="0.25">
      <c r="A10" s="94">
        <v>1</v>
      </c>
      <c r="B10" s="11">
        <v>12.991299999999999</v>
      </c>
      <c r="C10" s="11">
        <v>12.97143</v>
      </c>
      <c r="D10" s="39">
        <v>31.705580000000001</v>
      </c>
      <c r="E10" s="39">
        <v>31.995930000000001</v>
      </c>
      <c r="F10" s="39">
        <v>26.15748</v>
      </c>
      <c r="G10" s="39">
        <f t="shared" ref="G10:G11" si="2">AVERAGE(B10:C10)</f>
        <v>12.981365</v>
      </c>
      <c r="H10" s="40">
        <f t="shared" ref="H10:H11" si="3">AVERAGE(D10:E10)</f>
        <v>31.850754999999999</v>
      </c>
      <c r="I10" s="35">
        <f>G10*H10</f>
        <v>413.46627618057499</v>
      </c>
      <c r="J10" s="36">
        <f>H10^2</f>
        <v>1014.470594070025</v>
      </c>
      <c r="R10" s="11"/>
      <c r="S10" s="11"/>
    </row>
    <row r="11" spans="1:19" x14ac:dyDescent="0.25">
      <c r="A11" s="5">
        <v>2</v>
      </c>
      <c r="B11" s="11">
        <v>12.99457</v>
      </c>
      <c r="C11" s="11">
        <v>12.984169999999999</v>
      </c>
      <c r="D11" s="10">
        <v>32.206499999999998</v>
      </c>
      <c r="E11" s="10">
        <v>32.51314</v>
      </c>
      <c r="F11" s="10">
        <v>25.85604</v>
      </c>
      <c r="G11" s="11">
        <f t="shared" si="2"/>
        <v>12.989369999999999</v>
      </c>
      <c r="H11" s="21">
        <f t="shared" si="3"/>
        <v>32.359819999999999</v>
      </c>
      <c r="I11" s="32">
        <f t="shared" ref="I11" si="4">G11*H11</f>
        <v>420.33367511339998</v>
      </c>
      <c r="J11" s="37">
        <f t="shared" ref="J11" si="5">H11^2</f>
        <v>1047.1579504324</v>
      </c>
      <c r="L11" s="2"/>
      <c r="R11" s="11"/>
      <c r="S11" s="11"/>
    </row>
    <row r="12" spans="1:19" x14ac:dyDescent="0.25">
      <c r="A12" s="5">
        <v>3</v>
      </c>
      <c r="B12" s="11">
        <v>12.99521</v>
      </c>
      <c r="C12" s="11">
        <v>12.993069999999999</v>
      </c>
      <c r="D12" s="11">
        <v>32.372430000000001</v>
      </c>
      <c r="E12" s="11">
        <v>32.691470000000002</v>
      </c>
      <c r="F12" s="11">
        <v>25.663239999999998</v>
      </c>
      <c r="G12" s="11">
        <f t="shared" ref="G12:G24" si="6">AVERAGE(B12:C12)</f>
        <v>12.99414</v>
      </c>
      <c r="H12" s="21">
        <f t="shared" ref="H12:H24" si="7">AVERAGE(D12:E12)</f>
        <v>32.531950000000002</v>
      </c>
      <c r="I12" s="32">
        <f t="shared" ref="I12:I24" si="8">G12*H12</f>
        <v>422.72471277300002</v>
      </c>
      <c r="J12" s="37">
        <f t="shared" ref="J12:J24" si="9">H12^2</f>
        <v>1058.3277708025</v>
      </c>
      <c r="R12" s="11"/>
      <c r="S12" s="11"/>
    </row>
    <row r="13" spans="1:19" x14ac:dyDescent="0.25">
      <c r="A13" s="5">
        <v>4</v>
      </c>
      <c r="B13" s="11">
        <v>12.99019</v>
      </c>
      <c r="C13" s="11">
        <v>13.000629999999999</v>
      </c>
      <c r="D13" s="10">
        <v>32.391419999999997</v>
      </c>
      <c r="E13" s="10">
        <v>32.717469999999999</v>
      </c>
      <c r="F13" s="10">
        <v>25.53905</v>
      </c>
      <c r="G13" s="11">
        <f t="shared" si="6"/>
        <v>12.99541</v>
      </c>
      <c r="H13" s="21">
        <f t="shared" si="7"/>
        <v>32.554445000000001</v>
      </c>
      <c r="I13" s="32">
        <f t="shared" si="8"/>
        <v>423.05836009745002</v>
      </c>
      <c r="J13" s="37">
        <f t="shared" si="9"/>
        <v>1059.7918892580251</v>
      </c>
      <c r="R13" s="11"/>
      <c r="S13" s="11"/>
    </row>
    <row r="14" spans="1:19" x14ac:dyDescent="0.25">
      <c r="A14" s="5">
        <v>5</v>
      </c>
      <c r="B14" s="11">
        <v>12.989789999999999</v>
      </c>
      <c r="C14" s="11">
        <v>13.004249999999999</v>
      </c>
      <c r="D14" s="10">
        <v>32.351550000000003</v>
      </c>
      <c r="E14" s="10">
        <v>32.679549999999999</v>
      </c>
      <c r="F14" s="10">
        <v>25.448820000000001</v>
      </c>
      <c r="G14" s="11">
        <f t="shared" si="6"/>
        <v>12.997019999999999</v>
      </c>
      <c r="H14" s="21">
        <f t="shared" si="7"/>
        <v>32.515550000000005</v>
      </c>
      <c r="I14" s="32">
        <f t="shared" si="8"/>
        <v>422.60525366100001</v>
      </c>
      <c r="J14" s="37">
        <f t="shared" si="9"/>
        <v>1057.2609918025003</v>
      </c>
      <c r="R14" s="11"/>
      <c r="S14" s="11"/>
    </row>
    <row r="15" spans="1:19" x14ac:dyDescent="0.25">
      <c r="A15" s="5">
        <v>6</v>
      </c>
      <c r="B15" s="11">
        <v>12.98691</v>
      </c>
      <c r="C15" s="11">
        <v>13.005659999999999</v>
      </c>
      <c r="D15" s="10">
        <v>32.297449999999998</v>
      </c>
      <c r="E15" s="10">
        <v>32.628189999999996</v>
      </c>
      <c r="F15" s="10">
        <v>25.379809999999999</v>
      </c>
      <c r="G15" s="11">
        <f t="shared" si="6"/>
        <v>12.996285</v>
      </c>
      <c r="H15" s="21">
        <f t="shared" si="7"/>
        <v>32.462819999999994</v>
      </c>
      <c r="I15" s="32">
        <f t="shared" si="8"/>
        <v>421.89606062369995</v>
      </c>
      <c r="J15" s="37">
        <f t="shared" si="9"/>
        <v>1053.8346823523996</v>
      </c>
      <c r="R15" s="11"/>
      <c r="S15" s="11"/>
    </row>
    <row r="16" spans="1:19" x14ac:dyDescent="0.25">
      <c r="A16" s="5">
        <v>7</v>
      </c>
      <c r="B16" s="11">
        <v>12.983470000000001</v>
      </c>
      <c r="C16" s="11">
        <v>13.00164</v>
      </c>
      <c r="D16" s="10">
        <v>32.241370000000003</v>
      </c>
      <c r="E16" s="10">
        <v>32.574860000000001</v>
      </c>
      <c r="F16" s="10">
        <v>25.310890000000001</v>
      </c>
      <c r="G16" s="11">
        <f t="shared" si="6"/>
        <v>12.992554999999999</v>
      </c>
      <c r="H16" s="21">
        <f t="shared" si="7"/>
        <v>32.408115000000002</v>
      </c>
      <c r="I16" s="32">
        <f t="shared" si="8"/>
        <v>421.06421658382499</v>
      </c>
      <c r="J16" s="37">
        <f t="shared" si="9"/>
        <v>1050.2859178532251</v>
      </c>
      <c r="R16" s="11"/>
      <c r="S16" s="11"/>
    </row>
    <row r="17" spans="1:19" x14ac:dyDescent="0.25">
      <c r="A17" s="5">
        <v>8</v>
      </c>
      <c r="B17" s="11">
        <v>12.98776</v>
      </c>
      <c r="C17" s="11">
        <v>12.99723</v>
      </c>
      <c r="D17" s="11">
        <v>32.185650000000003</v>
      </c>
      <c r="E17" s="11">
        <v>32.520710000000001</v>
      </c>
      <c r="F17" s="11">
        <v>25.24689</v>
      </c>
      <c r="G17" s="11">
        <f t="shared" si="6"/>
        <v>12.992495</v>
      </c>
      <c r="H17" s="21">
        <f t="shared" si="7"/>
        <v>32.353180000000002</v>
      </c>
      <c r="I17" s="32">
        <f t="shared" si="8"/>
        <v>420.3485293841</v>
      </c>
      <c r="J17" s="37">
        <f t="shared" si="9"/>
        <v>1046.7282561124002</v>
      </c>
      <c r="R17" s="11"/>
      <c r="S17" s="11"/>
    </row>
    <row r="18" spans="1:19" x14ac:dyDescent="0.25">
      <c r="A18" s="5">
        <v>9</v>
      </c>
      <c r="B18" s="11">
        <v>12.99774</v>
      </c>
      <c r="C18" s="11">
        <v>12.99624</v>
      </c>
      <c r="D18" s="11">
        <v>32.136400000000002</v>
      </c>
      <c r="E18" s="11">
        <v>32.468539999999997</v>
      </c>
      <c r="F18" s="11">
        <v>25.179929999999999</v>
      </c>
      <c r="G18" s="11">
        <f t="shared" si="6"/>
        <v>12.99699</v>
      </c>
      <c r="H18" s="21">
        <f t="shared" si="7"/>
        <v>32.30247</v>
      </c>
      <c r="I18" s="32">
        <f t="shared" si="8"/>
        <v>419.83487956530001</v>
      </c>
      <c r="J18" s="37">
        <f t="shared" si="9"/>
        <v>1043.4495681009</v>
      </c>
      <c r="R18" s="11"/>
      <c r="S18" s="11"/>
    </row>
    <row r="19" spans="1:19" x14ac:dyDescent="0.25">
      <c r="A19" s="5">
        <v>10</v>
      </c>
      <c r="B19" s="11">
        <v>12.97625</v>
      </c>
      <c r="C19" s="11">
        <v>13.00108</v>
      </c>
      <c r="D19" s="10">
        <v>32.077590000000001</v>
      </c>
      <c r="E19" s="10">
        <v>32.409700000000001</v>
      </c>
      <c r="F19" s="10">
        <v>25.133489999999998</v>
      </c>
      <c r="G19" s="11">
        <f t="shared" si="6"/>
        <v>12.988665000000001</v>
      </c>
      <c r="H19" s="21">
        <f t="shared" si="7"/>
        <v>32.243645000000001</v>
      </c>
      <c r="I19" s="32">
        <f t="shared" si="8"/>
        <v>418.80190328392507</v>
      </c>
      <c r="J19" s="37">
        <f t="shared" si="9"/>
        <v>1039.652642886025</v>
      </c>
      <c r="R19" s="11"/>
      <c r="S19" s="11"/>
    </row>
    <row r="20" spans="1:19" x14ac:dyDescent="0.25">
      <c r="A20" s="5">
        <v>11</v>
      </c>
      <c r="B20" s="11">
        <v>12.98654</v>
      </c>
      <c r="C20" s="11">
        <v>13.00128</v>
      </c>
      <c r="D20" s="11">
        <v>32.022010000000002</v>
      </c>
      <c r="E20" s="11">
        <v>32.354550000000003</v>
      </c>
      <c r="F20" s="11">
        <v>25.09244</v>
      </c>
      <c r="G20" s="11">
        <f t="shared" si="6"/>
        <v>12.99391</v>
      </c>
      <c r="H20" s="21">
        <f t="shared" si="7"/>
        <v>32.188280000000006</v>
      </c>
      <c r="I20" s="32">
        <f t="shared" si="8"/>
        <v>418.25161337480006</v>
      </c>
      <c r="J20" s="37">
        <f t="shared" si="9"/>
        <v>1036.0853693584004</v>
      </c>
      <c r="R20" s="11"/>
      <c r="S20" s="11"/>
    </row>
    <row r="21" spans="1:19" x14ac:dyDescent="0.25">
      <c r="A21" s="5">
        <v>12</v>
      </c>
      <c r="B21" s="11">
        <v>12.982469999999999</v>
      </c>
      <c r="C21" s="11">
        <v>12.996689999999999</v>
      </c>
      <c r="D21" s="11">
        <v>31.979520000000001</v>
      </c>
      <c r="E21" s="11">
        <v>32.311320000000002</v>
      </c>
      <c r="F21" s="11">
        <v>25.050260000000002</v>
      </c>
      <c r="G21" s="11">
        <f t="shared" si="6"/>
        <v>12.98958</v>
      </c>
      <c r="H21" s="21">
        <f t="shared" si="7"/>
        <v>32.145420000000001</v>
      </c>
      <c r="I21" s="32">
        <f t="shared" si="8"/>
        <v>417.5555047236</v>
      </c>
      <c r="J21" s="37">
        <f t="shared" si="9"/>
        <v>1033.3280269764</v>
      </c>
      <c r="R21" s="11"/>
      <c r="S21" s="11"/>
    </row>
    <row r="22" spans="1:19" x14ac:dyDescent="0.25">
      <c r="A22" s="5">
        <v>13</v>
      </c>
      <c r="B22" s="11">
        <v>12.972389999999999</v>
      </c>
      <c r="C22" s="11">
        <v>13.002889999999999</v>
      </c>
      <c r="D22" s="10">
        <v>31.93901</v>
      </c>
      <c r="E22" s="10">
        <v>32.273319999999998</v>
      </c>
      <c r="F22" s="10">
        <v>25.02562</v>
      </c>
      <c r="G22" s="11">
        <f t="shared" si="6"/>
        <v>12.987639999999999</v>
      </c>
      <c r="H22" s="21">
        <f t="shared" si="7"/>
        <v>32.106164999999997</v>
      </c>
      <c r="I22" s="32">
        <f t="shared" si="8"/>
        <v>416.98331280059995</v>
      </c>
      <c r="J22" s="37">
        <f t="shared" si="9"/>
        <v>1030.8058310072249</v>
      </c>
      <c r="R22" s="11"/>
      <c r="S22" s="11"/>
    </row>
    <row r="23" spans="1:19" x14ac:dyDescent="0.25">
      <c r="A23" s="5">
        <v>14</v>
      </c>
      <c r="B23" s="11">
        <v>12.98344</v>
      </c>
      <c r="C23" s="11">
        <v>12.99508</v>
      </c>
      <c r="D23" s="11">
        <v>31.900410000000001</v>
      </c>
      <c r="E23" s="11">
        <v>32.235010000000003</v>
      </c>
      <c r="F23" s="11">
        <v>24.999079999999999</v>
      </c>
      <c r="G23" s="11">
        <f t="shared" si="6"/>
        <v>12.98926</v>
      </c>
      <c r="H23" s="21">
        <f t="shared" si="7"/>
        <v>32.067710000000005</v>
      </c>
      <c r="I23" s="32">
        <f t="shared" si="8"/>
        <v>416.53582279460005</v>
      </c>
      <c r="J23" s="37">
        <f t="shared" si="9"/>
        <v>1028.3380246441004</v>
      </c>
      <c r="R23" s="11"/>
      <c r="S23" s="11"/>
    </row>
    <row r="24" spans="1:19" x14ac:dyDescent="0.25">
      <c r="A24" s="5">
        <v>15</v>
      </c>
      <c r="B24" s="11">
        <v>12.98005</v>
      </c>
      <c r="C24" s="11">
        <v>12.98789</v>
      </c>
      <c r="D24" s="10">
        <v>32.033250000000002</v>
      </c>
      <c r="E24" s="10">
        <v>32.42295</v>
      </c>
      <c r="F24" s="10">
        <v>25.214860000000002</v>
      </c>
      <c r="G24" s="11">
        <f t="shared" si="6"/>
        <v>12.983969999999999</v>
      </c>
      <c r="H24" s="21">
        <f t="shared" si="7"/>
        <v>32.228099999999998</v>
      </c>
      <c r="I24" s="32">
        <f t="shared" si="8"/>
        <v>418.44868355699992</v>
      </c>
      <c r="J24" s="37">
        <f t="shared" si="9"/>
        <v>1038.6504296099999</v>
      </c>
      <c r="R24" s="11"/>
      <c r="S24" s="11"/>
    </row>
    <row r="25" spans="1:19" x14ac:dyDescent="0.25">
      <c r="A25" s="5">
        <v>16</v>
      </c>
      <c r="B25" s="11">
        <v>13.00494</v>
      </c>
      <c r="C25" s="11">
        <v>13.007719999999999</v>
      </c>
      <c r="D25" s="10">
        <v>32.34187</v>
      </c>
      <c r="E25" s="10">
        <v>32.755719999999997</v>
      </c>
      <c r="F25" s="10">
        <v>25.56268</v>
      </c>
      <c r="G25" s="11">
        <f t="shared" ref="G25:G29" si="10">AVERAGE(B25:C25)</f>
        <v>13.006329999999998</v>
      </c>
      <c r="H25" s="21">
        <f t="shared" ref="H25:H29" si="11">AVERAGE(D25:E25)</f>
        <v>32.548794999999998</v>
      </c>
      <c r="I25" s="32">
        <f t="shared" ref="I25:I29" si="12">G25*H25</f>
        <v>423.34036887234993</v>
      </c>
      <c r="J25" s="37">
        <f t="shared" ref="J25:J29" si="13">H25^2</f>
        <v>1059.4240559520249</v>
      </c>
      <c r="R25" s="11"/>
      <c r="S25" s="11"/>
    </row>
    <row r="26" spans="1:19" x14ac:dyDescent="0.25">
      <c r="A26" s="5">
        <v>17</v>
      </c>
      <c r="B26" s="11">
        <v>13.01943</v>
      </c>
      <c r="C26" s="11">
        <v>12.99689</v>
      </c>
      <c r="D26" s="10">
        <v>32.623109999999997</v>
      </c>
      <c r="E26" s="10">
        <v>33.041499999999999</v>
      </c>
      <c r="F26" s="10">
        <v>25.80827</v>
      </c>
      <c r="G26" s="11">
        <f t="shared" si="10"/>
        <v>13.00816</v>
      </c>
      <c r="H26" s="21">
        <f t="shared" si="11"/>
        <v>32.832304999999998</v>
      </c>
      <c r="I26" s="32">
        <f t="shared" si="12"/>
        <v>427.0878766088</v>
      </c>
      <c r="J26" s="37">
        <f t="shared" si="13"/>
        <v>1077.9602516130249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13.010669999999999</v>
      </c>
      <c r="C27" s="11">
        <v>13.0054</v>
      </c>
      <c r="D27" s="10">
        <v>32.857590000000002</v>
      </c>
      <c r="E27" s="10">
        <v>33.272550000000003</v>
      </c>
      <c r="F27" s="10">
        <v>25.977049999999998</v>
      </c>
      <c r="G27" s="11">
        <f t="shared" si="10"/>
        <v>13.008035</v>
      </c>
      <c r="H27" s="21">
        <f t="shared" si="11"/>
        <v>33.065070000000006</v>
      </c>
      <c r="I27" s="32">
        <f t="shared" si="12"/>
        <v>430.11158783745009</v>
      </c>
      <c r="J27" s="37">
        <f t="shared" si="13"/>
        <v>1093.2988541049003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13.02375</v>
      </c>
      <c r="C28" s="11">
        <v>13.038309999999999</v>
      </c>
      <c r="D28" s="10">
        <v>33.011690000000002</v>
      </c>
      <c r="E28" s="10">
        <v>33.420720000000003</v>
      </c>
      <c r="F28" s="10">
        <v>26.10285</v>
      </c>
      <c r="G28" s="11">
        <f t="shared" si="10"/>
        <v>13.031029999999999</v>
      </c>
      <c r="H28" s="21">
        <f t="shared" si="11"/>
        <v>33.216205000000002</v>
      </c>
      <c r="I28" s="32">
        <f t="shared" si="12"/>
        <v>432.84136384114998</v>
      </c>
      <c r="J28" s="37">
        <f t="shared" si="13"/>
        <v>1103.3162746020253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13.021799999999999</v>
      </c>
      <c r="C29" s="11">
        <v>13.02163</v>
      </c>
      <c r="D29" s="10">
        <v>33.135379999999998</v>
      </c>
      <c r="E29" s="10">
        <v>33.543080000000003</v>
      </c>
      <c r="F29" s="10">
        <v>26.19894</v>
      </c>
      <c r="G29" s="11">
        <f t="shared" si="10"/>
        <v>13.021715</v>
      </c>
      <c r="H29" s="21">
        <f t="shared" si="11"/>
        <v>33.339230000000001</v>
      </c>
      <c r="I29" s="32">
        <f t="shared" si="12"/>
        <v>434.13395137945002</v>
      </c>
      <c r="J29" s="37">
        <f t="shared" si="13"/>
        <v>1111.5042569929001</v>
      </c>
      <c r="L29" s="19"/>
      <c r="M29" s="19"/>
      <c r="N29" s="19"/>
      <c r="O29" s="19"/>
      <c r="R29" s="10"/>
      <c r="S29" s="10"/>
    </row>
    <row r="30" spans="1:19" x14ac:dyDescent="0.25">
      <c r="A30" s="5"/>
      <c r="B30" s="11"/>
      <c r="C30" s="11"/>
      <c r="D30" s="11"/>
      <c r="E30" s="11"/>
      <c r="F30" s="11"/>
      <c r="G30" s="11"/>
      <c r="H30" s="21"/>
      <c r="I30" s="32"/>
      <c r="J30" s="37"/>
      <c r="L30" s="19"/>
      <c r="M30" s="19"/>
      <c r="N30" s="19"/>
      <c r="O30" s="19"/>
    </row>
    <row r="31" spans="1:19" x14ac:dyDescent="0.25">
      <c r="A31" s="5"/>
      <c r="B31" s="11"/>
      <c r="C31" s="11"/>
      <c r="D31" s="11"/>
      <c r="E31" s="11"/>
      <c r="F31" s="11"/>
      <c r="G31" s="11"/>
      <c r="H31" s="21"/>
      <c r="I31" s="32"/>
      <c r="J31" s="37"/>
      <c r="L31" s="19"/>
      <c r="M31" s="19"/>
      <c r="N31" s="19"/>
      <c r="O31" s="19"/>
    </row>
    <row r="32" spans="1:19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</row>
    <row r="33" spans="1:15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</row>
    <row r="34" spans="1:15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5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5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5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5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5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5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5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5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5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5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5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5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5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5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  <c r="L1" s="15"/>
      <c r="M1" s="15"/>
      <c r="N1" s="20"/>
      <c r="O1" s="20"/>
      <c r="P1" s="20"/>
      <c r="Q1" s="15"/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12.835338749999998</v>
      </c>
      <c r="C4" s="20">
        <f t="shared" si="0"/>
        <v>12.802600624999997</v>
      </c>
      <c r="D4" s="20">
        <f t="shared" si="0"/>
        <v>31.870106249999996</v>
      </c>
      <c r="E4" s="20">
        <f t="shared" si="0"/>
        <v>32.833803125000003</v>
      </c>
      <c r="F4" s="20">
        <f t="shared" si="0"/>
        <v>24.990531874999999</v>
      </c>
      <c r="G4" s="20">
        <f t="shared" si="0"/>
        <v>12.818969687499997</v>
      </c>
      <c r="H4" s="3">
        <f t="shared" si="0"/>
        <v>32.351954687499997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1.4198031260237103E-2</v>
      </c>
      <c r="C5" s="20">
        <f t="shared" si="1"/>
        <v>1.1699469200922517E-2</v>
      </c>
      <c r="D5" s="20">
        <f t="shared" si="1"/>
        <v>0.23916003394867941</v>
      </c>
      <c r="E5" s="20">
        <f t="shared" si="1"/>
        <v>0.2281088153409459</v>
      </c>
      <c r="F5" s="20">
        <f t="shared" si="1"/>
        <v>0.37404582069079434</v>
      </c>
      <c r="G5" s="20">
        <f t="shared" si="1"/>
        <v>1.0626376376537411E-2</v>
      </c>
      <c r="H5" s="3">
        <f t="shared" si="1"/>
        <v>0.23299950827894231</v>
      </c>
      <c r="I5" s="20">
        <f>AVERAGE(G10:G331)</f>
        <v>12.818969687499997</v>
      </c>
      <c r="J5" s="20">
        <f>AVERAGE(H10:H331)</f>
        <v>32.351954687499997</v>
      </c>
      <c r="K5" s="20">
        <f>AVERAGE(I10:I331)</f>
        <v>414.72065372425004</v>
      </c>
      <c r="L5" s="20">
        <f>AVERAGE(J10:J331)</f>
        <v>1046.6998678247328</v>
      </c>
      <c r="M5" s="5">
        <v>20</v>
      </c>
      <c r="N5" s="20">
        <f>B$4+$J$6*($M5-D$4)</f>
        <v>12.385856822247916</v>
      </c>
      <c r="O5" s="20">
        <f>C$4+$J$6*($M5-E$4)</f>
        <v>12.316626662549938</v>
      </c>
      <c r="P5" s="3">
        <f>$L$6+$J$6*$M5</f>
        <v>12.351241742380022</v>
      </c>
    </row>
    <row r="6" spans="1:19" x14ac:dyDescent="0.25">
      <c r="A6" s="6" t="s">
        <v>69</v>
      </c>
      <c r="B6" s="7">
        <f>B4+$J$6*($B$1-D4)</f>
        <v>13.067457688250062</v>
      </c>
      <c r="C6" s="7">
        <f>C4+$J$6*($B$1-E4)</f>
        <v>12.998227528552084</v>
      </c>
      <c r="D6" s="7">
        <f>$B$1</f>
        <v>38</v>
      </c>
      <c r="E6" s="7">
        <f>$B$1</f>
        <v>38</v>
      </c>
      <c r="F6" s="7">
        <f>F4</f>
        <v>24.990531874999999</v>
      </c>
      <c r="G6" s="41">
        <f>AVERAGE(B6:C6)</f>
        <v>13.032842608401072</v>
      </c>
      <c r="H6" s="4">
        <f>$B$1</f>
        <v>38</v>
      </c>
      <c r="I6" s="7" t="s">
        <v>61</v>
      </c>
      <c r="J6" s="34">
        <f>(K5-I5*J5)/(L5-J5^2)</f>
        <v>3.7866714777897027E-2</v>
      </c>
      <c r="K6" s="7" t="s">
        <v>62</v>
      </c>
      <c r="L6" s="7">
        <f>(L5*I5-K5*J5)/(L5-J5^2)</f>
        <v>11.593907446822081</v>
      </c>
      <c r="M6" s="6">
        <v>50</v>
      </c>
      <c r="N6" s="7">
        <f>B$4+$J$6*($M6-D$4)</f>
        <v>13.521858265584827</v>
      </c>
      <c r="O6" s="7">
        <f>C$4+$J$6*($M6-E$4)</f>
        <v>13.452628105886848</v>
      </c>
      <c r="P6" s="4">
        <f>$L$6+$J$6*$M6</f>
        <v>13.487243185716933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92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92" t="s">
        <v>63</v>
      </c>
      <c r="J8" s="93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</row>
    <row r="10" spans="1:19" x14ac:dyDescent="0.25">
      <c r="A10" s="96">
        <v>1</v>
      </c>
      <c r="B10" s="11">
        <v>12.86037</v>
      </c>
      <c r="C10" s="11">
        <v>12.820649999999999</v>
      </c>
      <c r="D10" s="39">
        <v>31.948</v>
      </c>
      <c r="E10" s="39">
        <v>32.921489999999999</v>
      </c>
      <c r="F10" s="39">
        <v>25.87302</v>
      </c>
      <c r="G10" s="39">
        <f>AVERAGE(B10:C10)</f>
        <v>12.840509999999998</v>
      </c>
      <c r="H10" s="40">
        <f>AVERAGE(D10:E10)</f>
        <v>32.434744999999999</v>
      </c>
      <c r="I10" s="35">
        <f>G10*H10</f>
        <v>416.47866751994997</v>
      </c>
      <c r="J10" s="36">
        <f>H10^2</f>
        <v>1052.0126832150249</v>
      </c>
      <c r="R10" s="11"/>
      <c r="S10" s="11"/>
    </row>
    <row r="11" spans="1:19" x14ac:dyDescent="0.25">
      <c r="A11" s="5">
        <v>2</v>
      </c>
      <c r="B11" s="11">
        <v>12.85439</v>
      </c>
      <c r="C11" s="11">
        <v>12.813699999999999</v>
      </c>
      <c r="D11" s="10">
        <v>32.250019999999999</v>
      </c>
      <c r="E11" s="10">
        <v>33.184159999999999</v>
      </c>
      <c r="F11" s="10">
        <v>25.611930000000001</v>
      </c>
      <c r="G11" s="11">
        <f>AVERAGE(B11:C11)</f>
        <v>12.834045</v>
      </c>
      <c r="H11" s="21">
        <f>AVERAGE(D11:E11)</f>
        <v>32.717089999999999</v>
      </c>
      <c r="I11" s="32">
        <f t="shared" ref="I11" si="2">G11*H11</f>
        <v>419.89260532904996</v>
      </c>
      <c r="J11" s="37">
        <f t="shared" ref="J11" si="3">H11^2</f>
        <v>1070.4079780681</v>
      </c>
      <c r="L11" s="2"/>
      <c r="R11" s="11"/>
      <c r="S11" s="11"/>
    </row>
    <row r="12" spans="1:19" x14ac:dyDescent="0.25">
      <c r="A12" s="5">
        <v>3</v>
      </c>
      <c r="B12" s="11">
        <v>12.845739999999999</v>
      </c>
      <c r="C12" s="11">
        <v>12.814549999999999</v>
      </c>
      <c r="D12" s="11">
        <v>32.266550000000002</v>
      </c>
      <c r="E12" s="11">
        <v>33.207389999999997</v>
      </c>
      <c r="F12" s="11">
        <v>25.417909999999999</v>
      </c>
      <c r="G12" s="11">
        <f>AVERAGE(B12:C12)</f>
        <v>12.830144999999998</v>
      </c>
      <c r="H12" s="21">
        <f>AVERAGE(D12:E12)</f>
        <v>32.736969999999999</v>
      </c>
      <c r="I12" s="32">
        <f t="shared" ref="I12:I25" si="4">G12*H12</f>
        <v>420.02007196064994</v>
      </c>
      <c r="J12" s="37">
        <f t="shared" ref="J12:J25" si="5">H12^2</f>
        <v>1071.7092047808999</v>
      </c>
      <c r="R12" s="11"/>
      <c r="S12" s="11"/>
    </row>
    <row r="13" spans="1:19" x14ac:dyDescent="0.25">
      <c r="A13" s="5">
        <v>4</v>
      </c>
      <c r="B13" s="11">
        <v>12.847629999999999</v>
      </c>
      <c r="C13" s="11">
        <v>12.81579</v>
      </c>
      <c r="D13" s="10">
        <v>32.205889999999997</v>
      </c>
      <c r="E13" s="10">
        <v>33.152520000000003</v>
      </c>
      <c r="F13" s="10">
        <v>25.245039999999999</v>
      </c>
      <c r="G13" s="11">
        <f t="shared" ref="G13:G25" si="6">AVERAGE(B13:C13)</f>
        <v>12.831709999999999</v>
      </c>
      <c r="H13" s="21">
        <f t="shared" ref="H13:H25" si="7">AVERAGE(D13:E13)</f>
        <v>32.679204999999996</v>
      </c>
      <c r="I13" s="32">
        <f t="shared" si="4"/>
        <v>419.33008159054992</v>
      </c>
      <c r="J13" s="37">
        <f t="shared" si="5"/>
        <v>1067.9304394320247</v>
      </c>
      <c r="R13" s="11"/>
      <c r="S13" s="11"/>
    </row>
    <row r="14" spans="1:19" x14ac:dyDescent="0.25">
      <c r="A14" s="5">
        <v>5</v>
      </c>
      <c r="B14" s="11">
        <v>12.841339999999999</v>
      </c>
      <c r="C14" s="11">
        <v>12.808549999999999</v>
      </c>
      <c r="D14" s="10">
        <v>32.115830000000003</v>
      </c>
      <c r="E14" s="10">
        <v>33.06326</v>
      </c>
      <c r="F14" s="10">
        <v>25.106839999999998</v>
      </c>
      <c r="G14" s="11">
        <f t="shared" si="6"/>
        <v>12.824945</v>
      </c>
      <c r="H14" s="21">
        <f t="shared" si="7"/>
        <v>32.589545000000001</v>
      </c>
      <c r="I14" s="32">
        <f t="shared" si="4"/>
        <v>417.95912220002498</v>
      </c>
      <c r="J14" s="37">
        <f t="shared" si="5"/>
        <v>1062.0784433070251</v>
      </c>
      <c r="R14" s="11"/>
      <c r="S14" s="11"/>
    </row>
    <row r="15" spans="1:19" x14ac:dyDescent="0.25">
      <c r="A15" s="5">
        <v>6</v>
      </c>
      <c r="B15" s="11">
        <v>12.836179999999999</v>
      </c>
      <c r="C15" s="11">
        <v>12.80457</v>
      </c>
      <c r="D15" s="10">
        <v>32.012300000000003</v>
      </c>
      <c r="E15" s="10">
        <v>32.959310000000002</v>
      </c>
      <c r="F15" s="10">
        <v>24.994340000000001</v>
      </c>
      <c r="G15" s="11">
        <f t="shared" si="6"/>
        <v>12.820374999999999</v>
      </c>
      <c r="H15" s="21">
        <f t="shared" si="7"/>
        <v>32.485804999999999</v>
      </c>
      <c r="I15" s="32">
        <f t="shared" si="4"/>
        <v>416.48020227687493</v>
      </c>
      <c r="J15" s="37">
        <f t="shared" si="5"/>
        <v>1055.327526498025</v>
      </c>
      <c r="R15" s="11"/>
      <c r="S15" s="11"/>
    </row>
    <row r="16" spans="1:19" x14ac:dyDescent="0.25">
      <c r="A16" s="5">
        <v>7</v>
      </c>
      <c r="B16" s="11">
        <v>12.83169</v>
      </c>
      <c r="C16" s="11">
        <v>12.804119999999999</v>
      </c>
      <c r="D16" s="10">
        <v>31.922599999999999</v>
      </c>
      <c r="E16" s="10">
        <v>32.872100000000003</v>
      </c>
      <c r="F16" s="10">
        <v>24.91255</v>
      </c>
      <c r="G16" s="11">
        <f t="shared" si="6"/>
        <v>12.817905</v>
      </c>
      <c r="H16" s="21">
        <f t="shared" si="7"/>
        <v>32.397350000000003</v>
      </c>
      <c r="I16" s="32">
        <f t="shared" si="4"/>
        <v>415.26615455175005</v>
      </c>
      <c r="J16" s="37">
        <f t="shared" si="5"/>
        <v>1049.5882870225003</v>
      </c>
      <c r="R16" s="11"/>
      <c r="S16" s="11"/>
    </row>
    <row r="17" spans="1:19" x14ac:dyDescent="0.25">
      <c r="A17" s="5">
        <v>8</v>
      </c>
      <c r="B17" s="11">
        <v>12.84005</v>
      </c>
      <c r="C17" s="11">
        <v>12.791139999999999</v>
      </c>
      <c r="D17" s="11">
        <v>31.834720000000001</v>
      </c>
      <c r="E17" s="11">
        <v>32.783070000000002</v>
      </c>
      <c r="F17" s="11">
        <v>24.836970000000001</v>
      </c>
      <c r="G17" s="11">
        <f t="shared" si="6"/>
        <v>12.815594999999998</v>
      </c>
      <c r="H17" s="21">
        <f t="shared" si="7"/>
        <v>32.308895</v>
      </c>
      <c r="I17" s="32">
        <f t="shared" si="4"/>
        <v>414.05771321752496</v>
      </c>
      <c r="J17" s="37">
        <f t="shared" si="5"/>
        <v>1043.864696121025</v>
      </c>
      <c r="R17" s="11"/>
      <c r="S17" s="11"/>
    </row>
    <row r="18" spans="1:19" x14ac:dyDescent="0.25">
      <c r="A18" s="5">
        <v>9</v>
      </c>
      <c r="B18" s="11">
        <v>12.83061</v>
      </c>
      <c r="C18" s="11">
        <v>12.789679999999999</v>
      </c>
      <c r="D18" s="11">
        <v>31.77158</v>
      </c>
      <c r="E18" s="11">
        <v>32.724200000000003</v>
      </c>
      <c r="F18" s="11">
        <v>24.783290000000001</v>
      </c>
      <c r="G18" s="11">
        <f t="shared" si="6"/>
        <v>12.810144999999999</v>
      </c>
      <c r="H18" s="21">
        <f t="shared" si="7"/>
        <v>32.247889999999998</v>
      </c>
      <c r="I18" s="32">
        <f t="shared" si="4"/>
        <v>413.1001468440499</v>
      </c>
      <c r="J18" s="37">
        <f t="shared" si="5"/>
        <v>1039.9264094521</v>
      </c>
      <c r="R18" s="11"/>
      <c r="S18" s="11"/>
    </row>
    <row r="19" spans="1:19" x14ac:dyDescent="0.25">
      <c r="A19" s="5">
        <v>10</v>
      </c>
      <c r="B19" s="11">
        <v>12.813599999999999</v>
      </c>
      <c r="C19" s="11">
        <v>12.80463</v>
      </c>
      <c r="D19" s="10">
        <v>31.709969999999998</v>
      </c>
      <c r="E19" s="10">
        <v>32.661580000000001</v>
      </c>
      <c r="F19" s="10">
        <v>24.736879999999999</v>
      </c>
      <c r="G19" s="11">
        <f t="shared" si="6"/>
        <v>12.809114999999998</v>
      </c>
      <c r="H19" s="21">
        <f t="shared" si="7"/>
        <v>32.185775</v>
      </c>
      <c r="I19" s="32">
        <f t="shared" si="4"/>
        <v>412.27129333912495</v>
      </c>
      <c r="J19" s="37">
        <f t="shared" si="5"/>
        <v>1035.9241123506249</v>
      </c>
      <c r="R19" s="11"/>
      <c r="S19" s="11"/>
    </row>
    <row r="20" spans="1:19" x14ac:dyDescent="0.25">
      <c r="A20" s="5">
        <v>11</v>
      </c>
      <c r="B20" s="11">
        <v>12.83281</v>
      </c>
      <c r="C20" s="11">
        <v>12.787979999999999</v>
      </c>
      <c r="D20" s="11">
        <v>31.663779999999999</v>
      </c>
      <c r="E20" s="11">
        <v>32.618870000000001</v>
      </c>
      <c r="F20" s="11">
        <v>24.697800000000001</v>
      </c>
      <c r="G20" s="11">
        <f t="shared" si="6"/>
        <v>12.810395</v>
      </c>
      <c r="H20" s="21">
        <f t="shared" si="7"/>
        <v>32.141325000000002</v>
      </c>
      <c r="I20" s="32">
        <f t="shared" si="4"/>
        <v>411.74306907337501</v>
      </c>
      <c r="J20" s="37">
        <f t="shared" si="5"/>
        <v>1033.0647727556252</v>
      </c>
      <c r="R20" s="11"/>
      <c r="S20" s="11"/>
    </row>
    <row r="21" spans="1:19" x14ac:dyDescent="0.25">
      <c r="A21" s="5">
        <v>12</v>
      </c>
      <c r="B21" s="11">
        <v>12.81514</v>
      </c>
      <c r="C21" s="11">
        <v>12.789449999999999</v>
      </c>
      <c r="D21" s="11">
        <v>31.637840000000001</v>
      </c>
      <c r="E21" s="11">
        <v>32.59592</v>
      </c>
      <c r="F21" s="11">
        <v>24.666450000000001</v>
      </c>
      <c r="G21" s="11">
        <f t="shared" si="6"/>
        <v>12.802294999999999</v>
      </c>
      <c r="H21" s="21">
        <f t="shared" si="7"/>
        <v>32.116880000000002</v>
      </c>
      <c r="I21" s="32">
        <f t="shared" si="4"/>
        <v>411.16977223959998</v>
      </c>
      <c r="J21" s="37">
        <f t="shared" si="5"/>
        <v>1031.4939809344</v>
      </c>
      <c r="R21" s="11"/>
      <c r="S21" s="11"/>
    </row>
    <row r="22" spans="1:19" x14ac:dyDescent="0.25">
      <c r="A22" s="5">
        <v>13</v>
      </c>
      <c r="B22" s="11">
        <v>12.83145</v>
      </c>
      <c r="C22" s="11">
        <v>12.798259999999999</v>
      </c>
      <c r="D22" s="10">
        <v>31.613569999999999</v>
      </c>
      <c r="E22" s="10">
        <v>32.572290000000002</v>
      </c>
      <c r="F22" s="10">
        <v>24.6448</v>
      </c>
      <c r="G22" s="11">
        <f t="shared" si="6"/>
        <v>12.814855</v>
      </c>
      <c r="H22" s="21">
        <f t="shared" si="7"/>
        <v>32.092930000000003</v>
      </c>
      <c r="I22" s="32">
        <f t="shared" si="4"/>
        <v>411.26624447515002</v>
      </c>
      <c r="J22" s="37">
        <f t="shared" si="5"/>
        <v>1029.9561559849001</v>
      </c>
      <c r="R22" s="11"/>
      <c r="S22" s="11"/>
    </row>
    <row r="23" spans="1:19" x14ac:dyDescent="0.25">
      <c r="A23" s="5">
        <v>14</v>
      </c>
      <c r="B23" s="11">
        <v>12.835649999999999</v>
      </c>
      <c r="C23" s="11">
        <v>12.78482</v>
      </c>
      <c r="D23" s="11">
        <v>31.585989999999999</v>
      </c>
      <c r="E23" s="11">
        <v>32.545259999999999</v>
      </c>
      <c r="F23" s="11">
        <v>24.624739999999999</v>
      </c>
      <c r="G23" s="11">
        <f t="shared" si="6"/>
        <v>12.810234999999999</v>
      </c>
      <c r="H23" s="21">
        <f t="shared" si="7"/>
        <v>32.065624999999997</v>
      </c>
      <c r="I23" s="32">
        <f t="shared" si="4"/>
        <v>410.76819167187494</v>
      </c>
      <c r="J23" s="37">
        <f t="shared" si="5"/>
        <v>1028.2043066406247</v>
      </c>
      <c r="R23" s="11"/>
      <c r="S23" s="11"/>
    </row>
    <row r="24" spans="1:19" x14ac:dyDescent="0.25">
      <c r="A24" s="5">
        <v>15</v>
      </c>
      <c r="B24" s="11">
        <v>12.807979999999999</v>
      </c>
      <c r="C24" s="11">
        <v>12.81649</v>
      </c>
      <c r="D24" s="10">
        <v>31.61786</v>
      </c>
      <c r="E24" s="10">
        <v>32.63326</v>
      </c>
      <c r="F24" s="10">
        <v>24.688110000000002</v>
      </c>
      <c r="G24" s="11">
        <f t="shared" si="6"/>
        <v>12.812234999999999</v>
      </c>
      <c r="H24" s="21">
        <f t="shared" si="7"/>
        <v>32.12556</v>
      </c>
      <c r="I24" s="32">
        <f t="shared" si="4"/>
        <v>411.60022422660001</v>
      </c>
      <c r="J24" s="37">
        <f t="shared" si="5"/>
        <v>1032.0516053136</v>
      </c>
      <c r="R24" s="11"/>
      <c r="S24" s="11"/>
    </row>
    <row r="25" spans="1:19" x14ac:dyDescent="0.25">
      <c r="A25" s="5">
        <v>16</v>
      </c>
      <c r="B25" s="11">
        <v>12.84079</v>
      </c>
      <c r="C25" s="11">
        <v>12.797229999999999</v>
      </c>
      <c r="D25" s="10">
        <v>31.7652</v>
      </c>
      <c r="E25" s="10">
        <v>32.846170000000001</v>
      </c>
      <c r="F25" s="10">
        <v>25.007840000000002</v>
      </c>
      <c r="G25" s="11">
        <f t="shared" si="6"/>
        <v>12.819009999999999</v>
      </c>
      <c r="H25" s="21">
        <f t="shared" si="7"/>
        <v>32.305684999999997</v>
      </c>
      <c r="I25" s="32">
        <f t="shared" si="4"/>
        <v>414.12689907184989</v>
      </c>
      <c r="J25" s="37">
        <f t="shared" si="5"/>
        <v>1043.6572833192247</v>
      </c>
      <c r="R25" s="11"/>
      <c r="S25" s="11"/>
    </row>
    <row r="26" spans="1:19" x14ac:dyDescent="0.25">
      <c r="A26" s="5"/>
      <c r="B26" s="11"/>
      <c r="C26" s="11"/>
      <c r="D26" s="10"/>
      <c r="E26" s="10"/>
      <c r="F26" s="10"/>
      <c r="G26" s="11"/>
      <c r="H26" s="21"/>
      <c r="I26" s="32"/>
      <c r="J26" s="37"/>
      <c r="L26" s="19"/>
      <c r="M26" s="19"/>
      <c r="N26" s="19"/>
      <c r="O26" s="19"/>
      <c r="R26" s="11"/>
    </row>
    <row r="27" spans="1:19" x14ac:dyDescent="0.25">
      <c r="A27" s="5"/>
      <c r="B27" s="11"/>
      <c r="C27" s="11"/>
      <c r="D27" s="10"/>
      <c r="E27" s="10"/>
      <c r="F27" s="10"/>
      <c r="G27" s="11"/>
      <c r="H27" s="21"/>
      <c r="I27" s="32"/>
      <c r="J27" s="37"/>
      <c r="L27" s="19"/>
      <c r="M27" s="19"/>
      <c r="N27" s="19"/>
      <c r="O27" s="19"/>
      <c r="R27" s="11"/>
    </row>
    <row r="28" spans="1:19" x14ac:dyDescent="0.25">
      <c r="A28" s="5"/>
      <c r="B28" s="11"/>
      <c r="C28" s="11"/>
      <c r="D28" s="10"/>
      <c r="E28" s="10"/>
      <c r="F28" s="10"/>
      <c r="G28" s="11"/>
      <c r="H28" s="21"/>
      <c r="I28" s="32"/>
      <c r="J28" s="37"/>
      <c r="L28" s="19"/>
      <c r="M28" s="19"/>
      <c r="N28" s="19"/>
      <c r="O28" s="19"/>
      <c r="R28" s="10"/>
    </row>
    <row r="29" spans="1:19" x14ac:dyDescent="0.25">
      <c r="A29" s="5"/>
      <c r="B29" s="11"/>
      <c r="C29" s="11"/>
      <c r="D29" s="10"/>
      <c r="E29" s="10"/>
      <c r="F29" s="10"/>
      <c r="G29" s="11"/>
      <c r="H29" s="21"/>
      <c r="I29" s="32"/>
      <c r="J29" s="37"/>
      <c r="L29" s="19"/>
      <c r="M29" s="19"/>
      <c r="N29" s="19"/>
      <c r="O29" s="19"/>
      <c r="R29" s="10"/>
    </row>
    <row r="30" spans="1:19" x14ac:dyDescent="0.25">
      <c r="A30" s="5"/>
      <c r="B30" s="11"/>
      <c r="C30" s="11"/>
      <c r="D30" s="11"/>
      <c r="E30" s="11"/>
      <c r="F30" s="11"/>
      <c r="G30" s="11"/>
      <c r="H30" s="21"/>
      <c r="I30" s="32"/>
      <c r="J30" s="37"/>
      <c r="L30" s="19"/>
      <c r="M30" s="19"/>
      <c r="N30" s="19"/>
      <c r="O30" s="19"/>
    </row>
    <row r="31" spans="1:19" x14ac:dyDescent="0.25">
      <c r="A31" s="5"/>
      <c r="B31" s="11"/>
      <c r="C31" s="11"/>
      <c r="D31" s="11"/>
      <c r="E31" s="11"/>
      <c r="F31" s="11"/>
      <c r="G31" s="11"/>
      <c r="H31" s="21"/>
      <c r="I31" s="32"/>
      <c r="J31" s="37"/>
      <c r="L31" s="19"/>
      <c r="M31" s="19"/>
      <c r="N31" s="19"/>
      <c r="O31" s="19"/>
    </row>
    <row r="32" spans="1:19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</row>
    <row r="33" spans="1:15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</row>
    <row r="34" spans="1:15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5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5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5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5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5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5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5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5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5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5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5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5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5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5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  <c r="L1" s="15"/>
      <c r="M1" s="15"/>
      <c r="N1" s="20"/>
      <c r="O1" s="20"/>
      <c r="P1" s="20"/>
      <c r="Q1" s="15"/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12.859221428571429</v>
      </c>
      <c r="C4" s="20">
        <f t="shared" si="0"/>
        <v>12.818897619047618</v>
      </c>
      <c r="D4" s="20">
        <f t="shared" si="0"/>
        <v>33.364142857142852</v>
      </c>
      <c r="E4" s="20">
        <f t="shared" si="0"/>
        <v>33.137617142857138</v>
      </c>
      <c r="F4" s="20">
        <f t="shared" si="0"/>
        <v>25.190001904761907</v>
      </c>
      <c r="G4" s="20">
        <f t="shared" si="0"/>
        <v>12.839059523809524</v>
      </c>
      <c r="H4" s="3">
        <f t="shared" si="0"/>
        <v>33.250880000000002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1.0315243712929878E-2</v>
      </c>
      <c r="C5" s="20">
        <f t="shared" si="1"/>
        <v>9.316842225111149E-3</v>
      </c>
      <c r="D5" s="20">
        <f t="shared" si="1"/>
        <v>0.22491961013088338</v>
      </c>
      <c r="E5" s="20">
        <f t="shared" si="1"/>
        <v>0.21079009592822109</v>
      </c>
      <c r="F5" s="20">
        <f t="shared" si="1"/>
        <v>0.32093437046566137</v>
      </c>
      <c r="G5" s="20">
        <f t="shared" si="1"/>
        <v>8.8855658098906925E-3</v>
      </c>
      <c r="H5" s="3">
        <f t="shared" si="1"/>
        <v>0.21767396990683102</v>
      </c>
      <c r="I5" s="20">
        <f>AVERAGE(G10:G331)</f>
        <v>12.839059523809524</v>
      </c>
      <c r="J5" s="20">
        <f>AVERAGE(H10:H331)</f>
        <v>33.250880000000002</v>
      </c>
      <c r="K5" s="20">
        <f>AVERAGE(I10:I331)</f>
        <v>426.91165425456779</v>
      </c>
      <c r="L5" s="20">
        <f>AVERAGE(J10:J331)</f>
        <v>1105.6661464479</v>
      </c>
      <c r="M5" s="5">
        <v>20</v>
      </c>
      <c r="N5" s="20">
        <f>B$4+$J$6*($M5-D$4)</f>
        <v>12.377463331405462</v>
      </c>
      <c r="O5" s="20">
        <f>C$4+$J$6*($M5-E$4)</f>
        <v>12.345305447541083</v>
      </c>
      <c r="P5" s="3">
        <f>$L$6+$J$6*$M5</f>
        <v>12.361384389478609</v>
      </c>
    </row>
    <row r="6" spans="1:19" x14ac:dyDescent="0.25">
      <c r="A6" s="6" t="s">
        <v>69</v>
      </c>
      <c r="B6" s="7">
        <f>B4+$J$6*($B$1-D4)</f>
        <v>13.026337399999587</v>
      </c>
      <c r="C6" s="7">
        <f>C4+$J$6*($B$1-E4)</f>
        <v>12.994179516135208</v>
      </c>
      <c r="D6" s="7">
        <f>$B$1</f>
        <v>38</v>
      </c>
      <c r="E6" s="7">
        <f>$B$1</f>
        <v>38</v>
      </c>
      <c r="F6" s="7">
        <f>F4</f>
        <v>25.190001904761907</v>
      </c>
      <c r="G6" s="41">
        <f>AVERAGE(B6:C6)</f>
        <v>13.010258458067398</v>
      </c>
      <c r="H6" s="4">
        <f>$B$1</f>
        <v>38</v>
      </c>
      <c r="I6" s="7" t="s">
        <v>61</v>
      </c>
      <c r="J6" s="34">
        <f>(K5-I5*J5)/(L5-J5^2)</f>
        <v>3.6048559366340271E-2</v>
      </c>
      <c r="K6" s="7" t="s">
        <v>62</v>
      </c>
      <c r="L6" s="7">
        <f>(L5*I5-K5*J5)/(L5-J5^2)</f>
        <v>11.640413202151803</v>
      </c>
      <c r="M6" s="6">
        <v>50</v>
      </c>
      <c r="N6" s="7">
        <f>B$4+$J$6*($M6-D$4)</f>
        <v>13.458920112395671</v>
      </c>
      <c r="O6" s="7">
        <f>C$4+$J$6*($M6-E$4)</f>
        <v>13.426762228531292</v>
      </c>
      <c r="P6" s="4">
        <f>$L$6+$J$6*$M6</f>
        <v>13.442841170468817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86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86" t="s">
        <v>63</v>
      </c>
      <c r="J8" s="87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  <c r="S9" s="10"/>
    </row>
    <row r="10" spans="1:19" x14ac:dyDescent="0.25">
      <c r="A10" s="86">
        <v>1</v>
      </c>
      <c r="B10" s="11">
        <v>12.86655</v>
      </c>
      <c r="C10" s="11">
        <v>12.80396</v>
      </c>
      <c r="D10" s="10">
        <v>33.208370000000002</v>
      </c>
      <c r="E10" s="10">
        <v>32.983110000000003</v>
      </c>
      <c r="F10" s="10">
        <v>25.896470000000001</v>
      </c>
      <c r="G10" s="39">
        <f t="shared" ref="G10:G11" si="2">AVERAGE(B10:C10)</f>
        <v>12.835255</v>
      </c>
      <c r="H10" s="40">
        <f t="shared" ref="H10:H11" si="3">AVERAGE(D10:E10)</f>
        <v>33.095740000000006</v>
      </c>
      <c r="I10" s="35">
        <f>G10*H10</f>
        <v>424.79226231370006</v>
      </c>
      <c r="J10" s="36">
        <f>H10^2</f>
        <v>1095.3280061476005</v>
      </c>
      <c r="R10" s="11"/>
      <c r="S10" s="11"/>
    </row>
    <row r="11" spans="1:19" x14ac:dyDescent="0.25">
      <c r="A11" s="5">
        <v>2</v>
      </c>
      <c r="B11" s="11">
        <v>12.868919999999999</v>
      </c>
      <c r="C11" s="11">
        <v>12.829089999999999</v>
      </c>
      <c r="D11" s="11">
        <v>33.53783</v>
      </c>
      <c r="E11" s="11">
        <v>33.311199999999999</v>
      </c>
      <c r="F11" s="11">
        <v>25.69857</v>
      </c>
      <c r="G11" s="11">
        <f t="shared" si="2"/>
        <v>12.849004999999998</v>
      </c>
      <c r="H11" s="21">
        <f t="shared" si="3"/>
        <v>33.424515</v>
      </c>
      <c r="I11" s="32">
        <f t="shared" ref="I11" si="4">G11*H11</f>
        <v>429.47176035757491</v>
      </c>
      <c r="J11" s="37">
        <f t="shared" ref="J11" si="5">H11^2</f>
        <v>1117.198202985225</v>
      </c>
      <c r="L11" s="2"/>
      <c r="R11" s="11"/>
      <c r="S11" s="10"/>
    </row>
    <row r="12" spans="1:19" x14ac:dyDescent="0.25">
      <c r="A12" s="5">
        <v>3</v>
      </c>
      <c r="B12" s="11">
        <v>12.86852</v>
      </c>
      <c r="C12" s="11">
        <v>12.826649999999999</v>
      </c>
      <c r="D12" s="10">
        <v>33.64002</v>
      </c>
      <c r="E12" s="10">
        <v>33.411969999999997</v>
      </c>
      <c r="F12" s="10">
        <v>25.532129999999999</v>
      </c>
      <c r="G12" s="11">
        <f t="shared" ref="G12:G21" si="6">AVERAGE(B12:C12)</f>
        <v>12.847584999999999</v>
      </c>
      <c r="H12" s="21">
        <f t="shared" ref="H12:H21" si="7">AVERAGE(D12:E12)</f>
        <v>33.525994999999995</v>
      </c>
      <c r="I12" s="32">
        <f t="shared" ref="I12:I21" si="8">G12*H12</f>
        <v>430.72807047207488</v>
      </c>
      <c r="J12" s="37">
        <f t="shared" ref="J12:J21" si="9">H12^2</f>
        <v>1123.9923407400247</v>
      </c>
      <c r="R12" s="11"/>
      <c r="S12" s="10"/>
    </row>
    <row r="13" spans="1:19" x14ac:dyDescent="0.25">
      <c r="A13" s="5">
        <v>4</v>
      </c>
      <c r="B13" s="11">
        <v>12.866529999999999</v>
      </c>
      <c r="C13" s="11">
        <v>12.821999999999999</v>
      </c>
      <c r="D13" s="10">
        <v>33.61112</v>
      </c>
      <c r="E13" s="10">
        <v>33.3874</v>
      </c>
      <c r="F13" s="10">
        <v>25.38851</v>
      </c>
      <c r="G13" s="11">
        <f t="shared" si="6"/>
        <v>12.844265</v>
      </c>
      <c r="H13" s="21">
        <f t="shared" si="7"/>
        <v>33.49926</v>
      </c>
      <c r="I13" s="32">
        <f t="shared" si="8"/>
        <v>430.27337274389998</v>
      </c>
      <c r="J13" s="37">
        <f t="shared" si="9"/>
        <v>1122.2004205476001</v>
      </c>
      <c r="R13" s="11"/>
      <c r="S13" s="10"/>
    </row>
    <row r="14" spans="1:19" x14ac:dyDescent="0.25">
      <c r="A14" s="5">
        <v>5</v>
      </c>
      <c r="B14" s="11">
        <v>12.86238</v>
      </c>
      <c r="C14" s="11">
        <v>12.813229999999999</v>
      </c>
      <c r="D14" s="10">
        <v>33.549779999999998</v>
      </c>
      <c r="E14" s="10">
        <v>33.333240000000004</v>
      </c>
      <c r="F14" s="10">
        <v>25.294779999999999</v>
      </c>
      <c r="G14" s="11">
        <f t="shared" si="6"/>
        <v>12.837804999999999</v>
      </c>
      <c r="H14" s="21">
        <f t="shared" si="7"/>
        <v>33.441510000000001</v>
      </c>
      <c r="I14" s="32">
        <f t="shared" si="8"/>
        <v>429.31558428555002</v>
      </c>
      <c r="J14" s="37">
        <f t="shared" si="9"/>
        <v>1118.3345910801002</v>
      </c>
      <c r="R14" s="11"/>
      <c r="S14" s="10"/>
    </row>
    <row r="15" spans="1:19" x14ac:dyDescent="0.25">
      <c r="A15" s="5">
        <v>6</v>
      </c>
      <c r="B15" s="11">
        <v>12.872589999999999</v>
      </c>
      <c r="C15" s="11">
        <v>12.835109999999998</v>
      </c>
      <c r="D15" s="10">
        <v>33.496459999999999</v>
      </c>
      <c r="E15" s="10">
        <v>33.283760000000001</v>
      </c>
      <c r="F15" s="10">
        <v>25.26474</v>
      </c>
      <c r="G15" s="11">
        <f t="shared" si="6"/>
        <v>12.853849999999998</v>
      </c>
      <c r="H15" s="21">
        <f t="shared" si="7"/>
        <v>33.39011</v>
      </c>
      <c r="I15" s="32">
        <f t="shared" si="8"/>
        <v>429.19146542349995</v>
      </c>
      <c r="J15" s="37">
        <f t="shared" si="9"/>
        <v>1114.8994458120999</v>
      </c>
      <c r="R15" s="11"/>
      <c r="S15" s="11"/>
    </row>
    <row r="16" spans="1:19" x14ac:dyDescent="0.25">
      <c r="A16" s="5">
        <v>7</v>
      </c>
      <c r="B16" s="11">
        <v>12.86007</v>
      </c>
      <c r="C16" s="11">
        <v>12.822049999999999</v>
      </c>
      <c r="D16" s="11">
        <v>33.443399999999997</v>
      </c>
      <c r="E16" s="11">
        <v>33.227139999999999</v>
      </c>
      <c r="F16" s="11">
        <v>25.182130000000001</v>
      </c>
      <c r="G16" s="11">
        <f t="shared" si="6"/>
        <v>12.841059999999999</v>
      </c>
      <c r="H16" s="21">
        <f t="shared" si="7"/>
        <v>33.335269999999994</v>
      </c>
      <c r="I16" s="32">
        <f t="shared" si="8"/>
        <v>428.06020218619989</v>
      </c>
      <c r="J16" s="37">
        <f t="shared" si="9"/>
        <v>1111.2402259728997</v>
      </c>
      <c r="R16" s="11"/>
      <c r="S16" s="11"/>
    </row>
    <row r="17" spans="1:19" x14ac:dyDescent="0.25">
      <c r="A17" s="5">
        <v>8</v>
      </c>
      <c r="B17" s="11">
        <v>12.854239999999999</v>
      </c>
      <c r="C17" s="11">
        <v>12.821869999999999</v>
      </c>
      <c r="D17" s="11">
        <v>33.393419999999999</v>
      </c>
      <c r="E17" s="11">
        <v>33.176189999999998</v>
      </c>
      <c r="F17" s="11">
        <v>25.127880000000001</v>
      </c>
      <c r="G17" s="11">
        <f t="shared" si="6"/>
        <v>12.838054999999999</v>
      </c>
      <c r="H17" s="21">
        <f t="shared" si="7"/>
        <v>33.284804999999999</v>
      </c>
      <c r="I17" s="32">
        <f t="shared" si="8"/>
        <v>427.31215725427495</v>
      </c>
      <c r="J17" s="37">
        <f t="shared" si="9"/>
        <v>1107.8782438880248</v>
      </c>
      <c r="R17" s="11"/>
      <c r="S17" s="10"/>
    </row>
    <row r="18" spans="1:19" x14ac:dyDescent="0.25">
      <c r="A18" s="5">
        <v>9</v>
      </c>
      <c r="B18" s="11">
        <v>12.863479999999999</v>
      </c>
      <c r="C18" s="11">
        <v>12.820819999999999</v>
      </c>
      <c r="D18" s="10">
        <v>33.338949999999997</v>
      </c>
      <c r="E18" s="10">
        <v>33.121929999999999</v>
      </c>
      <c r="F18" s="10">
        <v>25.063020000000002</v>
      </c>
      <c r="G18" s="11">
        <f t="shared" si="6"/>
        <v>12.84215</v>
      </c>
      <c r="H18" s="21">
        <f t="shared" si="7"/>
        <v>33.230440000000002</v>
      </c>
      <c r="I18" s="32">
        <f t="shared" si="8"/>
        <v>426.75029504600002</v>
      </c>
      <c r="J18" s="37">
        <f t="shared" si="9"/>
        <v>1104.2621425936002</v>
      </c>
      <c r="R18" s="11"/>
      <c r="S18" s="11"/>
    </row>
    <row r="19" spans="1:19" x14ac:dyDescent="0.25">
      <c r="A19" s="5">
        <v>10</v>
      </c>
      <c r="B19" s="11">
        <v>12.85501</v>
      </c>
      <c r="C19" s="11">
        <v>12.80954</v>
      </c>
      <c r="D19" s="11">
        <v>33.29278</v>
      </c>
      <c r="E19" s="11">
        <v>33.076349999999998</v>
      </c>
      <c r="F19" s="11">
        <v>25.018509999999999</v>
      </c>
      <c r="G19" s="11">
        <f t="shared" si="6"/>
        <v>12.832274999999999</v>
      </c>
      <c r="H19" s="21">
        <f t="shared" si="7"/>
        <v>33.184564999999999</v>
      </c>
      <c r="I19" s="32">
        <f t="shared" si="8"/>
        <v>425.83346383537497</v>
      </c>
      <c r="J19" s="37">
        <f t="shared" si="9"/>
        <v>1101.215354239225</v>
      </c>
      <c r="R19" s="11"/>
      <c r="S19" s="11"/>
    </row>
    <row r="20" spans="1:19" x14ac:dyDescent="0.25">
      <c r="A20" s="5">
        <v>11</v>
      </c>
      <c r="B20" s="11">
        <v>12.858549999999999</v>
      </c>
      <c r="C20" s="11">
        <v>12.81392</v>
      </c>
      <c r="D20" s="11">
        <v>33.247230000000002</v>
      </c>
      <c r="E20" s="11">
        <v>33.028889999999997</v>
      </c>
      <c r="F20" s="11">
        <v>24.969629999999999</v>
      </c>
      <c r="G20" s="11">
        <f t="shared" si="6"/>
        <v>12.836234999999999</v>
      </c>
      <c r="H20" s="21">
        <f t="shared" si="7"/>
        <v>33.138059999999996</v>
      </c>
      <c r="I20" s="32">
        <f t="shared" si="8"/>
        <v>425.36792560409992</v>
      </c>
      <c r="J20" s="37">
        <f t="shared" si="9"/>
        <v>1098.1310205635998</v>
      </c>
      <c r="R20" s="11"/>
      <c r="S20" s="10"/>
    </row>
    <row r="21" spans="1:19" x14ac:dyDescent="0.25">
      <c r="A21" s="5">
        <v>12</v>
      </c>
      <c r="B21" s="11">
        <v>12.851379999999999</v>
      </c>
      <c r="C21" s="11">
        <v>12.81522</v>
      </c>
      <c r="D21" s="10">
        <v>33.204839999999997</v>
      </c>
      <c r="E21" s="10">
        <v>32.988160000000001</v>
      </c>
      <c r="F21" s="10">
        <v>24.92174</v>
      </c>
      <c r="G21" s="11">
        <f t="shared" si="6"/>
        <v>12.833299999999999</v>
      </c>
      <c r="H21" s="21">
        <f t="shared" si="7"/>
        <v>33.096499999999999</v>
      </c>
      <c r="I21" s="32">
        <f t="shared" si="8"/>
        <v>424.73731344999999</v>
      </c>
      <c r="J21" s="37">
        <f t="shared" si="9"/>
        <v>1095.3783122499999</v>
      </c>
      <c r="R21" s="11"/>
      <c r="S21" s="10"/>
    </row>
    <row r="22" spans="1:19" x14ac:dyDescent="0.25">
      <c r="A22" s="5">
        <v>13</v>
      </c>
      <c r="B22" s="11">
        <v>12.85881</v>
      </c>
      <c r="C22" s="11">
        <v>12.81471</v>
      </c>
      <c r="D22" s="10">
        <v>33.166159999999998</v>
      </c>
      <c r="E22" s="10">
        <v>32.953749999999999</v>
      </c>
      <c r="F22" s="10">
        <v>24.89817</v>
      </c>
      <c r="G22" s="11">
        <f t="shared" ref="G22:G23" si="10">AVERAGE(B22:C22)</f>
        <v>12.83676</v>
      </c>
      <c r="H22" s="21">
        <f t="shared" ref="H22:H23" si="11">AVERAGE(D22:E22)</f>
        <v>33.059955000000002</v>
      </c>
      <c r="I22" s="32">
        <f t="shared" ref="I22:I23" si="12">G22*H22</f>
        <v>424.38270794580001</v>
      </c>
      <c r="J22" s="37">
        <f t="shared" ref="J22:J23" si="13">H22^2</f>
        <v>1092.9606246020251</v>
      </c>
      <c r="R22" s="11"/>
      <c r="S22" s="11"/>
    </row>
    <row r="23" spans="1:19" x14ac:dyDescent="0.25">
      <c r="A23" s="5">
        <v>14</v>
      </c>
      <c r="B23" s="11">
        <v>12.84732</v>
      </c>
      <c r="C23" s="11">
        <v>12.808</v>
      </c>
      <c r="D23" s="11">
        <v>33.139209999999999</v>
      </c>
      <c r="E23" s="11">
        <v>32.920479999999998</v>
      </c>
      <c r="F23" s="11">
        <v>24.863150000000001</v>
      </c>
      <c r="G23" s="11">
        <f t="shared" si="10"/>
        <v>12.82766</v>
      </c>
      <c r="H23" s="21">
        <f t="shared" si="11"/>
        <v>33.029844999999995</v>
      </c>
      <c r="I23" s="32">
        <f t="shared" si="12"/>
        <v>423.69562151269992</v>
      </c>
      <c r="J23" s="37">
        <f t="shared" si="13"/>
        <v>1090.9706607240246</v>
      </c>
      <c r="R23" s="11"/>
      <c r="S23" s="10"/>
    </row>
    <row r="24" spans="1:19" x14ac:dyDescent="0.25">
      <c r="A24" s="5">
        <v>15</v>
      </c>
      <c r="B24" s="11">
        <v>12.852309999999999</v>
      </c>
      <c r="C24" s="11">
        <v>12.808909999999999</v>
      </c>
      <c r="D24" s="10">
        <v>33.123049999999999</v>
      </c>
      <c r="E24" s="10">
        <v>32.89931</v>
      </c>
      <c r="F24" s="10">
        <v>24.830100000000002</v>
      </c>
      <c r="G24" s="11">
        <f t="shared" ref="G24:G30" si="14">AVERAGE(B24:C24)</f>
        <v>12.83061</v>
      </c>
      <c r="H24" s="21">
        <f t="shared" ref="H24:H30" si="15">AVERAGE(D24:E24)</f>
        <v>33.011179999999996</v>
      </c>
      <c r="I24" s="32">
        <f t="shared" ref="I24:I30" si="16">G24*H24</f>
        <v>423.55357621979994</v>
      </c>
      <c r="J24" s="37">
        <f t="shared" ref="J24:J30" si="17">H24^2</f>
        <v>1089.7380049923997</v>
      </c>
      <c r="R24" s="11"/>
      <c r="S24" s="10"/>
    </row>
    <row r="25" spans="1:19" x14ac:dyDescent="0.25">
      <c r="A25" s="5">
        <v>16</v>
      </c>
      <c r="B25" s="11">
        <v>12.850859999999999</v>
      </c>
      <c r="C25" s="11">
        <v>12.815619999999999</v>
      </c>
      <c r="D25" s="10">
        <v>33.09751</v>
      </c>
      <c r="E25" s="10">
        <v>32.882219999999997</v>
      </c>
      <c r="F25" s="10">
        <v>24.840990000000001</v>
      </c>
      <c r="G25" s="11">
        <f t="shared" si="14"/>
        <v>12.83324</v>
      </c>
      <c r="H25" s="21">
        <f t="shared" si="15"/>
        <v>32.989864999999995</v>
      </c>
      <c r="I25" s="32">
        <f t="shared" si="16"/>
        <v>423.36685511259992</v>
      </c>
      <c r="J25" s="37">
        <f t="shared" si="17"/>
        <v>1088.3311927182247</v>
      </c>
      <c r="R25" s="11"/>
      <c r="S25" s="10"/>
    </row>
    <row r="26" spans="1:19" x14ac:dyDescent="0.25">
      <c r="A26" s="5">
        <v>17</v>
      </c>
      <c r="B26" s="11">
        <v>12.84609</v>
      </c>
      <c r="C26" s="11">
        <v>12.815199999999999</v>
      </c>
      <c r="D26" s="10">
        <v>33.121830000000003</v>
      </c>
      <c r="E26" s="10">
        <v>32.907780000000002</v>
      </c>
      <c r="F26" s="10">
        <v>24.914660000000001</v>
      </c>
      <c r="G26" s="11">
        <f t="shared" si="14"/>
        <v>12.830645000000001</v>
      </c>
      <c r="H26" s="21">
        <f t="shared" si="15"/>
        <v>33.014805000000003</v>
      </c>
      <c r="I26" s="32">
        <f t="shared" si="16"/>
        <v>423.60124269922505</v>
      </c>
      <c r="J26" s="37">
        <f t="shared" si="17"/>
        <v>1089.9773491880251</v>
      </c>
      <c r="L26" s="19"/>
      <c r="M26" s="19"/>
      <c r="N26" s="19"/>
      <c r="O26" s="19"/>
      <c r="R26" s="11"/>
      <c r="S26" s="10"/>
    </row>
    <row r="27" spans="1:19" x14ac:dyDescent="0.25">
      <c r="A27" s="5">
        <v>18</v>
      </c>
      <c r="B27" s="11">
        <v>12.85263</v>
      </c>
      <c r="C27" s="11">
        <v>12.81073</v>
      </c>
      <c r="D27" s="10">
        <v>33.155990000000003</v>
      </c>
      <c r="E27" s="10">
        <v>32.947510000000001</v>
      </c>
      <c r="F27" s="10">
        <v>24.946480000000001</v>
      </c>
      <c r="G27" s="11">
        <f t="shared" si="14"/>
        <v>12.831679999999999</v>
      </c>
      <c r="H27" s="21">
        <f t="shared" si="15"/>
        <v>33.051749999999998</v>
      </c>
      <c r="I27" s="32">
        <f t="shared" si="16"/>
        <v>424.10947943999992</v>
      </c>
      <c r="J27" s="37">
        <f t="shared" si="17"/>
        <v>1092.4181780624999</v>
      </c>
      <c r="L27" s="19"/>
      <c r="M27" s="19"/>
      <c r="N27" s="19"/>
      <c r="O27" s="19"/>
      <c r="R27" s="11"/>
      <c r="S27" s="10"/>
    </row>
    <row r="28" spans="1:19" x14ac:dyDescent="0.25">
      <c r="A28" s="5">
        <v>19</v>
      </c>
      <c r="B28" s="11">
        <v>12.83807</v>
      </c>
      <c r="C28" s="11">
        <v>12.820459999999999</v>
      </c>
      <c r="D28" s="10">
        <v>33.307630000000003</v>
      </c>
      <c r="E28" s="10">
        <v>33.057510000000001</v>
      </c>
      <c r="F28" s="10">
        <v>25.121919999999999</v>
      </c>
      <c r="G28" s="11">
        <f t="shared" si="14"/>
        <v>12.829264999999999</v>
      </c>
      <c r="H28" s="21">
        <f t="shared" si="15"/>
        <v>33.182569999999998</v>
      </c>
      <c r="I28" s="32">
        <f t="shared" si="16"/>
        <v>425.70798391104995</v>
      </c>
      <c r="J28" s="37">
        <f t="shared" si="17"/>
        <v>1101.0829518048999</v>
      </c>
      <c r="L28" s="19"/>
      <c r="M28" s="19"/>
      <c r="N28" s="19"/>
      <c r="O28" s="19"/>
      <c r="R28" s="11"/>
      <c r="S28" s="10"/>
    </row>
    <row r="29" spans="1:19" x14ac:dyDescent="0.25">
      <c r="A29" s="5">
        <v>20</v>
      </c>
      <c r="B29" s="11">
        <v>12.86666</v>
      </c>
      <c r="C29" s="11">
        <v>12.829609999999999</v>
      </c>
      <c r="D29" s="10">
        <v>33.650300000000001</v>
      </c>
      <c r="E29" s="10">
        <v>33.364840000000001</v>
      </c>
      <c r="F29" s="10">
        <v>25.49352</v>
      </c>
      <c r="G29" s="11">
        <f t="shared" si="14"/>
        <v>12.848134999999999</v>
      </c>
      <c r="H29" s="21">
        <f t="shared" si="15"/>
        <v>33.507570000000001</v>
      </c>
      <c r="I29" s="32">
        <f t="shared" si="16"/>
        <v>430.50978288195</v>
      </c>
      <c r="J29" s="37">
        <f t="shared" si="17"/>
        <v>1122.7572473049001</v>
      </c>
      <c r="L29" s="19"/>
      <c r="M29" s="19"/>
      <c r="N29" s="19"/>
      <c r="O29" s="19"/>
      <c r="R29" s="11"/>
      <c r="S29" s="11"/>
    </row>
    <row r="30" spans="1:19" x14ac:dyDescent="0.25">
      <c r="A30" s="5">
        <v>21</v>
      </c>
      <c r="B30" s="11">
        <v>12.882679999999999</v>
      </c>
      <c r="C30" s="11">
        <v>12.84015</v>
      </c>
      <c r="D30" s="11">
        <v>33.921120000000002</v>
      </c>
      <c r="E30" s="11">
        <v>33.627220000000001</v>
      </c>
      <c r="F30" s="11">
        <v>25.722940000000001</v>
      </c>
      <c r="G30" s="11">
        <f t="shared" si="14"/>
        <v>12.861414999999999</v>
      </c>
      <c r="H30" s="21">
        <f t="shared" si="15"/>
        <v>33.774169999999998</v>
      </c>
      <c r="I30" s="32">
        <f t="shared" si="16"/>
        <v>434.38361665054992</v>
      </c>
      <c r="J30" s="37">
        <f t="shared" si="17"/>
        <v>1140.6945591888998</v>
      </c>
      <c r="L30" s="19"/>
      <c r="M30" s="19"/>
      <c r="N30" s="19"/>
      <c r="O30" s="19"/>
      <c r="R30" s="11"/>
      <c r="S30" s="11"/>
    </row>
    <row r="31" spans="1:19" x14ac:dyDescent="0.25">
      <c r="A31" s="5"/>
      <c r="B31" s="11"/>
      <c r="C31" s="11"/>
      <c r="D31" s="11"/>
      <c r="E31" s="11"/>
      <c r="F31" s="11"/>
      <c r="G31" s="11"/>
      <c r="H31" s="21"/>
      <c r="I31" s="32"/>
      <c r="J31" s="37"/>
      <c r="L31" s="19"/>
      <c r="M31" s="19"/>
      <c r="N31" s="19"/>
      <c r="O31" s="19"/>
    </row>
    <row r="32" spans="1:19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</row>
    <row r="33" spans="1:15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</row>
    <row r="34" spans="1:15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5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5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5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5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5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5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5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5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5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5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5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5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5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5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11.570676000000002</v>
      </c>
      <c r="C4" s="20">
        <f t="shared" si="0"/>
        <v>11.431890999999998</v>
      </c>
      <c r="D4" s="20">
        <f t="shared" si="0"/>
        <v>32.344931500000001</v>
      </c>
      <c r="E4" s="20">
        <f t="shared" si="0"/>
        <v>32.599576500000005</v>
      </c>
      <c r="F4" s="20">
        <f t="shared" si="0"/>
        <v>25.688735499999996</v>
      </c>
      <c r="G4" s="20">
        <f t="shared" si="0"/>
        <v>11.5012835</v>
      </c>
      <c r="H4" s="3">
        <f t="shared" si="0"/>
        <v>32.472254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3.3108916337636816E-2</v>
      </c>
      <c r="C5" s="20">
        <f t="shared" si="1"/>
        <v>1.8816527981090521E-2</v>
      </c>
      <c r="D5" s="20">
        <f t="shared" si="1"/>
        <v>0.72880281509274236</v>
      </c>
      <c r="E5" s="20">
        <f t="shared" si="1"/>
        <v>0.7710560101866788</v>
      </c>
      <c r="F5" s="20">
        <f t="shared" si="1"/>
        <v>0.50515658529624052</v>
      </c>
      <c r="G5" s="20">
        <f t="shared" si="1"/>
        <v>2.3877367620273215E-2</v>
      </c>
      <c r="H5" s="3">
        <f t="shared" si="1"/>
        <v>0.74978962282517381</v>
      </c>
      <c r="I5" s="20">
        <f>AVERAGE(G10:G331)</f>
        <v>11.5012835</v>
      </c>
      <c r="J5" s="20">
        <f>AVERAGE(H10:H331)</f>
        <v>32.472254</v>
      </c>
      <c r="K5" s="20">
        <f>AVERAGE(I10:I331)</f>
        <v>373.48910655270748</v>
      </c>
      <c r="L5" s="20">
        <f>AVERAGE(J10:J331)</f>
        <v>1054.9813550950873</v>
      </c>
      <c r="M5" s="5">
        <v>20</v>
      </c>
      <c r="N5" s="20">
        <f>B$4+$J$6*($M5-D$4)</f>
        <v>11.189113847568223</v>
      </c>
      <c r="O5" s="20">
        <f>C$4+$J$6*($M5-E$4)</f>
        <v>11.042458176572111</v>
      </c>
      <c r="P5" s="3">
        <f>$L$6+$J$6*$M5</f>
        <v>11.115786012067961</v>
      </c>
    </row>
    <row r="6" spans="1:19" x14ac:dyDescent="0.25">
      <c r="A6" s="6" t="s">
        <v>69</v>
      </c>
      <c r="B6" s="7">
        <f>B4+$J$6*($B$1-D4)</f>
        <v>11.745465152050716</v>
      </c>
      <c r="C6" s="7">
        <f>C4+$J$6*($B$1-E4)</f>
        <v>11.598809481054605</v>
      </c>
      <c r="D6" s="7">
        <f>$B$1</f>
        <v>38</v>
      </c>
      <c r="E6" s="7">
        <f>$B$1</f>
        <v>38</v>
      </c>
      <c r="F6" s="7">
        <f>F4</f>
        <v>25.688735499999996</v>
      </c>
      <c r="G6" s="41">
        <f>AVERAGE(B6:C6)</f>
        <v>11.672137316552661</v>
      </c>
      <c r="H6" s="4">
        <f>$B$1</f>
        <v>38</v>
      </c>
      <c r="I6" s="7" t="s">
        <v>61</v>
      </c>
      <c r="J6" s="34">
        <f>(K5-I5*J5)/(L5-J5^2)</f>
        <v>3.090840580458298E-2</v>
      </c>
      <c r="K6" s="7" t="s">
        <v>62</v>
      </c>
      <c r="L6" s="7">
        <f>(L5*I5-K5*J5)/(L5-J5^2)</f>
        <v>10.497617895976301</v>
      </c>
      <c r="M6" s="6">
        <v>50</v>
      </c>
      <c r="N6" s="7">
        <f>B$4+$J$6*($M6-D$4)</f>
        <v>12.116366021705712</v>
      </c>
      <c r="O6" s="7">
        <f>C$4+$J$6*($M6-E$4)</f>
        <v>11.969710350709601</v>
      </c>
      <c r="P6" s="4">
        <f>$L$6+$J$6*$M6</f>
        <v>12.04303818620545</v>
      </c>
    </row>
    <row r="7" spans="1:19" x14ac:dyDescent="0.25">
      <c r="B7" s="16"/>
      <c r="C7" s="16"/>
      <c r="D7" s="16"/>
      <c r="E7" s="16"/>
      <c r="F7" s="16"/>
      <c r="R7" s="15"/>
      <c r="S7" s="15"/>
    </row>
    <row r="8" spans="1:19" x14ac:dyDescent="0.25">
      <c r="A8" s="53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53" t="s">
        <v>63</v>
      </c>
      <c r="J8" s="54" t="s">
        <v>64</v>
      </c>
      <c r="L8" s="2"/>
      <c r="M8" s="10"/>
      <c r="R8" s="15"/>
      <c r="S8" s="15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  <c r="R9" s="15"/>
      <c r="S9" s="15"/>
    </row>
    <row r="10" spans="1:19" x14ac:dyDescent="0.25">
      <c r="A10" s="53">
        <v>1</v>
      </c>
      <c r="B10" s="11">
        <v>11.505559999999999</v>
      </c>
      <c r="C10" s="11">
        <v>11.384929999999999</v>
      </c>
      <c r="D10" s="39">
        <v>30.84243</v>
      </c>
      <c r="E10" s="39">
        <v>31.010059999999999</v>
      </c>
      <c r="F10" s="39">
        <v>25.49982</v>
      </c>
      <c r="G10" s="39">
        <f t="shared" ref="G10:G11" si="2">AVERAGE(B10:C10)</f>
        <v>11.445245</v>
      </c>
      <c r="H10" s="40">
        <f t="shared" ref="H10:H11" si="3">AVERAGE(D10:E10)</f>
        <v>30.926245000000002</v>
      </c>
      <c r="I10" s="35">
        <f>G10*H10</f>
        <v>353.958450955025</v>
      </c>
      <c r="J10" s="36">
        <f>H10^2</f>
        <v>956.4326298000251</v>
      </c>
      <c r="R10" s="11"/>
      <c r="S10" s="11"/>
    </row>
    <row r="11" spans="1:19" x14ac:dyDescent="0.25">
      <c r="A11" s="5">
        <v>2</v>
      </c>
      <c r="B11" s="11">
        <v>11.532859999999999</v>
      </c>
      <c r="C11" s="11">
        <v>11.41525</v>
      </c>
      <c r="D11" s="10">
        <v>31.435179999999999</v>
      </c>
      <c r="E11" s="10">
        <v>31.621559999999999</v>
      </c>
      <c r="F11" s="10">
        <v>25.35023</v>
      </c>
      <c r="G11" s="11">
        <f t="shared" si="2"/>
        <v>11.474055</v>
      </c>
      <c r="H11" s="21">
        <f t="shared" si="3"/>
        <v>31.528369999999999</v>
      </c>
      <c r="I11" s="32">
        <f t="shared" ref="I11" si="4">G11*H11</f>
        <v>361.75825144034997</v>
      </c>
      <c r="J11" s="37">
        <f t="shared" ref="J11" si="5">H11^2</f>
        <v>994.03811485689994</v>
      </c>
      <c r="L11" s="2"/>
      <c r="R11" s="11"/>
      <c r="S11" s="11"/>
    </row>
    <row r="12" spans="1:19" x14ac:dyDescent="0.25">
      <c r="A12" s="5">
        <v>3</v>
      </c>
      <c r="B12" s="11">
        <v>11.54565</v>
      </c>
      <c r="C12" s="11">
        <v>11.41986</v>
      </c>
      <c r="D12" s="11">
        <v>31.694949999999999</v>
      </c>
      <c r="E12" s="11">
        <v>31.89162</v>
      </c>
      <c r="F12" s="11">
        <v>25.250489999999999</v>
      </c>
      <c r="G12" s="11">
        <f t="shared" ref="G12:G14" si="6">AVERAGE(B12:C12)</f>
        <v>11.482755000000001</v>
      </c>
      <c r="H12" s="21">
        <f t="shared" ref="H12:H14" si="7">AVERAGE(D12:E12)</f>
        <v>31.793284999999997</v>
      </c>
      <c r="I12" s="32">
        <f t="shared" ref="I12:I14" si="8">G12*H12</f>
        <v>365.07450230017503</v>
      </c>
      <c r="J12" s="37">
        <f t="shared" ref="J12:J14" si="9">H12^2</f>
        <v>1010.8129710912249</v>
      </c>
      <c r="R12" s="11"/>
      <c r="S12" s="11"/>
    </row>
    <row r="13" spans="1:19" x14ac:dyDescent="0.25">
      <c r="A13" s="5">
        <v>4</v>
      </c>
      <c r="B13" s="11">
        <v>11.54438</v>
      </c>
      <c r="C13" s="11">
        <v>11.42427</v>
      </c>
      <c r="D13" s="10">
        <v>31.787990000000001</v>
      </c>
      <c r="E13" s="10">
        <v>31.991530000000001</v>
      </c>
      <c r="F13" s="10">
        <v>25.165430000000001</v>
      </c>
      <c r="G13" s="11">
        <f t="shared" si="6"/>
        <v>11.484325</v>
      </c>
      <c r="H13" s="21">
        <f t="shared" si="7"/>
        <v>31.889760000000003</v>
      </c>
      <c r="I13" s="32">
        <f t="shared" si="8"/>
        <v>366.23236801200005</v>
      </c>
      <c r="J13" s="37">
        <f t="shared" si="9"/>
        <v>1016.9567928576001</v>
      </c>
      <c r="R13" s="11"/>
      <c r="S13" s="11"/>
    </row>
    <row r="14" spans="1:19" x14ac:dyDescent="0.25">
      <c r="A14" s="5">
        <v>5</v>
      </c>
      <c r="B14" s="11">
        <v>11.543749999999999</v>
      </c>
      <c r="C14" s="11">
        <v>11.420360000000001</v>
      </c>
      <c r="D14" s="10">
        <v>31.78999</v>
      </c>
      <c r="E14" s="10">
        <v>31.99436</v>
      </c>
      <c r="F14" s="10">
        <v>25.09179</v>
      </c>
      <c r="G14" s="11">
        <f t="shared" si="6"/>
        <v>11.482054999999999</v>
      </c>
      <c r="H14" s="21">
        <f t="shared" si="7"/>
        <v>31.892175000000002</v>
      </c>
      <c r="I14" s="32">
        <f t="shared" si="8"/>
        <v>366.18770741962499</v>
      </c>
      <c r="J14" s="37">
        <f t="shared" si="9"/>
        <v>1017.1108262306251</v>
      </c>
      <c r="R14" s="11"/>
      <c r="S14" s="11"/>
    </row>
    <row r="15" spans="1:19" x14ac:dyDescent="0.25">
      <c r="A15" s="5">
        <v>6</v>
      </c>
      <c r="B15" s="11">
        <v>11.542679999999999</v>
      </c>
      <c r="C15" s="11">
        <v>11.42619</v>
      </c>
      <c r="D15" s="10">
        <v>31.778510000000001</v>
      </c>
      <c r="E15" s="10">
        <v>31.9893</v>
      </c>
      <c r="F15" s="10">
        <v>25.046620000000001</v>
      </c>
      <c r="G15" s="11">
        <f t="shared" ref="G15:G28" si="10">AVERAGE(B15:C15)</f>
        <v>11.484435</v>
      </c>
      <c r="H15" s="21">
        <f t="shared" ref="H15:H28" si="11">AVERAGE(D15:E15)</f>
        <v>31.883904999999999</v>
      </c>
      <c r="I15" s="32">
        <f t="shared" ref="I15:I28" si="12">G15*H15</f>
        <v>366.16863451867499</v>
      </c>
      <c r="J15" s="37">
        <f t="shared" ref="J15:J28" si="13">H15^2</f>
        <v>1016.5833980490249</v>
      </c>
      <c r="R15" s="11"/>
      <c r="S15" s="11"/>
    </row>
    <row r="16" spans="1:19" x14ac:dyDescent="0.25">
      <c r="A16" s="5">
        <v>7</v>
      </c>
      <c r="B16" s="11">
        <v>11.55879</v>
      </c>
      <c r="C16" s="11">
        <v>11.421339999999999</v>
      </c>
      <c r="D16" s="10">
        <v>31.743200000000002</v>
      </c>
      <c r="E16" s="10">
        <v>31.954560000000001</v>
      </c>
      <c r="F16" s="10">
        <v>25.005579999999998</v>
      </c>
      <c r="G16" s="11">
        <f t="shared" si="10"/>
        <v>11.490065</v>
      </c>
      <c r="H16" s="21">
        <f t="shared" si="11"/>
        <v>31.848880000000001</v>
      </c>
      <c r="I16" s="32">
        <f t="shared" si="12"/>
        <v>365.94570137720001</v>
      </c>
      <c r="J16" s="37">
        <f t="shared" si="13"/>
        <v>1014.3511572544001</v>
      </c>
      <c r="R16" s="11"/>
      <c r="S16" s="11"/>
    </row>
    <row r="17" spans="1:19" x14ac:dyDescent="0.25">
      <c r="A17" s="5">
        <v>8</v>
      </c>
      <c r="B17" s="11">
        <v>11.54358</v>
      </c>
      <c r="C17" s="11">
        <v>11.4115</v>
      </c>
      <c r="D17" s="11">
        <v>31.703109999999999</v>
      </c>
      <c r="E17" s="11">
        <v>31.922370000000001</v>
      </c>
      <c r="F17" s="11">
        <v>24.993790000000001</v>
      </c>
      <c r="G17" s="11">
        <f t="shared" si="10"/>
        <v>11.477540000000001</v>
      </c>
      <c r="H17" s="21">
        <f t="shared" si="11"/>
        <v>31.812739999999998</v>
      </c>
      <c r="I17" s="32">
        <f t="shared" si="12"/>
        <v>365.13199585960001</v>
      </c>
      <c r="J17" s="37">
        <f t="shared" si="13"/>
        <v>1012.0504263075999</v>
      </c>
      <c r="R17" s="11"/>
      <c r="S17" s="11"/>
    </row>
    <row r="18" spans="1:19" x14ac:dyDescent="0.25">
      <c r="A18" s="5">
        <v>9</v>
      </c>
      <c r="B18" s="11">
        <v>11.551959999999999</v>
      </c>
      <c r="C18" s="11">
        <v>11.432599999999999</v>
      </c>
      <c r="D18" s="11">
        <v>31.912600000000001</v>
      </c>
      <c r="E18" s="11">
        <v>32.1965</v>
      </c>
      <c r="F18" s="11">
        <v>25.293589999999998</v>
      </c>
      <c r="G18" s="11">
        <f t="shared" si="10"/>
        <v>11.492279999999999</v>
      </c>
      <c r="H18" s="21">
        <f t="shared" si="11"/>
        <v>32.054549999999999</v>
      </c>
      <c r="I18" s="32">
        <f t="shared" si="12"/>
        <v>368.37986387399997</v>
      </c>
      <c r="J18" s="37">
        <f t="shared" si="13"/>
        <v>1027.4941757024999</v>
      </c>
      <c r="R18" s="11"/>
      <c r="S18" s="11"/>
    </row>
    <row r="19" spans="1:19" x14ac:dyDescent="0.25">
      <c r="A19" s="5">
        <v>10</v>
      </c>
      <c r="B19" s="11">
        <v>11.57288</v>
      </c>
      <c r="C19" s="11">
        <v>11.42451</v>
      </c>
      <c r="D19" s="10">
        <v>32.253520000000002</v>
      </c>
      <c r="E19" s="10">
        <v>32.559100000000001</v>
      </c>
      <c r="F19" s="10">
        <v>25.62039</v>
      </c>
      <c r="G19" s="11">
        <f t="shared" si="10"/>
        <v>11.498695</v>
      </c>
      <c r="H19" s="21">
        <f t="shared" si="11"/>
        <v>32.406310000000005</v>
      </c>
      <c r="I19" s="32">
        <f t="shared" si="12"/>
        <v>372.63027476545005</v>
      </c>
      <c r="J19" s="37">
        <f t="shared" si="13"/>
        <v>1050.1689278161002</v>
      </c>
      <c r="R19" s="11"/>
      <c r="S19" s="11"/>
    </row>
    <row r="20" spans="1:19" x14ac:dyDescent="0.25">
      <c r="A20" s="5">
        <v>11</v>
      </c>
      <c r="B20" s="11">
        <v>11.56906</v>
      </c>
      <c r="C20" s="11">
        <v>11.45457</v>
      </c>
      <c r="D20" s="11">
        <v>32.535809999999998</v>
      </c>
      <c r="E20" s="11">
        <v>32.837260000000001</v>
      </c>
      <c r="F20" s="11">
        <v>25.86206</v>
      </c>
      <c r="G20" s="11">
        <f t="shared" si="10"/>
        <v>11.511815</v>
      </c>
      <c r="H20" s="21">
        <f t="shared" si="11"/>
        <v>32.686534999999999</v>
      </c>
      <c r="I20" s="32">
        <f t="shared" si="12"/>
        <v>376.28134391102498</v>
      </c>
      <c r="J20" s="37">
        <f t="shared" si="13"/>
        <v>1068.4095703062249</v>
      </c>
      <c r="R20" s="11"/>
      <c r="S20" s="11"/>
    </row>
    <row r="21" spans="1:19" x14ac:dyDescent="0.25">
      <c r="A21" s="5">
        <v>12</v>
      </c>
      <c r="B21" s="11">
        <v>11.58544</v>
      </c>
      <c r="C21" s="11">
        <v>11.439249999999999</v>
      </c>
      <c r="D21" s="11">
        <v>32.751179999999998</v>
      </c>
      <c r="E21" s="11">
        <v>33.05959</v>
      </c>
      <c r="F21" s="11">
        <v>26.030729999999998</v>
      </c>
      <c r="G21" s="11">
        <f t="shared" si="10"/>
        <v>11.512345</v>
      </c>
      <c r="H21" s="21">
        <f t="shared" si="11"/>
        <v>32.905384999999995</v>
      </c>
      <c r="I21" s="32">
        <f t="shared" si="12"/>
        <v>378.81814447782494</v>
      </c>
      <c r="J21" s="37">
        <f t="shared" si="13"/>
        <v>1082.7643619982248</v>
      </c>
      <c r="R21" s="11"/>
      <c r="S21" s="11"/>
    </row>
    <row r="22" spans="1:19" x14ac:dyDescent="0.25">
      <c r="A22" s="5">
        <v>13</v>
      </c>
      <c r="B22" s="11">
        <v>11.586819999999999</v>
      </c>
      <c r="C22" s="11">
        <v>11.449170000000001</v>
      </c>
      <c r="D22" s="10">
        <v>32.928600000000003</v>
      </c>
      <c r="E22" s="10">
        <v>33.238419999999998</v>
      </c>
      <c r="F22" s="10">
        <v>26.152329999999999</v>
      </c>
      <c r="G22" s="11">
        <f t="shared" si="10"/>
        <v>11.517994999999999</v>
      </c>
      <c r="H22" s="21">
        <f t="shared" si="11"/>
        <v>33.083510000000004</v>
      </c>
      <c r="I22" s="32">
        <f t="shared" si="12"/>
        <v>381.05570276245004</v>
      </c>
      <c r="J22" s="37">
        <f t="shared" si="13"/>
        <v>1094.5186339201002</v>
      </c>
      <c r="R22" s="11"/>
      <c r="S22" s="11"/>
    </row>
    <row r="23" spans="1:19" x14ac:dyDescent="0.25">
      <c r="A23" s="5">
        <v>14</v>
      </c>
      <c r="B23" s="11">
        <v>11.593589999999999</v>
      </c>
      <c r="C23" s="11">
        <v>11.45215</v>
      </c>
      <c r="D23" s="11">
        <v>33.051670000000001</v>
      </c>
      <c r="E23" s="11">
        <v>33.358040000000003</v>
      </c>
      <c r="F23" s="11">
        <v>26.22279</v>
      </c>
      <c r="G23" s="11">
        <f t="shared" si="10"/>
        <v>11.522869999999999</v>
      </c>
      <c r="H23" s="21">
        <f t="shared" si="11"/>
        <v>33.204855000000002</v>
      </c>
      <c r="I23" s="32">
        <f t="shared" si="12"/>
        <v>382.61522753384997</v>
      </c>
      <c r="J23" s="37">
        <f t="shared" si="13"/>
        <v>1102.562395571025</v>
      </c>
      <c r="R23" s="11"/>
      <c r="S23" s="11"/>
    </row>
    <row r="24" spans="1:19" x14ac:dyDescent="0.25">
      <c r="A24" s="5">
        <v>15</v>
      </c>
      <c r="B24" s="11">
        <v>11.596019999999999</v>
      </c>
      <c r="C24" s="11">
        <v>11.4657</v>
      </c>
      <c r="D24" s="10">
        <v>33.130040000000001</v>
      </c>
      <c r="E24" s="10">
        <v>33.43526</v>
      </c>
      <c r="F24" s="10">
        <v>26.265560000000001</v>
      </c>
      <c r="G24" s="11">
        <f t="shared" si="10"/>
        <v>11.530860000000001</v>
      </c>
      <c r="H24" s="21">
        <f t="shared" si="11"/>
        <v>33.282650000000004</v>
      </c>
      <c r="I24" s="32">
        <f t="shared" si="12"/>
        <v>383.77757757900008</v>
      </c>
      <c r="J24" s="37">
        <f t="shared" si="13"/>
        <v>1107.7347910225003</v>
      </c>
      <c r="R24" s="11"/>
      <c r="S24" s="11"/>
    </row>
    <row r="25" spans="1:19" x14ac:dyDescent="0.25">
      <c r="A25" s="5">
        <v>16</v>
      </c>
      <c r="B25" s="11">
        <v>11.59815</v>
      </c>
      <c r="C25" s="11">
        <v>11.455119999999999</v>
      </c>
      <c r="D25" s="10">
        <v>33.159570000000002</v>
      </c>
      <c r="E25" s="10">
        <v>33.452680000000001</v>
      </c>
      <c r="F25" s="10">
        <v>26.269780000000001</v>
      </c>
      <c r="G25" s="11">
        <f t="shared" si="10"/>
        <v>11.526634999999999</v>
      </c>
      <c r="H25" s="21">
        <f t="shared" si="11"/>
        <v>33.306125000000002</v>
      </c>
      <c r="I25" s="32">
        <f t="shared" si="12"/>
        <v>383.90754613937497</v>
      </c>
      <c r="J25" s="37">
        <f t="shared" si="13"/>
        <v>1109.2979625156252</v>
      </c>
      <c r="R25" s="11"/>
      <c r="S25" s="11"/>
    </row>
    <row r="26" spans="1:19" x14ac:dyDescent="0.25">
      <c r="A26" s="5">
        <v>17</v>
      </c>
      <c r="B26" s="11">
        <v>11.599930000000001</v>
      </c>
      <c r="C26" s="11">
        <v>11.43731</v>
      </c>
      <c r="D26" s="10">
        <v>33.179180000000002</v>
      </c>
      <c r="E26" s="10">
        <v>33.476179999999999</v>
      </c>
      <c r="F26" s="10">
        <v>26.285640000000001</v>
      </c>
      <c r="G26" s="11">
        <f t="shared" si="10"/>
        <v>11.51862</v>
      </c>
      <c r="H26" s="21">
        <f t="shared" si="11"/>
        <v>33.327680000000001</v>
      </c>
      <c r="I26" s="32">
        <f t="shared" si="12"/>
        <v>383.88888140160003</v>
      </c>
      <c r="J26" s="37">
        <f t="shared" si="13"/>
        <v>1110.7342541824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11.59315</v>
      </c>
      <c r="C27" s="11">
        <v>11.44781</v>
      </c>
      <c r="D27" s="10">
        <v>33.195830000000001</v>
      </c>
      <c r="E27" s="10">
        <v>33.499139999999997</v>
      </c>
      <c r="F27" s="10">
        <v>26.302350000000001</v>
      </c>
      <c r="G27" s="11">
        <f t="shared" si="10"/>
        <v>11.520479999999999</v>
      </c>
      <c r="H27" s="21">
        <f t="shared" si="11"/>
        <v>33.347484999999999</v>
      </c>
      <c r="I27" s="32">
        <f t="shared" si="12"/>
        <v>384.17903399279999</v>
      </c>
      <c r="J27" s="37">
        <f t="shared" si="13"/>
        <v>1112.0547558252249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11.652139999999999</v>
      </c>
      <c r="C28" s="11">
        <v>11.431189999999999</v>
      </c>
      <c r="D28" s="10">
        <v>33.15878</v>
      </c>
      <c r="E28" s="10">
        <v>33.422179999999997</v>
      </c>
      <c r="F28" s="10">
        <v>26.214569999999998</v>
      </c>
      <c r="G28" s="11">
        <f t="shared" si="10"/>
        <v>11.541664999999998</v>
      </c>
      <c r="H28" s="21">
        <f t="shared" si="11"/>
        <v>33.290480000000002</v>
      </c>
      <c r="I28" s="32">
        <f t="shared" si="12"/>
        <v>384.22756784919994</v>
      </c>
      <c r="J28" s="37">
        <f t="shared" si="13"/>
        <v>1108.2560586304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11.59713</v>
      </c>
      <c r="C29" s="11">
        <v>11.42474</v>
      </c>
      <c r="D29" s="10">
        <v>32.866489999999999</v>
      </c>
      <c r="E29" s="10">
        <v>33.08182</v>
      </c>
      <c r="F29" s="10">
        <v>25.85117</v>
      </c>
      <c r="G29" s="11">
        <f t="shared" ref="G29" si="14">AVERAGE(B29:C29)</f>
        <v>11.510935</v>
      </c>
      <c r="H29" s="21">
        <f t="shared" ref="H29" si="15">AVERAGE(D29:E29)</f>
        <v>32.974154999999996</v>
      </c>
      <c r="I29" s="32">
        <f t="shared" ref="I29" si="16">G29*H29</f>
        <v>379.56335488492493</v>
      </c>
      <c r="J29" s="37">
        <f t="shared" ref="J29" si="17">H29^2</f>
        <v>1087.2948979640248</v>
      </c>
      <c r="L29" s="19"/>
      <c r="M29" s="19"/>
      <c r="N29" s="19"/>
      <c r="O29" s="19"/>
      <c r="R29" s="10"/>
      <c r="S29" s="10"/>
    </row>
    <row r="30" spans="1:19" x14ac:dyDescent="0.25">
      <c r="A30" s="5"/>
      <c r="B30" s="11"/>
      <c r="C30" s="11"/>
      <c r="D30" s="11"/>
      <c r="E30" s="11"/>
      <c r="F30" s="11"/>
      <c r="G30" s="11"/>
      <c r="H30" s="21"/>
      <c r="I30" s="32"/>
      <c r="J30" s="37"/>
      <c r="L30" s="19"/>
      <c r="M30" s="19"/>
      <c r="N30" s="19"/>
      <c r="O30" s="19"/>
      <c r="R30" s="15"/>
      <c r="S30" s="15"/>
    </row>
    <row r="31" spans="1:19" x14ac:dyDescent="0.25">
      <c r="A31" s="5"/>
      <c r="B31" s="11"/>
      <c r="C31" s="11"/>
      <c r="D31" s="11"/>
      <c r="E31" s="11"/>
      <c r="F31" s="11"/>
      <c r="G31" s="11"/>
      <c r="H31" s="21"/>
      <c r="I31" s="32"/>
      <c r="J31" s="37"/>
      <c r="L31" s="19"/>
      <c r="M31" s="19"/>
      <c r="N31" s="19"/>
      <c r="O31" s="19"/>
      <c r="R31" s="15"/>
      <c r="S31" s="15"/>
    </row>
    <row r="32" spans="1:19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</row>
    <row r="33" spans="1:15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</row>
    <row r="34" spans="1:15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5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5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5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5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5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5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5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5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5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5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5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5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5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5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11.540568</v>
      </c>
      <c r="C4" s="20">
        <f t="shared" si="0"/>
        <v>11.444569499999998</v>
      </c>
      <c r="D4" s="20">
        <f t="shared" si="0"/>
        <v>32.077779500000005</v>
      </c>
      <c r="E4" s="20">
        <f t="shared" si="0"/>
        <v>32.511311999999997</v>
      </c>
      <c r="F4" s="20">
        <f t="shared" si="0"/>
        <v>25.681118999999995</v>
      </c>
      <c r="G4" s="20">
        <f t="shared" si="0"/>
        <v>11.492568750000002</v>
      </c>
      <c r="H4" s="3">
        <f t="shared" si="0"/>
        <v>32.294545750000005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1.9063915100193146E-2</v>
      </c>
      <c r="C5" s="20">
        <f t="shared" si="1"/>
        <v>1.1660889861773792E-2</v>
      </c>
      <c r="D5" s="20">
        <f t="shared" si="1"/>
        <v>0.36484966842847572</v>
      </c>
      <c r="E5" s="20">
        <f t="shared" si="1"/>
        <v>0.397300080419137</v>
      </c>
      <c r="F5" s="20">
        <f t="shared" si="1"/>
        <v>0.43606076956869455</v>
      </c>
      <c r="G5" s="20">
        <f t="shared" si="1"/>
        <v>1.4326909156787377E-2</v>
      </c>
      <c r="H5" s="3">
        <f t="shared" si="1"/>
        <v>0.38045912269282905</v>
      </c>
      <c r="I5" s="20">
        <f>AVERAGE(G10:G331)</f>
        <v>11.492568750000002</v>
      </c>
      <c r="J5" s="20">
        <f>AVERAGE(H10:H331)</f>
        <v>32.294545750000005</v>
      </c>
      <c r="K5" s="20">
        <f>AVERAGE(I10:I331)</f>
        <v>371.15212866203126</v>
      </c>
      <c r="L5" s="20">
        <f>AVERAGE(J10:J331)</f>
        <v>1043.0751968856812</v>
      </c>
      <c r="M5" s="5">
        <v>20</v>
      </c>
      <c r="N5" s="20">
        <f>B$4+$J$6*($M5-D$4)</f>
        <v>11.115345074584011</v>
      </c>
      <c r="O5" s="20">
        <f>C$4+$J$6*($M5-E$4)</f>
        <v>11.004083176381311</v>
      </c>
      <c r="P5" s="3">
        <f>$L$6+$J$6*$M5</f>
        <v>11.059714125481838</v>
      </c>
    </row>
    <row r="6" spans="1:19" x14ac:dyDescent="0.25">
      <c r="A6" s="6" t="s">
        <v>69</v>
      </c>
      <c r="B6" s="7">
        <f>B4+$J$6*($B$1-D4)</f>
        <v>11.749071883182214</v>
      </c>
      <c r="C6" s="7">
        <f>C4+$J$6*($B$1-E4)</f>
        <v>11.637809984979512</v>
      </c>
      <c r="D6" s="7">
        <f>$B$1</f>
        <v>38</v>
      </c>
      <c r="E6" s="7">
        <f>$B$1</f>
        <v>38</v>
      </c>
      <c r="F6" s="7">
        <f>F4</f>
        <v>25.681118999999995</v>
      </c>
      <c r="G6" s="41">
        <f>AVERAGE(B6:C6)</f>
        <v>11.693440934080863</v>
      </c>
      <c r="H6" s="4">
        <f>$B$1</f>
        <v>38</v>
      </c>
      <c r="I6" s="7" t="s">
        <v>61</v>
      </c>
      <c r="J6" s="34">
        <f>(K5-I5*J5)/(L5-J5^2)</f>
        <v>3.5207044922122316E-2</v>
      </c>
      <c r="K6" s="7" t="s">
        <v>62</v>
      </c>
      <c r="L6" s="7">
        <f>(L5*I5-K5*J5)/(L5-J5^2)</f>
        <v>10.355573227039391</v>
      </c>
      <c r="M6" s="6">
        <v>50</v>
      </c>
      <c r="N6" s="7">
        <f>B$4+$J$6*($M6-D$4)</f>
        <v>12.171556422247681</v>
      </c>
      <c r="O6" s="7">
        <f>C$4+$J$6*($M6-E$4)</f>
        <v>12.060294524044981</v>
      </c>
      <c r="P6" s="4">
        <f>$L$6+$J$6*$M6</f>
        <v>12.115925473145507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90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90" t="s">
        <v>63</v>
      </c>
      <c r="J8" s="91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  <c r="R9" s="15"/>
      <c r="S9" s="15"/>
    </row>
    <row r="10" spans="1:19" x14ac:dyDescent="0.25">
      <c r="A10" s="90">
        <v>1</v>
      </c>
      <c r="B10" s="11">
        <v>11.51657</v>
      </c>
      <c r="C10" s="11">
        <v>11.43547</v>
      </c>
      <c r="D10" s="39">
        <v>31.490680000000001</v>
      </c>
      <c r="E10" s="39">
        <v>31.94539</v>
      </c>
      <c r="F10" s="39">
        <v>26.523060000000001</v>
      </c>
      <c r="G10" s="39">
        <f t="shared" ref="G10:G11" si="2">AVERAGE(B10:C10)</f>
        <v>11.47602</v>
      </c>
      <c r="H10" s="40">
        <f t="shared" ref="H10:H11" si="3">AVERAGE(D10:E10)</f>
        <v>31.718035</v>
      </c>
      <c r="I10" s="35">
        <f>G10*H10</f>
        <v>363.99680402069998</v>
      </c>
      <c r="J10" s="36">
        <f>H10^2</f>
        <v>1006.033744261225</v>
      </c>
      <c r="R10" s="11"/>
      <c r="S10" s="11"/>
    </row>
    <row r="11" spans="1:19" x14ac:dyDescent="0.25">
      <c r="A11" s="5">
        <v>2</v>
      </c>
      <c r="B11" s="11">
        <v>11.538119999999999</v>
      </c>
      <c r="C11" s="11">
        <v>11.463419999999999</v>
      </c>
      <c r="D11" s="10">
        <v>32.149059999999999</v>
      </c>
      <c r="E11" s="10">
        <v>32.555480000000003</v>
      </c>
      <c r="F11" s="10">
        <v>26.247579999999999</v>
      </c>
      <c r="G11" s="11">
        <f t="shared" si="2"/>
        <v>11.500769999999999</v>
      </c>
      <c r="H11" s="21">
        <f t="shared" si="3"/>
        <v>32.352270000000004</v>
      </c>
      <c r="I11" s="32">
        <f t="shared" ref="I11" si="4">G11*H11</f>
        <v>372.07601624790004</v>
      </c>
      <c r="J11" s="37">
        <f t="shared" ref="J11" si="5">H11^2</f>
        <v>1046.6693741529002</v>
      </c>
      <c r="L11" s="2"/>
      <c r="R11" s="11"/>
      <c r="S11" s="11"/>
    </row>
    <row r="12" spans="1:19" x14ac:dyDescent="0.25">
      <c r="A12" s="5">
        <v>3</v>
      </c>
      <c r="B12" s="11">
        <v>11.557309999999999</v>
      </c>
      <c r="C12" s="11">
        <v>11.436779999999999</v>
      </c>
      <c r="D12" s="11">
        <v>32.30836</v>
      </c>
      <c r="E12" s="11">
        <v>32.704250000000002</v>
      </c>
      <c r="F12" s="11">
        <v>25.94444</v>
      </c>
      <c r="G12" s="11">
        <f t="shared" ref="G12:G21" si="6">AVERAGE(B12:C12)</f>
        <v>11.497045</v>
      </c>
      <c r="H12" s="21">
        <f t="shared" ref="H12:H21" si="7">AVERAGE(D12:E12)</f>
        <v>32.506304999999998</v>
      </c>
      <c r="I12" s="32">
        <f t="shared" ref="I12:I21" si="8">G12*H12</f>
        <v>373.72645136872495</v>
      </c>
      <c r="J12" s="37">
        <f t="shared" ref="J12:J21" si="9">H12^2</f>
        <v>1056.6598647530247</v>
      </c>
      <c r="R12" s="11"/>
      <c r="S12" s="11"/>
    </row>
    <row r="13" spans="1:19" x14ac:dyDescent="0.25">
      <c r="A13" s="5">
        <v>4</v>
      </c>
      <c r="B13" s="11">
        <v>11.55819</v>
      </c>
      <c r="C13" s="11">
        <v>11.444839999999999</v>
      </c>
      <c r="D13" s="10">
        <v>32.290649999999999</v>
      </c>
      <c r="E13" s="10">
        <v>32.679969999999997</v>
      </c>
      <c r="F13" s="10">
        <v>25.756689999999999</v>
      </c>
      <c r="G13" s="11">
        <f t="shared" si="6"/>
        <v>11.501514999999999</v>
      </c>
      <c r="H13" s="21">
        <f t="shared" si="7"/>
        <v>32.485309999999998</v>
      </c>
      <c r="I13" s="32">
        <f t="shared" si="8"/>
        <v>373.63028024464995</v>
      </c>
      <c r="J13" s="37">
        <f t="shared" si="9"/>
        <v>1055.2953657961</v>
      </c>
      <c r="R13" s="11"/>
      <c r="S13" s="11"/>
    </row>
    <row r="14" spans="1:19" x14ac:dyDescent="0.25">
      <c r="A14" s="5">
        <v>5</v>
      </c>
      <c r="B14" s="11">
        <v>11.54603</v>
      </c>
      <c r="C14" s="11">
        <v>11.444900000000001</v>
      </c>
      <c r="D14" s="10">
        <v>32.213050000000003</v>
      </c>
      <c r="E14" s="10">
        <v>32.608890000000002</v>
      </c>
      <c r="F14" s="10">
        <v>25.619859999999999</v>
      </c>
      <c r="G14" s="11">
        <f t="shared" si="6"/>
        <v>11.495464999999999</v>
      </c>
      <c r="H14" s="21">
        <f t="shared" si="7"/>
        <v>32.410970000000006</v>
      </c>
      <c r="I14" s="32">
        <f t="shared" si="8"/>
        <v>372.57917125105007</v>
      </c>
      <c r="J14" s="37">
        <f t="shared" si="9"/>
        <v>1050.4709763409003</v>
      </c>
      <c r="R14" s="11"/>
      <c r="S14" s="11"/>
    </row>
    <row r="15" spans="1:19" x14ac:dyDescent="0.25">
      <c r="A15" s="5">
        <v>6</v>
      </c>
      <c r="B15" s="11">
        <v>11.543809999999999</v>
      </c>
      <c r="C15" s="11">
        <v>11.43906</v>
      </c>
      <c r="D15" s="10">
        <v>32.123040000000003</v>
      </c>
      <c r="E15" s="10">
        <v>32.515779999999999</v>
      </c>
      <c r="F15" s="10">
        <v>25.530149999999999</v>
      </c>
      <c r="G15" s="11">
        <f t="shared" si="6"/>
        <v>11.491434999999999</v>
      </c>
      <c r="H15" s="21">
        <f t="shared" si="7"/>
        <v>32.319410000000005</v>
      </c>
      <c r="I15" s="32">
        <f t="shared" si="8"/>
        <v>371.39639925335001</v>
      </c>
      <c r="J15" s="37">
        <f t="shared" si="9"/>
        <v>1044.5442627481002</v>
      </c>
      <c r="R15" s="11"/>
      <c r="S15" s="11"/>
    </row>
    <row r="16" spans="1:19" x14ac:dyDescent="0.25">
      <c r="A16" s="5">
        <v>7</v>
      </c>
      <c r="B16" s="11">
        <v>11.53274</v>
      </c>
      <c r="C16" s="11">
        <v>11.44764</v>
      </c>
      <c r="D16" s="10">
        <v>32.021540000000002</v>
      </c>
      <c r="E16" s="10">
        <v>32.412300000000002</v>
      </c>
      <c r="F16" s="10">
        <v>25.452819999999999</v>
      </c>
      <c r="G16" s="11">
        <f t="shared" si="6"/>
        <v>11.49019</v>
      </c>
      <c r="H16" s="21">
        <f t="shared" si="7"/>
        <v>32.216920000000002</v>
      </c>
      <c r="I16" s="32">
        <f t="shared" si="8"/>
        <v>370.1785320148</v>
      </c>
      <c r="J16" s="37">
        <f t="shared" si="9"/>
        <v>1037.9299342864001</v>
      </c>
      <c r="R16" s="11"/>
      <c r="S16" s="11"/>
    </row>
    <row r="17" spans="1:19" x14ac:dyDescent="0.25">
      <c r="A17" s="5">
        <v>8</v>
      </c>
      <c r="B17" s="11">
        <v>11.53641</v>
      </c>
      <c r="C17" s="11">
        <v>11.44299</v>
      </c>
      <c r="D17" s="11">
        <v>31.950130000000001</v>
      </c>
      <c r="E17" s="11">
        <v>32.347679999999997</v>
      </c>
      <c r="F17" s="11">
        <v>25.387280000000001</v>
      </c>
      <c r="G17" s="11">
        <f t="shared" si="6"/>
        <v>11.489699999999999</v>
      </c>
      <c r="H17" s="21">
        <f t="shared" si="7"/>
        <v>32.148904999999999</v>
      </c>
      <c r="I17" s="32">
        <f t="shared" si="8"/>
        <v>369.38127377849997</v>
      </c>
      <c r="J17" s="37">
        <f t="shared" si="9"/>
        <v>1033.552092699025</v>
      </c>
      <c r="R17" s="11"/>
      <c r="S17" s="11"/>
    </row>
    <row r="18" spans="1:19" x14ac:dyDescent="0.25">
      <c r="A18" s="5">
        <v>9</v>
      </c>
      <c r="B18" s="11">
        <v>11.534789999999999</v>
      </c>
      <c r="C18" s="11">
        <v>11.43127</v>
      </c>
      <c r="D18" s="11">
        <v>31.900569999999998</v>
      </c>
      <c r="E18" s="11">
        <v>32.302959999999999</v>
      </c>
      <c r="F18" s="11">
        <v>25.332260000000002</v>
      </c>
      <c r="G18" s="11">
        <f t="shared" si="6"/>
        <v>11.483029999999999</v>
      </c>
      <c r="H18" s="21">
        <f t="shared" si="7"/>
        <v>32.101765</v>
      </c>
      <c r="I18" s="32">
        <f t="shared" si="8"/>
        <v>368.62553054795001</v>
      </c>
      <c r="J18" s="37">
        <f t="shared" si="9"/>
        <v>1030.523316115225</v>
      </c>
      <c r="R18" s="11"/>
      <c r="S18" s="11"/>
    </row>
    <row r="19" spans="1:19" x14ac:dyDescent="0.25">
      <c r="A19" s="5">
        <v>10</v>
      </c>
      <c r="B19" s="11">
        <v>11.5303</v>
      </c>
      <c r="C19" s="11">
        <v>11.43704</v>
      </c>
      <c r="D19" s="10">
        <v>31.857589999999998</v>
      </c>
      <c r="E19" s="10">
        <v>32.25609</v>
      </c>
      <c r="F19" s="10">
        <v>25.29344</v>
      </c>
      <c r="G19" s="11">
        <f t="shared" si="6"/>
        <v>11.48367</v>
      </c>
      <c r="H19" s="21">
        <f t="shared" si="7"/>
        <v>32.056840000000001</v>
      </c>
      <c r="I19" s="32">
        <f t="shared" si="8"/>
        <v>368.13017180280002</v>
      </c>
      <c r="J19" s="37">
        <f t="shared" si="9"/>
        <v>1027.6409907856</v>
      </c>
      <c r="R19" s="11"/>
      <c r="S19" s="11"/>
    </row>
    <row r="20" spans="1:19" x14ac:dyDescent="0.25">
      <c r="A20" s="5">
        <v>11</v>
      </c>
      <c r="B20" s="11">
        <v>11.53063</v>
      </c>
      <c r="C20" s="11">
        <v>11.44393</v>
      </c>
      <c r="D20" s="11">
        <v>31.80744</v>
      </c>
      <c r="E20" s="11">
        <v>32.204549999999998</v>
      </c>
      <c r="F20" s="11">
        <v>25.26285</v>
      </c>
      <c r="G20" s="11">
        <f t="shared" si="6"/>
        <v>11.48728</v>
      </c>
      <c r="H20" s="21">
        <f t="shared" si="7"/>
        <v>32.005994999999999</v>
      </c>
      <c r="I20" s="32">
        <f t="shared" si="8"/>
        <v>367.66182624359999</v>
      </c>
      <c r="J20" s="37">
        <f t="shared" si="9"/>
        <v>1024.383715940025</v>
      </c>
      <c r="R20" s="11"/>
      <c r="S20" s="11"/>
    </row>
    <row r="21" spans="1:19" x14ac:dyDescent="0.25">
      <c r="A21" s="5">
        <v>12</v>
      </c>
      <c r="B21" s="11">
        <v>11.525269999999999</v>
      </c>
      <c r="C21" s="11">
        <v>11.44482</v>
      </c>
      <c r="D21" s="11">
        <v>31.766559999999998</v>
      </c>
      <c r="E21" s="11">
        <v>32.170470000000002</v>
      </c>
      <c r="F21" s="11">
        <v>25.23413</v>
      </c>
      <c r="G21" s="11">
        <f t="shared" si="6"/>
        <v>11.485045</v>
      </c>
      <c r="H21" s="21">
        <f t="shared" si="7"/>
        <v>31.968515</v>
      </c>
      <c r="I21" s="32">
        <f t="shared" si="8"/>
        <v>367.15983335817498</v>
      </c>
      <c r="J21" s="37">
        <f t="shared" si="9"/>
        <v>1021.9859513052251</v>
      </c>
      <c r="R21" s="11"/>
      <c r="S21" s="11"/>
    </row>
    <row r="22" spans="1:19" x14ac:dyDescent="0.25">
      <c r="A22" s="5">
        <v>13</v>
      </c>
      <c r="B22" s="11">
        <v>11.52622</v>
      </c>
      <c r="C22" s="11">
        <v>11.43662</v>
      </c>
      <c r="D22" s="10">
        <v>31.731079999999999</v>
      </c>
      <c r="E22" s="10">
        <v>32.13138</v>
      </c>
      <c r="F22" s="10">
        <v>25.20654</v>
      </c>
      <c r="G22" s="11">
        <f t="shared" ref="G22:G29" si="10">AVERAGE(B22:C22)</f>
        <v>11.48142</v>
      </c>
      <c r="H22" s="21">
        <f t="shared" ref="H22:H29" si="11">AVERAGE(D22:E22)</f>
        <v>31.931229999999999</v>
      </c>
      <c r="I22" s="32">
        <f t="shared" ref="I22:I29" si="12">G22*H22</f>
        <v>366.61586274659999</v>
      </c>
      <c r="J22" s="37">
        <f t="shared" ref="J22:J29" si="13">H22^2</f>
        <v>1019.6034493129</v>
      </c>
      <c r="R22" s="11"/>
      <c r="S22" s="11"/>
    </row>
    <row r="23" spans="1:19" x14ac:dyDescent="0.25">
      <c r="A23" s="5">
        <v>14</v>
      </c>
      <c r="B23" s="11">
        <v>11.526349999999999</v>
      </c>
      <c r="C23" s="11">
        <v>11.43585</v>
      </c>
      <c r="D23" s="11">
        <v>31.702549999999999</v>
      </c>
      <c r="E23" s="11">
        <v>32.100810000000003</v>
      </c>
      <c r="F23" s="11">
        <v>25.187860000000001</v>
      </c>
      <c r="G23" s="11">
        <f t="shared" si="10"/>
        <v>11.4811</v>
      </c>
      <c r="H23" s="21">
        <f t="shared" si="11"/>
        <v>31.901679999999999</v>
      </c>
      <c r="I23" s="32">
        <f t="shared" si="12"/>
        <v>366.26637824799997</v>
      </c>
      <c r="J23" s="37">
        <f t="shared" si="13"/>
        <v>1017.7171868224</v>
      </c>
      <c r="R23" s="11"/>
      <c r="S23" s="11"/>
    </row>
    <row r="24" spans="1:19" x14ac:dyDescent="0.25">
      <c r="A24" s="5">
        <v>15</v>
      </c>
      <c r="B24" s="11">
        <v>11.500959999999999</v>
      </c>
      <c r="C24" s="11">
        <v>11.4251</v>
      </c>
      <c r="D24" s="10">
        <v>31.72869</v>
      </c>
      <c r="E24" s="10">
        <v>32.172159999999998</v>
      </c>
      <c r="F24" s="10">
        <v>25.288499999999999</v>
      </c>
      <c r="G24" s="11">
        <f t="shared" si="10"/>
        <v>11.46303</v>
      </c>
      <c r="H24" s="21">
        <f t="shared" si="11"/>
        <v>31.950424999999999</v>
      </c>
      <c r="I24" s="32">
        <f t="shared" si="12"/>
        <v>366.24868028775001</v>
      </c>
      <c r="J24" s="37">
        <f t="shared" si="13"/>
        <v>1020.8296576806249</v>
      </c>
      <c r="R24" s="11"/>
      <c r="S24" s="11"/>
    </row>
    <row r="25" spans="1:19" x14ac:dyDescent="0.25">
      <c r="A25" s="5">
        <v>16</v>
      </c>
      <c r="B25" s="11">
        <v>11.54406</v>
      </c>
      <c r="C25" s="11">
        <v>11.43815</v>
      </c>
      <c r="D25" s="10">
        <v>31.995080000000002</v>
      </c>
      <c r="E25" s="10">
        <v>32.514299999999999</v>
      </c>
      <c r="F25" s="10">
        <v>25.656770000000002</v>
      </c>
      <c r="G25" s="11">
        <f t="shared" si="10"/>
        <v>11.491105000000001</v>
      </c>
      <c r="H25" s="21">
        <f t="shared" si="11"/>
        <v>32.254689999999997</v>
      </c>
      <c r="I25" s="32">
        <f t="shared" si="12"/>
        <v>370.64202953245001</v>
      </c>
      <c r="J25" s="37">
        <f t="shared" si="13"/>
        <v>1040.3650269960997</v>
      </c>
      <c r="R25" s="11"/>
      <c r="S25" s="11"/>
    </row>
    <row r="26" spans="1:19" x14ac:dyDescent="0.25">
      <c r="A26" s="5">
        <v>17</v>
      </c>
      <c r="B26" s="11">
        <v>11.55311</v>
      </c>
      <c r="C26" s="11">
        <v>11.451089999999999</v>
      </c>
      <c r="D26" s="10">
        <v>32.310409999999997</v>
      </c>
      <c r="E26" s="10">
        <v>32.831299999999999</v>
      </c>
      <c r="F26" s="10">
        <v>25.93683</v>
      </c>
      <c r="G26" s="11">
        <f t="shared" si="10"/>
        <v>11.502099999999999</v>
      </c>
      <c r="H26" s="21">
        <f t="shared" si="11"/>
        <v>32.570854999999995</v>
      </c>
      <c r="I26" s="32">
        <f t="shared" si="12"/>
        <v>374.63323129549991</v>
      </c>
      <c r="J26" s="37">
        <f t="shared" si="13"/>
        <v>1060.8605954310246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11.55658</v>
      </c>
      <c r="C27" s="11">
        <v>11.458629999999999</v>
      </c>
      <c r="D27" s="10">
        <v>32.573450000000001</v>
      </c>
      <c r="E27" s="10">
        <v>33.093870000000003</v>
      </c>
      <c r="F27" s="10">
        <v>26.136900000000001</v>
      </c>
      <c r="G27" s="11">
        <f t="shared" si="10"/>
        <v>11.507605</v>
      </c>
      <c r="H27" s="21">
        <f t="shared" si="11"/>
        <v>32.833660000000002</v>
      </c>
      <c r="I27" s="32">
        <f t="shared" si="12"/>
        <v>377.83678998430003</v>
      </c>
      <c r="J27" s="37">
        <f t="shared" si="13"/>
        <v>1078.0492289956001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11.58371</v>
      </c>
      <c r="C28" s="11">
        <v>11.46448</v>
      </c>
      <c r="D28" s="10">
        <v>32.761020000000002</v>
      </c>
      <c r="E28" s="10">
        <v>33.287050000000001</v>
      </c>
      <c r="F28" s="10">
        <v>26.271350000000002</v>
      </c>
      <c r="G28" s="11">
        <f t="shared" si="10"/>
        <v>11.524094999999999</v>
      </c>
      <c r="H28" s="21">
        <f t="shared" si="11"/>
        <v>33.024034999999998</v>
      </c>
      <c r="I28" s="32">
        <f t="shared" si="12"/>
        <v>380.57211662332492</v>
      </c>
      <c r="J28" s="37">
        <f t="shared" si="13"/>
        <v>1090.5868876812249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11.5702</v>
      </c>
      <c r="C29" s="11">
        <v>11.46931</v>
      </c>
      <c r="D29" s="10">
        <v>32.874639999999999</v>
      </c>
      <c r="E29" s="10">
        <v>33.391559999999998</v>
      </c>
      <c r="F29" s="10">
        <v>26.353069999999999</v>
      </c>
      <c r="G29" s="11">
        <f t="shared" si="10"/>
        <v>11.519755</v>
      </c>
      <c r="H29" s="21">
        <f t="shared" si="11"/>
        <v>33.133099999999999</v>
      </c>
      <c r="I29" s="32">
        <f t="shared" si="12"/>
        <v>381.68519439049999</v>
      </c>
      <c r="J29" s="37">
        <f t="shared" si="13"/>
        <v>1097.8023156099998</v>
      </c>
      <c r="L29" s="19"/>
      <c r="M29" s="19"/>
      <c r="N29" s="19"/>
      <c r="O29" s="19"/>
      <c r="R29" s="10"/>
      <c r="S29" s="10"/>
    </row>
    <row r="30" spans="1:19" x14ac:dyDescent="0.25">
      <c r="A30" s="5"/>
      <c r="B30" s="11"/>
      <c r="C30" s="11"/>
      <c r="D30" s="11"/>
      <c r="E30" s="11"/>
      <c r="F30" s="11"/>
      <c r="G30" s="11"/>
      <c r="H30" s="21"/>
      <c r="I30" s="32"/>
      <c r="J30" s="37"/>
      <c r="L30" s="19"/>
      <c r="M30" s="19"/>
      <c r="N30" s="19"/>
      <c r="O30" s="19"/>
    </row>
    <row r="31" spans="1:19" x14ac:dyDescent="0.25">
      <c r="A31" s="5"/>
      <c r="B31" s="11"/>
      <c r="C31" s="11"/>
      <c r="D31" s="11"/>
      <c r="E31" s="11"/>
      <c r="F31" s="11"/>
      <c r="G31" s="11"/>
      <c r="H31" s="21"/>
      <c r="I31" s="32"/>
      <c r="J31" s="37"/>
      <c r="L31" s="19"/>
      <c r="M31" s="19"/>
      <c r="N31" s="19"/>
      <c r="O31" s="19"/>
    </row>
    <row r="32" spans="1:19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</row>
    <row r="33" spans="1:15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</row>
    <row r="34" spans="1:15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5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5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5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5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5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5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5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5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5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5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5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5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5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5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13.01738375</v>
      </c>
      <c r="C4" s="20">
        <f t="shared" si="0"/>
        <v>12.991485416666663</v>
      </c>
      <c r="D4" s="20">
        <f t="shared" si="0"/>
        <v>33.550293750000002</v>
      </c>
      <c r="E4" s="20">
        <f t="shared" si="0"/>
        <v>34.023786250000001</v>
      </c>
      <c r="F4" s="20">
        <f t="shared" si="0"/>
        <v>26.637197916666668</v>
      </c>
      <c r="G4" s="20">
        <f t="shared" si="0"/>
        <v>13.004434583333333</v>
      </c>
      <c r="H4" s="3">
        <f t="shared" si="0"/>
        <v>33.787040000000005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4.9624385468760968E-2</v>
      </c>
      <c r="C5" s="20">
        <f t="shared" si="1"/>
        <v>2.9521105637826523E-2</v>
      </c>
      <c r="D5" s="20">
        <f t="shared" si="1"/>
        <v>1.1314214302633832</v>
      </c>
      <c r="E5" s="20">
        <f t="shared" si="1"/>
        <v>1.1577254839773299</v>
      </c>
      <c r="F5" s="20">
        <f t="shared" si="1"/>
        <v>0.62276394548104907</v>
      </c>
      <c r="G5" s="20">
        <f t="shared" si="1"/>
        <v>3.8667609884329261E-2</v>
      </c>
      <c r="H5" s="3">
        <f t="shared" si="1"/>
        <v>1.1445588322514411</v>
      </c>
      <c r="I5" s="20">
        <f>AVERAGE(G10:G331)</f>
        <v>13.004434583333333</v>
      </c>
      <c r="J5" s="20">
        <f>AVERAGE(H10:H331)</f>
        <v>33.787040000000005</v>
      </c>
      <c r="K5" s="20">
        <f>AVERAGE(I10:I331)</f>
        <v>439.42274391426344</v>
      </c>
      <c r="L5" s="20">
        <f>AVERAGE(J10:J331)</f>
        <v>1142.8195029270644</v>
      </c>
      <c r="M5" s="5">
        <v>20</v>
      </c>
      <c r="N5" s="20">
        <f>B$4+$J$6*($M5-D$4)</f>
        <v>12.57062073378297</v>
      </c>
      <c r="O5" s="20">
        <f>C$4+$J$6*($M5-E$4)</f>
        <v>12.529111009186906</v>
      </c>
      <c r="P5" s="3">
        <f>$L$6+$J$6*$M5</f>
        <v>12.549865871485089</v>
      </c>
    </row>
    <row r="6" spans="1:19" x14ac:dyDescent="0.25">
      <c r="A6" s="6" t="s">
        <v>69</v>
      </c>
      <c r="B6" s="7">
        <f>B4+$J$6*($B$1-D4)</f>
        <v>13.164093793502177</v>
      </c>
      <c r="C6" s="7">
        <f>C4+$J$6*($B$1-E4)</f>
        <v>13.122584068906111</v>
      </c>
      <c r="D6" s="7">
        <f>$B$1</f>
        <v>38</v>
      </c>
      <c r="E6" s="7">
        <f>$B$1</f>
        <v>38</v>
      </c>
      <c r="F6" s="7">
        <f>F4</f>
        <v>26.637197916666668</v>
      </c>
      <c r="G6" s="41">
        <f>AVERAGE(B6:C6)</f>
        <v>13.143338931204145</v>
      </c>
      <c r="H6" s="4">
        <f>$B$1</f>
        <v>38</v>
      </c>
      <c r="I6" s="7" t="s">
        <v>61</v>
      </c>
      <c r="J6" s="34">
        <f>(K5-I5*J5)/(L5-J5^2)</f>
        <v>3.2970725539955871E-2</v>
      </c>
      <c r="K6" s="7" t="s">
        <v>62</v>
      </c>
      <c r="L6" s="7">
        <f>(L5*I5-K5*J5)/(L5-J5^2)</f>
        <v>11.890451360685972</v>
      </c>
      <c r="M6" s="6">
        <v>50</v>
      </c>
      <c r="N6" s="7">
        <f>B$4+$J$6*($M6-D$4)</f>
        <v>13.559742499981647</v>
      </c>
      <c r="O6" s="7">
        <f>C$4+$J$6*($M6-E$4)</f>
        <v>13.518232775385583</v>
      </c>
      <c r="P6" s="4">
        <f>$L$6+$J$6*$M6</f>
        <v>13.538987637683766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55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55" t="s">
        <v>63</v>
      </c>
      <c r="J8" s="56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  <c r="R9" s="15"/>
      <c r="S9" s="15"/>
    </row>
    <row r="10" spans="1:19" x14ac:dyDescent="0.25">
      <c r="A10" s="55">
        <v>1</v>
      </c>
      <c r="B10" s="11">
        <v>12.91695</v>
      </c>
      <c r="C10" s="11">
        <v>12.922979999999999</v>
      </c>
      <c r="D10" s="11">
        <v>30.9011</v>
      </c>
      <c r="E10" s="11">
        <v>31.28942</v>
      </c>
      <c r="F10" s="11">
        <v>25.34308</v>
      </c>
      <c r="G10" s="39">
        <f t="shared" ref="G10:G11" si="2">AVERAGE(B10:C10)</f>
        <v>12.919964999999999</v>
      </c>
      <c r="H10" s="40">
        <f t="shared" ref="H10:H11" si="3">AVERAGE(D10:E10)</f>
        <v>31.09526</v>
      </c>
      <c r="I10" s="101">
        <f>G10*H10</f>
        <v>401.74967086589999</v>
      </c>
      <c r="J10" s="102">
        <f>H10^2</f>
        <v>966.91519446760003</v>
      </c>
      <c r="R10" s="11"/>
      <c r="S10" s="11"/>
    </row>
    <row r="11" spans="1:19" x14ac:dyDescent="0.25">
      <c r="A11" s="5">
        <v>2</v>
      </c>
      <c r="B11" s="11">
        <v>12.95256</v>
      </c>
      <c r="C11" s="11">
        <v>12.948979999999999</v>
      </c>
      <c r="D11" s="11">
        <v>31.588259999999998</v>
      </c>
      <c r="E11" s="11">
        <v>32.016300000000001</v>
      </c>
      <c r="F11" s="11">
        <v>25.116040000000002</v>
      </c>
      <c r="G11" s="11">
        <f t="shared" si="2"/>
        <v>12.950769999999999</v>
      </c>
      <c r="H11" s="21">
        <f t="shared" si="3"/>
        <v>31.80228</v>
      </c>
      <c r="I11" s="103">
        <f t="shared" ref="I11" si="4">G11*H11</f>
        <v>411.86401375559996</v>
      </c>
      <c r="J11" s="104">
        <f t="shared" ref="J11" si="5">H11^2</f>
        <v>1011.3850131984</v>
      </c>
      <c r="L11" s="2"/>
      <c r="R11" s="11"/>
      <c r="S11" s="11"/>
    </row>
    <row r="12" spans="1:19" x14ac:dyDescent="0.25">
      <c r="A12" s="5">
        <v>3</v>
      </c>
      <c r="B12" s="11">
        <v>12.938089999999999</v>
      </c>
      <c r="C12" s="11">
        <v>12.9832</v>
      </c>
      <c r="D12" s="10">
        <v>32.020020000000002</v>
      </c>
      <c r="E12" s="10">
        <v>32.487160000000003</v>
      </c>
      <c r="F12" s="10">
        <v>25.25292</v>
      </c>
      <c r="G12" s="11">
        <f t="shared" ref="G12:G13" si="6">AVERAGE(B12:C12)</f>
        <v>12.960645</v>
      </c>
      <c r="H12" s="21">
        <f t="shared" ref="H12:H13" si="7">AVERAGE(D12:E12)</f>
        <v>32.253590000000003</v>
      </c>
      <c r="I12" s="103">
        <f t="shared" ref="I12:I13" si="8">G12*H12</f>
        <v>418.02732996555</v>
      </c>
      <c r="J12" s="104">
        <f t="shared" ref="J12:J13" si="9">H12^2</f>
        <v>1040.2940678881002</v>
      </c>
      <c r="R12" s="11"/>
      <c r="S12" s="11"/>
    </row>
    <row r="13" spans="1:19" x14ac:dyDescent="0.25">
      <c r="A13" s="5">
        <v>4</v>
      </c>
      <c r="B13" s="11">
        <v>12.876519999999999</v>
      </c>
      <c r="C13" s="11">
        <v>12.90033</v>
      </c>
      <c r="D13" s="10">
        <v>30.663799999999998</v>
      </c>
      <c r="E13" s="10">
        <v>31.061350000000001</v>
      </c>
      <c r="F13" s="10">
        <v>26.97044</v>
      </c>
      <c r="G13" s="11">
        <f t="shared" si="6"/>
        <v>12.888425</v>
      </c>
      <c r="H13" s="21">
        <f t="shared" si="7"/>
        <v>30.862575</v>
      </c>
      <c r="I13" s="103">
        <f t="shared" si="8"/>
        <v>397.76998319437502</v>
      </c>
      <c r="J13" s="104">
        <f t="shared" si="9"/>
        <v>952.49853563062493</v>
      </c>
      <c r="R13" s="11"/>
      <c r="S13" s="11"/>
    </row>
    <row r="14" spans="1:19" x14ac:dyDescent="0.25">
      <c r="A14" s="5">
        <v>5</v>
      </c>
      <c r="B14" s="11">
        <v>12.99211</v>
      </c>
      <c r="C14" s="11">
        <v>12.9657</v>
      </c>
      <c r="D14" s="10">
        <v>32.509569999999997</v>
      </c>
      <c r="E14" s="10">
        <v>32.970419999999997</v>
      </c>
      <c r="F14" s="10">
        <v>27.10455</v>
      </c>
      <c r="G14" s="11">
        <f t="shared" ref="G14:G16" si="10">AVERAGE(B14:C14)</f>
        <v>12.978905000000001</v>
      </c>
      <c r="H14" s="21">
        <f t="shared" ref="H14:H16" si="11">AVERAGE(D14:E14)</f>
        <v>32.739994999999993</v>
      </c>
      <c r="I14" s="103">
        <f t="shared" ref="I14:I16" si="12">G14*H14</f>
        <v>424.92928480547494</v>
      </c>
      <c r="J14" s="104">
        <f t="shared" ref="J14:J16" si="13">H14^2</f>
        <v>1071.9072726000245</v>
      </c>
      <c r="R14" s="11"/>
      <c r="S14" s="11"/>
    </row>
    <row r="15" spans="1:19" x14ac:dyDescent="0.25">
      <c r="A15" s="5">
        <v>6</v>
      </c>
      <c r="B15" s="11">
        <v>13.00376</v>
      </c>
      <c r="C15" s="11">
        <v>13.00136</v>
      </c>
      <c r="D15" s="10">
        <v>33.49982</v>
      </c>
      <c r="E15" s="10">
        <v>33.986159999999998</v>
      </c>
      <c r="F15" s="10">
        <v>27.206469999999999</v>
      </c>
      <c r="G15" s="11">
        <f t="shared" si="10"/>
        <v>13.002559999999999</v>
      </c>
      <c r="H15" s="21">
        <f t="shared" si="11"/>
        <v>33.742989999999999</v>
      </c>
      <c r="I15" s="103">
        <f t="shared" si="12"/>
        <v>438.74525205439994</v>
      </c>
      <c r="J15" s="104">
        <f t="shared" si="13"/>
        <v>1138.5893741400998</v>
      </c>
      <c r="R15" s="11"/>
      <c r="S15" s="11"/>
    </row>
    <row r="16" spans="1:19" x14ac:dyDescent="0.25">
      <c r="A16" s="5">
        <v>7</v>
      </c>
      <c r="B16" s="11">
        <v>13.03265</v>
      </c>
      <c r="C16" s="11">
        <v>13.004519999999999</v>
      </c>
      <c r="D16" s="11">
        <v>34.03877</v>
      </c>
      <c r="E16" s="11">
        <v>34.536760000000001</v>
      </c>
      <c r="F16" s="11">
        <v>27.241430000000001</v>
      </c>
      <c r="G16" s="11">
        <f t="shared" si="10"/>
        <v>13.018585</v>
      </c>
      <c r="H16" s="21">
        <f t="shared" si="11"/>
        <v>34.287765</v>
      </c>
      <c r="I16" s="103">
        <f t="shared" si="12"/>
        <v>446.37818311252499</v>
      </c>
      <c r="J16" s="104">
        <f t="shared" si="13"/>
        <v>1175.6508286952251</v>
      </c>
      <c r="R16" s="11"/>
      <c r="S16" s="11"/>
    </row>
    <row r="17" spans="1:19" x14ac:dyDescent="0.25">
      <c r="A17" s="5">
        <v>8</v>
      </c>
      <c r="B17" s="11">
        <v>13.0451</v>
      </c>
      <c r="C17" s="11">
        <v>13.00699</v>
      </c>
      <c r="D17" s="11">
        <v>34.327359999999999</v>
      </c>
      <c r="E17" s="11">
        <v>34.828020000000002</v>
      </c>
      <c r="F17" s="11">
        <v>27.30518</v>
      </c>
      <c r="G17" s="11">
        <f t="shared" ref="G17:G21" si="14">AVERAGE(B17:C17)</f>
        <v>13.026045</v>
      </c>
      <c r="H17" s="21">
        <f t="shared" ref="H17:H21" si="15">AVERAGE(D17:E17)</f>
        <v>34.577690000000004</v>
      </c>
      <c r="I17" s="103">
        <f t="shared" ref="I17:I21" si="16">G17*H17</f>
        <v>450.41054593605003</v>
      </c>
      <c r="J17" s="104">
        <f t="shared" ref="J17:J21" si="17">H17^2</f>
        <v>1195.6166457361003</v>
      </c>
      <c r="R17" s="11"/>
      <c r="S17" s="11"/>
    </row>
    <row r="18" spans="1:19" x14ac:dyDescent="0.25">
      <c r="A18" s="5">
        <v>9</v>
      </c>
      <c r="B18" s="11">
        <v>13.05054</v>
      </c>
      <c r="C18" s="11">
        <v>13.006079999999999</v>
      </c>
      <c r="D18" s="10">
        <v>34.482849999999999</v>
      </c>
      <c r="E18" s="10">
        <v>34.980379999999997</v>
      </c>
      <c r="F18" s="10">
        <v>27.31241</v>
      </c>
      <c r="G18" s="11">
        <f t="shared" si="14"/>
        <v>13.028309999999999</v>
      </c>
      <c r="H18" s="21">
        <f t="shared" si="15"/>
        <v>34.731614999999998</v>
      </c>
      <c r="I18" s="103">
        <f t="shared" si="16"/>
        <v>452.49424702064994</v>
      </c>
      <c r="J18" s="104">
        <f t="shared" si="17"/>
        <v>1206.2850805082248</v>
      </c>
      <c r="R18" s="11"/>
      <c r="S18" s="11"/>
    </row>
    <row r="19" spans="1:19" x14ac:dyDescent="0.25">
      <c r="A19" s="5">
        <v>10</v>
      </c>
      <c r="B19" s="11">
        <v>13.076839999999999</v>
      </c>
      <c r="C19" s="11">
        <v>13.03382</v>
      </c>
      <c r="D19" s="11">
        <v>34.558190000000003</v>
      </c>
      <c r="E19" s="11">
        <v>35.04889</v>
      </c>
      <c r="F19" s="11">
        <v>27.288049999999998</v>
      </c>
      <c r="G19" s="11">
        <f t="shared" si="14"/>
        <v>13.05533</v>
      </c>
      <c r="H19" s="21">
        <f t="shared" si="15"/>
        <v>34.803539999999998</v>
      </c>
      <c r="I19" s="103">
        <f t="shared" si="16"/>
        <v>454.37169986819998</v>
      </c>
      <c r="J19" s="104">
        <f t="shared" si="17"/>
        <v>1211.2863965315998</v>
      </c>
      <c r="R19" s="11"/>
      <c r="S19" s="11"/>
    </row>
    <row r="20" spans="1:19" x14ac:dyDescent="0.25">
      <c r="A20" s="5">
        <v>11</v>
      </c>
      <c r="B20" s="11">
        <v>13.068989999999999</v>
      </c>
      <c r="C20" s="11">
        <v>12.9979</v>
      </c>
      <c r="D20" s="11">
        <v>34.49785</v>
      </c>
      <c r="E20" s="11">
        <v>34.973909999999997</v>
      </c>
      <c r="F20" s="11">
        <v>27.098490000000002</v>
      </c>
      <c r="G20" s="11">
        <f t="shared" si="14"/>
        <v>13.033445</v>
      </c>
      <c r="H20" s="21">
        <f t="shared" si="15"/>
        <v>34.735879999999995</v>
      </c>
      <c r="I20" s="103">
        <f t="shared" si="16"/>
        <v>452.72818150659992</v>
      </c>
      <c r="J20" s="104">
        <f t="shared" si="17"/>
        <v>1206.5813593743997</v>
      </c>
      <c r="R20" s="11"/>
      <c r="S20" s="11"/>
    </row>
    <row r="21" spans="1:19" x14ac:dyDescent="0.25">
      <c r="A21" s="5">
        <v>12</v>
      </c>
      <c r="B21" s="11">
        <v>13.04238</v>
      </c>
      <c r="C21" s="11">
        <v>13.00835</v>
      </c>
      <c r="D21" s="10">
        <v>34.355919999999998</v>
      </c>
      <c r="E21" s="10">
        <v>34.832630000000002</v>
      </c>
      <c r="F21" s="10">
        <v>26.896820000000002</v>
      </c>
      <c r="G21" s="11">
        <f t="shared" si="14"/>
        <v>13.025365000000001</v>
      </c>
      <c r="H21" s="21">
        <f t="shared" si="15"/>
        <v>34.594274999999996</v>
      </c>
      <c r="I21" s="103">
        <f t="shared" si="16"/>
        <v>450.60305878537497</v>
      </c>
      <c r="J21" s="104">
        <f t="shared" si="17"/>
        <v>1196.7638627756248</v>
      </c>
      <c r="R21" s="11"/>
      <c r="S21" s="11"/>
    </row>
    <row r="22" spans="1:19" x14ac:dyDescent="0.25">
      <c r="A22" s="5">
        <v>13</v>
      </c>
      <c r="B22" s="11">
        <v>13.0443</v>
      </c>
      <c r="C22" s="11">
        <v>12.99427</v>
      </c>
      <c r="D22" s="10">
        <v>34.215919999999997</v>
      </c>
      <c r="E22" s="10">
        <v>34.695650000000001</v>
      </c>
      <c r="F22" s="10">
        <v>26.751100000000001</v>
      </c>
      <c r="G22" s="11">
        <f t="shared" ref="G22:G31" si="18">AVERAGE(B22:C22)</f>
        <v>13.019285</v>
      </c>
      <c r="H22" s="21">
        <f t="shared" ref="H22:H31" si="19">AVERAGE(D22:E22)</f>
        <v>34.455784999999999</v>
      </c>
      <c r="I22" s="103">
        <f t="shared" ref="I22:I31" si="20">G22*H22</f>
        <v>448.589684813725</v>
      </c>
      <c r="J22" s="104">
        <f t="shared" ref="J22:J31" si="21">H22^2</f>
        <v>1187.201119966225</v>
      </c>
      <c r="R22" s="11"/>
      <c r="S22" s="11"/>
    </row>
    <row r="23" spans="1:19" x14ac:dyDescent="0.25">
      <c r="A23" s="5">
        <v>14</v>
      </c>
      <c r="B23" s="11">
        <v>13.03182</v>
      </c>
      <c r="C23" s="11">
        <v>13.00639</v>
      </c>
      <c r="D23" s="11">
        <v>34.098550000000003</v>
      </c>
      <c r="E23" s="11">
        <v>34.581989999999998</v>
      </c>
      <c r="F23" s="11">
        <v>26.653849999999998</v>
      </c>
      <c r="G23" s="11">
        <f t="shared" si="18"/>
        <v>13.019105</v>
      </c>
      <c r="H23" s="21">
        <f t="shared" si="19"/>
        <v>34.340270000000004</v>
      </c>
      <c r="I23" s="103">
        <f t="shared" si="20"/>
        <v>447.07958085835003</v>
      </c>
      <c r="J23" s="104">
        <f t="shared" si="21"/>
        <v>1179.2541436729002</v>
      </c>
      <c r="R23" s="11"/>
      <c r="S23" s="11"/>
    </row>
    <row r="24" spans="1:19" x14ac:dyDescent="0.25">
      <c r="A24" s="5">
        <v>15</v>
      </c>
      <c r="B24" s="11">
        <v>13.04003</v>
      </c>
      <c r="C24" s="11">
        <v>13.000999999999999</v>
      </c>
      <c r="D24" s="10">
        <v>34.004069999999999</v>
      </c>
      <c r="E24" s="10">
        <v>34.485979999999998</v>
      </c>
      <c r="F24" s="10">
        <v>26.585049999999999</v>
      </c>
      <c r="G24" s="11">
        <f t="shared" si="18"/>
        <v>13.020515</v>
      </c>
      <c r="H24" s="21">
        <f t="shared" si="19"/>
        <v>34.245024999999998</v>
      </c>
      <c r="I24" s="103">
        <f t="shared" si="20"/>
        <v>445.88786168787499</v>
      </c>
      <c r="J24" s="104">
        <f t="shared" si="21"/>
        <v>1172.721737250625</v>
      </c>
      <c r="R24" s="11"/>
      <c r="S24" s="11"/>
    </row>
    <row r="25" spans="1:19" x14ac:dyDescent="0.25">
      <c r="A25" s="5">
        <v>16</v>
      </c>
      <c r="B25" s="11">
        <v>13.021649999999999</v>
      </c>
      <c r="C25" s="11">
        <v>13.001669999999999</v>
      </c>
      <c r="D25" s="10">
        <v>33.999659999999999</v>
      </c>
      <c r="E25" s="10">
        <v>34.488840000000003</v>
      </c>
      <c r="F25" s="10">
        <v>26.674689999999998</v>
      </c>
      <c r="G25" s="11">
        <f t="shared" si="18"/>
        <v>13.011659999999999</v>
      </c>
      <c r="H25" s="21">
        <f t="shared" si="19"/>
        <v>34.244250000000001</v>
      </c>
      <c r="I25" s="103">
        <f t="shared" si="20"/>
        <v>445.57453795499998</v>
      </c>
      <c r="J25" s="104">
        <f t="shared" si="21"/>
        <v>1172.6686580625001</v>
      </c>
      <c r="R25" s="11"/>
      <c r="S25" s="11"/>
    </row>
    <row r="26" spans="1:19" x14ac:dyDescent="0.25">
      <c r="A26" s="5">
        <v>17</v>
      </c>
      <c r="B26" s="11">
        <v>13.02352</v>
      </c>
      <c r="C26" s="11">
        <v>13.0153</v>
      </c>
      <c r="D26" s="10">
        <v>34.092109999999998</v>
      </c>
      <c r="E26" s="10">
        <v>34.583590000000001</v>
      </c>
      <c r="F26" s="10">
        <v>26.822109999999999</v>
      </c>
      <c r="G26" s="11">
        <f t="shared" si="18"/>
        <v>13.019410000000001</v>
      </c>
      <c r="H26" s="21">
        <f t="shared" si="19"/>
        <v>34.337850000000003</v>
      </c>
      <c r="I26" s="103">
        <f t="shared" si="20"/>
        <v>447.05854766850007</v>
      </c>
      <c r="J26" s="104">
        <f t="shared" si="21"/>
        <v>1179.0879426225001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13.07823</v>
      </c>
      <c r="C27" s="11">
        <v>13.010909999999999</v>
      </c>
      <c r="D27" s="10">
        <v>34.165840000000003</v>
      </c>
      <c r="E27" s="10">
        <v>34.65184</v>
      </c>
      <c r="F27" s="10">
        <v>26.866219999999998</v>
      </c>
      <c r="G27" s="11">
        <f t="shared" si="18"/>
        <v>13.04457</v>
      </c>
      <c r="H27" s="21">
        <f t="shared" si="19"/>
        <v>34.408839999999998</v>
      </c>
      <c r="I27" s="103">
        <f t="shared" si="20"/>
        <v>448.84852199879998</v>
      </c>
      <c r="J27" s="104">
        <f t="shared" si="21"/>
        <v>1183.9682701455999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13.04523</v>
      </c>
      <c r="C28" s="11">
        <v>12.999609999999999</v>
      </c>
      <c r="D28" s="10">
        <v>34.09198</v>
      </c>
      <c r="E28" s="10">
        <v>34.566009999999999</v>
      </c>
      <c r="F28" s="10">
        <v>26.706240000000001</v>
      </c>
      <c r="G28" s="11">
        <f t="shared" si="18"/>
        <v>13.02242</v>
      </c>
      <c r="H28" s="21">
        <f t="shared" si="19"/>
        <v>34.328994999999999</v>
      </c>
      <c r="I28" s="103">
        <f t="shared" si="20"/>
        <v>447.04659106790001</v>
      </c>
      <c r="J28" s="104">
        <f t="shared" si="21"/>
        <v>1178.4798977100249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13.02961</v>
      </c>
      <c r="C29" s="11">
        <v>12.998699999999999</v>
      </c>
      <c r="D29" s="10">
        <v>33.988810000000001</v>
      </c>
      <c r="E29" s="10">
        <v>34.468760000000003</v>
      </c>
      <c r="F29" s="10">
        <v>26.573309999999999</v>
      </c>
      <c r="G29" s="11">
        <f t="shared" si="18"/>
        <v>13.014154999999999</v>
      </c>
      <c r="H29" s="21">
        <f t="shared" si="19"/>
        <v>34.228785000000002</v>
      </c>
      <c r="I29" s="103">
        <f t="shared" si="20"/>
        <v>445.45871345167501</v>
      </c>
      <c r="J29" s="104">
        <f t="shared" si="21"/>
        <v>1171.6097225762251</v>
      </c>
      <c r="L29" s="19"/>
      <c r="M29" s="19"/>
      <c r="N29" s="19"/>
      <c r="O29" s="19"/>
      <c r="R29" s="10"/>
      <c r="S29" s="10"/>
    </row>
    <row r="30" spans="1:19" x14ac:dyDescent="0.25">
      <c r="A30" s="5">
        <v>21</v>
      </c>
      <c r="B30" s="11">
        <v>13.02816</v>
      </c>
      <c r="C30" s="11">
        <v>13.00332</v>
      </c>
      <c r="D30" s="11">
        <v>33.895499999999998</v>
      </c>
      <c r="E30" s="11">
        <v>34.376170000000002</v>
      </c>
      <c r="F30" s="11">
        <v>26.470939999999999</v>
      </c>
      <c r="G30" s="11">
        <f t="shared" si="18"/>
        <v>13.015740000000001</v>
      </c>
      <c r="H30" s="21">
        <f t="shared" si="19"/>
        <v>34.135835</v>
      </c>
      <c r="I30" s="103">
        <f t="shared" si="20"/>
        <v>444.30315304290002</v>
      </c>
      <c r="J30" s="104">
        <f t="shared" si="21"/>
        <v>1165.255231147225</v>
      </c>
      <c r="L30" s="19"/>
      <c r="M30" s="19"/>
      <c r="N30" s="19"/>
      <c r="O30" s="19"/>
      <c r="R30" s="11"/>
      <c r="S30" s="11"/>
    </row>
    <row r="31" spans="1:19" x14ac:dyDescent="0.25">
      <c r="A31" s="5">
        <v>22</v>
      </c>
      <c r="B31" s="11">
        <v>13.026629999999999</v>
      </c>
      <c r="C31" s="11">
        <v>12.99616</v>
      </c>
      <c r="D31" s="11">
        <v>33.798749999999998</v>
      </c>
      <c r="E31" s="11">
        <v>34.281370000000003</v>
      </c>
      <c r="F31" s="11">
        <v>26.405080000000002</v>
      </c>
      <c r="G31" s="11">
        <f t="shared" si="18"/>
        <v>13.011395</v>
      </c>
      <c r="H31" s="21">
        <f t="shared" si="19"/>
        <v>34.040059999999997</v>
      </c>
      <c r="I31" s="103">
        <f t="shared" si="20"/>
        <v>442.90866648369996</v>
      </c>
      <c r="J31" s="104">
        <f t="shared" si="21"/>
        <v>1158.7256848035997</v>
      </c>
      <c r="L31" s="19"/>
      <c r="M31" s="19"/>
      <c r="N31" s="19"/>
      <c r="O31" s="19"/>
      <c r="R31" s="11"/>
      <c r="S31" s="11"/>
    </row>
    <row r="32" spans="1:19" x14ac:dyDescent="0.25">
      <c r="A32" s="5">
        <v>23</v>
      </c>
      <c r="B32" s="11">
        <v>13.02652</v>
      </c>
      <c r="C32" s="11">
        <v>12.99319</v>
      </c>
      <c r="D32" s="11">
        <v>33.734220000000001</v>
      </c>
      <c r="E32" s="11">
        <v>34.21678</v>
      </c>
      <c r="F32" s="11">
        <v>26.337689999999998</v>
      </c>
      <c r="G32" s="11">
        <f t="shared" ref="G32:G33" si="22">AVERAGE(B32:C32)</f>
        <v>13.009855</v>
      </c>
      <c r="H32" s="21">
        <f t="shared" ref="H32:H33" si="23">AVERAGE(D32:E32)</f>
        <v>33.975499999999997</v>
      </c>
      <c r="I32" s="103">
        <f t="shared" ref="I32:I33" si="24">G32*H32</f>
        <v>442.01632855249994</v>
      </c>
      <c r="J32" s="104">
        <f t="shared" ref="J32:J33" si="25">H32^2</f>
        <v>1154.3346002499998</v>
      </c>
      <c r="L32" s="19"/>
      <c r="M32" s="19"/>
      <c r="N32" s="19"/>
      <c r="O32" s="19"/>
      <c r="R32" s="11"/>
      <c r="S32" s="11"/>
    </row>
    <row r="33" spans="1:19" x14ac:dyDescent="0.25">
      <c r="A33" s="5">
        <v>24</v>
      </c>
      <c r="B33" s="11">
        <v>13.02502</v>
      </c>
      <c r="C33" s="11">
        <v>12.99492</v>
      </c>
      <c r="D33" s="11">
        <v>33.678130000000003</v>
      </c>
      <c r="E33" s="11">
        <v>34.162489999999998</v>
      </c>
      <c r="F33" s="11">
        <v>26.310590000000001</v>
      </c>
      <c r="G33" s="11">
        <f t="shared" si="22"/>
        <v>13.009969999999999</v>
      </c>
      <c r="H33" s="21">
        <f t="shared" si="23"/>
        <v>33.920310000000001</v>
      </c>
      <c r="I33" s="103">
        <f t="shared" si="24"/>
        <v>441.30221549070001</v>
      </c>
      <c r="J33" s="104">
        <f t="shared" si="25"/>
        <v>1150.5874304961001</v>
      </c>
      <c r="L33" s="19"/>
      <c r="M33" s="19"/>
      <c r="N33" s="19"/>
      <c r="O33" s="19"/>
      <c r="R33" s="11"/>
      <c r="S33" s="11"/>
    </row>
    <row r="34" spans="1:19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  <c r="R34" s="15"/>
      <c r="S34" s="15"/>
    </row>
    <row r="35" spans="1:19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  <c r="R35" s="15"/>
      <c r="S35" s="15"/>
    </row>
    <row r="36" spans="1:19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  <c r="R36" s="15"/>
      <c r="S36" s="15"/>
    </row>
    <row r="37" spans="1:19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9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9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9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9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9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9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9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9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9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9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9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13.010086818181817</v>
      </c>
      <c r="C4" s="20">
        <f t="shared" si="0"/>
        <v>12.993720000000001</v>
      </c>
      <c r="D4" s="20">
        <f t="shared" si="0"/>
        <v>33.224495454545455</v>
      </c>
      <c r="E4" s="20">
        <f t="shared" si="0"/>
        <v>33.5336459090909</v>
      </c>
      <c r="F4" s="20">
        <f t="shared" si="0"/>
        <v>26.164169545454545</v>
      </c>
      <c r="G4" s="20">
        <f t="shared" si="0"/>
        <v>13.001903409090909</v>
      </c>
      <c r="H4" s="3">
        <f t="shared" si="0"/>
        <v>33.379070681818177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1.5183941826612203E-2</v>
      </c>
      <c r="C5" s="20">
        <f t="shared" si="1"/>
        <v>1.6155814226876095E-2</v>
      </c>
      <c r="D5" s="20">
        <f t="shared" si="1"/>
        <v>0.43709718065924358</v>
      </c>
      <c r="E5" s="20">
        <f t="shared" si="1"/>
        <v>0.45694696007366414</v>
      </c>
      <c r="F5" s="20">
        <f t="shared" si="1"/>
        <v>0.34376146632273247</v>
      </c>
      <c r="G5" s="20">
        <f t="shared" si="1"/>
        <v>1.4388973571583388E-2</v>
      </c>
      <c r="H5" s="3">
        <f t="shared" si="1"/>
        <v>0.44675639770326625</v>
      </c>
      <c r="I5" s="20">
        <f>AVERAGE(G10:G331)</f>
        <v>13.001903409090909</v>
      </c>
      <c r="J5" s="20">
        <f>AVERAGE(H10:H331)</f>
        <v>33.379070681818177</v>
      </c>
      <c r="K5" s="20">
        <f>AVERAGE(I10:I331)</f>
        <v>433.99720024441808</v>
      </c>
      <c r="L5" s="20">
        <f>AVERAGE(J10:J331)</f>
        <v>1114.3528785298445</v>
      </c>
      <c r="M5" s="5">
        <v>20</v>
      </c>
      <c r="N5" s="20">
        <f>B$4+$J$6*($M5-D$4)</f>
        <v>12.611145609036559</v>
      </c>
      <c r="O5" s="20">
        <f>C$4+$J$6*($M5-E$4)</f>
        <v>12.585452699241792</v>
      </c>
      <c r="P5" s="3">
        <f>$L$6+$J$6*$M5</f>
        <v>12.598299154148984</v>
      </c>
    </row>
    <row r="6" spans="1:19" x14ac:dyDescent="0.25">
      <c r="A6" s="6" t="s">
        <v>69</v>
      </c>
      <c r="B6" s="7">
        <f>B4+$J$6*($B$1-D4)</f>
        <v>13.154148689138676</v>
      </c>
      <c r="C6" s="7">
        <f>C4+$J$6*($B$1-E4)</f>
        <v>13.128455779343909</v>
      </c>
      <c r="D6" s="7">
        <f>$B$1</f>
        <v>38</v>
      </c>
      <c r="E6" s="7">
        <f>$B$1</f>
        <v>38</v>
      </c>
      <c r="F6" s="7">
        <f>F4</f>
        <v>26.164169545454545</v>
      </c>
      <c r="G6" s="41">
        <f>AVERAGE(B6:C6)</f>
        <v>13.141302234241293</v>
      </c>
      <c r="H6" s="4">
        <f>$B$1</f>
        <v>38</v>
      </c>
      <c r="I6" s="7" t="s">
        <v>61</v>
      </c>
      <c r="J6" s="34">
        <f>(K5-I5*J5)/(L5-J5^2)</f>
        <v>3.0166837783450969E-2</v>
      </c>
      <c r="K6" s="7" t="s">
        <v>62</v>
      </c>
      <c r="L6" s="7">
        <f>(L5*I5-K5*J5)/(L5-J5^2)</f>
        <v>11.994962398479965</v>
      </c>
      <c r="M6" s="6">
        <v>50</v>
      </c>
      <c r="N6" s="7">
        <f>B$4+$J$6*($M6-D$4)</f>
        <v>13.516150742540088</v>
      </c>
      <c r="O6" s="7">
        <f>C$4+$J$6*($M6-E$4)</f>
        <v>13.490457832745321</v>
      </c>
      <c r="P6" s="4">
        <f>$L$6+$J$6*$M6</f>
        <v>13.503304287652513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88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88" t="s">
        <v>63</v>
      </c>
      <c r="J8" s="89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  <c r="R9" s="15"/>
      <c r="S9" s="15"/>
    </row>
    <row r="10" spans="1:19" x14ac:dyDescent="0.25">
      <c r="A10" s="88">
        <v>1</v>
      </c>
      <c r="B10" s="11">
        <v>12.978679999999999</v>
      </c>
      <c r="C10" s="11">
        <v>12.949959999999999</v>
      </c>
      <c r="D10" s="39">
        <v>31.931190000000001</v>
      </c>
      <c r="E10" s="39">
        <v>32.223350000000003</v>
      </c>
      <c r="F10" s="39">
        <v>26.460450000000002</v>
      </c>
      <c r="G10" s="39">
        <f t="shared" ref="G10:G11" si="2">AVERAGE(B10:C10)</f>
        <v>12.964319999999999</v>
      </c>
      <c r="H10" s="40">
        <f t="shared" ref="H10:H11" si="3">AVERAGE(D10:E10)</f>
        <v>32.077269999999999</v>
      </c>
      <c r="I10" s="35">
        <f>G10*H10</f>
        <v>415.85999300639998</v>
      </c>
      <c r="J10" s="36">
        <f>H10^2</f>
        <v>1028.9512506528999</v>
      </c>
      <c r="R10" s="11"/>
      <c r="S10" s="11"/>
    </row>
    <row r="11" spans="1:19" x14ac:dyDescent="0.25">
      <c r="A11" s="5">
        <v>2</v>
      </c>
      <c r="B11" s="11">
        <v>13.00164</v>
      </c>
      <c r="C11" s="11">
        <v>12.99728</v>
      </c>
      <c r="D11" s="10">
        <v>32.827219999999997</v>
      </c>
      <c r="E11" s="10">
        <v>33.141509999999997</v>
      </c>
      <c r="F11" s="10">
        <v>26.537500000000001</v>
      </c>
      <c r="G11" s="11">
        <f t="shared" si="2"/>
        <v>12.999459999999999</v>
      </c>
      <c r="H11" s="21">
        <f t="shared" si="3"/>
        <v>32.984364999999997</v>
      </c>
      <c r="I11" s="32">
        <f t="shared" ref="I11" si="4">G11*H11</f>
        <v>428.77893344289993</v>
      </c>
      <c r="J11" s="37">
        <f t="shared" ref="J11" si="5">H11^2</f>
        <v>1087.9683344532248</v>
      </c>
      <c r="L11" s="2"/>
      <c r="R11" s="11"/>
      <c r="S11" s="11"/>
    </row>
    <row r="12" spans="1:19" x14ac:dyDescent="0.25">
      <c r="A12" s="5">
        <v>3</v>
      </c>
      <c r="B12" s="11">
        <v>13.01665</v>
      </c>
      <c r="C12" s="11">
        <v>12.98963</v>
      </c>
      <c r="D12" s="11">
        <v>33.199249999999999</v>
      </c>
      <c r="E12" s="11">
        <v>33.478279999999998</v>
      </c>
      <c r="F12" s="11">
        <v>26.37191</v>
      </c>
      <c r="G12" s="11">
        <f t="shared" ref="G12:G22" si="6">AVERAGE(B12:C12)</f>
        <v>13.00314</v>
      </c>
      <c r="H12" s="21">
        <f t="shared" ref="H12:H22" si="7">AVERAGE(D12:E12)</f>
        <v>33.338764999999995</v>
      </c>
      <c r="I12" s="32">
        <f t="shared" ref="I12:I22" si="8">G12*H12</f>
        <v>433.50862872209996</v>
      </c>
      <c r="J12" s="37">
        <f t="shared" ref="J12:J22" si="9">H12^2</f>
        <v>1111.4732517252246</v>
      </c>
      <c r="R12" s="11"/>
      <c r="S12" s="11"/>
    </row>
    <row r="13" spans="1:19" x14ac:dyDescent="0.25">
      <c r="A13" s="5">
        <v>4</v>
      </c>
      <c r="B13" s="11">
        <v>12.999129999999999</v>
      </c>
      <c r="C13" s="11">
        <v>12.993069999999999</v>
      </c>
      <c r="D13" s="10">
        <v>33.189819999999997</v>
      </c>
      <c r="E13" s="10">
        <v>33.451749999999997</v>
      </c>
      <c r="F13" s="10">
        <v>26.085789999999999</v>
      </c>
      <c r="G13" s="11">
        <f t="shared" si="6"/>
        <v>12.996099999999998</v>
      </c>
      <c r="H13" s="21">
        <f t="shared" si="7"/>
        <v>33.320785000000001</v>
      </c>
      <c r="I13" s="32">
        <f t="shared" si="8"/>
        <v>433.04025393849997</v>
      </c>
      <c r="J13" s="37">
        <f t="shared" si="9"/>
        <v>1110.274713016225</v>
      </c>
      <c r="R13" s="11"/>
      <c r="S13" s="11"/>
    </row>
    <row r="14" spans="1:19" x14ac:dyDescent="0.25">
      <c r="A14" s="5">
        <v>5</v>
      </c>
      <c r="B14" s="11">
        <v>13.00535</v>
      </c>
      <c r="C14" s="11">
        <v>13.01257</v>
      </c>
      <c r="D14" s="10">
        <v>33.229610000000001</v>
      </c>
      <c r="E14" s="10">
        <v>33.55556</v>
      </c>
      <c r="F14" s="10">
        <v>26.15624</v>
      </c>
      <c r="G14" s="11">
        <f t="shared" si="6"/>
        <v>13.00896</v>
      </c>
      <c r="H14" s="21">
        <f t="shared" si="7"/>
        <v>33.392584999999997</v>
      </c>
      <c r="I14" s="32">
        <f t="shared" si="8"/>
        <v>434.40280256159997</v>
      </c>
      <c r="J14" s="37">
        <f t="shared" si="9"/>
        <v>1115.0647329822248</v>
      </c>
      <c r="R14" s="11"/>
      <c r="S14" s="11"/>
    </row>
    <row r="15" spans="1:19" x14ac:dyDescent="0.25">
      <c r="A15" s="5">
        <v>6</v>
      </c>
      <c r="B15" s="11">
        <v>13.02022</v>
      </c>
      <c r="C15" s="11">
        <v>12.994759999999999</v>
      </c>
      <c r="D15" s="10">
        <v>33.424849999999999</v>
      </c>
      <c r="E15" s="10">
        <v>33.78763</v>
      </c>
      <c r="F15" s="10">
        <v>26.330629999999999</v>
      </c>
      <c r="G15" s="11">
        <f t="shared" si="6"/>
        <v>13.007490000000001</v>
      </c>
      <c r="H15" s="21">
        <f t="shared" si="7"/>
        <v>33.60624</v>
      </c>
      <c r="I15" s="32">
        <f t="shared" si="8"/>
        <v>437.13283073760005</v>
      </c>
      <c r="J15" s="37">
        <f t="shared" si="9"/>
        <v>1129.3793669376</v>
      </c>
      <c r="R15" s="11"/>
      <c r="S15" s="11"/>
    </row>
    <row r="16" spans="1:19" x14ac:dyDescent="0.25">
      <c r="A16" s="5">
        <v>7</v>
      </c>
      <c r="B16" s="11">
        <v>13.02187</v>
      </c>
      <c r="C16" s="11">
        <v>13.004019999999999</v>
      </c>
      <c r="D16" s="10">
        <v>33.580939999999998</v>
      </c>
      <c r="E16" s="10">
        <v>33.948610000000002</v>
      </c>
      <c r="F16" s="10">
        <v>26.433509999999998</v>
      </c>
      <c r="G16" s="11">
        <f t="shared" si="6"/>
        <v>13.012944999999998</v>
      </c>
      <c r="H16" s="21">
        <f t="shared" si="7"/>
        <v>33.764775</v>
      </c>
      <c r="I16" s="32">
        <f t="shared" si="8"/>
        <v>439.37916001237494</v>
      </c>
      <c r="J16" s="37">
        <f t="shared" si="9"/>
        <v>1140.0600308006251</v>
      </c>
      <c r="R16" s="11"/>
      <c r="S16" s="11"/>
    </row>
    <row r="17" spans="1:19" x14ac:dyDescent="0.25">
      <c r="A17" s="5">
        <v>8</v>
      </c>
      <c r="B17" s="11">
        <v>13.02862</v>
      </c>
      <c r="C17" s="11">
        <v>13.007400000000001</v>
      </c>
      <c r="D17" s="11">
        <v>33.667749999999998</v>
      </c>
      <c r="E17" s="11">
        <v>34.036940000000001</v>
      </c>
      <c r="F17" s="11">
        <v>26.49145</v>
      </c>
      <c r="G17" s="11">
        <f t="shared" si="6"/>
        <v>13.01801</v>
      </c>
      <c r="H17" s="21">
        <f t="shared" si="7"/>
        <v>33.852345</v>
      </c>
      <c r="I17" s="32">
        <f t="shared" si="8"/>
        <v>440.69016573344999</v>
      </c>
      <c r="J17" s="37">
        <f t="shared" si="9"/>
        <v>1145.981261999025</v>
      </c>
      <c r="R17" s="11"/>
      <c r="S17" s="11"/>
    </row>
    <row r="18" spans="1:19" x14ac:dyDescent="0.25">
      <c r="A18" s="5">
        <v>9</v>
      </c>
      <c r="B18" s="11">
        <v>13.01473</v>
      </c>
      <c r="C18" s="11">
        <v>13.00886</v>
      </c>
      <c r="D18" s="11">
        <v>33.72719</v>
      </c>
      <c r="E18" s="11">
        <v>34.080350000000003</v>
      </c>
      <c r="F18" s="11">
        <v>26.523140000000001</v>
      </c>
      <c r="G18" s="11">
        <f t="shared" si="6"/>
        <v>13.011794999999999</v>
      </c>
      <c r="H18" s="21">
        <f t="shared" si="7"/>
        <v>33.903770000000002</v>
      </c>
      <c r="I18" s="32">
        <f t="shared" si="8"/>
        <v>441.14890496714997</v>
      </c>
      <c r="J18" s="37">
        <f t="shared" si="9"/>
        <v>1149.4656202129001</v>
      </c>
      <c r="R18" s="11"/>
      <c r="S18" s="11"/>
    </row>
    <row r="19" spans="1:19" x14ac:dyDescent="0.25">
      <c r="A19" s="5">
        <v>10</v>
      </c>
      <c r="B19" s="11">
        <v>13.03796</v>
      </c>
      <c r="C19" s="11">
        <v>13.00653</v>
      </c>
      <c r="D19" s="10">
        <v>33.68168</v>
      </c>
      <c r="E19" s="10">
        <v>33.991280000000003</v>
      </c>
      <c r="F19" s="10">
        <v>26.385380000000001</v>
      </c>
      <c r="G19" s="11">
        <f t="shared" si="6"/>
        <v>13.022245</v>
      </c>
      <c r="H19" s="21">
        <f t="shared" si="7"/>
        <v>33.836480000000002</v>
      </c>
      <c r="I19" s="32">
        <f t="shared" si="8"/>
        <v>440.62693249760002</v>
      </c>
      <c r="J19" s="37">
        <f t="shared" si="9"/>
        <v>1144.9073787904001</v>
      </c>
      <c r="R19" s="11"/>
      <c r="S19" s="11"/>
    </row>
    <row r="20" spans="1:19" x14ac:dyDescent="0.25">
      <c r="A20" s="5">
        <v>11</v>
      </c>
      <c r="B20" s="11">
        <v>13.00554</v>
      </c>
      <c r="C20" s="11">
        <v>12.99888</v>
      </c>
      <c r="D20" s="11">
        <v>33.453479999999999</v>
      </c>
      <c r="E20" s="11">
        <v>33.723520000000001</v>
      </c>
      <c r="F20" s="11">
        <v>26.030059999999999</v>
      </c>
      <c r="G20" s="11">
        <f t="shared" si="6"/>
        <v>13.00221</v>
      </c>
      <c r="H20" s="21">
        <f t="shared" si="7"/>
        <v>33.588499999999996</v>
      </c>
      <c r="I20" s="32">
        <f t="shared" si="8"/>
        <v>436.72473058499992</v>
      </c>
      <c r="J20" s="37">
        <f t="shared" si="9"/>
        <v>1128.1873322499998</v>
      </c>
      <c r="R20" s="11"/>
      <c r="S20" s="11"/>
    </row>
    <row r="21" spans="1:19" x14ac:dyDescent="0.25">
      <c r="A21" s="5">
        <v>12</v>
      </c>
      <c r="B21" s="11">
        <v>13.014749999999999</v>
      </c>
      <c r="C21" s="11">
        <v>12.9884</v>
      </c>
      <c r="D21" s="11">
        <v>33.215260000000001</v>
      </c>
      <c r="E21" s="11">
        <v>33.476120000000002</v>
      </c>
      <c r="F21" s="11">
        <v>25.791049999999998</v>
      </c>
      <c r="G21" s="11">
        <f t="shared" si="6"/>
        <v>13.001574999999999</v>
      </c>
      <c r="H21" s="21">
        <f t="shared" si="7"/>
        <v>33.345690000000005</v>
      </c>
      <c r="I21" s="32">
        <f t="shared" si="8"/>
        <v>433.54648946175001</v>
      </c>
      <c r="J21" s="37">
        <f t="shared" si="9"/>
        <v>1111.9350415761003</v>
      </c>
      <c r="R21" s="11"/>
      <c r="S21" s="11"/>
    </row>
    <row r="22" spans="1:19" x14ac:dyDescent="0.25">
      <c r="A22" s="5">
        <v>13</v>
      </c>
      <c r="B22" s="11">
        <v>12.99934</v>
      </c>
      <c r="C22" s="11">
        <v>12.98441</v>
      </c>
      <c r="D22" s="10">
        <v>32.986179999999997</v>
      </c>
      <c r="E22" s="10">
        <v>33.245289999999997</v>
      </c>
      <c r="F22" s="10">
        <v>25.623000000000001</v>
      </c>
      <c r="G22" s="11">
        <f t="shared" si="6"/>
        <v>12.991875</v>
      </c>
      <c r="H22" s="21">
        <f t="shared" si="7"/>
        <v>33.115735000000001</v>
      </c>
      <c r="I22" s="32">
        <f t="shared" si="8"/>
        <v>430.235489653125</v>
      </c>
      <c r="J22" s="37">
        <f t="shared" si="9"/>
        <v>1096.6519045902251</v>
      </c>
      <c r="R22" s="11"/>
      <c r="S22" s="11"/>
    </row>
    <row r="23" spans="1:19" x14ac:dyDescent="0.25">
      <c r="A23" s="5">
        <v>14</v>
      </c>
      <c r="B23" s="11">
        <v>12.991569999999999</v>
      </c>
      <c r="C23" s="11">
        <v>12.98714</v>
      </c>
      <c r="D23" s="11">
        <v>32.808610000000002</v>
      </c>
      <c r="E23" s="11">
        <v>33.065840000000001</v>
      </c>
      <c r="F23" s="11">
        <v>25.68291</v>
      </c>
      <c r="G23" s="11">
        <f t="shared" ref="G23:G31" si="10">AVERAGE(B23:C23)</f>
        <v>12.989355</v>
      </c>
      <c r="H23" s="21">
        <f t="shared" ref="H23:H31" si="11">AVERAGE(D23:E23)</f>
        <v>32.937224999999998</v>
      </c>
      <c r="I23" s="32">
        <f t="shared" ref="I23:I31" si="12">G23*H23</f>
        <v>427.83330823987495</v>
      </c>
      <c r="J23" s="37">
        <f t="shared" ref="J23:J31" si="13">H23^2</f>
        <v>1084.8607907006249</v>
      </c>
      <c r="R23" s="11"/>
      <c r="S23" s="11"/>
    </row>
    <row r="24" spans="1:19" x14ac:dyDescent="0.25">
      <c r="A24" s="5">
        <v>15</v>
      </c>
      <c r="B24" s="11">
        <v>12.983779999999999</v>
      </c>
      <c r="C24" s="11">
        <v>12.98019</v>
      </c>
      <c r="D24" s="10">
        <v>32.700960000000002</v>
      </c>
      <c r="E24" s="10">
        <v>32.964570000000002</v>
      </c>
      <c r="F24" s="10">
        <v>25.414059999999999</v>
      </c>
      <c r="G24" s="11">
        <f t="shared" si="10"/>
        <v>12.981985</v>
      </c>
      <c r="H24" s="21">
        <f t="shared" si="11"/>
        <v>32.832765000000002</v>
      </c>
      <c r="I24" s="32">
        <f t="shared" si="12"/>
        <v>426.234462738525</v>
      </c>
      <c r="J24" s="37">
        <f t="shared" si="13"/>
        <v>1077.9904575452251</v>
      </c>
      <c r="R24" s="11"/>
      <c r="S24" s="11"/>
    </row>
    <row r="25" spans="1:19" x14ac:dyDescent="0.25">
      <c r="A25" s="5">
        <v>16</v>
      </c>
      <c r="B25" s="11">
        <v>12.99159</v>
      </c>
      <c r="C25" s="11">
        <v>12.95927</v>
      </c>
      <c r="D25" s="10">
        <v>32.773940000000003</v>
      </c>
      <c r="E25" s="10">
        <v>33.08276</v>
      </c>
      <c r="F25" s="10">
        <v>25.62771</v>
      </c>
      <c r="G25" s="11">
        <f t="shared" si="10"/>
        <v>12.975429999999999</v>
      </c>
      <c r="H25" s="21">
        <f t="shared" si="11"/>
        <v>32.928350000000002</v>
      </c>
      <c r="I25" s="32">
        <f t="shared" si="12"/>
        <v>427.25950044050001</v>
      </c>
      <c r="J25" s="37">
        <f t="shared" si="13"/>
        <v>1084.2762337225001</v>
      </c>
      <c r="R25" s="11"/>
      <c r="S25" s="11"/>
    </row>
    <row r="26" spans="1:19" x14ac:dyDescent="0.25">
      <c r="A26" s="5">
        <v>17</v>
      </c>
      <c r="B26" s="11">
        <v>13.01041</v>
      </c>
      <c r="C26" s="11">
        <v>12.99423</v>
      </c>
      <c r="D26" s="10">
        <v>33.005139999999997</v>
      </c>
      <c r="E26" s="10">
        <v>33.329900000000002</v>
      </c>
      <c r="F26" s="10">
        <v>25.941199999999998</v>
      </c>
      <c r="G26" s="11">
        <f t="shared" si="10"/>
        <v>13.002320000000001</v>
      </c>
      <c r="H26" s="21">
        <f t="shared" si="11"/>
        <v>33.167519999999996</v>
      </c>
      <c r="I26" s="32">
        <f t="shared" si="12"/>
        <v>431.25470864639999</v>
      </c>
      <c r="J26" s="37">
        <f t="shared" si="13"/>
        <v>1100.0843829503997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13.00963</v>
      </c>
      <c r="C27" s="11">
        <v>12.995889999999999</v>
      </c>
      <c r="D27" s="10">
        <v>33.233519999999999</v>
      </c>
      <c r="E27" s="10">
        <v>33.55603</v>
      </c>
      <c r="F27" s="10">
        <v>26.144600000000001</v>
      </c>
      <c r="G27" s="11">
        <f t="shared" si="10"/>
        <v>13.002759999999999</v>
      </c>
      <c r="H27" s="21">
        <f t="shared" si="11"/>
        <v>33.394774999999996</v>
      </c>
      <c r="I27" s="32">
        <f t="shared" si="12"/>
        <v>434.2242445789999</v>
      </c>
      <c r="J27" s="37">
        <f t="shared" si="13"/>
        <v>1115.2109973006247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13.02289</v>
      </c>
      <c r="C28" s="11">
        <v>12.98541</v>
      </c>
      <c r="D28" s="10">
        <v>33.405529999999999</v>
      </c>
      <c r="E28" s="10">
        <v>33.722850000000001</v>
      </c>
      <c r="F28" s="10">
        <v>26.27918</v>
      </c>
      <c r="G28" s="11">
        <f t="shared" si="10"/>
        <v>13.004149999999999</v>
      </c>
      <c r="H28" s="21">
        <f t="shared" si="11"/>
        <v>33.564189999999996</v>
      </c>
      <c r="I28" s="32">
        <f t="shared" si="12"/>
        <v>436.47376138849995</v>
      </c>
      <c r="J28" s="37">
        <f t="shared" si="13"/>
        <v>1126.5548503560997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13.028179999999999</v>
      </c>
      <c r="C29" s="11">
        <v>12.99508</v>
      </c>
      <c r="D29" s="10">
        <v>33.539149999999999</v>
      </c>
      <c r="E29" s="10">
        <v>33.863140000000001</v>
      </c>
      <c r="F29" s="10">
        <v>26.374849999999999</v>
      </c>
      <c r="G29" s="11">
        <f t="shared" si="10"/>
        <v>13.01163</v>
      </c>
      <c r="H29" s="21">
        <f t="shared" si="11"/>
        <v>33.701144999999997</v>
      </c>
      <c r="I29" s="32">
        <f t="shared" si="12"/>
        <v>438.50682931634998</v>
      </c>
      <c r="J29" s="37">
        <f t="shared" si="13"/>
        <v>1135.7671743110247</v>
      </c>
      <c r="L29" s="19"/>
      <c r="M29" s="19"/>
      <c r="N29" s="19"/>
      <c r="O29" s="19"/>
      <c r="R29" s="10"/>
      <c r="S29" s="10"/>
    </row>
    <row r="30" spans="1:19" x14ac:dyDescent="0.25">
      <c r="A30" s="5">
        <v>21</v>
      </c>
      <c r="B30" s="11">
        <v>13.02107</v>
      </c>
      <c r="C30" s="11">
        <v>13.016019999999999</v>
      </c>
      <c r="D30" s="11">
        <v>33.645229999999998</v>
      </c>
      <c r="E30" s="11">
        <v>33.978270000000002</v>
      </c>
      <c r="F30" s="11">
        <v>26.443259999999999</v>
      </c>
      <c r="G30" s="11">
        <f t="shared" si="10"/>
        <v>13.018545</v>
      </c>
      <c r="H30" s="21">
        <f t="shared" si="11"/>
        <v>33.811750000000004</v>
      </c>
      <c r="I30" s="32">
        <f t="shared" si="12"/>
        <v>440.17978890375002</v>
      </c>
      <c r="J30" s="37">
        <f t="shared" si="13"/>
        <v>1143.2344380625002</v>
      </c>
      <c r="L30" s="19"/>
      <c r="M30" s="19"/>
      <c r="N30" s="19"/>
      <c r="O30" s="19"/>
      <c r="R30" s="11"/>
      <c r="S30" s="11"/>
    </row>
    <row r="31" spans="1:19" x14ac:dyDescent="0.25">
      <c r="A31" s="5">
        <v>22</v>
      </c>
      <c r="B31" s="11">
        <v>13.01831</v>
      </c>
      <c r="C31" s="11">
        <v>13.012839999999999</v>
      </c>
      <c r="D31" s="11">
        <v>33.712400000000002</v>
      </c>
      <c r="E31" s="11">
        <v>34.036659999999998</v>
      </c>
      <c r="F31" s="11">
        <v>26.48385</v>
      </c>
      <c r="G31" s="11">
        <f t="shared" si="10"/>
        <v>13.015574999999998</v>
      </c>
      <c r="H31" s="21">
        <f t="shared" si="11"/>
        <v>33.87453</v>
      </c>
      <c r="I31" s="32">
        <f t="shared" si="12"/>
        <v>440.89648580474994</v>
      </c>
      <c r="J31" s="37">
        <f t="shared" si="13"/>
        <v>1147.4837827209001</v>
      </c>
      <c r="L31" s="19"/>
      <c r="M31" s="19"/>
      <c r="N31" s="19"/>
      <c r="O31" s="19"/>
      <c r="R31" s="11"/>
      <c r="S31" s="11"/>
    </row>
    <row r="32" spans="1:19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  <c r="R32" s="15"/>
      <c r="S32" s="15"/>
    </row>
    <row r="33" spans="1:19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  <c r="R33" s="15"/>
      <c r="S33" s="15"/>
    </row>
    <row r="34" spans="1:19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9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9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9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9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9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9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9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9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9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9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9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9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9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9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abSelected="1" zoomScaleNormal="100" workbookViewId="0">
      <selection activeCell="L1" sqref="L1"/>
    </sheetView>
  </sheetViews>
  <sheetFormatPr defaultRowHeight="15.75" x14ac:dyDescent="0.25"/>
  <cols>
    <col min="1" max="2" width="9" style="1"/>
    <col min="3" max="3" width="10.625" style="1" customWidth="1"/>
    <col min="4" max="8" width="9" style="1"/>
    <col min="9" max="9" width="9" style="16"/>
    <col min="10" max="11" width="9" style="1"/>
    <col min="12" max="12" width="9" style="16"/>
    <col min="13" max="23" width="9" style="1"/>
  </cols>
  <sheetData>
    <row r="1" spans="1:23" s="2" customFormat="1" x14ac:dyDescent="0.25">
      <c r="A1" s="124" t="s">
        <v>68</v>
      </c>
      <c r="B1" s="125">
        <v>38</v>
      </c>
      <c r="C1" s="126" t="s">
        <v>1</v>
      </c>
      <c r="D1" s="16"/>
      <c r="E1" s="22"/>
      <c r="F1" s="155" t="s">
        <v>112</v>
      </c>
      <c r="G1" s="156"/>
      <c r="H1" s="16"/>
      <c r="I1" s="124" t="s">
        <v>116</v>
      </c>
      <c r="J1" s="137">
        <f>AVERAGE(P1a!J6,P1b!J6,P2a!J6,P2b!J6,P3a!J6,P3b!J6,P4a!J6,P4b!J6,P5a!J6,P5b!J6,P6a!J6,P6b!J6,P7a!J6,P7b!J6,P8a!J6,P8b!J6)</f>
        <v>2.987631471715672E-2</v>
      </c>
      <c r="K1" s="138" t="s">
        <v>117</v>
      </c>
      <c r="L1" s="16"/>
      <c r="M1" s="16"/>
      <c r="N1" s="150" t="s">
        <v>119</v>
      </c>
      <c r="O1" s="151"/>
      <c r="P1" s="16"/>
      <c r="Q1" s="16"/>
      <c r="R1" s="16"/>
      <c r="S1" s="16"/>
      <c r="T1" s="16"/>
      <c r="U1" s="16"/>
      <c r="V1" s="16"/>
      <c r="W1" s="16"/>
    </row>
    <row r="2" spans="1:23" x14ac:dyDescent="0.25">
      <c r="A2" s="127" t="s">
        <v>23</v>
      </c>
      <c r="B2" s="128">
        <v>0.1</v>
      </c>
      <c r="C2" s="129" t="s">
        <v>24</v>
      </c>
      <c r="E2" s="22"/>
      <c r="F2" s="115">
        <v>0</v>
      </c>
      <c r="G2" s="116">
        <v>0</v>
      </c>
      <c r="I2" s="127" t="s">
        <v>118</v>
      </c>
      <c r="J2" s="139">
        <f>STDEV(P1a!J6,P1b!J6,P2a!J6,P2b!J6,P3a!J6,P3b!J6,P4a!J6,P4b!J6,P5a!J6,P5b!J6,P6a!J6,P6b!J6,P7a!J6,P7b!J6,P8a!J6,P8b!J6)</f>
        <v>5.0214356027008392E-3</v>
      </c>
      <c r="K2" s="129" t="s">
        <v>117</v>
      </c>
      <c r="L2" s="57"/>
      <c r="N2" s="136">
        <v>1</v>
      </c>
      <c r="O2" s="142">
        <f>AVERAGE(H9,H11:H14,H16)</f>
        <v>13.123433642349077</v>
      </c>
    </row>
    <row r="3" spans="1:23" x14ac:dyDescent="0.25">
      <c r="A3" s="130" t="s">
        <v>25</v>
      </c>
      <c r="B3" s="134">
        <v>2</v>
      </c>
      <c r="C3" s="131"/>
      <c r="D3" s="1" t="s">
        <v>87</v>
      </c>
      <c r="E3" s="22"/>
      <c r="F3" s="132">
        <v>14</v>
      </c>
      <c r="G3" s="133">
        <v>14</v>
      </c>
      <c r="I3" s="130" t="s">
        <v>115</v>
      </c>
      <c r="J3" s="140">
        <f>AVERAGE(H9:H16)-AVERAGE(H22:H29)</f>
        <v>0.31202292046402746</v>
      </c>
      <c r="K3" s="131" t="s">
        <v>24</v>
      </c>
      <c r="L3" s="57"/>
      <c r="N3" s="6">
        <v>8</v>
      </c>
      <c r="O3" s="4">
        <f>O2</f>
        <v>13.123433642349077</v>
      </c>
    </row>
    <row r="4" spans="1:23" s="123" customFormat="1" x14ac:dyDescent="0.25">
      <c r="A4" s="120"/>
      <c r="B4" s="121"/>
      <c r="C4" s="120"/>
      <c r="D4" s="57"/>
      <c r="E4" s="120"/>
      <c r="F4" s="122"/>
      <c r="G4" s="122"/>
      <c r="H4" s="57"/>
      <c r="I4" s="128"/>
      <c r="J4" s="135"/>
      <c r="K4" s="128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spans="1:23" x14ac:dyDescent="0.25">
      <c r="A5" s="152" t="s">
        <v>113</v>
      </c>
      <c r="B5" s="153"/>
      <c r="C5" s="153"/>
      <c r="D5" s="153"/>
      <c r="E5" s="153"/>
      <c r="F5" s="153"/>
      <c r="G5" s="153"/>
      <c r="H5" s="153"/>
      <c r="I5" s="153"/>
      <c r="J5" s="153"/>
      <c r="K5" s="154"/>
      <c r="L5" s="57"/>
    </row>
    <row r="6" spans="1:23" x14ac:dyDescent="0.25">
      <c r="A6" s="152" t="s">
        <v>14</v>
      </c>
      <c r="B6" s="153"/>
      <c r="C6" s="154"/>
      <c r="D6" s="152" t="s">
        <v>19</v>
      </c>
      <c r="E6" s="153"/>
      <c r="F6" s="153"/>
      <c r="G6" s="153"/>
      <c r="H6" s="153"/>
      <c r="I6" s="153"/>
      <c r="J6" s="153"/>
      <c r="K6" s="154"/>
      <c r="L6" s="30"/>
    </row>
    <row r="7" spans="1:23" x14ac:dyDescent="0.25">
      <c r="A7" s="71" t="s">
        <v>13</v>
      </c>
      <c r="B7" s="59" t="s">
        <v>70</v>
      </c>
      <c r="C7" s="72" t="s">
        <v>83</v>
      </c>
      <c r="D7" s="71" t="s">
        <v>15</v>
      </c>
      <c r="E7" s="59" t="s">
        <v>16</v>
      </c>
      <c r="F7" s="59" t="s">
        <v>17</v>
      </c>
      <c r="G7" s="72" t="s">
        <v>18</v>
      </c>
      <c r="H7" s="71" t="s">
        <v>6</v>
      </c>
      <c r="I7" s="59" t="s">
        <v>86</v>
      </c>
      <c r="J7" s="59" t="s">
        <v>7</v>
      </c>
      <c r="K7" s="72" t="s">
        <v>21</v>
      </c>
      <c r="L7" s="30"/>
    </row>
    <row r="8" spans="1:23" x14ac:dyDescent="0.25">
      <c r="A8" s="117"/>
      <c r="B8" s="118"/>
      <c r="C8" s="119"/>
      <c r="D8" s="70" t="s">
        <v>20</v>
      </c>
      <c r="E8" s="58" t="s">
        <v>20</v>
      </c>
      <c r="F8" s="58" t="s">
        <v>20</v>
      </c>
      <c r="G8" s="73" t="s">
        <v>20</v>
      </c>
      <c r="H8" s="70" t="s">
        <v>20</v>
      </c>
      <c r="I8" s="58" t="s">
        <v>20</v>
      </c>
      <c r="J8" s="58" t="s">
        <v>20</v>
      </c>
      <c r="K8" s="73" t="s">
        <v>20</v>
      </c>
      <c r="L8" s="30"/>
    </row>
    <row r="9" spans="1:23" x14ac:dyDescent="0.25">
      <c r="A9" s="62" t="s">
        <v>88</v>
      </c>
      <c r="B9" s="63">
        <v>1</v>
      </c>
      <c r="C9" s="63">
        <f>'specimens &amp; settings'!K10</f>
        <v>220</v>
      </c>
      <c r="D9" s="105">
        <f>P1a!$B$6</f>
        <v>13.196144366855352</v>
      </c>
      <c r="E9" s="106">
        <f>P1a!$C$6</f>
        <v>13.13361585766498</v>
      </c>
      <c r="F9" s="107">
        <f>P1b!$B$6</f>
        <v>13.131088150008834</v>
      </c>
      <c r="G9" s="108">
        <f>P1b!$C$6</f>
        <v>13.093518126678481</v>
      </c>
      <c r="H9" s="77">
        <f t="shared" ref="H9:H16" si="0">AVERAGE(D9:G9)</f>
        <v>13.138591625301911</v>
      </c>
      <c r="I9" s="60">
        <f t="shared" ref="I9" si="1">MAX(D9:G9)-MIN(D9:G9)</f>
        <v>0.10262624017687116</v>
      </c>
      <c r="J9" s="60">
        <f t="shared" ref="J9:J16" si="2">STDEV(D9:G9)</f>
        <v>4.2524497816059235E-2</v>
      </c>
      <c r="K9" s="61">
        <f t="shared" ref="K9:K16" si="3">SQRT($B$2^2+(J9*$B$3)^2)</f>
        <v>0.13127578473592191</v>
      </c>
      <c r="L9" s="31"/>
    </row>
    <row r="10" spans="1:23" x14ac:dyDescent="0.25">
      <c r="A10" s="62" t="s">
        <v>89</v>
      </c>
      <c r="B10" s="63">
        <v>2</v>
      </c>
      <c r="C10" s="63">
        <f>'specimens &amp; settings'!K11</f>
        <v>428</v>
      </c>
      <c r="D10" s="109">
        <f>P2a!$B$6</f>
        <v>10.808517933129208</v>
      </c>
      <c r="E10" s="110">
        <f>P2a!$C$6</f>
        <v>10.827205719088685</v>
      </c>
      <c r="F10" s="110">
        <f>P2b!$B$6</f>
        <v>10.824689329482222</v>
      </c>
      <c r="G10" s="111">
        <f>P2b!$C$6</f>
        <v>10.825561382407038</v>
      </c>
      <c r="H10" s="78">
        <f t="shared" si="0"/>
        <v>10.821493591026789</v>
      </c>
      <c r="I10" s="64">
        <f t="shared" ref="I10:I16" si="4">MAX(D10:G10)-MIN(D10:G10)</f>
        <v>1.8687785959476955E-2</v>
      </c>
      <c r="J10" s="64">
        <f t="shared" si="2"/>
        <v>8.7131275643770323E-3</v>
      </c>
      <c r="K10" s="65">
        <f t="shared" si="3"/>
        <v>0.10150701634770096</v>
      </c>
      <c r="L10" s="31"/>
    </row>
    <row r="11" spans="1:23" x14ac:dyDescent="0.25">
      <c r="A11" s="62" t="s">
        <v>90</v>
      </c>
      <c r="B11" s="63">
        <v>3</v>
      </c>
      <c r="C11" s="63">
        <f>'specimens &amp; settings'!K12</f>
        <v>208</v>
      </c>
      <c r="D11" s="109">
        <f>P3a!$B$6</f>
        <v>13.107388365343816</v>
      </c>
      <c r="E11" s="110">
        <f>P3a!$C$6</f>
        <v>13.090924447065724</v>
      </c>
      <c r="F11" s="110">
        <f>P3b!$B$6</f>
        <v>13.142514077037609</v>
      </c>
      <c r="G11" s="111">
        <f>P3b!$C$6</f>
        <v>13.130983265551118</v>
      </c>
      <c r="H11" s="78">
        <f t="shared" si="0"/>
        <v>13.117952538749567</v>
      </c>
      <c r="I11" s="64">
        <f t="shared" si="4"/>
        <v>5.1589629971884321E-2</v>
      </c>
      <c r="J11" s="64">
        <f t="shared" si="2"/>
        <v>2.320336544461148E-2</v>
      </c>
      <c r="K11" s="65">
        <f t="shared" si="3"/>
        <v>0.11024329762767786</v>
      </c>
      <c r="L11" s="31"/>
    </row>
    <row r="12" spans="1:23" x14ac:dyDescent="0.25">
      <c r="A12" s="62" t="s">
        <v>91</v>
      </c>
      <c r="B12" s="63">
        <v>4</v>
      </c>
      <c r="C12" s="63">
        <f>'specimens &amp; settings'!K13</f>
        <v>207</v>
      </c>
      <c r="D12" s="109">
        <f>P4a!$B$6</f>
        <v>13.159369815014928</v>
      </c>
      <c r="E12" s="110">
        <f>P4a!$C$6</f>
        <v>13.14343844527904</v>
      </c>
      <c r="F12" s="110">
        <f>P4b!$B$6</f>
        <v>13.156557591493934</v>
      </c>
      <c r="G12" s="111">
        <f>P4b!$C$6</f>
        <v>13.141473765570311</v>
      </c>
      <c r="H12" s="78">
        <f t="shared" si="0"/>
        <v>13.150209904339553</v>
      </c>
      <c r="I12" s="64">
        <f t="shared" si="4"/>
        <v>1.7896049444617645E-2</v>
      </c>
      <c r="J12" s="64">
        <f t="shared" si="2"/>
        <v>9.0621902097747422E-3</v>
      </c>
      <c r="K12" s="65">
        <f t="shared" si="3"/>
        <v>0.10162919445510012</v>
      </c>
      <c r="L12" s="31"/>
    </row>
    <row r="13" spans="1:23" x14ac:dyDescent="0.25">
      <c r="A13" s="62" t="s">
        <v>92</v>
      </c>
      <c r="B13" s="63">
        <v>5</v>
      </c>
      <c r="C13" s="63">
        <f>'specimens &amp; settings'!K14</f>
        <v>198</v>
      </c>
      <c r="D13" s="109">
        <f>P5a!$B$6</f>
        <v>13.187616678327354</v>
      </c>
      <c r="E13" s="110">
        <f>P5a!$C$6</f>
        <v>13.17092400234303</v>
      </c>
      <c r="F13" s="110">
        <f>P5b!$B$6</f>
        <v>13.16260528273909</v>
      </c>
      <c r="G13" s="111">
        <f>P5b!$C$6</f>
        <v>13.158760715576424</v>
      </c>
      <c r="H13" s="78">
        <f t="shared" si="0"/>
        <v>13.169976669746475</v>
      </c>
      <c r="I13" s="64">
        <f t="shared" si="4"/>
        <v>2.885596275092972E-2</v>
      </c>
      <c r="J13" s="64">
        <f t="shared" si="2"/>
        <v>1.280888124361762E-2</v>
      </c>
      <c r="K13" s="65">
        <f>SQRT($B$2^2+(J13*$B$3)^2)</f>
        <v>0.10322920979476884</v>
      </c>
      <c r="L13" s="31"/>
    </row>
    <row r="14" spans="1:23" x14ac:dyDescent="0.25">
      <c r="A14" s="62" t="s">
        <v>93</v>
      </c>
      <c r="B14" s="63">
        <v>6</v>
      </c>
      <c r="C14" s="63">
        <f>'specimens &amp; settings'!K15</f>
        <v>147</v>
      </c>
      <c r="D14" s="109">
        <f>P6a!$B$6</f>
        <v>13.067457688250062</v>
      </c>
      <c r="E14" s="110">
        <f>P6a!$C$6</f>
        <v>12.998227528552084</v>
      </c>
      <c r="F14" s="110">
        <f>P6b!$B$6</f>
        <v>13.026337399999587</v>
      </c>
      <c r="G14" s="111">
        <f>P6b!$C$6</f>
        <v>12.994179516135208</v>
      </c>
      <c r="H14" s="78">
        <f t="shared" si="0"/>
        <v>13.021550533234233</v>
      </c>
      <c r="I14" s="64">
        <f t="shared" si="4"/>
        <v>7.3278172114854101E-2</v>
      </c>
      <c r="J14" s="64">
        <f>STDEV(D14:G14)</f>
        <v>3.3781237886906464E-2</v>
      </c>
      <c r="K14" s="65">
        <f t="shared" si="3"/>
        <v>0.12068424972914676</v>
      </c>
      <c r="L14" s="31"/>
    </row>
    <row r="15" spans="1:23" x14ac:dyDescent="0.25">
      <c r="A15" s="62" t="s">
        <v>94</v>
      </c>
      <c r="B15" s="63">
        <v>7</v>
      </c>
      <c r="C15" s="63">
        <f>'specimens &amp; settings'!K16</f>
        <v>405</v>
      </c>
      <c r="D15" s="109">
        <f>P7a!$B$6</f>
        <v>11.745465152050716</v>
      </c>
      <c r="E15" s="110">
        <f>P7a!$C$6</f>
        <v>11.598809481054605</v>
      </c>
      <c r="F15" s="110">
        <f>P7b!$B$6</f>
        <v>11.749071883182214</v>
      </c>
      <c r="G15" s="111">
        <f>P7b!$C$6</f>
        <v>11.637809984979512</v>
      </c>
      <c r="H15" s="78">
        <f t="shared" si="0"/>
        <v>11.682789125316763</v>
      </c>
      <c r="I15" s="64">
        <f t="shared" si="4"/>
        <v>0.15026240212760911</v>
      </c>
      <c r="J15" s="64">
        <f>STDEV(D15:G15)</f>
        <v>7.6152023464650331E-2</v>
      </c>
      <c r="K15" s="65">
        <f t="shared" si="3"/>
        <v>0.18219912928179052</v>
      </c>
      <c r="L15" s="31"/>
    </row>
    <row r="16" spans="1:23" x14ac:dyDescent="0.25">
      <c r="A16" s="66" t="s">
        <v>95</v>
      </c>
      <c r="B16" s="67">
        <v>8</v>
      </c>
      <c r="C16" s="67">
        <f>'specimens &amp; settings'!K17</f>
        <v>170</v>
      </c>
      <c r="D16" s="112">
        <f>P8a!$B$6</f>
        <v>13.164093793502177</v>
      </c>
      <c r="E16" s="113">
        <f>P8a!$C$6</f>
        <v>13.122584068906111</v>
      </c>
      <c r="F16" s="113">
        <f>P8b!$B$6</f>
        <v>13.154148689138676</v>
      </c>
      <c r="G16" s="114">
        <f>P8b!$C$6</f>
        <v>13.128455779343909</v>
      </c>
      <c r="H16" s="79">
        <f t="shared" si="0"/>
        <v>13.142320582722718</v>
      </c>
      <c r="I16" s="68">
        <f t="shared" si="4"/>
        <v>4.1509724596066278E-2</v>
      </c>
      <c r="J16" s="68">
        <f t="shared" si="2"/>
        <v>1.9964464759501546E-2</v>
      </c>
      <c r="K16" s="69">
        <f t="shared" si="3"/>
        <v>0.10767692144806852</v>
      </c>
      <c r="L16" s="31"/>
    </row>
    <row r="17" spans="1:23" x14ac:dyDescent="0.25">
      <c r="A17" s="30"/>
      <c r="B17" s="30"/>
      <c r="C17" s="30"/>
      <c r="D17" s="11"/>
      <c r="E17" s="11"/>
      <c r="F17" s="11"/>
      <c r="G17" s="11"/>
      <c r="H17" s="23"/>
      <c r="I17" s="23"/>
      <c r="J17" s="23"/>
      <c r="K17" s="31"/>
      <c r="L17" s="31"/>
    </row>
    <row r="18" spans="1:23" x14ac:dyDescent="0.25">
      <c r="A18" s="152" t="s">
        <v>114</v>
      </c>
      <c r="B18" s="153"/>
      <c r="C18" s="153"/>
      <c r="D18" s="153"/>
      <c r="E18" s="153"/>
      <c r="F18" s="153"/>
      <c r="G18" s="153"/>
      <c r="H18" s="153"/>
      <c r="I18" s="153"/>
      <c r="J18" s="153"/>
      <c r="K18" s="154"/>
      <c r="L18" s="31"/>
    </row>
    <row r="19" spans="1:23" s="2" customFormat="1" x14ac:dyDescent="0.25">
      <c r="A19" s="152" t="s">
        <v>14</v>
      </c>
      <c r="B19" s="153"/>
      <c r="C19" s="154"/>
      <c r="D19" s="152" t="s">
        <v>19</v>
      </c>
      <c r="E19" s="153"/>
      <c r="F19" s="153"/>
      <c r="G19" s="153"/>
      <c r="H19" s="153"/>
      <c r="I19" s="153"/>
      <c r="J19" s="153"/>
      <c r="K19" s="154"/>
      <c r="L19" s="31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</row>
    <row r="20" spans="1:23" s="2" customFormat="1" x14ac:dyDescent="0.25">
      <c r="A20" s="71" t="s">
        <v>13</v>
      </c>
      <c r="B20" s="59" t="s">
        <v>70</v>
      </c>
      <c r="C20" s="72" t="s">
        <v>83</v>
      </c>
      <c r="D20" s="71" t="s">
        <v>15</v>
      </c>
      <c r="E20" s="59" t="s">
        <v>16</v>
      </c>
      <c r="F20" s="59" t="s">
        <v>17</v>
      </c>
      <c r="G20" s="72" t="s">
        <v>18</v>
      </c>
      <c r="H20" s="71" t="s">
        <v>6</v>
      </c>
      <c r="I20" s="59" t="s">
        <v>86</v>
      </c>
      <c r="J20" s="59" t="s">
        <v>7</v>
      </c>
      <c r="K20" s="72" t="s">
        <v>21</v>
      </c>
      <c r="L20" s="31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</row>
    <row r="21" spans="1:23" x14ac:dyDescent="0.25">
      <c r="A21" s="117"/>
      <c r="B21" s="118"/>
      <c r="C21" s="119"/>
      <c r="D21" s="70" t="s">
        <v>20</v>
      </c>
      <c r="E21" s="58" t="s">
        <v>20</v>
      </c>
      <c r="F21" s="58" t="s">
        <v>20</v>
      </c>
      <c r="G21" s="73" t="s">
        <v>20</v>
      </c>
      <c r="H21" s="70" t="s">
        <v>20</v>
      </c>
      <c r="I21" s="58" t="s">
        <v>20</v>
      </c>
      <c r="J21" s="58" t="s">
        <v>20</v>
      </c>
      <c r="K21" s="73" t="s">
        <v>20</v>
      </c>
      <c r="L21" s="31"/>
    </row>
    <row r="22" spans="1:23" x14ac:dyDescent="0.25">
      <c r="A22" s="62" t="s">
        <v>104</v>
      </c>
      <c r="B22" s="63">
        <v>9</v>
      </c>
      <c r="C22" s="63">
        <v>220</v>
      </c>
      <c r="D22" s="105">
        <v>12.92520956275176</v>
      </c>
      <c r="E22" s="106">
        <v>12.93975256755304</v>
      </c>
      <c r="F22" s="107">
        <v>12.934946175951707</v>
      </c>
      <c r="G22" s="108">
        <v>12.988213893028044</v>
      </c>
      <c r="H22" s="77">
        <f>AVERAGE(D22:G22)</f>
        <v>12.947030549821138</v>
      </c>
      <c r="I22" s="60">
        <f t="shared" ref="I22:I29" si="5">MAX(D22:G22)-MIN(D22:G22)</f>
        <v>6.3004330276283937E-2</v>
      </c>
      <c r="J22" s="60">
        <f t="shared" ref="J22:J29" si="6">STDEV(D22:G22)</f>
        <v>2.81141977897926E-2</v>
      </c>
      <c r="K22" s="61">
        <v>8.9786594040838399E-2</v>
      </c>
      <c r="L22" s="31"/>
    </row>
    <row r="23" spans="1:23" x14ac:dyDescent="0.25">
      <c r="A23" s="62" t="s">
        <v>105</v>
      </c>
      <c r="B23" s="63">
        <v>10</v>
      </c>
      <c r="C23" s="63">
        <v>428</v>
      </c>
      <c r="D23" s="109">
        <v>10.788069471494696</v>
      </c>
      <c r="E23" s="110">
        <v>10.799795467294704</v>
      </c>
      <c r="F23" s="110">
        <v>10.806739519619445</v>
      </c>
      <c r="G23" s="111">
        <v>10.825900684569209</v>
      </c>
      <c r="H23" s="78">
        <f t="shared" ref="H23:H29" si="7">AVERAGE(D23:G23)</f>
        <v>10.805126285744514</v>
      </c>
      <c r="I23" s="64">
        <f>MAX(D23:G23)-MIN(D23:G23)</f>
        <v>3.7831213074513315E-2</v>
      </c>
      <c r="J23" s="64">
        <f t="shared" si="6"/>
        <v>1.5848561530523369E-2</v>
      </c>
      <c r="K23" s="65">
        <v>7.6842095301645319E-2</v>
      </c>
      <c r="L23" s="31"/>
    </row>
    <row r="24" spans="1:23" x14ac:dyDescent="0.25">
      <c r="A24" s="62" t="s">
        <v>106</v>
      </c>
      <c r="B24" s="63">
        <v>11</v>
      </c>
      <c r="C24" s="63">
        <v>208</v>
      </c>
      <c r="D24" s="109">
        <v>12.904890684788235</v>
      </c>
      <c r="E24" s="110">
        <v>12.935611135407655</v>
      </c>
      <c r="F24" s="110">
        <v>12.898613941144095</v>
      </c>
      <c r="G24" s="111">
        <v>12.918895693601868</v>
      </c>
      <c r="H24" s="78">
        <f t="shared" si="7"/>
        <v>12.914502863735464</v>
      </c>
      <c r="I24" s="64">
        <f t="shared" si="5"/>
        <v>3.6997194263559408E-2</v>
      </c>
      <c r="J24" s="64">
        <f>STDEV(D24:G24)</f>
        <v>1.6428714013886802E-2</v>
      </c>
      <c r="K24" s="65">
        <v>7.7327941758463498E-2</v>
      </c>
      <c r="L24" s="31"/>
    </row>
    <row r="25" spans="1:23" x14ac:dyDescent="0.25">
      <c r="A25" s="62" t="s">
        <v>107</v>
      </c>
      <c r="B25" s="63">
        <v>12</v>
      </c>
      <c r="C25" s="63">
        <v>207</v>
      </c>
      <c r="D25" s="109">
        <v>12.942572122936657</v>
      </c>
      <c r="E25" s="110">
        <v>12.934568765429997</v>
      </c>
      <c r="F25" s="110">
        <v>12.919107487519346</v>
      </c>
      <c r="G25" s="111">
        <v>12.934510603718703</v>
      </c>
      <c r="H25" s="78">
        <f t="shared" si="7"/>
        <v>12.932689744901175</v>
      </c>
      <c r="I25" s="64">
        <f t="shared" si="5"/>
        <v>2.3464635417310475E-2</v>
      </c>
      <c r="J25" s="64">
        <f t="shared" si="6"/>
        <v>9.8147059083723773E-3</v>
      </c>
      <c r="K25" s="65">
        <v>7.2700163743084925E-2</v>
      </c>
      <c r="L25" s="31"/>
    </row>
    <row r="26" spans="1:23" x14ac:dyDescent="0.25">
      <c r="A26" s="62" t="s">
        <v>108</v>
      </c>
      <c r="B26" s="63">
        <v>13</v>
      </c>
      <c r="C26" s="63">
        <v>198</v>
      </c>
      <c r="D26" s="109">
        <v>12.27057707454833</v>
      </c>
      <c r="E26" s="110">
        <v>12.320626427376224</v>
      </c>
      <c r="F26" s="110">
        <v>12.268744833137735</v>
      </c>
      <c r="G26" s="111">
        <v>12.336962258088134</v>
      </c>
      <c r="H26" s="78">
        <f t="shared" si="7"/>
        <v>12.299227648287605</v>
      </c>
      <c r="I26" s="64">
        <f t="shared" si="5"/>
        <v>6.8217424950399064E-2</v>
      </c>
      <c r="J26" s="64">
        <f t="shared" si="6"/>
        <v>3.4793993343355985E-2</v>
      </c>
      <c r="K26" s="65">
        <v>9.8704041918808993E-2</v>
      </c>
      <c r="L26" s="31"/>
    </row>
    <row r="27" spans="1:23" x14ac:dyDescent="0.25">
      <c r="A27" s="62" t="s">
        <v>109</v>
      </c>
      <c r="B27" s="63">
        <v>14</v>
      </c>
      <c r="C27" s="63">
        <v>147</v>
      </c>
      <c r="D27" s="109">
        <v>12.84957695632596</v>
      </c>
      <c r="E27" s="110">
        <v>12.899397849831525</v>
      </c>
      <c r="F27" s="110">
        <v>12.831420789375047</v>
      </c>
      <c r="G27" s="111">
        <v>12.882672322155091</v>
      </c>
      <c r="H27" s="78">
        <f>AVERAGE(D27:G27)</f>
        <v>12.865766979421906</v>
      </c>
      <c r="I27" s="64">
        <f t="shared" si="5"/>
        <v>6.7977060456478E-2</v>
      </c>
      <c r="J27" s="64">
        <f t="shared" si="6"/>
        <v>3.0868558307860141E-2</v>
      </c>
      <c r="K27" s="65">
        <v>9.3335264332528922E-2</v>
      </c>
      <c r="L27" s="31"/>
    </row>
    <row r="28" spans="1:23" x14ac:dyDescent="0.25">
      <c r="A28" s="62" t="s">
        <v>110</v>
      </c>
      <c r="B28" s="63">
        <v>15</v>
      </c>
      <c r="C28" s="63">
        <v>405</v>
      </c>
      <c r="D28" s="109">
        <v>10.993761844375658</v>
      </c>
      <c r="E28" s="110">
        <v>11.011500837178225</v>
      </c>
      <c r="F28" s="110">
        <v>11.017225392499661</v>
      </c>
      <c r="G28" s="111">
        <v>11.018590044369009</v>
      </c>
      <c r="H28" s="78">
        <f t="shared" si="7"/>
        <v>11.010269529605637</v>
      </c>
      <c r="I28" s="64">
        <f t="shared" si="5"/>
        <v>2.4828199993351063E-2</v>
      </c>
      <c r="J28" s="64">
        <f t="shared" si="6"/>
        <v>1.1425625942274475E-2</v>
      </c>
      <c r="K28" s="65">
        <v>7.3635451466607452E-2</v>
      </c>
      <c r="L28" s="31"/>
    </row>
    <row r="29" spans="1:23" x14ac:dyDescent="0.25">
      <c r="A29" s="66" t="s">
        <v>111</v>
      </c>
      <c r="B29" s="67">
        <v>16</v>
      </c>
      <c r="C29" s="67">
        <v>170</v>
      </c>
      <c r="D29" s="112">
        <v>12.969012081328998</v>
      </c>
      <c r="E29" s="113">
        <v>12.97549997739522</v>
      </c>
      <c r="F29" s="113">
        <v>12.950695266368783</v>
      </c>
      <c r="G29" s="114">
        <v>13.001143095740359</v>
      </c>
      <c r="H29" s="79">
        <f t="shared" si="7"/>
        <v>12.974087605208339</v>
      </c>
      <c r="I29" s="68">
        <f t="shared" si="5"/>
        <v>5.0447829371575992E-2</v>
      </c>
      <c r="J29" s="68">
        <f t="shared" si="6"/>
        <v>2.0872284830662065E-2</v>
      </c>
      <c r="K29" s="69">
        <v>8.1502203014453198E-2</v>
      </c>
      <c r="L29" s="31"/>
    </row>
    <row r="30" spans="1:23" x14ac:dyDescent="0.25">
      <c r="A30" s="30"/>
      <c r="B30" s="57"/>
      <c r="C30" s="57"/>
      <c r="D30" s="74"/>
      <c r="E30" s="11"/>
      <c r="F30" s="74"/>
      <c r="G30" s="11"/>
      <c r="H30" s="23"/>
      <c r="I30" s="23"/>
      <c r="J30" s="23"/>
      <c r="K30" s="31"/>
      <c r="L30" s="31"/>
    </row>
    <row r="31" spans="1:23" x14ac:dyDescent="0.25">
      <c r="A31" s="30"/>
      <c r="B31" s="57"/>
      <c r="C31" s="57"/>
      <c r="D31" s="74"/>
      <c r="E31" s="11"/>
      <c r="F31" s="74"/>
      <c r="G31" s="11"/>
      <c r="H31" s="23"/>
      <c r="I31" s="23"/>
      <c r="J31" s="23"/>
      <c r="K31" s="31"/>
      <c r="L31" s="31"/>
    </row>
    <row r="32" spans="1:23" x14ac:dyDescent="0.25">
      <c r="A32" s="30"/>
      <c r="B32" s="57"/>
      <c r="C32" s="57"/>
      <c r="D32" s="74"/>
      <c r="E32" s="11"/>
      <c r="F32" s="74"/>
      <c r="G32" s="11"/>
      <c r="H32" s="23"/>
      <c r="I32" s="23"/>
      <c r="J32" s="23"/>
      <c r="K32" s="31"/>
      <c r="L32" s="31"/>
    </row>
    <row r="33" spans="1:12" x14ac:dyDescent="0.25">
      <c r="A33" s="30"/>
      <c r="B33" s="57"/>
      <c r="C33" s="57"/>
      <c r="D33" s="74"/>
      <c r="E33" s="11"/>
      <c r="F33" s="74"/>
      <c r="G33" s="11"/>
      <c r="H33" s="23"/>
      <c r="I33" s="23"/>
      <c r="J33" s="23"/>
      <c r="K33" s="31"/>
      <c r="L33" s="31"/>
    </row>
    <row r="34" spans="1:12" x14ac:dyDescent="0.25">
      <c r="A34" s="30"/>
      <c r="B34" s="57"/>
      <c r="C34" s="57"/>
      <c r="D34" s="74"/>
      <c r="E34" s="11"/>
      <c r="F34" s="74"/>
      <c r="H34" s="23"/>
      <c r="I34" s="141"/>
    </row>
    <row r="35" spans="1:12" x14ac:dyDescent="0.25">
      <c r="A35" s="57"/>
      <c r="B35" s="57"/>
      <c r="C35" s="57"/>
      <c r="D35" s="74"/>
      <c r="E35" s="57"/>
      <c r="F35" s="74"/>
      <c r="H35" s="23"/>
    </row>
    <row r="36" spans="1:12" x14ac:dyDescent="0.25">
      <c r="A36" s="57"/>
      <c r="B36" s="57"/>
      <c r="C36" s="57"/>
      <c r="D36" s="74"/>
      <c r="E36" s="57"/>
      <c r="F36" s="74"/>
      <c r="H36" s="23"/>
    </row>
    <row r="37" spans="1:12" x14ac:dyDescent="0.25">
      <c r="A37" s="57"/>
      <c r="B37" s="57"/>
      <c r="C37" s="57"/>
      <c r="D37" s="74"/>
      <c r="E37" s="57"/>
      <c r="F37" s="74"/>
      <c r="H37" s="23"/>
    </row>
    <row r="38" spans="1:12" x14ac:dyDescent="0.25">
      <c r="A38" s="57"/>
      <c r="B38" s="57"/>
      <c r="C38" s="57"/>
      <c r="D38" s="74"/>
      <c r="E38" s="57"/>
      <c r="H38" s="23"/>
    </row>
    <row r="39" spans="1:12" x14ac:dyDescent="0.25">
      <c r="A39" s="57"/>
      <c r="B39" s="57"/>
      <c r="C39" s="57"/>
      <c r="D39" s="74"/>
      <c r="E39" s="57"/>
      <c r="H39" s="23"/>
    </row>
    <row r="40" spans="1:12" x14ac:dyDescent="0.25">
      <c r="D40" s="74"/>
      <c r="H40" s="23">
        <f>H16-$O$2</f>
        <v>1.8886940373640471E-2</v>
      </c>
    </row>
    <row r="41" spans="1:12" x14ac:dyDescent="0.25">
      <c r="B41" s="30"/>
      <c r="C41" s="23"/>
      <c r="D41" s="74"/>
      <c r="H41" s="23"/>
    </row>
    <row r="42" spans="1:12" x14ac:dyDescent="0.25">
      <c r="D42" s="74"/>
      <c r="H42" s="23"/>
    </row>
    <row r="43" spans="1:12" x14ac:dyDescent="0.25">
      <c r="H43" s="23"/>
    </row>
    <row r="44" spans="1:12" x14ac:dyDescent="0.25">
      <c r="H44" s="23"/>
    </row>
  </sheetData>
  <sortState ref="A26:E40">
    <sortCondition ref="D26:D40"/>
  </sortState>
  <mergeCells count="8">
    <mergeCell ref="N1:O1"/>
    <mergeCell ref="D6:K6"/>
    <mergeCell ref="A6:C6"/>
    <mergeCell ref="A19:C19"/>
    <mergeCell ref="D19:K19"/>
    <mergeCell ref="F1:G1"/>
    <mergeCell ref="A18:K18"/>
    <mergeCell ref="A5:K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V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22" x14ac:dyDescent="0.25">
      <c r="A1" s="16" t="s">
        <v>68</v>
      </c>
      <c r="B1" s="44">
        <f>summary!B1</f>
        <v>38</v>
      </c>
      <c r="C1" s="19" t="s">
        <v>1</v>
      </c>
    </row>
    <row r="2" spans="1:22" x14ac:dyDescent="0.25">
      <c r="B2" s="16"/>
      <c r="C2" s="16"/>
    </row>
    <row r="3" spans="1:22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22" x14ac:dyDescent="0.25">
      <c r="A4" s="5" t="s">
        <v>6</v>
      </c>
      <c r="B4" s="20">
        <f>AVERAGE(B10:B334)</f>
        <v>13.042154999999999</v>
      </c>
      <c r="C4" s="20">
        <f t="shared" ref="C4:H4" si="0">AVERAGE(C10:C334)</f>
        <v>12.992172</v>
      </c>
      <c r="D4" s="20">
        <f t="shared" si="0"/>
        <v>33.220625499999997</v>
      </c>
      <c r="E4" s="20">
        <f t="shared" si="0"/>
        <v>33.610000999999997</v>
      </c>
      <c r="F4" s="20">
        <f t="shared" si="0"/>
        <v>26.057209</v>
      </c>
      <c r="G4" s="20">
        <f t="shared" si="0"/>
        <v>13.017163499999999</v>
      </c>
      <c r="H4" s="3">
        <f t="shared" si="0"/>
        <v>33.415313250000004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22" x14ac:dyDescent="0.25">
      <c r="A5" s="5" t="s">
        <v>7</v>
      </c>
      <c r="B5" s="20">
        <f t="shared" ref="B5:H5" si="1">STDEV(B10:B334)</f>
        <v>3.3374356764942624E-2</v>
      </c>
      <c r="C5" s="20">
        <f t="shared" si="1"/>
        <v>2.0259818568315244E-2</v>
      </c>
      <c r="D5" s="20">
        <f t="shared" si="1"/>
        <v>0.72481032629941411</v>
      </c>
      <c r="E5" s="20">
        <f t="shared" si="1"/>
        <v>0.73763941356265161</v>
      </c>
      <c r="F5" s="20">
        <f t="shared" si="1"/>
        <v>0.62567337088174579</v>
      </c>
      <c r="G5" s="20">
        <f t="shared" si="1"/>
        <v>2.4649406638529343E-2</v>
      </c>
      <c r="H5" s="3">
        <f t="shared" si="1"/>
        <v>0.73116815522954581</v>
      </c>
      <c r="I5" s="20">
        <f>AVERAGE(G10:G331)</f>
        <v>13.017163499999999</v>
      </c>
      <c r="J5" s="20">
        <f>AVERAGE(H10:H331)</f>
        <v>33.415313250000004</v>
      </c>
      <c r="K5" s="20">
        <f>AVERAGE(I10:I331)</f>
        <v>434.98895953970748</v>
      </c>
      <c r="L5" s="20">
        <f>AVERAGE(J10:J331)</f>
        <v>1117.0910361232859</v>
      </c>
      <c r="M5" s="5">
        <v>20</v>
      </c>
      <c r="N5" s="20">
        <f>B$4+$J$6*($M5-D$4)</f>
        <v>12.616192198763827</v>
      </c>
      <c r="O5" s="20">
        <f>C$4+$J$6*($M5-E$4)</f>
        <v>12.553663689573455</v>
      </c>
      <c r="P5" s="3">
        <f>$L$6+$J$6*$M5</f>
        <v>12.584927944168216</v>
      </c>
    </row>
    <row r="6" spans="1:22" x14ac:dyDescent="0.25">
      <c r="A6" s="6" t="s">
        <v>69</v>
      </c>
      <c r="B6" s="7">
        <f>B4+$J$6*($B$1-D4)</f>
        <v>13.196144366855352</v>
      </c>
      <c r="C6" s="7">
        <f>C4+$J$6*($B$1-E4)</f>
        <v>13.13361585766498</v>
      </c>
      <c r="D6" s="7">
        <f>$B$1</f>
        <v>38</v>
      </c>
      <c r="E6" s="7">
        <f>$B$1</f>
        <v>38</v>
      </c>
      <c r="F6" s="7">
        <f>F4</f>
        <v>26.057209</v>
      </c>
      <c r="G6" s="41">
        <f>AVERAGE(B6:C6)</f>
        <v>13.164880112260166</v>
      </c>
      <c r="H6" s="4">
        <f>$B$1</f>
        <v>38</v>
      </c>
      <c r="I6" s="7" t="s">
        <v>61</v>
      </c>
      <c r="J6" s="34">
        <f>(K5-I5*J5)/(L5-J5^2)</f>
        <v>3.2219564893973582E-2</v>
      </c>
      <c r="K6" s="7" t="s">
        <v>62</v>
      </c>
      <c r="L6" s="7">
        <f>(L5*I5-K5*J5)/(L5-J5^2)</f>
        <v>11.940536646288745</v>
      </c>
      <c r="M6" s="6">
        <v>50</v>
      </c>
      <c r="N6" s="7">
        <f>B$4+$J$6*($M6-D$4)</f>
        <v>13.582779145583036</v>
      </c>
      <c r="O6" s="7">
        <f>C$4+$J$6*($M6-E$4)</f>
        <v>13.520250636392662</v>
      </c>
      <c r="P6" s="4">
        <f>$L$6+$J$6*$M6</f>
        <v>13.551514890987423</v>
      </c>
    </row>
    <row r="7" spans="1:22" x14ac:dyDescent="0.25">
      <c r="B7" s="16"/>
      <c r="C7" s="16"/>
      <c r="D7" s="16"/>
      <c r="E7" s="16"/>
      <c r="F7" s="16"/>
    </row>
    <row r="8" spans="1:22" x14ac:dyDescent="0.25">
      <c r="A8" s="82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82" t="s">
        <v>63</v>
      </c>
      <c r="J8" s="83" t="s">
        <v>64</v>
      </c>
      <c r="L8" s="2"/>
      <c r="M8" s="10"/>
    </row>
    <row r="9" spans="1:22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</row>
    <row r="10" spans="1:22" x14ac:dyDescent="0.25">
      <c r="A10" s="82">
        <v>1</v>
      </c>
      <c r="B10" s="11">
        <v>12.94556</v>
      </c>
      <c r="C10" s="11">
        <v>12.9239</v>
      </c>
      <c r="D10" s="10">
        <v>30.927070000000001</v>
      </c>
      <c r="E10" s="10">
        <v>31.23348</v>
      </c>
      <c r="F10" s="10">
        <v>26.970030000000001</v>
      </c>
      <c r="G10" s="11">
        <f t="shared" ref="G10:G27" si="2">AVERAGE(B10:C10)</f>
        <v>12.93473</v>
      </c>
      <c r="H10" s="21">
        <f t="shared" ref="H10:H27" si="3">AVERAGE(D10:E10)</f>
        <v>31.080275</v>
      </c>
      <c r="I10" s="35">
        <f t="shared" ref="I10:I11" si="4">G10*H10</f>
        <v>402.01496545075003</v>
      </c>
      <c r="J10" s="36">
        <f t="shared" ref="J10:J11" si="5">H10^2</f>
        <v>965.983494075625</v>
      </c>
      <c r="R10" s="11"/>
      <c r="S10" s="11"/>
      <c r="T10" s="10"/>
      <c r="U10" s="10"/>
      <c r="V10" s="10"/>
    </row>
    <row r="11" spans="1:22" x14ac:dyDescent="0.25">
      <c r="A11" s="5">
        <v>2</v>
      </c>
      <c r="B11" s="11">
        <v>13.02176</v>
      </c>
      <c r="C11" s="11">
        <v>12.97218</v>
      </c>
      <c r="D11" s="11">
        <v>32.604770000000002</v>
      </c>
      <c r="E11" s="11">
        <v>32.991309999999999</v>
      </c>
      <c r="F11" s="11">
        <v>26.945599999999999</v>
      </c>
      <c r="G11" s="11">
        <f t="shared" si="2"/>
        <v>12.996970000000001</v>
      </c>
      <c r="H11" s="21">
        <f t="shared" si="3"/>
        <v>32.79804</v>
      </c>
      <c r="I11" s="32">
        <f t="shared" si="4"/>
        <v>426.27514193880006</v>
      </c>
      <c r="J11" s="37">
        <f t="shared" si="5"/>
        <v>1075.7114278416</v>
      </c>
      <c r="L11" s="2"/>
      <c r="R11" s="11"/>
      <c r="S11" s="11"/>
      <c r="T11" s="11"/>
      <c r="U11" s="11"/>
      <c r="V11" s="11"/>
    </row>
    <row r="12" spans="1:22" x14ac:dyDescent="0.25">
      <c r="A12" s="5">
        <v>3</v>
      </c>
      <c r="B12" s="11">
        <v>13.05509</v>
      </c>
      <c r="C12" s="11">
        <v>12.984059999999999</v>
      </c>
      <c r="D12" s="10">
        <v>33.50217</v>
      </c>
      <c r="E12" s="10">
        <v>33.893050000000002</v>
      </c>
      <c r="F12" s="10">
        <v>26.916250000000002</v>
      </c>
      <c r="G12" s="11">
        <f t="shared" si="2"/>
        <v>13.019575</v>
      </c>
      <c r="H12" s="21">
        <f t="shared" si="3"/>
        <v>33.697609999999997</v>
      </c>
      <c r="I12" s="32">
        <f t="shared" ref="I12:I13" si="6">G12*H12</f>
        <v>438.72856071574995</v>
      </c>
      <c r="J12" s="37">
        <f t="shared" ref="J12:J13" si="7">H12^2</f>
        <v>1135.5289197120999</v>
      </c>
      <c r="R12" s="11"/>
      <c r="S12" s="11"/>
      <c r="T12" s="10"/>
      <c r="U12" s="10"/>
      <c r="V12" s="10"/>
    </row>
    <row r="13" spans="1:22" x14ac:dyDescent="0.25">
      <c r="A13" s="5">
        <v>4</v>
      </c>
      <c r="B13" s="11">
        <v>13.06804</v>
      </c>
      <c r="C13" s="11">
        <v>12.984069999999999</v>
      </c>
      <c r="D13" s="10">
        <v>33.956060000000001</v>
      </c>
      <c r="E13" s="10">
        <v>34.357810000000001</v>
      </c>
      <c r="F13" s="10">
        <v>26.893560000000001</v>
      </c>
      <c r="G13" s="11">
        <f t="shared" si="2"/>
        <v>13.026054999999999</v>
      </c>
      <c r="H13" s="21">
        <f t="shared" si="3"/>
        <v>34.156935000000004</v>
      </c>
      <c r="I13" s="32">
        <f t="shared" si="6"/>
        <v>444.93011394142502</v>
      </c>
      <c r="J13" s="37">
        <f t="shared" si="7"/>
        <v>1166.6962085942253</v>
      </c>
      <c r="R13" s="11"/>
      <c r="S13" s="11"/>
      <c r="T13" s="10"/>
      <c r="U13" s="10"/>
      <c r="V13" s="10"/>
    </row>
    <row r="14" spans="1:22" x14ac:dyDescent="0.25">
      <c r="A14" s="5">
        <v>5</v>
      </c>
      <c r="B14" s="11">
        <v>13.061</v>
      </c>
      <c r="C14" s="11">
        <v>13.01426</v>
      </c>
      <c r="D14" s="10">
        <v>34.174010000000003</v>
      </c>
      <c r="E14" s="10">
        <v>34.58202</v>
      </c>
      <c r="F14" s="10">
        <v>26.860299999999999</v>
      </c>
      <c r="G14" s="11">
        <f t="shared" si="2"/>
        <v>13.03763</v>
      </c>
      <c r="H14" s="21">
        <f t="shared" si="3"/>
        <v>34.378015000000005</v>
      </c>
      <c r="I14" s="32">
        <f t="shared" ref="I14:I27" si="8">G14*H14</f>
        <v>448.20783970445007</v>
      </c>
      <c r="J14" s="37">
        <f t="shared" ref="J14:J27" si="9">H14^2</f>
        <v>1181.8479153402254</v>
      </c>
      <c r="R14" s="11"/>
      <c r="S14" s="11"/>
      <c r="T14" s="10"/>
      <c r="U14" s="10"/>
      <c r="V14" s="10"/>
    </row>
    <row r="15" spans="1:22" x14ac:dyDescent="0.25">
      <c r="A15" s="5">
        <v>6</v>
      </c>
      <c r="B15" s="11">
        <v>13.132159999999999</v>
      </c>
      <c r="C15" s="11">
        <v>13.002129999999999</v>
      </c>
      <c r="D15" s="10">
        <v>34.213520000000003</v>
      </c>
      <c r="E15" s="10">
        <v>34.601869999999998</v>
      </c>
      <c r="F15" s="10">
        <v>26.711649999999999</v>
      </c>
      <c r="G15" s="11">
        <f t="shared" si="2"/>
        <v>13.067145</v>
      </c>
      <c r="H15" s="21">
        <f t="shared" si="3"/>
        <v>34.407695000000004</v>
      </c>
      <c r="I15" s="32">
        <f t="shared" si="8"/>
        <v>449.61033968077504</v>
      </c>
      <c r="J15" s="37">
        <f t="shared" si="9"/>
        <v>1183.8894752130252</v>
      </c>
      <c r="R15" s="11"/>
      <c r="S15" s="11"/>
      <c r="T15" s="10"/>
      <c r="U15" s="10"/>
      <c r="V15" s="10"/>
    </row>
    <row r="16" spans="1:22" x14ac:dyDescent="0.25">
      <c r="A16" s="5">
        <v>7</v>
      </c>
      <c r="B16" s="11">
        <v>13.06696</v>
      </c>
      <c r="C16" s="11">
        <v>13.00592</v>
      </c>
      <c r="D16" s="11">
        <v>34.002029999999998</v>
      </c>
      <c r="E16" s="11">
        <v>34.37491</v>
      </c>
      <c r="F16" s="11">
        <v>26.389990000000001</v>
      </c>
      <c r="G16" s="11">
        <f t="shared" si="2"/>
        <v>13.036439999999999</v>
      </c>
      <c r="H16" s="21">
        <f t="shared" si="3"/>
        <v>34.188469999999995</v>
      </c>
      <c r="I16" s="32">
        <f t="shared" si="8"/>
        <v>445.69593784679989</v>
      </c>
      <c r="J16" s="37">
        <f t="shared" si="9"/>
        <v>1168.8514809408996</v>
      </c>
      <c r="R16" s="11"/>
      <c r="S16" s="11"/>
      <c r="T16" s="11"/>
      <c r="U16" s="11"/>
      <c r="V16" s="11"/>
    </row>
    <row r="17" spans="1:22" x14ac:dyDescent="0.25">
      <c r="A17" s="5">
        <v>8</v>
      </c>
      <c r="B17" s="11">
        <v>13.05475</v>
      </c>
      <c r="C17" s="11">
        <v>13.00869</v>
      </c>
      <c r="D17" s="11">
        <v>33.74521</v>
      </c>
      <c r="E17" s="11">
        <v>34.120159999999998</v>
      </c>
      <c r="F17" s="11">
        <v>26.153580000000002</v>
      </c>
      <c r="G17" s="11">
        <f t="shared" si="2"/>
        <v>13.03172</v>
      </c>
      <c r="H17" s="21">
        <f t="shared" si="3"/>
        <v>33.932684999999999</v>
      </c>
      <c r="I17" s="32">
        <f t="shared" si="8"/>
        <v>442.2012497682</v>
      </c>
      <c r="J17" s="37">
        <f t="shared" si="9"/>
        <v>1151.427111309225</v>
      </c>
      <c r="R17" s="11"/>
      <c r="S17" s="11"/>
      <c r="T17" s="11"/>
      <c r="U17" s="11"/>
      <c r="V17" s="11"/>
    </row>
    <row r="18" spans="1:22" x14ac:dyDescent="0.25">
      <c r="A18" s="5">
        <v>9</v>
      </c>
      <c r="B18" s="11">
        <v>13.04204</v>
      </c>
      <c r="C18" s="11">
        <v>13.00262</v>
      </c>
      <c r="D18" s="10">
        <v>33.5274</v>
      </c>
      <c r="E18" s="10">
        <v>33.906260000000003</v>
      </c>
      <c r="F18" s="10">
        <v>25.97118</v>
      </c>
      <c r="G18" s="11">
        <f t="shared" si="2"/>
        <v>13.02233</v>
      </c>
      <c r="H18" s="21">
        <f t="shared" si="3"/>
        <v>33.716830000000002</v>
      </c>
      <c r="I18" s="32">
        <f t="shared" si="8"/>
        <v>439.07168681390004</v>
      </c>
      <c r="J18" s="37">
        <f t="shared" si="9"/>
        <v>1136.8246252489</v>
      </c>
      <c r="R18" s="11"/>
      <c r="S18" s="11"/>
      <c r="T18" s="10"/>
      <c r="U18" s="10"/>
      <c r="V18" s="10"/>
    </row>
    <row r="19" spans="1:22" x14ac:dyDescent="0.25">
      <c r="A19" s="5">
        <v>10</v>
      </c>
      <c r="B19" s="11">
        <v>13.056099999999999</v>
      </c>
      <c r="C19" s="11">
        <v>12.989269999999999</v>
      </c>
      <c r="D19" s="11">
        <v>33.353499999999997</v>
      </c>
      <c r="E19" s="11">
        <v>33.737079999999999</v>
      </c>
      <c r="F19" s="11">
        <v>25.829830000000001</v>
      </c>
      <c r="G19" s="11">
        <f t="shared" si="2"/>
        <v>13.022684999999999</v>
      </c>
      <c r="H19" s="21">
        <f t="shared" si="3"/>
        <v>33.545289999999994</v>
      </c>
      <c r="I19" s="32">
        <f t="shared" si="8"/>
        <v>436.84974490364988</v>
      </c>
      <c r="J19" s="37">
        <f t="shared" si="9"/>
        <v>1125.2864811840996</v>
      </c>
      <c r="R19" s="11"/>
      <c r="S19" s="11"/>
      <c r="T19" s="11"/>
      <c r="U19" s="11"/>
      <c r="V19" s="11"/>
    </row>
    <row r="20" spans="1:22" x14ac:dyDescent="0.25">
      <c r="A20" s="5">
        <v>11</v>
      </c>
      <c r="B20" s="11">
        <v>13.037509999999999</v>
      </c>
      <c r="C20" s="11">
        <v>13.024749999999999</v>
      </c>
      <c r="D20" s="11">
        <v>33.377549999999999</v>
      </c>
      <c r="E20" s="11">
        <v>33.790239999999997</v>
      </c>
      <c r="F20" s="11">
        <v>25.966080000000002</v>
      </c>
      <c r="G20" s="11">
        <f t="shared" si="2"/>
        <v>13.031129999999999</v>
      </c>
      <c r="H20" s="21">
        <f t="shared" si="3"/>
        <v>33.583894999999998</v>
      </c>
      <c r="I20" s="32">
        <f t="shared" si="8"/>
        <v>437.63610165134997</v>
      </c>
      <c r="J20" s="37">
        <f t="shared" si="9"/>
        <v>1127.878003371025</v>
      </c>
      <c r="R20" s="11"/>
      <c r="S20" s="11"/>
      <c r="T20" s="11"/>
      <c r="U20" s="11"/>
      <c r="V20" s="11"/>
    </row>
    <row r="21" spans="1:22" x14ac:dyDescent="0.25">
      <c r="A21" s="5">
        <v>12</v>
      </c>
      <c r="B21" s="11">
        <v>13.045679999999999</v>
      </c>
      <c r="C21" s="11">
        <v>12.997959999999999</v>
      </c>
      <c r="D21" s="10">
        <v>33.373350000000002</v>
      </c>
      <c r="E21" s="10">
        <v>33.769849999999998</v>
      </c>
      <c r="F21" s="10">
        <v>25.897220000000001</v>
      </c>
      <c r="G21" s="11">
        <f t="shared" si="2"/>
        <v>13.021819999999998</v>
      </c>
      <c r="H21" s="21">
        <f t="shared" si="3"/>
        <v>33.571600000000004</v>
      </c>
      <c r="I21" s="32">
        <f t="shared" si="8"/>
        <v>437.16333231199997</v>
      </c>
      <c r="J21" s="37">
        <f t="shared" si="9"/>
        <v>1127.0523265600002</v>
      </c>
      <c r="R21" s="11"/>
      <c r="S21" s="11"/>
      <c r="T21" s="10"/>
      <c r="U21" s="10"/>
      <c r="V21" s="10"/>
    </row>
    <row r="22" spans="1:22" x14ac:dyDescent="0.25">
      <c r="A22" s="5">
        <v>13</v>
      </c>
      <c r="B22" s="11">
        <v>13.038779999999999</v>
      </c>
      <c r="C22" s="11">
        <v>12.99813</v>
      </c>
      <c r="D22" s="11">
        <v>33.257820000000002</v>
      </c>
      <c r="E22" s="11">
        <v>33.648989999999998</v>
      </c>
      <c r="F22" s="11">
        <v>25.736989999999999</v>
      </c>
      <c r="G22" s="11">
        <f t="shared" si="2"/>
        <v>13.018454999999999</v>
      </c>
      <c r="H22" s="21">
        <f t="shared" si="3"/>
        <v>33.453405000000004</v>
      </c>
      <c r="I22" s="32">
        <f t="shared" si="8"/>
        <v>435.51164758927501</v>
      </c>
      <c r="J22" s="37">
        <f t="shared" si="9"/>
        <v>1119.1303060940252</v>
      </c>
      <c r="R22" s="11"/>
      <c r="S22" s="11"/>
      <c r="T22" s="11"/>
      <c r="U22" s="11"/>
      <c r="V22" s="11"/>
    </row>
    <row r="23" spans="1:22" x14ac:dyDescent="0.25">
      <c r="A23" s="5">
        <v>14</v>
      </c>
      <c r="B23" s="11">
        <v>13.039719999999999</v>
      </c>
      <c r="C23" s="11">
        <v>12.99972</v>
      </c>
      <c r="D23" s="10">
        <v>33.136040000000001</v>
      </c>
      <c r="E23" s="10">
        <v>33.528700000000001</v>
      </c>
      <c r="F23" s="10">
        <v>25.62096</v>
      </c>
      <c r="G23" s="11">
        <f t="shared" si="2"/>
        <v>13.01972</v>
      </c>
      <c r="H23" s="21">
        <f t="shared" si="3"/>
        <v>33.332369999999997</v>
      </c>
      <c r="I23" s="32">
        <f t="shared" si="8"/>
        <v>433.97812433639996</v>
      </c>
      <c r="J23" s="37">
        <f t="shared" si="9"/>
        <v>1111.0468898168999</v>
      </c>
      <c r="R23" s="11"/>
      <c r="S23" s="11"/>
      <c r="T23" s="10"/>
      <c r="U23" s="10"/>
      <c r="V23" s="10"/>
    </row>
    <row r="24" spans="1:22" x14ac:dyDescent="0.25">
      <c r="A24" s="5">
        <v>15</v>
      </c>
      <c r="B24" s="11">
        <v>13.03631</v>
      </c>
      <c r="C24" s="11">
        <v>12.994619999999999</v>
      </c>
      <c r="D24" s="10">
        <v>33.047620000000002</v>
      </c>
      <c r="E24" s="10">
        <v>33.442749999999997</v>
      </c>
      <c r="F24" s="10">
        <v>25.531949999999998</v>
      </c>
      <c r="G24" s="11">
        <f t="shared" si="2"/>
        <v>13.015464999999999</v>
      </c>
      <c r="H24" s="21">
        <f t="shared" si="3"/>
        <v>33.245184999999999</v>
      </c>
      <c r="I24" s="32">
        <f t="shared" si="8"/>
        <v>432.70154178602496</v>
      </c>
      <c r="J24" s="37">
        <f t="shared" si="9"/>
        <v>1105.2423256842249</v>
      </c>
      <c r="R24" s="11"/>
      <c r="S24" s="11"/>
      <c r="T24" s="10"/>
      <c r="U24" s="10"/>
      <c r="V24" s="10"/>
    </row>
    <row r="25" spans="1:22" x14ac:dyDescent="0.25">
      <c r="A25" s="5">
        <v>16</v>
      </c>
      <c r="B25" s="11">
        <v>13.034799999999999</v>
      </c>
      <c r="C25" s="11">
        <v>12.989469999999999</v>
      </c>
      <c r="D25" s="10">
        <v>32.959969999999998</v>
      </c>
      <c r="E25" s="10">
        <v>33.357810000000001</v>
      </c>
      <c r="F25" s="10">
        <v>25.45317</v>
      </c>
      <c r="G25" s="11">
        <f t="shared" si="2"/>
        <v>13.012134999999999</v>
      </c>
      <c r="H25" s="21">
        <f t="shared" si="3"/>
        <v>33.15889</v>
      </c>
      <c r="I25" s="32">
        <f t="shared" si="8"/>
        <v>431.46795313014997</v>
      </c>
      <c r="J25" s="37">
        <f t="shared" si="9"/>
        <v>1099.5119860320999</v>
      </c>
      <c r="R25" s="11"/>
      <c r="S25" s="11"/>
      <c r="T25" s="10"/>
      <c r="U25" s="10"/>
      <c r="V25" s="10"/>
    </row>
    <row r="26" spans="1:22" x14ac:dyDescent="0.25">
      <c r="A26" s="5">
        <v>17</v>
      </c>
      <c r="B26" s="11">
        <v>13.027379999999999</v>
      </c>
      <c r="C26" s="11">
        <v>12.997539999999999</v>
      </c>
      <c r="D26" s="10">
        <v>32.891669999999998</v>
      </c>
      <c r="E26" s="10">
        <v>33.290779999999998</v>
      </c>
      <c r="F26" s="10">
        <v>25.38898</v>
      </c>
      <c r="G26" s="11">
        <f t="shared" si="2"/>
        <v>13.012459999999999</v>
      </c>
      <c r="H26" s="21">
        <f t="shared" si="3"/>
        <v>33.091224999999994</v>
      </c>
      <c r="I26" s="32">
        <f t="shared" si="8"/>
        <v>430.59824166349989</v>
      </c>
      <c r="J26" s="37">
        <f t="shared" si="9"/>
        <v>1095.0291720006246</v>
      </c>
      <c r="L26" s="19"/>
      <c r="M26" s="19"/>
      <c r="N26" s="19"/>
      <c r="O26" s="19"/>
      <c r="R26" s="11"/>
      <c r="S26" s="11"/>
      <c r="T26" s="10"/>
      <c r="U26" s="10"/>
      <c r="V26" s="10"/>
    </row>
    <row r="27" spans="1:22" x14ac:dyDescent="0.25">
      <c r="A27" s="5">
        <v>18</v>
      </c>
      <c r="B27" s="11">
        <v>13.029949999999999</v>
      </c>
      <c r="C27" s="11">
        <v>12.98878</v>
      </c>
      <c r="D27" s="10">
        <v>32.835630000000002</v>
      </c>
      <c r="E27" s="10">
        <v>33.236409999999999</v>
      </c>
      <c r="F27" s="10">
        <v>25.33494</v>
      </c>
      <c r="G27" s="11">
        <f t="shared" si="2"/>
        <v>13.009364999999999</v>
      </c>
      <c r="H27" s="21">
        <f t="shared" si="3"/>
        <v>33.036020000000001</v>
      </c>
      <c r="I27" s="32">
        <f t="shared" si="8"/>
        <v>429.77764232729999</v>
      </c>
      <c r="J27" s="37">
        <f t="shared" si="9"/>
        <v>1091.3786174404001</v>
      </c>
      <c r="L27" s="19"/>
      <c r="M27" s="19"/>
      <c r="N27" s="19"/>
      <c r="O27" s="19"/>
      <c r="R27" s="10"/>
      <c r="S27" s="10"/>
      <c r="T27" s="10"/>
      <c r="U27" s="10"/>
      <c r="V27" s="10"/>
    </row>
    <row r="28" spans="1:22" x14ac:dyDescent="0.25">
      <c r="A28" s="5">
        <v>19</v>
      </c>
      <c r="B28" s="11">
        <v>13.020149999999999</v>
      </c>
      <c r="C28" s="11">
        <v>12.98578</v>
      </c>
      <c r="D28" s="10">
        <v>32.78481</v>
      </c>
      <c r="E28" s="10">
        <v>33.188310000000001</v>
      </c>
      <c r="F28" s="10">
        <v>25.296279999999999</v>
      </c>
      <c r="G28" s="11">
        <f t="shared" ref="G28:G29" si="10">AVERAGE(B28:C28)</f>
        <v>13.002965</v>
      </c>
      <c r="H28" s="21">
        <f t="shared" ref="H28:H29" si="11">AVERAGE(D28:E28)</f>
        <v>32.986559999999997</v>
      </c>
      <c r="I28" s="32">
        <f t="shared" ref="I28:I29" si="12">G28*H28</f>
        <v>428.92308515039997</v>
      </c>
      <c r="J28" s="37">
        <f t="shared" ref="J28:J29" si="13">H28^2</f>
        <v>1088.1131406335999</v>
      </c>
      <c r="L28" s="19"/>
      <c r="M28" s="19"/>
      <c r="N28" s="19"/>
      <c r="O28" s="19"/>
      <c r="R28" s="10"/>
      <c r="S28" s="10"/>
      <c r="T28" s="10"/>
      <c r="U28" s="10"/>
      <c r="V28" s="10"/>
    </row>
    <row r="29" spans="1:22" x14ac:dyDescent="0.25">
      <c r="A29" s="5">
        <v>20</v>
      </c>
      <c r="B29" s="11">
        <v>13.02936</v>
      </c>
      <c r="C29" s="11">
        <v>12.97959</v>
      </c>
      <c r="D29" s="10">
        <v>32.742310000000003</v>
      </c>
      <c r="E29" s="10">
        <v>33.148229999999998</v>
      </c>
      <c r="F29" s="10">
        <v>25.275639999999999</v>
      </c>
      <c r="G29" s="11">
        <f t="shared" si="10"/>
        <v>13.004474999999999</v>
      </c>
      <c r="H29" s="21">
        <f t="shared" si="11"/>
        <v>32.945270000000001</v>
      </c>
      <c r="I29" s="32">
        <f t="shared" si="12"/>
        <v>428.43594008324999</v>
      </c>
      <c r="J29" s="37">
        <f t="shared" si="13"/>
        <v>1085.3908153729001</v>
      </c>
      <c r="L29" s="19"/>
      <c r="M29" s="19"/>
      <c r="N29" s="19"/>
      <c r="O29" s="19"/>
      <c r="R29" s="10"/>
      <c r="S29" s="10"/>
      <c r="T29" s="10"/>
      <c r="U29" s="10"/>
      <c r="V29" s="10"/>
    </row>
    <row r="30" spans="1:22" x14ac:dyDescent="0.25">
      <c r="A30" s="5"/>
      <c r="B30" s="11"/>
      <c r="C30" s="11"/>
      <c r="D30" s="11"/>
      <c r="E30" s="11"/>
      <c r="F30" s="11"/>
      <c r="G30" s="11"/>
      <c r="H30" s="21"/>
      <c r="I30" s="32"/>
      <c r="J30" s="37"/>
      <c r="L30" s="19"/>
      <c r="M30" s="19"/>
      <c r="N30" s="19"/>
      <c r="O30" s="19"/>
    </row>
    <row r="31" spans="1:22" x14ac:dyDescent="0.25">
      <c r="A31" s="5"/>
      <c r="B31" s="11"/>
      <c r="C31" s="11"/>
      <c r="D31" s="11"/>
      <c r="E31" s="11"/>
      <c r="F31" s="11"/>
      <c r="G31" s="11"/>
      <c r="H31" s="21"/>
      <c r="I31" s="32"/>
      <c r="J31" s="37"/>
      <c r="L31" s="19"/>
      <c r="M31" s="19"/>
      <c r="N31" s="19"/>
      <c r="O31" s="19"/>
    </row>
    <row r="32" spans="1:22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</row>
    <row r="33" spans="1:15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</row>
    <row r="34" spans="1:15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5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5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5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5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5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5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5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5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5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5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5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5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5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5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13.008836999999996</v>
      </c>
      <c r="C4" s="20">
        <f t="shared" si="0"/>
        <v>12.981953499999999</v>
      </c>
      <c r="D4" s="20">
        <f t="shared" si="0"/>
        <v>32.235647500000013</v>
      </c>
      <c r="E4" s="20">
        <f t="shared" si="0"/>
        <v>32.739535500000002</v>
      </c>
      <c r="F4" s="20">
        <f t="shared" si="0"/>
        <v>25.440853000000001</v>
      </c>
      <c r="G4" s="20">
        <f t="shared" si="0"/>
        <v>12.995395249999998</v>
      </c>
      <c r="H4" s="3">
        <f t="shared" si="0"/>
        <v>32.487591499999994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1.3268405726624284E-2</v>
      </c>
      <c r="C5" s="20">
        <f t="shared" si="1"/>
        <v>1.1076619413502546E-2</v>
      </c>
      <c r="D5" s="20">
        <f t="shared" si="1"/>
        <v>0.33383466777614784</v>
      </c>
      <c r="E5" s="20">
        <f t="shared" si="1"/>
        <v>0.36037697447439077</v>
      </c>
      <c r="F5" s="20">
        <f t="shared" si="1"/>
        <v>0.32958401251625657</v>
      </c>
      <c r="G5" s="20">
        <f t="shared" si="1"/>
        <v>8.3514756771986779E-3</v>
      </c>
      <c r="H5" s="3">
        <f t="shared" si="1"/>
        <v>0.3469796186115866</v>
      </c>
      <c r="I5" s="20">
        <f>AVERAGE(G10:G331)</f>
        <v>12.995395249999998</v>
      </c>
      <c r="J5" s="20">
        <f>AVERAGE(H10:H331)</f>
        <v>32.487591499999994</v>
      </c>
      <c r="K5" s="20">
        <f>AVERAGE(I10:I331)</f>
        <v>422.19151794555876</v>
      </c>
      <c r="L5" s="20">
        <f>AVERAGE(J10:J331)</f>
        <v>1055.5579765838174</v>
      </c>
      <c r="M5" s="5">
        <v>20</v>
      </c>
      <c r="N5" s="20">
        <f>B$4+$J$6*($M5-D$4)</f>
        <v>12.749341769967174</v>
      </c>
      <c r="O5" s="20">
        <f>C$4+$J$6*($M5-E$4)</f>
        <v>12.711771746636821</v>
      </c>
      <c r="P5" s="3">
        <f>$L$6+$J$6*$M5</f>
        <v>12.730556758303161</v>
      </c>
    </row>
    <row r="6" spans="1:19" x14ac:dyDescent="0.25">
      <c r="A6" s="6" t="s">
        <v>69</v>
      </c>
      <c r="B6" s="7">
        <f>B4+$J$6*($B$1-D4)</f>
        <v>13.131088150008834</v>
      </c>
      <c r="C6" s="7">
        <f>C4+$J$6*($B$1-E4)</f>
        <v>13.093518126678481</v>
      </c>
      <c r="D6" s="7">
        <f>$B$1</f>
        <v>38</v>
      </c>
      <c r="E6" s="7">
        <f>$B$1</f>
        <v>38</v>
      </c>
      <c r="F6" s="7">
        <f>F4</f>
        <v>25.440853000000001</v>
      </c>
      <c r="G6" s="41">
        <f>AVERAGE(B6:C6)</f>
        <v>13.112303138343657</v>
      </c>
      <c r="H6" s="4">
        <f>$B$1</f>
        <v>38</v>
      </c>
      <c r="I6" s="7" t="s">
        <v>61</v>
      </c>
      <c r="J6" s="34">
        <f>(K5-I5*J5)/(L5-J5^2)</f>
        <v>2.1208132224536713E-2</v>
      </c>
      <c r="K6" s="7" t="s">
        <v>62</v>
      </c>
      <c r="L6" s="7">
        <f>(L5*I5-K5*J5)/(L5-J5^2)</f>
        <v>12.306394113812427</v>
      </c>
      <c r="M6" s="6">
        <v>50</v>
      </c>
      <c r="N6" s="7">
        <f>B$4+$J$6*($M6-D$4)</f>
        <v>13.385585736703275</v>
      </c>
      <c r="O6" s="7">
        <f>C$4+$J$6*($M6-E$4)</f>
        <v>13.348015713372922</v>
      </c>
      <c r="P6" s="4">
        <f>$L$6+$J$6*$M6</f>
        <v>13.366800725039262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75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75" t="s">
        <v>63</v>
      </c>
      <c r="J8" s="76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</row>
    <row r="10" spans="1:19" x14ac:dyDescent="0.25">
      <c r="A10" s="75">
        <v>1</v>
      </c>
      <c r="B10" s="11">
        <v>12.9658</v>
      </c>
      <c r="C10" s="11">
        <v>13.0023</v>
      </c>
      <c r="D10" s="8">
        <v>31.294</v>
      </c>
      <c r="E10" s="8">
        <v>31.74024</v>
      </c>
      <c r="F10" s="8">
        <v>25.953980000000001</v>
      </c>
      <c r="G10" s="39">
        <f t="shared" ref="G10:G11" si="2">AVERAGE(B10:C10)</f>
        <v>12.98405</v>
      </c>
      <c r="H10" s="40">
        <f t="shared" ref="H10:H11" si="3">AVERAGE(D10:E10)</f>
        <v>31.517119999999998</v>
      </c>
      <c r="I10" s="35">
        <f t="shared" ref="I10:I11" si="4">G10*H10</f>
        <v>409.21986193599997</v>
      </c>
      <c r="J10" s="36">
        <f t="shared" ref="J10:J11" si="5">H10^2</f>
        <v>993.32885309439996</v>
      </c>
      <c r="R10" s="10"/>
      <c r="S10" s="10"/>
    </row>
    <row r="11" spans="1:19" x14ac:dyDescent="0.25">
      <c r="A11" s="5">
        <v>2</v>
      </c>
      <c r="B11" s="11">
        <v>13.002739999999999</v>
      </c>
      <c r="C11" s="11">
        <v>12.969849999999999</v>
      </c>
      <c r="D11" s="10">
        <v>31.964970000000001</v>
      </c>
      <c r="E11" s="10">
        <v>32.433010000000003</v>
      </c>
      <c r="F11" s="10">
        <v>25.711960000000001</v>
      </c>
      <c r="G11" s="11">
        <f t="shared" si="2"/>
        <v>12.986294999999998</v>
      </c>
      <c r="H11" s="21">
        <f t="shared" si="3"/>
        <v>32.198990000000002</v>
      </c>
      <c r="I11" s="32">
        <f t="shared" si="4"/>
        <v>418.14558284204998</v>
      </c>
      <c r="J11" s="37">
        <f t="shared" si="5"/>
        <v>1036.7749570201001</v>
      </c>
      <c r="L11" s="2"/>
      <c r="R11" s="10"/>
      <c r="S11" s="10"/>
    </row>
    <row r="12" spans="1:19" x14ac:dyDescent="0.25">
      <c r="A12" s="5">
        <v>3</v>
      </c>
      <c r="B12" s="11">
        <v>13.004949999999999</v>
      </c>
      <c r="C12" s="11">
        <v>12.97559</v>
      </c>
      <c r="D12" s="10">
        <v>32.22175</v>
      </c>
      <c r="E12" s="10">
        <v>32.704279999999997</v>
      </c>
      <c r="F12" s="10">
        <v>25.554760000000002</v>
      </c>
      <c r="G12" s="11">
        <f t="shared" ref="G12:G25" si="6">AVERAGE(B12:C12)</f>
        <v>12.990269999999999</v>
      </c>
      <c r="H12" s="21">
        <f t="shared" ref="H12:H25" si="7">AVERAGE(D12:E12)</f>
        <v>32.463014999999999</v>
      </c>
      <c r="I12" s="32">
        <f t="shared" ref="I12:I25" si="8">G12*H12</f>
        <v>421.70332986404992</v>
      </c>
      <c r="J12" s="37">
        <f t="shared" ref="J12:J25" si="9">H12^2</f>
        <v>1053.8473428902248</v>
      </c>
      <c r="R12" s="10"/>
      <c r="S12" s="10"/>
    </row>
    <row r="13" spans="1:19" x14ac:dyDescent="0.25">
      <c r="A13" s="5">
        <v>4</v>
      </c>
      <c r="B13" s="11">
        <v>13.012639999999999</v>
      </c>
      <c r="C13" s="11">
        <v>12.982429999999999</v>
      </c>
      <c r="D13" s="10">
        <v>32.310940000000002</v>
      </c>
      <c r="E13" s="10">
        <v>32.801780000000001</v>
      </c>
      <c r="F13" s="10">
        <v>25.435169999999999</v>
      </c>
      <c r="G13" s="11">
        <f t="shared" si="6"/>
        <v>12.997534999999999</v>
      </c>
      <c r="H13" s="21">
        <f t="shared" si="7"/>
        <v>32.556359999999998</v>
      </c>
      <c r="I13" s="32">
        <f t="shared" si="8"/>
        <v>423.15242857259994</v>
      </c>
      <c r="J13" s="37">
        <f t="shared" si="9"/>
        <v>1059.9165764495999</v>
      </c>
      <c r="R13" s="11"/>
      <c r="S13" s="11"/>
    </row>
    <row r="14" spans="1:19" x14ac:dyDescent="0.25">
      <c r="A14" s="5">
        <v>5</v>
      </c>
      <c r="B14" s="11">
        <v>13.00963</v>
      </c>
      <c r="C14" s="11">
        <v>12.981819999999999</v>
      </c>
      <c r="D14" s="10">
        <v>32.313360000000003</v>
      </c>
      <c r="E14" s="10">
        <v>32.804369999999999</v>
      </c>
      <c r="F14" s="10">
        <v>25.35961</v>
      </c>
      <c r="G14" s="11">
        <f t="shared" si="6"/>
        <v>12.995725</v>
      </c>
      <c r="H14" s="21">
        <f t="shared" si="7"/>
        <v>32.558864999999997</v>
      </c>
      <c r="I14" s="32">
        <f t="shared" si="8"/>
        <v>423.12605585212498</v>
      </c>
      <c r="J14" s="37">
        <f t="shared" si="9"/>
        <v>1060.0796900882249</v>
      </c>
      <c r="R14" s="11"/>
      <c r="S14" s="11"/>
    </row>
    <row r="15" spans="1:19" x14ac:dyDescent="0.25">
      <c r="A15" s="5">
        <v>6</v>
      </c>
      <c r="B15" s="11">
        <v>13.008139999999999</v>
      </c>
      <c r="C15" s="11">
        <v>12.980549999999999</v>
      </c>
      <c r="D15" s="10">
        <v>32.306870000000004</v>
      </c>
      <c r="E15" s="10">
        <v>32.799340000000001</v>
      </c>
      <c r="F15" s="10">
        <v>25.31446</v>
      </c>
      <c r="G15" s="11">
        <f t="shared" si="6"/>
        <v>12.994344999999999</v>
      </c>
      <c r="H15" s="21">
        <f t="shared" si="7"/>
        <v>32.553105000000002</v>
      </c>
      <c r="I15" s="32">
        <f t="shared" si="8"/>
        <v>423.00627719122502</v>
      </c>
      <c r="J15" s="37">
        <f t="shared" si="9"/>
        <v>1059.7046451410251</v>
      </c>
      <c r="R15" s="11"/>
      <c r="S15" s="11"/>
    </row>
    <row r="16" spans="1:19" x14ac:dyDescent="0.25">
      <c r="A16" s="5">
        <v>7</v>
      </c>
      <c r="B16" s="11">
        <v>13.02271</v>
      </c>
      <c r="C16" s="11">
        <v>12.97354</v>
      </c>
      <c r="D16" s="10">
        <v>32.267710000000001</v>
      </c>
      <c r="E16" s="10">
        <v>32.754959999999997</v>
      </c>
      <c r="F16" s="10">
        <v>25.282209999999999</v>
      </c>
      <c r="G16" s="11">
        <f t="shared" si="6"/>
        <v>12.998125</v>
      </c>
      <c r="H16" s="21">
        <f t="shared" si="7"/>
        <v>32.511335000000003</v>
      </c>
      <c r="I16" s="32">
        <f t="shared" si="8"/>
        <v>422.58639624687504</v>
      </c>
      <c r="J16" s="37">
        <f t="shared" si="9"/>
        <v>1056.9869034822252</v>
      </c>
      <c r="R16" s="11"/>
      <c r="S16" s="11"/>
    </row>
    <row r="17" spans="1:19" x14ac:dyDescent="0.25">
      <c r="A17" s="5">
        <v>8</v>
      </c>
      <c r="B17" s="11">
        <v>13.01163</v>
      </c>
      <c r="C17" s="11">
        <v>12.98136</v>
      </c>
      <c r="D17" s="11">
        <v>32.240369999999999</v>
      </c>
      <c r="E17" s="11">
        <v>32.728450000000002</v>
      </c>
      <c r="F17" s="11">
        <v>25.251059999999999</v>
      </c>
      <c r="G17" s="11">
        <f t="shared" si="6"/>
        <v>12.996494999999999</v>
      </c>
      <c r="H17" s="21">
        <f t="shared" si="7"/>
        <v>32.484409999999997</v>
      </c>
      <c r="I17" s="32">
        <f t="shared" si="8"/>
        <v>422.18347214294994</v>
      </c>
      <c r="J17" s="37">
        <f t="shared" si="9"/>
        <v>1055.2368930480998</v>
      </c>
      <c r="R17" s="11"/>
      <c r="S17" s="11"/>
    </row>
    <row r="18" spans="1:19" x14ac:dyDescent="0.25">
      <c r="A18" s="5">
        <v>9</v>
      </c>
      <c r="B18" s="11">
        <v>13.0024</v>
      </c>
      <c r="C18" s="11">
        <v>12.984119999999999</v>
      </c>
      <c r="D18" s="11">
        <v>32.207210000000003</v>
      </c>
      <c r="E18" s="11">
        <v>32.700420000000001</v>
      </c>
      <c r="F18" s="11">
        <v>25.225549999999998</v>
      </c>
      <c r="G18" s="11">
        <f t="shared" si="6"/>
        <v>12.993259999999999</v>
      </c>
      <c r="H18" s="21">
        <f t="shared" si="7"/>
        <v>32.453815000000006</v>
      </c>
      <c r="I18" s="32">
        <f t="shared" si="8"/>
        <v>421.68085628690005</v>
      </c>
      <c r="J18" s="37">
        <f t="shared" si="9"/>
        <v>1053.2501080542254</v>
      </c>
      <c r="R18" s="11"/>
      <c r="S18" s="11"/>
    </row>
    <row r="19" spans="1:19" x14ac:dyDescent="0.25">
      <c r="A19" s="5">
        <v>10</v>
      </c>
      <c r="B19" s="11">
        <v>13.0099</v>
      </c>
      <c r="C19" s="11">
        <v>12.978959999999999</v>
      </c>
      <c r="D19" s="10">
        <v>32.168750000000003</v>
      </c>
      <c r="E19" s="10">
        <v>32.663110000000003</v>
      </c>
      <c r="F19" s="10">
        <v>25.19331</v>
      </c>
      <c r="G19" s="11">
        <f t="shared" si="6"/>
        <v>12.994429999999999</v>
      </c>
      <c r="H19" s="21">
        <f t="shared" si="7"/>
        <v>32.415930000000003</v>
      </c>
      <c r="I19" s="32">
        <f t="shared" si="8"/>
        <v>421.22653326990002</v>
      </c>
      <c r="J19" s="37">
        <f t="shared" si="9"/>
        <v>1050.7925177649001</v>
      </c>
      <c r="R19" s="11"/>
      <c r="S19" s="11"/>
    </row>
    <row r="20" spans="1:19" x14ac:dyDescent="0.25">
      <c r="A20" s="5">
        <v>11</v>
      </c>
      <c r="B20" s="11">
        <v>13.00873</v>
      </c>
      <c r="C20" s="11">
        <v>12.980509999999999</v>
      </c>
      <c r="D20" s="11">
        <v>32.137439999999998</v>
      </c>
      <c r="E20" s="11">
        <v>32.632150000000003</v>
      </c>
      <c r="F20" s="11">
        <v>25.1601</v>
      </c>
      <c r="G20" s="11">
        <f t="shared" si="6"/>
        <v>12.994619999999999</v>
      </c>
      <c r="H20" s="21">
        <f t="shared" si="7"/>
        <v>32.384794999999997</v>
      </c>
      <c r="I20" s="32">
        <f t="shared" si="8"/>
        <v>420.82810480289993</v>
      </c>
      <c r="J20" s="37">
        <f t="shared" si="9"/>
        <v>1048.7749471920249</v>
      </c>
      <c r="R20" s="11"/>
      <c r="S20" s="11"/>
    </row>
    <row r="21" spans="1:19" x14ac:dyDescent="0.25">
      <c r="A21" s="5">
        <v>12</v>
      </c>
      <c r="B21" s="11">
        <v>12.994199999999999</v>
      </c>
      <c r="C21" s="11">
        <v>12.978</v>
      </c>
      <c r="D21" s="11">
        <v>32.112520000000004</v>
      </c>
      <c r="E21" s="11">
        <v>32.604439999999997</v>
      </c>
      <c r="F21" s="11">
        <v>25.140630000000002</v>
      </c>
      <c r="G21" s="11">
        <f t="shared" si="6"/>
        <v>12.9861</v>
      </c>
      <c r="H21" s="21">
        <f t="shared" si="7"/>
        <v>32.35848</v>
      </c>
      <c r="I21" s="32">
        <f t="shared" si="8"/>
        <v>420.21045712800003</v>
      </c>
      <c r="J21" s="37">
        <f t="shared" si="9"/>
        <v>1047.0712279104</v>
      </c>
      <c r="R21" s="11"/>
      <c r="S21" s="11"/>
    </row>
    <row r="22" spans="1:19" x14ac:dyDescent="0.25">
      <c r="A22" s="5">
        <v>13</v>
      </c>
      <c r="B22" s="11">
        <v>13.007679999999999</v>
      </c>
      <c r="C22" s="11">
        <v>12.973179999999999</v>
      </c>
      <c r="D22" s="10">
        <v>32.093829999999997</v>
      </c>
      <c r="E22" s="10">
        <v>32.588569999999997</v>
      </c>
      <c r="F22" s="10">
        <v>25.121120000000001</v>
      </c>
      <c r="G22" s="11">
        <f t="shared" si="6"/>
        <v>12.99043</v>
      </c>
      <c r="H22" s="21">
        <f t="shared" si="7"/>
        <v>32.341200000000001</v>
      </c>
      <c r="I22" s="32">
        <f t="shared" si="8"/>
        <v>420.12609471600001</v>
      </c>
      <c r="J22" s="37">
        <f t="shared" si="9"/>
        <v>1045.9532174400001</v>
      </c>
      <c r="R22" s="11"/>
      <c r="S22" s="11"/>
    </row>
    <row r="23" spans="1:19" x14ac:dyDescent="0.25">
      <c r="A23" s="5">
        <v>14</v>
      </c>
      <c r="B23" s="11">
        <v>13.00615</v>
      </c>
      <c r="C23" s="11">
        <v>12.97803</v>
      </c>
      <c r="D23" s="11">
        <v>32.078299999999999</v>
      </c>
      <c r="E23" s="11">
        <v>32.57329</v>
      </c>
      <c r="F23" s="11">
        <v>25.10155</v>
      </c>
      <c r="G23" s="11">
        <f t="shared" si="6"/>
        <v>12.992090000000001</v>
      </c>
      <c r="H23" s="21">
        <f t="shared" si="7"/>
        <v>32.325794999999999</v>
      </c>
      <c r="I23" s="32">
        <f t="shared" si="8"/>
        <v>419.97963796155</v>
      </c>
      <c r="J23" s="37">
        <f t="shared" si="9"/>
        <v>1044.9570223820249</v>
      </c>
      <c r="R23" s="11"/>
      <c r="S23" s="11"/>
    </row>
    <row r="24" spans="1:19" x14ac:dyDescent="0.25">
      <c r="A24" s="5">
        <v>15</v>
      </c>
      <c r="B24" s="11">
        <v>13.007069999999999</v>
      </c>
      <c r="C24" s="11">
        <v>12.976749999999999</v>
      </c>
      <c r="D24" s="10">
        <v>32.058239999999998</v>
      </c>
      <c r="E24" s="10">
        <v>32.551259999999999</v>
      </c>
      <c r="F24" s="10">
        <v>25.091059999999999</v>
      </c>
      <c r="G24" s="11">
        <f t="shared" si="6"/>
        <v>12.991909999999999</v>
      </c>
      <c r="H24" s="21">
        <f t="shared" si="7"/>
        <v>32.304749999999999</v>
      </c>
      <c r="I24" s="32">
        <f t="shared" si="8"/>
        <v>419.70040457249996</v>
      </c>
      <c r="J24" s="37">
        <f t="shared" si="9"/>
        <v>1043.5968725624998</v>
      </c>
      <c r="R24" s="11"/>
      <c r="S24" s="11"/>
    </row>
    <row r="25" spans="1:19" x14ac:dyDescent="0.25">
      <c r="A25" s="5">
        <v>16</v>
      </c>
      <c r="B25" s="11">
        <v>13.01519</v>
      </c>
      <c r="C25" s="11">
        <v>12.956469999999999</v>
      </c>
      <c r="D25" s="10">
        <v>32.157580000000003</v>
      </c>
      <c r="E25" s="10">
        <v>32.698009999999996</v>
      </c>
      <c r="F25" s="10">
        <v>25.311730000000001</v>
      </c>
      <c r="G25" s="11">
        <f t="shared" si="6"/>
        <v>12.98583</v>
      </c>
      <c r="H25" s="21">
        <f t="shared" si="7"/>
        <v>32.427795000000003</v>
      </c>
      <c r="I25" s="32">
        <f t="shared" si="8"/>
        <v>421.10183314485005</v>
      </c>
      <c r="J25" s="37">
        <f t="shared" si="9"/>
        <v>1051.5618885620252</v>
      </c>
      <c r="R25" s="11"/>
      <c r="S25" s="11"/>
    </row>
    <row r="26" spans="1:19" x14ac:dyDescent="0.25">
      <c r="A26" s="5">
        <v>17</v>
      </c>
      <c r="B26" s="11">
        <v>13.012259999999999</v>
      </c>
      <c r="C26" s="11">
        <v>12.99249</v>
      </c>
      <c r="D26" s="10">
        <v>32.396410000000003</v>
      </c>
      <c r="E26" s="10">
        <v>32.956479999999999</v>
      </c>
      <c r="F26" s="10">
        <v>25.636500000000002</v>
      </c>
      <c r="G26" s="11">
        <f t="shared" ref="G26:G28" si="10">AVERAGE(B26:C26)</f>
        <v>13.002375000000001</v>
      </c>
      <c r="H26" s="21">
        <f t="shared" ref="H26:H28" si="11">AVERAGE(D26:E26)</f>
        <v>32.676445000000001</v>
      </c>
      <c r="I26" s="32">
        <f t="shared" ref="I26:I28" si="12">G26*H26</f>
        <v>424.87139155687504</v>
      </c>
      <c r="J26" s="37">
        <f t="shared" ref="J26:J28" si="13">H26^2</f>
        <v>1067.750057838025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13.01674</v>
      </c>
      <c r="C27" s="11">
        <v>12.99752</v>
      </c>
      <c r="D27" s="10">
        <v>32.612000000000002</v>
      </c>
      <c r="E27" s="10">
        <v>33.172580000000004</v>
      </c>
      <c r="F27" s="10">
        <v>25.827390000000001</v>
      </c>
      <c r="G27" s="11">
        <f t="shared" si="10"/>
        <v>13.00713</v>
      </c>
      <c r="H27" s="21">
        <f t="shared" si="11"/>
        <v>32.892290000000003</v>
      </c>
      <c r="I27" s="32">
        <f t="shared" si="12"/>
        <v>427.83429202770003</v>
      </c>
      <c r="J27" s="37">
        <f t="shared" si="13"/>
        <v>1081.9027414441002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13.025829999999999</v>
      </c>
      <c r="C28" s="11">
        <v>12.998519999999999</v>
      </c>
      <c r="D28" s="10">
        <v>32.798070000000003</v>
      </c>
      <c r="E28" s="10">
        <v>33.353850000000001</v>
      </c>
      <c r="F28" s="10">
        <v>25.9956</v>
      </c>
      <c r="G28" s="11">
        <f t="shared" si="10"/>
        <v>13.012174999999999</v>
      </c>
      <c r="H28" s="21">
        <f t="shared" si="11"/>
        <v>33.075960000000002</v>
      </c>
      <c r="I28" s="32">
        <f t="shared" si="12"/>
        <v>430.39017981299997</v>
      </c>
      <c r="J28" s="37">
        <f t="shared" si="13"/>
        <v>1094.0191299216001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13.032349999999999</v>
      </c>
      <c r="C29" s="11">
        <v>12.99708</v>
      </c>
      <c r="D29" s="10">
        <v>32.972630000000002</v>
      </c>
      <c r="E29" s="10">
        <v>33.530119999999997</v>
      </c>
      <c r="F29" s="10">
        <v>26.14931</v>
      </c>
      <c r="G29" s="11">
        <f t="shared" ref="G29" si="14">AVERAGE(B29:C29)</f>
        <v>13.014714999999999</v>
      </c>
      <c r="H29" s="21">
        <f t="shared" ref="H29" si="15">AVERAGE(D29:E29)</f>
        <v>33.251374999999996</v>
      </c>
      <c r="I29" s="32">
        <f t="shared" ref="I29" si="16">G29*H29</f>
        <v>432.75716898312493</v>
      </c>
      <c r="J29" s="37">
        <f t="shared" ref="J29" si="17">H29^2</f>
        <v>1105.6539393906248</v>
      </c>
      <c r="L29" s="19"/>
      <c r="M29" s="19"/>
      <c r="N29" s="19"/>
      <c r="O29" s="19"/>
      <c r="R29" s="10"/>
      <c r="S29" s="10"/>
    </row>
    <row r="30" spans="1:19" x14ac:dyDescent="0.25">
      <c r="A30" s="5"/>
      <c r="B30" s="11"/>
      <c r="C30" s="11"/>
      <c r="D30" s="11"/>
      <c r="E30" s="11"/>
      <c r="F30" s="11"/>
      <c r="G30" s="11"/>
      <c r="H30" s="21"/>
      <c r="I30" s="32"/>
      <c r="J30" s="37"/>
      <c r="L30" s="19"/>
      <c r="M30" s="19"/>
      <c r="N30" s="19"/>
      <c r="O30" s="19"/>
    </row>
    <row r="31" spans="1:19" x14ac:dyDescent="0.25">
      <c r="A31" s="5"/>
      <c r="B31" s="11"/>
      <c r="C31" s="11"/>
      <c r="D31" s="11"/>
      <c r="E31" s="11"/>
      <c r="F31" s="11"/>
      <c r="G31" s="11"/>
      <c r="H31" s="21"/>
      <c r="I31" s="32"/>
      <c r="J31" s="37"/>
      <c r="L31" s="19"/>
      <c r="M31" s="19"/>
      <c r="N31" s="19"/>
      <c r="O31" s="19"/>
    </row>
    <row r="32" spans="1:19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</row>
    <row r="33" spans="1:15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</row>
    <row r="34" spans="1:15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5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5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5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5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5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5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5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5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5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5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5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5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5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5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10.655715769230769</v>
      </c>
      <c r="C4" s="20">
        <f t="shared" si="0"/>
        <v>10.682664999999998</v>
      </c>
      <c r="D4" s="20">
        <f t="shared" si="0"/>
        <v>32.276882307692304</v>
      </c>
      <c r="E4" s="20">
        <f t="shared" si="0"/>
        <v>32.586310000000012</v>
      </c>
      <c r="F4" s="20">
        <f t="shared" si="0"/>
        <v>25.490255769230767</v>
      </c>
      <c r="G4" s="20">
        <f t="shared" si="0"/>
        <v>10.669190384615385</v>
      </c>
      <c r="H4" s="3">
        <f t="shared" si="0"/>
        <v>32.431596153846158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2.17513385653531E-2</v>
      </c>
      <c r="C5" s="20">
        <f t="shared" si="1"/>
        <v>1.5328927490206331E-2</v>
      </c>
      <c r="D5" s="20">
        <f t="shared" si="1"/>
        <v>0.53304087116323595</v>
      </c>
      <c r="E5" s="20">
        <f t="shared" si="1"/>
        <v>0.55687728220856714</v>
      </c>
      <c r="F5" s="20">
        <f t="shared" si="1"/>
        <v>0.52743520485589934</v>
      </c>
      <c r="G5" s="20">
        <f t="shared" si="1"/>
        <v>1.6858853040647718E-2</v>
      </c>
      <c r="H5" s="3">
        <f t="shared" si="1"/>
        <v>0.5447845998159413</v>
      </c>
      <c r="I5" s="20">
        <f>AVERAGE(G10:G331)</f>
        <v>10.669190384615385</v>
      </c>
      <c r="J5" s="20">
        <f>AVERAGE(H10:H331)</f>
        <v>32.431596153846158</v>
      </c>
      <c r="K5" s="20">
        <f>AVERAGE(I10:I331)</f>
        <v>346.02649310829321</v>
      </c>
      <c r="L5" s="20">
        <f>AVERAGE(J10:J331)</f>
        <v>1052.0938043363581</v>
      </c>
      <c r="M5" s="5">
        <v>20</v>
      </c>
      <c r="N5" s="20">
        <f>B$4+$J$6*($M5-D$4)</f>
        <v>10.327933905673563</v>
      </c>
      <c r="O5" s="20">
        <f>C$4+$J$6*($M5-E$4)</f>
        <v>10.34662169163304</v>
      </c>
      <c r="P5" s="3">
        <f>$L$6+$J$6*$M5</f>
        <v>10.337277798648511</v>
      </c>
    </row>
    <row r="6" spans="1:19" x14ac:dyDescent="0.25">
      <c r="A6" s="6" t="s">
        <v>69</v>
      </c>
      <c r="B6" s="7">
        <f>B4+$J$6*($B$1-D4)</f>
        <v>10.808517933129208</v>
      </c>
      <c r="C6" s="7">
        <f>C4+$J$6*($B$1-E4)</f>
        <v>10.827205719088685</v>
      </c>
      <c r="D6" s="7">
        <f>$B$1</f>
        <v>38</v>
      </c>
      <c r="E6" s="7">
        <f>$B$1</f>
        <v>38</v>
      </c>
      <c r="F6" s="7">
        <f>F4</f>
        <v>25.490255769230767</v>
      </c>
      <c r="G6" s="41">
        <f>AVERAGE(B6:C6)</f>
        <v>10.817861826108945</v>
      </c>
      <c r="H6" s="4">
        <f>$B$1</f>
        <v>38</v>
      </c>
      <c r="I6" s="7" t="s">
        <v>61</v>
      </c>
      <c r="J6" s="34">
        <f>(K5-I5*J5)/(L5-J5^2)</f>
        <v>2.6699112636424733E-2</v>
      </c>
      <c r="K6" s="7" t="s">
        <v>62</v>
      </c>
      <c r="L6" s="7">
        <f>(L5*I5-K5*J5)/(L5-J5^2)</f>
        <v>9.8032955459200171</v>
      </c>
      <c r="M6" s="6">
        <v>50</v>
      </c>
      <c r="N6" s="7">
        <f>B$4+$J$6*($M6-D$4)</f>
        <v>11.128907284766305</v>
      </c>
      <c r="O6" s="7">
        <f>C$4+$J$6*($M6-E$4)</f>
        <v>11.147595070725782</v>
      </c>
      <c r="P6" s="4">
        <f>$L$6+$J$6*$M6</f>
        <v>11.138251177741253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55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55" t="s">
        <v>63</v>
      </c>
      <c r="J8" s="56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</row>
    <row r="10" spans="1:19" x14ac:dyDescent="0.25">
      <c r="A10" s="55">
        <v>1</v>
      </c>
      <c r="B10" s="11">
        <v>10.622819999999999</v>
      </c>
      <c r="C10" s="11">
        <v>10.66929</v>
      </c>
      <c r="D10" s="39">
        <v>31.373429999999999</v>
      </c>
      <c r="E10" s="39">
        <v>31.688849999999999</v>
      </c>
      <c r="F10" s="39">
        <v>26.106999999999999</v>
      </c>
      <c r="G10" s="39">
        <f t="shared" ref="G10:G11" si="2">AVERAGE(B10:C10)</f>
        <v>10.646055</v>
      </c>
      <c r="H10" s="40">
        <f t="shared" ref="H10:H11" si="3">AVERAGE(D10:E10)</f>
        <v>31.531140000000001</v>
      </c>
      <c r="I10" s="35">
        <f t="shared" ref="I10:I11" si="4">G10*H10</f>
        <v>335.68225065270002</v>
      </c>
      <c r="J10" s="36">
        <f t="shared" ref="J10:J11" si="5">H10^2</f>
        <v>994.21278969960008</v>
      </c>
      <c r="R10" s="11"/>
      <c r="S10" s="11"/>
    </row>
    <row r="11" spans="1:19" x14ac:dyDescent="0.25">
      <c r="A11" s="5">
        <v>2</v>
      </c>
      <c r="B11" s="11">
        <v>10.664579999999999</v>
      </c>
      <c r="C11" s="11">
        <v>10.684189999999999</v>
      </c>
      <c r="D11" s="10">
        <v>32.23142</v>
      </c>
      <c r="E11" s="10">
        <v>32.559069999999998</v>
      </c>
      <c r="F11" s="10">
        <v>26.147490000000001</v>
      </c>
      <c r="G11" s="11">
        <f t="shared" si="2"/>
        <v>10.674384999999999</v>
      </c>
      <c r="H11" s="21">
        <f t="shared" si="3"/>
        <v>32.395245000000003</v>
      </c>
      <c r="I11" s="32">
        <f t="shared" si="4"/>
        <v>345.79931729932503</v>
      </c>
      <c r="J11" s="37">
        <f t="shared" si="5"/>
        <v>1049.4518986100252</v>
      </c>
      <c r="L11" s="2"/>
      <c r="R11" s="11"/>
      <c r="S11" s="11"/>
    </row>
    <row r="12" spans="1:19" x14ac:dyDescent="0.25">
      <c r="A12" s="5">
        <v>3</v>
      </c>
      <c r="B12" s="11">
        <v>10.670639999999999</v>
      </c>
      <c r="C12" s="11">
        <v>10.680009999999999</v>
      </c>
      <c r="D12" s="11">
        <v>32.5593</v>
      </c>
      <c r="E12" s="11">
        <v>32.854570000000002</v>
      </c>
      <c r="F12" s="11">
        <v>25.926549999999999</v>
      </c>
      <c r="G12" s="11">
        <f t="shared" ref="G12:G23" si="6">AVERAGE(B12:C12)</f>
        <v>10.675324999999999</v>
      </c>
      <c r="H12" s="21">
        <f t="shared" ref="H12:H23" si="7">AVERAGE(D12:E12)</f>
        <v>32.706935000000001</v>
      </c>
      <c r="I12" s="32">
        <f t="shared" ref="I12:I23" si="8">G12*H12</f>
        <v>349.157160878875</v>
      </c>
      <c r="J12" s="37">
        <f t="shared" ref="J12:J23" si="9">H12^2</f>
        <v>1069.7435970942252</v>
      </c>
      <c r="R12" s="11"/>
      <c r="S12" s="11"/>
    </row>
    <row r="13" spans="1:19" x14ac:dyDescent="0.25">
      <c r="A13" s="5">
        <v>4</v>
      </c>
      <c r="B13" s="11">
        <v>10.66873</v>
      </c>
      <c r="C13" s="11">
        <v>10.679539999999999</v>
      </c>
      <c r="D13" s="10">
        <v>32.537790000000001</v>
      </c>
      <c r="E13" s="10">
        <v>32.810879999999997</v>
      </c>
      <c r="F13" s="10">
        <v>25.63165</v>
      </c>
      <c r="G13" s="11">
        <f t="shared" si="6"/>
        <v>10.674135</v>
      </c>
      <c r="H13" s="21">
        <f t="shared" si="7"/>
        <v>32.674334999999999</v>
      </c>
      <c r="I13" s="32">
        <f t="shared" si="8"/>
        <v>348.77026282522496</v>
      </c>
      <c r="J13" s="37">
        <f t="shared" si="9"/>
        <v>1067.6121676922251</v>
      </c>
      <c r="R13" s="11"/>
      <c r="S13" s="11"/>
    </row>
    <row r="14" spans="1:19" x14ac:dyDescent="0.25">
      <c r="A14" s="5">
        <v>5</v>
      </c>
      <c r="B14" s="11">
        <v>10.653929999999999</v>
      </c>
      <c r="C14" s="11">
        <v>10.690859999999999</v>
      </c>
      <c r="D14" s="10">
        <v>32.425409999999999</v>
      </c>
      <c r="E14" s="10">
        <v>32.69791</v>
      </c>
      <c r="F14" s="10">
        <v>25.44895</v>
      </c>
      <c r="G14" s="11">
        <f t="shared" si="6"/>
        <v>10.672394999999998</v>
      </c>
      <c r="H14" s="21">
        <f t="shared" si="7"/>
        <v>32.561660000000003</v>
      </c>
      <c r="I14" s="32">
        <f t="shared" si="8"/>
        <v>347.51089737569998</v>
      </c>
      <c r="J14" s="37">
        <f t="shared" si="9"/>
        <v>1060.2617019556003</v>
      </c>
      <c r="R14" s="11"/>
      <c r="S14" s="11"/>
    </row>
    <row r="15" spans="1:19" x14ac:dyDescent="0.25">
      <c r="A15" s="5">
        <v>6</v>
      </c>
      <c r="B15" s="11">
        <v>10.65193</v>
      </c>
      <c r="C15" s="11">
        <v>10.68145</v>
      </c>
      <c r="D15" s="10">
        <v>32.312469999999998</v>
      </c>
      <c r="E15" s="10">
        <v>32.588529999999999</v>
      </c>
      <c r="F15" s="10">
        <v>25.337910000000001</v>
      </c>
      <c r="G15" s="11">
        <f t="shared" si="6"/>
        <v>10.666689999999999</v>
      </c>
      <c r="H15" s="21">
        <f t="shared" si="7"/>
        <v>32.450499999999998</v>
      </c>
      <c r="I15" s="32">
        <f t="shared" si="8"/>
        <v>346.13942384499995</v>
      </c>
      <c r="J15" s="37">
        <f t="shared" si="9"/>
        <v>1053.0349502499998</v>
      </c>
      <c r="R15" s="11"/>
      <c r="S15" s="11"/>
    </row>
    <row r="16" spans="1:19" x14ac:dyDescent="0.25">
      <c r="A16" s="5">
        <v>7</v>
      </c>
      <c r="B16" s="11">
        <v>10.654259999999999</v>
      </c>
      <c r="C16" s="11">
        <v>10.678989999999999</v>
      </c>
      <c r="D16" s="10">
        <v>32.207239999999999</v>
      </c>
      <c r="E16" s="10">
        <v>32.483849999999997</v>
      </c>
      <c r="F16" s="10">
        <v>25.24023</v>
      </c>
      <c r="G16" s="11">
        <f t="shared" si="6"/>
        <v>10.666625</v>
      </c>
      <c r="H16" s="21">
        <f t="shared" si="7"/>
        <v>32.345545000000001</v>
      </c>
      <c r="I16" s="32">
        <f t="shared" si="8"/>
        <v>345.01779893562502</v>
      </c>
      <c r="J16" s="37">
        <f t="shared" si="9"/>
        <v>1046.234281347025</v>
      </c>
      <c r="R16" s="11"/>
      <c r="S16" s="11"/>
    </row>
    <row r="17" spans="1:19" x14ac:dyDescent="0.25">
      <c r="A17" s="5">
        <v>8</v>
      </c>
      <c r="B17" s="11">
        <v>10.64752</v>
      </c>
      <c r="C17" s="11">
        <v>10.67976</v>
      </c>
      <c r="D17" s="11">
        <v>32.114919999999998</v>
      </c>
      <c r="E17" s="11">
        <v>32.390050000000002</v>
      </c>
      <c r="F17" s="11">
        <v>25.156949999999998</v>
      </c>
      <c r="G17" s="11">
        <f t="shared" si="6"/>
        <v>10.663640000000001</v>
      </c>
      <c r="H17" s="21">
        <f t="shared" si="7"/>
        <v>32.252485</v>
      </c>
      <c r="I17" s="32">
        <f t="shared" si="8"/>
        <v>343.92888914540003</v>
      </c>
      <c r="J17" s="37">
        <f t="shared" si="9"/>
        <v>1040.222788675225</v>
      </c>
      <c r="R17" s="11"/>
      <c r="S17" s="11"/>
    </row>
    <row r="18" spans="1:19" x14ac:dyDescent="0.25">
      <c r="A18" s="5">
        <v>9</v>
      </c>
      <c r="B18" s="11">
        <v>10.6457</v>
      </c>
      <c r="C18" s="11">
        <v>10.676879999999999</v>
      </c>
      <c r="D18" s="11">
        <v>32.035249999999998</v>
      </c>
      <c r="E18" s="11">
        <v>32.311950000000003</v>
      </c>
      <c r="F18" s="11">
        <v>25.083860000000001</v>
      </c>
      <c r="G18" s="11">
        <f t="shared" si="6"/>
        <v>10.661289999999999</v>
      </c>
      <c r="H18" s="21">
        <f t="shared" si="7"/>
        <v>32.1736</v>
      </c>
      <c r="I18" s="32">
        <f t="shared" si="8"/>
        <v>343.01207994399999</v>
      </c>
      <c r="J18" s="37">
        <f t="shared" si="9"/>
        <v>1035.14053696</v>
      </c>
      <c r="R18" s="11"/>
      <c r="S18" s="11"/>
    </row>
    <row r="19" spans="1:19" x14ac:dyDescent="0.25">
      <c r="A19" s="5">
        <v>10</v>
      </c>
      <c r="B19" s="11">
        <v>10.65136</v>
      </c>
      <c r="C19" s="11">
        <v>10.681979999999999</v>
      </c>
      <c r="D19" s="10">
        <v>31.950980000000001</v>
      </c>
      <c r="E19" s="10">
        <v>32.229709999999997</v>
      </c>
      <c r="F19" s="10">
        <v>25.026630000000001</v>
      </c>
      <c r="G19" s="11">
        <f t="shared" si="6"/>
        <v>10.66667</v>
      </c>
      <c r="H19" s="21">
        <f t="shared" si="7"/>
        <v>32.090344999999999</v>
      </c>
      <c r="I19" s="32">
        <f t="shared" si="8"/>
        <v>342.29712030114996</v>
      </c>
      <c r="J19" s="37">
        <f t="shared" si="9"/>
        <v>1029.790242219025</v>
      </c>
      <c r="R19" s="11"/>
      <c r="S19" s="11"/>
    </row>
    <row r="20" spans="1:19" x14ac:dyDescent="0.25">
      <c r="A20" s="5">
        <v>11</v>
      </c>
      <c r="B20" s="11">
        <v>10.64354</v>
      </c>
      <c r="C20" s="11">
        <v>10.67803</v>
      </c>
      <c r="D20" s="11">
        <v>31.895790000000002</v>
      </c>
      <c r="E20" s="11">
        <v>32.174930000000003</v>
      </c>
      <c r="F20" s="11">
        <v>24.976800000000001</v>
      </c>
      <c r="G20" s="11">
        <f t="shared" si="6"/>
        <v>10.660785000000001</v>
      </c>
      <c r="H20" s="21">
        <f t="shared" si="7"/>
        <v>32.035360000000004</v>
      </c>
      <c r="I20" s="32">
        <f t="shared" si="8"/>
        <v>341.52208535760008</v>
      </c>
      <c r="J20" s="37">
        <f t="shared" si="9"/>
        <v>1026.2642903296003</v>
      </c>
      <c r="R20" s="11"/>
      <c r="S20" s="11"/>
    </row>
    <row r="21" spans="1:19" x14ac:dyDescent="0.25">
      <c r="A21" s="5">
        <v>12</v>
      </c>
      <c r="B21" s="11">
        <v>10.638209999999999</v>
      </c>
      <c r="C21" s="11">
        <v>10.67564</v>
      </c>
      <c r="D21" s="11">
        <v>31.82358</v>
      </c>
      <c r="E21" s="11">
        <v>32.101739999999999</v>
      </c>
      <c r="F21" s="11">
        <v>24.919779999999999</v>
      </c>
      <c r="G21" s="11">
        <f t="shared" si="6"/>
        <v>10.656924999999999</v>
      </c>
      <c r="H21" s="21">
        <f t="shared" si="7"/>
        <v>31.96266</v>
      </c>
      <c r="I21" s="32">
        <f t="shared" si="8"/>
        <v>340.62367042049999</v>
      </c>
      <c r="J21" s="37">
        <f t="shared" si="9"/>
        <v>1021.6116342756</v>
      </c>
      <c r="R21" s="11"/>
      <c r="S21" s="11"/>
    </row>
    <row r="22" spans="1:19" x14ac:dyDescent="0.25">
      <c r="A22" s="5">
        <v>13</v>
      </c>
      <c r="B22" s="11">
        <v>10.64151</v>
      </c>
      <c r="C22" s="11">
        <v>10.67966</v>
      </c>
      <c r="D22" s="10">
        <v>31.778479999999998</v>
      </c>
      <c r="E22" s="10">
        <v>32.057920000000003</v>
      </c>
      <c r="F22" s="10">
        <v>24.886949999999999</v>
      </c>
      <c r="G22" s="11">
        <f t="shared" si="6"/>
        <v>10.660585000000001</v>
      </c>
      <c r="H22" s="21">
        <f t="shared" si="7"/>
        <v>31.918199999999999</v>
      </c>
      <c r="I22" s="32">
        <f t="shared" si="8"/>
        <v>340.26668414700003</v>
      </c>
      <c r="J22" s="37">
        <f t="shared" si="9"/>
        <v>1018.7714912399999</v>
      </c>
      <c r="R22" s="11"/>
      <c r="S22" s="11"/>
    </row>
    <row r="23" spans="1:19" x14ac:dyDescent="0.25">
      <c r="A23" s="5">
        <v>14</v>
      </c>
      <c r="B23" s="11">
        <v>10.638809999999999</v>
      </c>
      <c r="C23" s="11">
        <v>10.681089999999999</v>
      </c>
      <c r="D23" s="11">
        <v>31.739609999999999</v>
      </c>
      <c r="E23" s="11">
        <v>32.020479999999999</v>
      </c>
      <c r="F23" s="11">
        <v>24.85453</v>
      </c>
      <c r="G23" s="11">
        <f t="shared" si="6"/>
        <v>10.659949999999998</v>
      </c>
      <c r="H23" s="21">
        <f t="shared" si="7"/>
        <v>31.880044999999999</v>
      </c>
      <c r="I23" s="32">
        <f t="shared" si="8"/>
        <v>339.83968569774993</v>
      </c>
      <c r="J23" s="37">
        <f t="shared" si="9"/>
        <v>1016.3372692020249</v>
      </c>
      <c r="R23" s="11"/>
      <c r="S23" s="11"/>
    </row>
    <row r="24" spans="1:19" x14ac:dyDescent="0.25">
      <c r="A24" s="5">
        <v>15</v>
      </c>
      <c r="B24" s="11">
        <v>10.63922</v>
      </c>
      <c r="C24" s="11">
        <v>10.67717</v>
      </c>
      <c r="D24" s="10">
        <v>31.70627</v>
      </c>
      <c r="E24" s="10">
        <v>31.987210000000001</v>
      </c>
      <c r="F24" s="10">
        <v>24.827000000000002</v>
      </c>
      <c r="G24" s="11">
        <f t="shared" ref="G24:G35" si="10">AVERAGE(B24:C24)</f>
        <v>10.658194999999999</v>
      </c>
      <c r="H24" s="21">
        <f t="shared" ref="H24:H35" si="11">AVERAGE(D24:E24)</f>
        <v>31.84674</v>
      </c>
      <c r="I24" s="32">
        <f t="shared" ref="I24:I35" si="12">G24*H24</f>
        <v>339.4287650343</v>
      </c>
      <c r="J24" s="37">
        <f t="shared" ref="J24:J35" si="13">H24^2</f>
        <v>1014.2148486276001</v>
      </c>
      <c r="R24" s="11"/>
      <c r="S24" s="11"/>
    </row>
    <row r="25" spans="1:19" x14ac:dyDescent="0.25">
      <c r="A25" s="5">
        <v>16</v>
      </c>
      <c r="B25" s="11">
        <v>10.64152</v>
      </c>
      <c r="C25" s="11">
        <v>10.678179999999999</v>
      </c>
      <c r="D25" s="10">
        <v>31.676130000000001</v>
      </c>
      <c r="E25" s="10">
        <v>31.959800000000001</v>
      </c>
      <c r="F25" s="10">
        <v>24.807009999999998</v>
      </c>
      <c r="G25" s="11">
        <f t="shared" si="10"/>
        <v>10.659849999999999</v>
      </c>
      <c r="H25" s="21">
        <f t="shared" si="11"/>
        <v>31.817965000000001</v>
      </c>
      <c r="I25" s="32">
        <f t="shared" si="12"/>
        <v>339.17473420524999</v>
      </c>
      <c r="J25" s="37">
        <f t="shared" si="13"/>
        <v>1012.3828967412251</v>
      </c>
      <c r="R25" s="11"/>
      <c r="S25" s="11"/>
    </row>
    <row r="26" spans="1:19" x14ac:dyDescent="0.25">
      <c r="A26" s="5">
        <v>17</v>
      </c>
      <c r="B26" s="11">
        <v>10.595039999999999</v>
      </c>
      <c r="C26" s="11">
        <v>10.641779999999999</v>
      </c>
      <c r="D26" s="10">
        <v>31.700890000000001</v>
      </c>
      <c r="E26" s="10">
        <v>31.99691</v>
      </c>
      <c r="F26" s="10">
        <v>24.876180000000002</v>
      </c>
      <c r="G26" s="11">
        <f t="shared" si="10"/>
        <v>10.618409999999999</v>
      </c>
      <c r="H26" s="21">
        <f t="shared" si="11"/>
        <v>31.8489</v>
      </c>
      <c r="I26" s="32">
        <f t="shared" si="12"/>
        <v>338.184678249</v>
      </c>
      <c r="J26" s="37">
        <f t="shared" si="13"/>
        <v>1014.3524312100001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10.651259999999999</v>
      </c>
      <c r="C27" s="11">
        <v>10.67502</v>
      </c>
      <c r="D27" s="10">
        <v>31.96735</v>
      </c>
      <c r="E27" s="10">
        <v>32.316899999999997</v>
      </c>
      <c r="F27" s="10">
        <v>25.268719999999998</v>
      </c>
      <c r="G27" s="11">
        <f t="shared" si="10"/>
        <v>10.663139999999999</v>
      </c>
      <c r="H27" s="21">
        <f t="shared" si="11"/>
        <v>32.142125</v>
      </c>
      <c r="I27" s="32">
        <f t="shared" si="12"/>
        <v>342.73597877249995</v>
      </c>
      <c r="J27" s="37">
        <f t="shared" si="13"/>
        <v>1033.1161995156251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10.673219999999999</v>
      </c>
      <c r="C28" s="11">
        <v>10.660119999999999</v>
      </c>
      <c r="D28" s="10">
        <v>32.286270000000002</v>
      </c>
      <c r="E28" s="10">
        <v>32.64573</v>
      </c>
      <c r="F28" s="10">
        <v>25.584119999999999</v>
      </c>
      <c r="G28" s="11">
        <f t="shared" si="10"/>
        <v>10.66667</v>
      </c>
      <c r="H28" s="21">
        <f t="shared" si="11"/>
        <v>32.466000000000001</v>
      </c>
      <c r="I28" s="32">
        <f t="shared" si="12"/>
        <v>346.30410821999999</v>
      </c>
      <c r="J28" s="37">
        <f t="shared" si="13"/>
        <v>1054.041156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10.66352</v>
      </c>
      <c r="C29" s="11">
        <v>10.702069999999999</v>
      </c>
      <c r="D29" s="10">
        <v>32.54871</v>
      </c>
      <c r="E29" s="10">
        <v>32.907310000000003</v>
      </c>
      <c r="F29" s="10">
        <v>25.818760000000001</v>
      </c>
      <c r="G29" s="11">
        <f t="shared" si="10"/>
        <v>10.682794999999999</v>
      </c>
      <c r="H29" s="21">
        <f t="shared" si="11"/>
        <v>32.728009999999998</v>
      </c>
      <c r="I29" s="32">
        <f t="shared" si="12"/>
        <v>349.62662158794996</v>
      </c>
      <c r="J29" s="37">
        <f t="shared" si="13"/>
        <v>1071.1226385600999</v>
      </c>
      <c r="L29" s="19"/>
      <c r="M29" s="19"/>
      <c r="N29" s="19"/>
      <c r="O29" s="19"/>
      <c r="R29" s="10"/>
      <c r="S29" s="10"/>
    </row>
    <row r="30" spans="1:19" x14ac:dyDescent="0.25">
      <c r="A30" s="5">
        <v>21</v>
      </c>
      <c r="B30" s="11">
        <v>10.669969999999999</v>
      </c>
      <c r="C30" s="11">
        <v>10.71171</v>
      </c>
      <c r="D30" s="11">
        <v>32.743279999999999</v>
      </c>
      <c r="E30" s="11">
        <v>33.097270000000002</v>
      </c>
      <c r="F30" s="11">
        <v>25.98481</v>
      </c>
      <c r="G30" s="11">
        <f t="shared" si="10"/>
        <v>10.69084</v>
      </c>
      <c r="H30" s="21">
        <f t="shared" si="11"/>
        <v>32.920275000000004</v>
      </c>
      <c r="I30" s="32">
        <f t="shared" si="12"/>
        <v>351.94539278100001</v>
      </c>
      <c r="J30" s="37">
        <f t="shared" si="13"/>
        <v>1083.7445060756252</v>
      </c>
      <c r="L30" s="19"/>
      <c r="M30" s="19"/>
      <c r="N30" s="19"/>
      <c r="O30" s="19"/>
      <c r="R30" s="11"/>
      <c r="S30" s="11"/>
    </row>
    <row r="31" spans="1:19" x14ac:dyDescent="0.25">
      <c r="A31" s="5">
        <v>22</v>
      </c>
      <c r="B31" s="11">
        <v>10.673029999999999</v>
      </c>
      <c r="C31" s="11">
        <v>10.70783</v>
      </c>
      <c r="D31" s="11">
        <v>32.902140000000003</v>
      </c>
      <c r="E31" s="11">
        <v>33.262189999999997</v>
      </c>
      <c r="F31" s="11">
        <v>26.090070000000001</v>
      </c>
      <c r="G31" s="11">
        <f t="shared" si="10"/>
        <v>10.690429999999999</v>
      </c>
      <c r="H31" s="21">
        <f t="shared" si="11"/>
        <v>33.082165000000003</v>
      </c>
      <c r="I31" s="32">
        <f t="shared" si="12"/>
        <v>353.66256918095002</v>
      </c>
      <c r="J31" s="37">
        <f t="shared" si="13"/>
        <v>1094.4296410872253</v>
      </c>
      <c r="L31" s="19"/>
      <c r="M31" s="19"/>
      <c r="N31" s="19"/>
      <c r="O31" s="19"/>
      <c r="R31" s="11"/>
      <c r="S31" s="11"/>
    </row>
    <row r="32" spans="1:19" x14ac:dyDescent="0.25">
      <c r="A32" s="5">
        <v>23</v>
      </c>
      <c r="B32" s="11">
        <v>10.67887</v>
      </c>
      <c r="C32" s="11">
        <v>10.70628</v>
      </c>
      <c r="D32" s="11">
        <v>33.024270000000001</v>
      </c>
      <c r="E32" s="11">
        <v>33.38588</v>
      </c>
      <c r="F32" s="11">
        <v>26.137119999999999</v>
      </c>
      <c r="G32" s="11">
        <f t="shared" si="10"/>
        <v>10.692575</v>
      </c>
      <c r="H32" s="21">
        <f t="shared" si="11"/>
        <v>33.205075000000001</v>
      </c>
      <c r="I32" s="32">
        <f t="shared" si="12"/>
        <v>355.04775481812499</v>
      </c>
      <c r="J32" s="37">
        <f t="shared" si="13"/>
        <v>1102.5770057556251</v>
      </c>
      <c r="L32" s="19"/>
      <c r="M32" s="19"/>
      <c r="N32" s="19"/>
      <c r="O32" s="19"/>
      <c r="R32" s="11"/>
      <c r="S32" s="11"/>
    </row>
    <row r="33" spans="1:19" x14ac:dyDescent="0.25">
      <c r="A33" s="5">
        <v>24</v>
      </c>
      <c r="B33" s="11">
        <v>10.68479</v>
      </c>
      <c r="C33" s="11">
        <v>10.67676</v>
      </c>
      <c r="D33" s="11">
        <v>33.142989999999998</v>
      </c>
      <c r="E33" s="11">
        <v>33.495530000000002</v>
      </c>
      <c r="F33" s="11">
        <v>26.173539999999999</v>
      </c>
      <c r="G33" s="11">
        <f t="shared" si="10"/>
        <v>10.680775000000001</v>
      </c>
      <c r="H33" s="21">
        <f t="shared" si="11"/>
        <v>33.31926</v>
      </c>
      <c r="I33" s="32">
        <f t="shared" si="12"/>
        <v>355.87551922650005</v>
      </c>
      <c r="J33" s="37">
        <f t="shared" si="13"/>
        <v>1110.1730869476</v>
      </c>
      <c r="L33" s="19"/>
      <c r="M33" s="19"/>
      <c r="N33" s="19"/>
      <c r="O33" s="19"/>
      <c r="R33" s="11"/>
      <c r="S33" s="11"/>
    </row>
    <row r="34" spans="1:19" x14ac:dyDescent="0.25">
      <c r="A34" s="5">
        <v>25</v>
      </c>
      <c r="B34" s="11">
        <v>10.689069999999999</v>
      </c>
      <c r="C34" s="11">
        <v>10.70964</v>
      </c>
      <c r="D34" s="11">
        <v>33.226059999999997</v>
      </c>
      <c r="E34" s="11">
        <v>33.58258</v>
      </c>
      <c r="F34" s="11">
        <v>26.200890000000001</v>
      </c>
      <c r="G34" s="11">
        <f t="shared" si="10"/>
        <v>10.699355000000001</v>
      </c>
      <c r="H34" s="21">
        <f t="shared" si="11"/>
        <v>33.404319999999998</v>
      </c>
      <c r="I34" s="32">
        <f t="shared" si="12"/>
        <v>357.40467821359999</v>
      </c>
      <c r="J34" s="37">
        <f t="shared" si="13"/>
        <v>1115.8485946623998</v>
      </c>
      <c r="L34" s="19"/>
      <c r="M34" s="19"/>
      <c r="N34" s="19"/>
      <c r="O34" s="19"/>
      <c r="R34" s="11"/>
      <c r="S34" s="11"/>
    </row>
    <row r="35" spans="1:19" x14ac:dyDescent="0.25">
      <c r="A35" s="5">
        <v>26</v>
      </c>
      <c r="B35" s="11">
        <v>10.69556</v>
      </c>
      <c r="C35" s="11">
        <v>10.685359999999999</v>
      </c>
      <c r="D35" s="11">
        <v>33.288910000000001</v>
      </c>
      <c r="E35" s="11">
        <v>33.636310000000002</v>
      </c>
      <c r="F35" s="11">
        <v>26.233149999999998</v>
      </c>
      <c r="G35" s="11">
        <f t="shared" si="10"/>
        <v>10.69046</v>
      </c>
      <c r="H35" s="21">
        <f t="shared" si="11"/>
        <v>33.462609999999998</v>
      </c>
      <c r="I35" s="32">
        <f t="shared" si="12"/>
        <v>357.7306937006</v>
      </c>
      <c r="J35" s="37">
        <f t="shared" si="13"/>
        <v>1119.7462680120998</v>
      </c>
      <c r="L35" s="19"/>
      <c r="M35" s="19"/>
      <c r="N35" s="19"/>
      <c r="O35" s="19"/>
      <c r="R35" s="11"/>
      <c r="S35" s="11"/>
    </row>
    <row r="36" spans="1:19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9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9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9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9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9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9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9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9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9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9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9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9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10.667113181818182</v>
      </c>
      <c r="C4" s="20">
        <f t="shared" si="0"/>
        <v>10.678718181818182</v>
      </c>
      <c r="D4" s="20">
        <f t="shared" si="0"/>
        <v>32.140512272727271</v>
      </c>
      <c r="E4" s="20">
        <f t="shared" si="0"/>
        <v>32.539618181818177</v>
      </c>
      <c r="F4" s="20">
        <f t="shared" si="0"/>
        <v>25.519234999999995</v>
      </c>
      <c r="G4" s="20">
        <f t="shared" si="0"/>
        <v>10.67291568181818</v>
      </c>
      <c r="H4" s="3">
        <f t="shared" si="0"/>
        <v>32.340065227272731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1.0267161422693846E-2</v>
      </c>
      <c r="C5" s="20">
        <f t="shared" si="1"/>
        <v>1.2063696281213589E-2</v>
      </c>
      <c r="D5" s="20">
        <f t="shared" si="1"/>
        <v>0.303584008486736</v>
      </c>
      <c r="E5" s="20">
        <f t="shared" si="1"/>
        <v>0.32651437260914973</v>
      </c>
      <c r="F5" s="20">
        <f t="shared" si="1"/>
        <v>0.43536183229202208</v>
      </c>
      <c r="G5" s="20">
        <f t="shared" si="1"/>
        <v>9.5024519762325586E-3</v>
      </c>
      <c r="H5" s="3">
        <f t="shared" si="1"/>
        <v>0.31431307893062671</v>
      </c>
      <c r="I5" s="20">
        <f>AVERAGE(G10:G331)</f>
        <v>10.67291568181818</v>
      </c>
      <c r="J5" s="20">
        <f>AVERAGE(H10:H331)</f>
        <v>32.340065227272731</v>
      </c>
      <c r="K5" s="20">
        <f>AVERAGE(I10:I331)</f>
        <v>345.16532533328632</v>
      </c>
      <c r="L5" s="20">
        <f>AVERAGE(J10:J331)</f>
        <v>1045.9741210380419</v>
      </c>
      <c r="M5" s="5">
        <v>20</v>
      </c>
      <c r="N5" s="20">
        <f>B$4+$J$6*($M5-D$4)</f>
        <v>10.340624716674698</v>
      </c>
      <c r="O5" s="20">
        <f>C$4+$J$6*($M5-E$4)</f>
        <v>10.341496769599516</v>
      </c>
      <c r="P5" s="3">
        <f>$L$6+$J$6*$M5</f>
        <v>10.341060743126191</v>
      </c>
    </row>
    <row r="6" spans="1:19" x14ac:dyDescent="0.25">
      <c r="A6" s="6" t="s">
        <v>69</v>
      </c>
      <c r="B6" s="7">
        <f>B4+$J$6*($B$1-D4)</f>
        <v>10.824689329482222</v>
      </c>
      <c r="C6" s="7">
        <f>C4+$J$6*($B$1-E4)</f>
        <v>10.825561382407038</v>
      </c>
      <c r="D6" s="7">
        <f>$B$1</f>
        <v>38</v>
      </c>
      <c r="E6" s="7">
        <f>$B$1</f>
        <v>38</v>
      </c>
      <c r="F6" s="7">
        <f>F4</f>
        <v>25.519234999999995</v>
      </c>
      <c r="G6" s="41">
        <f>AVERAGE(B6:C6)</f>
        <v>10.82512535594463</v>
      </c>
      <c r="H6" s="4">
        <f>$B$1</f>
        <v>38</v>
      </c>
      <c r="I6" s="7" t="s">
        <v>61</v>
      </c>
      <c r="J6" s="34">
        <f>(K5-I5*J5)/(L5-J5^2)</f>
        <v>2.6892478489306822E-2</v>
      </c>
      <c r="K6" s="7" t="s">
        <v>62</v>
      </c>
      <c r="L6" s="7">
        <f>(L5*I5-K5*J5)/(L5-J5^2)</f>
        <v>9.8032111733400544</v>
      </c>
      <c r="M6" s="6">
        <v>50</v>
      </c>
      <c r="N6" s="7">
        <f>B$4+$J$6*($M6-D$4)</f>
        <v>11.147399071353904</v>
      </c>
      <c r="O6" s="7">
        <f>C$4+$J$6*($M6-E$4)</f>
        <v>11.14827112427872</v>
      </c>
      <c r="P6" s="4">
        <f>$L$6+$J$6*$M6</f>
        <v>11.147835097805395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82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82" t="s">
        <v>63</v>
      </c>
      <c r="J8" s="83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</row>
    <row r="10" spans="1:19" x14ac:dyDescent="0.25">
      <c r="A10" s="82">
        <v>1</v>
      </c>
      <c r="B10" s="11">
        <v>10.64293</v>
      </c>
      <c r="C10" s="11">
        <v>10.68112</v>
      </c>
      <c r="D10" s="39">
        <v>31.64687</v>
      </c>
      <c r="E10" s="39">
        <v>32.083440000000003</v>
      </c>
      <c r="F10" s="39">
        <v>26.514119999999998</v>
      </c>
      <c r="G10" s="39">
        <f t="shared" ref="G10:G11" si="2">AVERAGE(B10:C10)</f>
        <v>10.662025</v>
      </c>
      <c r="H10" s="40">
        <f t="shared" ref="H10:H11" si="3">AVERAGE(D10:E10)</f>
        <v>31.865155000000001</v>
      </c>
      <c r="I10" s="35">
        <f t="shared" ref="I10:I11" si="4">G10*H10</f>
        <v>339.74707923887502</v>
      </c>
      <c r="J10" s="36">
        <f t="shared" ref="J10:J11" si="5">H10^2</f>
        <v>1015.3881031740251</v>
      </c>
      <c r="R10" s="11"/>
      <c r="S10" s="11"/>
    </row>
    <row r="11" spans="1:19" x14ac:dyDescent="0.25">
      <c r="A11" s="5">
        <v>2</v>
      </c>
      <c r="B11" s="11">
        <v>10.66362</v>
      </c>
      <c r="C11" s="11">
        <v>10.70759</v>
      </c>
      <c r="D11" s="10">
        <v>32.36965</v>
      </c>
      <c r="E11" s="10">
        <v>32.771250000000002</v>
      </c>
      <c r="F11" s="10">
        <v>26.33793</v>
      </c>
      <c r="G11" s="11">
        <f t="shared" si="2"/>
        <v>10.685604999999999</v>
      </c>
      <c r="H11" s="21">
        <f t="shared" si="3"/>
        <v>32.570450000000001</v>
      </c>
      <c r="I11" s="32">
        <f t="shared" si="4"/>
        <v>348.03496337224999</v>
      </c>
      <c r="J11" s="37">
        <f t="shared" si="5"/>
        <v>1060.8342132025</v>
      </c>
      <c r="L11" s="2"/>
      <c r="R11" s="11"/>
      <c r="S11" s="11"/>
    </row>
    <row r="12" spans="1:19" x14ac:dyDescent="0.25">
      <c r="A12" s="5">
        <v>3</v>
      </c>
      <c r="B12" s="11">
        <v>10.673159999999999</v>
      </c>
      <c r="C12" s="11">
        <v>10.691469999999999</v>
      </c>
      <c r="D12" s="11">
        <v>32.553719999999998</v>
      </c>
      <c r="E12" s="11">
        <v>32.940910000000002</v>
      </c>
      <c r="F12" s="11">
        <v>26.016100000000002</v>
      </c>
      <c r="G12" s="11">
        <f t="shared" ref="G12:G23" si="6">AVERAGE(B12:C12)</f>
        <v>10.682314999999999</v>
      </c>
      <c r="H12" s="21">
        <f t="shared" ref="H12:H23" si="7">AVERAGE(D12:E12)</f>
        <v>32.747315</v>
      </c>
      <c r="I12" s="32">
        <f t="shared" ref="I12:I23" si="8">G12*H12</f>
        <v>349.81713423422497</v>
      </c>
      <c r="J12" s="37">
        <f t="shared" ref="J12:J23" si="9">H12^2</f>
        <v>1072.3866397092249</v>
      </c>
      <c r="R12" s="11"/>
      <c r="S12" s="11"/>
    </row>
    <row r="13" spans="1:19" x14ac:dyDescent="0.25">
      <c r="A13" s="5">
        <v>4</v>
      </c>
      <c r="B13" s="11">
        <v>10.671889999999999</v>
      </c>
      <c r="C13" s="11">
        <v>10.679929999999999</v>
      </c>
      <c r="D13" s="10">
        <v>32.527509999999999</v>
      </c>
      <c r="E13" s="10">
        <v>32.904699999999998</v>
      </c>
      <c r="F13" s="10">
        <v>25.777740000000001</v>
      </c>
      <c r="G13" s="11">
        <f t="shared" si="6"/>
        <v>10.675909999999998</v>
      </c>
      <c r="H13" s="21">
        <f t="shared" si="7"/>
        <v>32.716104999999999</v>
      </c>
      <c r="I13" s="32">
        <f t="shared" si="8"/>
        <v>349.27419253054995</v>
      </c>
      <c r="J13" s="37">
        <f t="shared" si="9"/>
        <v>1070.3435263710248</v>
      </c>
      <c r="R13" s="11"/>
      <c r="S13" s="11"/>
    </row>
    <row r="14" spans="1:19" x14ac:dyDescent="0.25">
      <c r="A14" s="5">
        <v>5</v>
      </c>
      <c r="B14" s="11">
        <v>10.677049999999999</v>
      </c>
      <c r="C14" s="11">
        <v>10.68821</v>
      </c>
      <c r="D14" s="10">
        <v>32.428069999999998</v>
      </c>
      <c r="E14" s="10">
        <v>32.808140000000002</v>
      </c>
      <c r="F14" s="10">
        <v>25.62199</v>
      </c>
      <c r="G14" s="11">
        <f t="shared" si="6"/>
        <v>10.68263</v>
      </c>
      <c r="H14" s="21">
        <f t="shared" si="7"/>
        <v>32.618105</v>
      </c>
      <c r="I14" s="32">
        <f t="shared" si="8"/>
        <v>348.44714701614998</v>
      </c>
      <c r="J14" s="37">
        <f t="shared" si="9"/>
        <v>1063.9407737910251</v>
      </c>
      <c r="R14" s="11"/>
      <c r="S14" s="11"/>
    </row>
    <row r="15" spans="1:19" x14ac:dyDescent="0.25">
      <c r="A15" s="5">
        <v>6</v>
      </c>
      <c r="B15" s="11">
        <v>10.666869999999999</v>
      </c>
      <c r="C15" s="11">
        <v>10.67958</v>
      </c>
      <c r="D15" s="10">
        <v>32.328040000000001</v>
      </c>
      <c r="E15" s="10">
        <v>32.707509999999999</v>
      </c>
      <c r="F15" s="10">
        <v>25.50637</v>
      </c>
      <c r="G15" s="11">
        <f t="shared" si="6"/>
        <v>10.673224999999999</v>
      </c>
      <c r="H15" s="21">
        <f t="shared" si="7"/>
        <v>32.517775</v>
      </c>
      <c r="I15" s="32">
        <f t="shared" si="8"/>
        <v>347.06952907437494</v>
      </c>
      <c r="J15" s="37">
        <f t="shared" si="9"/>
        <v>1057.4056909506251</v>
      </c>
      <c r="R15" s="11"/>
      <c r="S15" s="11"/>
    </row>
    <row r="16" spans="1:19" x14ac:dyDescent="0.25">
      <c r="A16" s="5">
        <v>7</v>
      </c>
      <c r="B16" s="11">
        <v>10.66891</v>
      </c>
      <c r="C16" s="11">
        <v>10.683059999999999</v>
      </c>
      <c r="D16" s="10">
        <v>32.238050000000001</v>
      </c>
      <c r="E16" s="10">
        <v>32.61591</v>
      </c>
      <c r="F16" s="10">
        <v>25.430409999999998</v>
      </c>
      <c r="G16" s="11">
        <f t="shared" si="6"/>
        <v>10.675985000000001</v>
      </c>
      <c r="H16" s="21">
        <f t="shared" si="7"/>
        <v>32.42698</v>
      </c>
      <c r="I16" s="32">
        <f t="shared" si="8"/>
        <v>346.18995207530003</v>
      </c>
      <c r="J16" s="37">
        <f t="shared" si="9"/>
        <v>1051.5090319204</v>
      </c>
      <c r="R16" s="11"/>
      <c r="S16" s="11"/>
    </row>
    <row r="17" spans="1:19" x14ac:dyDescent="0.25">
      <c r="A17" s="5">
        <v>8</v>
      </c>
      <c r="B17" s="11">
        <v>10.659079999999999</v>
      </c>
      <c r="C17" s="11">
        <v>10.667</v>
      </c>
      <c r="D17" s="11">
        <v>32.183320000000002</v>
      </c>
      <c r="E17" s="11">
        <v>32.555909999999997</v>
      </c>
      <c r="F17" s="11">
        <v>25.387360000000001</v>
      </c>
      <c r="G17" s="11">
        <f t="shared" si="6"/>
        <v>10.663039999999999</v>
      </c>
      <c r="H17" s="21">
        <f t="shared" si="7"/>
        <v>32.369614999999996</v>
      </c>
      <c r="I17" s="32">
        <f t="shared" si="8"/>
        <v>345.15849952959991</v>
      </c>
      <c r="J17" s="37">
        <f t="shared" si="9"/>
        <v>1047.7919752482248</v>
      </c>
      <c r="R17" s="11"/>
      <c r="S17" s="11"/>
    </row>
    <row r="18" spans="1:19" x14ac:dyDescent="0.25">
      <c r="A18" s="5">
        <v>9</v>
      </c>
      <c r="B18" s="11">
        <v>10.66836</v>
      </c>
      <c r="C18" s="11">
        <v>10.67421</v>
      </c>
      <c r="D18" s="11">
        <v>32.136060000000001</v>
      </c>
      <c r="E18" s="11">
        <v>32.49971</v>
      </c>
      <c r="F18" s="11">
        <v>25.34676</v>
      </c>
      <c r="G18" s="11">
        <f t="shared" si="6"/>
        <v>10.671285000000001</v>
      </c>
      <c r="H18" s="21">
        <f t="shared" si="7"/>
        <v>32.317885000000004</v>
      </c>
      <c r="I18" s="32">
        <f t="shared" si="8"/>
        <v>344.87336143222507</v>
      </c>
      <c r="J18" s="37">
        <f t="shared" si="9"/>
        <v>1044.4456908732252</v>
      </c>
      <c r="R18" s="11"/>
      <c r="S18" s="11"/>
    </row>
    <row r="19" spans="1:19" x14ac:dyDescent="0.25">
      <c r="A19" s="5">
        <v>10</v>
      </c>
      <c r="B19" s="11">
        <v>10.66474</v>
      </c>
      <c r="C19" s="11">
        <v>10.669779999999999</v>
      </c>
      <c r="D19" s="10">
        <v>32.070630000000001</v>
      </c>
      <c r="E19" s="10">
        <v>32.433129999999998</v>
      </c>
      <c r="F19" s="10">
        <v>25.294339999999998</v>
      </c>
      <c r="G19" s="11">
        <f t="shared" si="6"/>
        <v>10.667259999999999</v>
      </c>
      <c r="H19" s="21">
        <f t="shared" si="7"/>
        <v>32.25188</v>
      </c>
      <c r="I19" s="32">
        <f t="shared" si="8"/>
        <v>344.03918944879996</v>
      </c>
      <c r="J19" s="37">
        <f t="shared" si="9"/>
        <v>1040.1837635344</v>
      </c>
      <c r="R19" s="11"/>
      <c r="S19" s="11"/>
    </row>
    <row r="20" spans="1:19" x14ac:dyDescent="0.25">
      <c r="A20" s="5">
        <v>11</v>
      </c>
      <c r="B20" s="11">
        <v>10.66123</v>
      </c>
      <c r="C20" s="11">
        <v>10.67597</v>
      </c>
      <c r="D20" s="11">
        <v>32.01117</v>
      </c>
      <c r="E20" s="11">
        <v>32.373449999999998</v>
      </c>
      <c r="F20" s="11">
        <v>25.24474</v>
      </c>
      <c r="G20" s="11">
        <f t="shared" si="6"/>
        <v>10.6686</v>
      </c>
      <c r="H20" s="21">
        <f t="shared" si="7"/>
        <v>32.192309999999999</v>
      </c>
      <c r="I20" s="32">
        <f t="shared" si="8"/>
        <v>343.44687846599999</v>
      </c>
      <c r="J20" s="37">
        <f t="shared" si="9"/>
        <v>1036.3448231360999</v>
      </c>
      <c r="R20" s="11"/>
      <c r="S20" s="11"/>
    </row>
    <row r="21" spans="1:19" x14ac:dyDescent="0.25">
      <c r="A21" s="5">
        <v>12</v>
      </c>
      <c r="B21" s="11">
        <v>10.667259999999999</v>
      </c>
      <c r="C21" s="11">
        <v>10.673829999999999</v>
      </c>
      <c r="D21" s="11">
        <v>31.964079999999999</v>
      </c>
      <c r="E21" s="11">
        <v>32.32658</v>
      </c>
      <c r="F21" s="11">
        <v>25.198720000000002</v>
      </c>
      <c r="G21" s="11">
        <f t="shared" si="6"/>
        <v>10.670544999999999</v>
      </c>
      <c r="H21" s="21">
        <f t="shared" si="7"/>
        <v>32.145330000000001</v>
      </c>
      <c r="I21" s="32">
        <f t="shared" si="8"/>
        <v>343.00819030484996</v>
      </c>
      <c r="J21" s="37">
        <f t="shared" si="9"/>
        <v>1033.3222408089</v>
      </c>
      <c r="R21" s="11"/>
      <c r="S21" s="11"/>
    </row>
    <row r="22" spans="1:19" x14ac:dyDescent="0.25">
      <c r="A22" s="5">
        <v>13</v>
      </c>
      <c r="B22" s="11">
        <v>10.66874</v>
      </c>
      <c r="C22" s="11">
        <v>10.66686</v>
      </c>
      <c r="D22" s="10">
        <v>31.922640000000001</v>
      </c>
      <c r="E22" s="10">
        <v>32.28593</v>
      </c>
      <c r="F22" s="10">
        <v>25.159300000000002</v>
      </c>
      <c r="G22" s="11">
        <f t="shared" si="6"/>
        <v>10.6678</v>
      </c>
      <c r="H22" s="21">
        <f t="shared" si="7"/>
        <v>32.104285000000004</v>
      </c>
      <c r="I22" s="32">
        <f t="shared" si="8"/>
        <v>342.48209152300007</v>
      </c>
      <c r="J22" s="37">
        <f t="shared" si="9"/>
        <v>1030.6851153612254</v>
      </c>
      <c r="R22" s="11"/>
      <c r="S22" s="11"/>
    </row>
    <row r="23" spans="1:19" x14ac:dyDescent="0.25">
      <c r="A23" s="5">
        <v>14</v>
      </c>
      <c r="B23" s="11">
        <v>10.66534</v>
      </c>
      <c r="C23" s="11">
        <v>10.670639999999999</v>
      </c>
      <c r="D23" s="11">
        <v>31.890149999999998</v>
      </c>
      <c r="E23" s="11">
        <v>32.257159999999999</v>
      </c>
      <c r="F23" s="11">
        <v>25.11581</v>
      </c>
      <c r="G23" s="11">
        <f t="shared" si="6"/>
        <v>10.66799</v>
      </c>
      <c r="H23" s="21">
        <f t="shared" si="7"/>
        <v>32.073655000000002</v>
      </c>
      <c r="I23" s="32">
        <f t="shared" si="8"/>
        <v>342.16143080345</v>
      </c>
      <c r="J23" s="37">
        <f t="shared" si="9"/>
        <v>1028.719345059025</v>
      </c>
      <c r="R23" s="11"/>
      <c r="S23" s="11"/>
    </row>
    <row r="24" spans="1:19" x14ac:dyDescent="0.25">
      <c r="A24" s="5">
        <v>15</v>
      </c>
      <c r="B24" s="11">
        <v>10.656829999999999</v>
      </c>
      <c r="C24" s="11">
        <v>10.66924</v>
      </c>
      <c r="D24" s="10">
        <v>31.84327</v>
      </c>
      <c r="E24" s="10">
        <v>32.211660000000002</v>
      </c>
      <c r="F24" s="10">
        <v>25.076599999999999</v>
      </c>
      <c r="G24" s="11">
        <f t="shared" ref="G24:G25" si="10">AVERAGE(B24:C24)</f>
        <v>10.663035000000001</v>
      </c>
      <c r="H24" s="21">
        <f t="shared" ref="H24:H25" si="11">AVERAGE(D24:E24)</f>
        <v>32.027464999999999</v>
      </c>
      <c r="I24" s="32">
        <f t="shared" ref="I24:I25" si="12">G24*H24</f>
        <v>341.50998025627501</v>
      </c>
      <c r="J24" s="37">
        <f t="shared" ref="J24:J25" si="13">H24^2</f>
        <v>1025.7585143262249</v>
      </c>
      <c r="R24" s="11"/>
      <c r="S24" s="11"/>
    </row>
    <row r="25" spans="1:19" x14ac:dyDescent="0.25">
      <c r="A25" s="5">
        <v>16</v>
      </c>
      <c r="B25" s="11">
        <v>10.66155</v>
      </c>
      <c r="C25" s="11">
        <v>10.66944</v>
      </c>
      <c r="D25" s="10">
        <v>31.808859999999999</v>
      </c>
      <c r="E25" s="10">
        <v>32.183439999999997</v>
      </c>
      <c r="F25" s="10">
        <v>25.04138</v>
      </c>
      <c r="G25" s="11">
        <f t="shared" si="10"/>
        <v>10.665495</v>
      </c>
      <c r="H25" s="21">
        <f t="shared" si="11"/>
        <v>31.99615</v>
      </c>
      <c r="I25" s="32">
        <f t="shared" si="12"/>
        <v>341.25477784424999</v>
      </c>
      <c r="J25" s="37">
        <f t="shared" si="13"/>
        <v>1023.7536148225</v>
      </c>
      <c r="R25" s="11"/>
      <c r="S25" s="11"/>
    </row>
    <row r="26" spans="1:19" x14ac:dyDescent="0.25">
      <c r="A26" s="5">
        <v>17</v>
      </c>
      <c r="B26" s="11">
        <v>10.65408</v>
      </c>
      <c r="C26" s="11">
        <v>10.671199999999999</v>
      </c>
      <c r="D26" s="10">
        <v>31.78303</v>
      </c>
      <c r="E26" s="10">
        <v>32.160739999999997</v>
      </c>
      <c r="F26" s="10">
        <v>25.038139999999999</v>
      </c>
      <c r="G26" s="11">
        <f t="shared" ref="G26:G31" si="14">AVERAGE(B26:C26)</f>
        <v>10.66264</v>
      </c>
      <c r="H26" s="21">
        <f t="shared" ref="H26:H31" si="15">AVERAGE(D26:E26)</f>
        <v>31.971885</v>
      </c>
      <c r="I26" s="32">
        <f t="shared" ref="I26:I31" si="16">G26*H26</f>
        <v>340.9046998764</v>
      </c>
      <c r="J26" s="37">
        <f t="shared" ref="J26:J31" si="17">H26^2</f>
        <v>1022.201430453225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10.656079999999999</v>
      </c>
      <c r="C27" s="11">
        <v>10.65888</v>
      </c>
      <c r="D27" s="10">
        <v>31.7746</v>
      </c>
      <c r="E27" s="10">
        <v>32.166539999999998</v>
      </c>
      <c r="F27" s="10">
        <v>25.081779999999998</v>
      </c>
      <c r="G27" s="11">
        <f t="shared" si="14"/>
        <v>10.65748</v>
      </c>
      <c r="H27" s="21">
        <f t="shared" si="15"/>
        <v>31.970569999999999</v>
      </c>
      <c r="I27" s="32">
        <f t="shared" si="16"/>
        <v>340.7257103636</v>
      </c>
      <c r="J27" s="37">
        <f t="shared" si="17"/>
        <v>1022.1173461248999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10.683479999999999</v>
      </c>
      <c r="C28" s="11">
        <v>10.67164</v>
      </c>
      <c r="D28" s="10">
        <v>32.010809999999999</v>
      </c>
      <c r="E28" s="10">
        <v>32.482039999999998</v>
      </c>
      <c r="F28" s="10">
        <v>25.435120000000001</v>
      </c>
      <c r="G28" s="11">
        <f t="shared" si="14"/>
        <v>10.67756</v>
      </c>
      <c r="H28" s="21">
        <f t="shared" si="15"/>
        <v>32.246425000000002</v>
      </c>
      <c r="I28" s="32">
        <f t="shared" si="16"/>
        <v>344.31313772300001</v>
      </c>
      <c r="J28" s="37">
        <f t="shared" si="17"/>
        <v>1039.8319252806252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10.68221</v>
      </c>
      <c r="C29" s="11">
        <v>10.687569999999999</v>
      </c>
      <c r="D29" s="10">
        <v>32.315849999999998</v>
      </c>
      <c r="E29" s="10">
        <v>32.809910000000002</v>
      </c>
      <c r="F29" s="10">
        <v>25.757339999999999</v>
      </c>
      <c r="G29" s="11">
        <f t="shared" si="14"/>
        <v>10.684889999999999</v>
      </c>
      <c r="H29" s="21">
        <f t="shared" si="15"/>
        <v>32.56288</v>
      </c>
      <c r="I29" s="32">
        <f t="shared" si="16"/>
        <v>347.93079088319996</v>
      </c>
      <c r="J29" s="37">
        <f t="shared" si="17"/>
        <v>1060.3411538943999</v>
      </c>
      <c r="L29" s="19"/>
      <c r="M29" s="19"/>
      <c r="N29" s="19"/>
      <c r="O29" s="19"/>
      <c r="R29" s="10"/>
      <c r="S29" s="10"/>
    </row>
    <row r="30" spans="1:19" x14ac:dyDescent="0.25">
      <c r="A30" s="5">
        <v>21</v>
      </c>
      <c r="B30" s="11">
        <v>10.68272</v>
      </c>
      <c r="C30" s="11">
        <v>10.69383</v>
      </c>
      <c r="D30" s="11">
        <v>32.555410000000002</v>
      </c>
      <c r="E30" s="11">
        <v>33.05865</v>
      </c>
      <c r="F30" s="11">
        <v>25.964189999999999</v>
      </c>
      <c r="G30" s="11">
        <f t="shared" si="14"/>
        <v>10.688275000000001</v>
      </c>
      <c r="H30" s="21">
        <f t="shared" si="15"/>
        <v>32.807029999999997</v>
      </c>
      <c r="I30" s="32">
        <f t="shared" si="16"/>
        <v>350.65055857325001</v>
      </c>
      <c r="J30" s="37">
        <f t="shared" si="17"/>
        <v>1076.3012174208998</v>
      </c>
      <c r="L30" s="19"/>
      <c r="M30" s="19"/>
      <c r="N30" s="19"/>
      <c r="O30" s="19"/>
      <c r="R30" s="11"/>
      <c r="S30" s="11"/>
    </row>
    <row r="31" spans="1:19" x14ac:dyDescent="0.25">
      <c r="A31" s="5">
        <v>22</v>
      </c>
      <c r="B31" s="11">
        <v>10.68036</v>
      </c>
      <c r="C31" s="11">
        <v>10.700749999999999</v>
      </c>
      <c r="D31" s="11">
        <v>32.729480000000002</v>
      </c>
      <c r="E31" s="11">
        <v>33.23489</v>
      </c>
      <c r="F31" s="11">
        <v>26.076930000000001</v>
      </c>
      <c r="G31" s="11">
        <f t="shared" si="14"/>
        <v>10.690555</v>
      </c>
      <c r="H31" s="21">
        <f t="shared" si="15"/>
        <v>32.982185000000001</v>
      </c>
      <c r="I31" s="32">
        <f t="shared" si="16"/>
        <v>352.59786276267499</v>
      </c>
      <c r="J31" s="37">
        <f t="shared" si="17"/>
        <v>1087.824527374225</v>
      </c>
      <c r="L31" s="19"/>
      <c r="M31" s="19"/>
      <c r="N31" s="19"/>
      <c r="O31" s="19"/>
      <c r="R31" s="11"/>
      <c r="S31" s="11"/>
    </row>
    <row r="32" spans="1:19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</row>
    <row r="33" spans="1:15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</row>
    <row r="34" spans="1:15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5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5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5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5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5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5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5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5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5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5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5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5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5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5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13.005698999999998</v>
      </c>
      <c r="C4" s="20">
        <f t="shared" si="0"/>
        <v>12.994541000000002</v>
      </c>
      <c r="D4" s="20">
        <f t="shared" si="0"/>
        <v>32.924681499999998</v>
      </c>
      <c r="E4" s="20">
        <f t="shared" si="0"/>
        <v>33.189499999999995</v>
      </c>
      <c r="F4" s="20">
        <f t="shared" si="0"/>
        <v>25.373746999999998</v>
      </c>
      <c r="G4" s="20">
        <f t="shared" si="0"/>
        <v>13.000120000000001</v>
      </c>
      <c r="H4" s="3">
        <f t="shared" si="0"/>
        <v>33.05709075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2.0929824074498976E-2</v>
      </c>
      <c r="C5" s="20">
        <f t="shared" si="1"/>
        <v>1.7524736772555862E-2</v>
      </c>
      <c r="D5" s="20">
        <f t="shared" si="1"/>
        <v>0.41177418091236889</v>
      </c>
      <c r="E5" s="20">
        <f t="shared" si="1"/>
        <v>0.4376826463017286</v>
      </c>
      <c r="F5" s="20">
        <f t="shared" si="1"/>
        <v>0.36456113551415276</v>
      </c>
      <c r="G5" s="20">
        <f t="shared" si="1"/>
        <v>9.2152418079475881E-3</v>
      </c>
      <c r="H5" s="3">
        <f t="shared" si="1"/>
        <v>0.42461409068853345</v>
      </c>
      <c r="I5" s="20">
        <f>AVERAGE(G10:G331)</f>
        <v>13.000120000000001</v>
      </c>
      <c r="J5" s="20">
        <f>AVERAGE(H10:H331)</f>
        <v>33.05709075</v>
      </c>
      <c r="K5" s="20">
        <f>AVERAGE(I10:I331)</f>
        <v>429.74957842202627</v>
      </c>
      <c r="L5" s="20">
        <f>AVERAGE(J10:J331)</f>
        <v>1092.9425311234459</v>
      </c>
      <c r="M5" s="5">
        <v>20</v>
      </c>
      <c r="N5" s="20">
        <f>B$4+$J$6*($M5-D$4)</f>
        <v>12.746739358549716</v>
      </c>
      <c r="O5" s="20">
        <f>C$4+$J$6*($M5-E$4)</f>
        <v>12.730275440271626</v>
      </c>
      <c r="P5" s="3">
        <f>$L$6+$J$6*$M5</f>
        <v>12.738507399416935</v>
      </c>
    </row>
    <row r="6" spans="1:19" x14ac:dyDescent="0.25">
      <c r="A6" s="6" t="s">
        <v>69</v>
      </c>
      <c r="B6" s="7">
        <f>B4+$J$6*($B$1-D4)</f>
        <v>13.107388365343816</v>
      </c>
      <c r="C6" s="7">
        <f>C4+$J$6*($B$1-E4)</f>
        <v>13.090924447065724</v>
      </c>
      <c r="D6" s="7">
        <f>$B$1</f>
        <v>38</v>
      </c>
      <c r="E6" s="7">
        <f>$B$1</f>
        <v>38</v>
      </c>
      <c r="F6" s="7">
        <f>F4</f>
        <v>25.373746999999998</v>
      </c>
      <c r="G6" s="41">
        <f>AVERAGE(B6:C6)</f>
        <v>13.09915640620477</v>
      </c>
      <c r="H6" s="4">
        <f>$B$1</f>
        <v>38</v>
      </c>
      <c r="I6" s="7" t="s">
        <v>61</v>
      </c>
      <c r="J6" s="34">
        <f>(K5-I5*J5)/(L5-J5^2)</f>
        <v>2.0036055933005521E-2</v>
      </c>
      <c r="K6" s="7" t="s">
        <v>62</v>
      </c>
      <c r="L6" s="7">
        <f>(L5*I5-K5*J5)/(L5-J5^2)</f>
        <v>12.337786280756825</v>
      </c>
      <c r="M6" s="6">
        <v>50</v>
      </c>
      <c r="N6" s="7">
        <f>B$4+$J$6*($M6-D$4)</f>
        <v>13.347821036539882</v>
      </c>
      <c r="O6" s="7">
        <f>C$4+$J$6*($M6-E$4)</f>
        <v>13.33135711826179</v>
      </c>
      <c r="P6" s="4">
        <f>$L$6+$J$6*$M6</f>
        <v>13.339589077407101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45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45" t="s">
        <v>63</v>
      </c>
      <c r="J8" s="46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</row>
    <row r="10" spans="1:19" x14ac:dyDescent="0.25">
      <c r="A10" s="45">
        <v>1</v>
      </c>
      <c r="B10" s="11">
        <v>12.98729</v>
      </c>
      <c r="C10" s="11">
        <v>12.957739999999999</v>
      </c>
      <c r="D10" s="39">
        <v>31.915890000000001</v>
      </c>
      <c r="E10" s="39">
        <v>32.139240000000001</v>
      </c>
      <c r="F10" s="39">
        <v>25.917200000000001</v>
      </c>
      <c r="G10" s="39">
        <f t="shared" ref="G10:G11" si="2">AVERAGE(B10:C10)</f>
        <v>12.972515</v>
      </c>
      <c r="H10" s="40">
        <f t="shared" ref="H10:H11" si="3">AVERAGE(D10:E10)</f>
        <v>32.027565000000003</v>
      </c>
      <c r="I10" s="35">
        <f t="shared" ref="I10:I11" si="4">G10*H10</f>
        <v>415.478067375975</v>
      </c>
      <c r="J10" s="36">
        <f t="shared" ref="J10:J11" si="5">H10^2</f>
        <v>1025.7649198292252</v>
      </c>
      <c r="R10" s="11"/>
      <c r="S10" s="11"/>
    </row>
    <row r="11" spans="1:19" x14ac:dyDescent="0.25">
      <c r="A11" s="5">
        <v>2</v>
      </c>
      <c r="B11" s="11">
        <v>13.004669999999999</v>
      </c>
      <c r="C11" s="11">
        <v>12.98372</v>
      </c>
      <c r="D11" s="10">
        <v>32.6524</v>
      </c>
      <c r="E11" s="10">
        <v>32.892620000000001</v>
      </c>
      <c r="F11" s="10">
        <v>25.734030000000001</v>
      </c>
      <c r="G11" s="11">
        <f t="shared" si="2"/>
        <v>12.994194999999999</v>
      </c>
      <c r="H11" s="21">
        <f t="shared" si="3"/>
        <v>32.772509999999997</v>
      </c>
      <c r="I11" s="32">
        <f t="shared" si="4"/>
        <v>425.85238557944996</v>
      </c>
      <c r="J11" s="37">
        <f t="shared" si="5"/>
        <v>1074.0374117000997</v>
      </c>
      <c r="L11" s="2"/>
      <c r="R11" s="11"/>
      <c r="S11" s="11"/>
    </row>
    <row r="12" spans="1:19" x14ac:dyDescent="0.25">
      <c r="A12" s="5">
        <v>3</v>
      </c>
      <c r="B12" s="11">
        <v>13.005369999999999</v>
      </c>
      <c r="C12" s="11">
        <v>12.99123</v>
      </c>
      <c r="D12" s="11">
        <v>32.957560000000001</v>
      </c>
      <c r="E12" s="11">
        <v>33.200180000000003</v>
      </c>
      <c r="F12" s="11">
        <v>25.59365</v>
      </c>
      <c r="G12" s="11">
        <f t="shared" ref="G12:G20" si="6">AVERAGE(B12:C12)</f>
        <v>12.9983</v>
      </c>
      <c r="H12" s="21">
        <f t="shared" ref="H12:H20" si="7">AVERAGE(D12:E12)</f>
        <v>33.078870000000002</v>
      </c>
      <c r="I12" s="32">
        <f t="shared" ref="I12:I20" si="8">G12*H12</f>
        <v>429.96907592100001</v>
      </c>
      <c r="J12" s="37">
        <f t="shared" ref="J12:J20" si="9">H12^2</f>
        <v>1094.2116404769001</v>
      </c>
      <c r="R12" s="11"/>
      <c r="S12" s="11"/>
    </row>
    <row r="13" spans="1:19" x14ac:dyDescent="0.25">
      <c r="A13" s="5">
        <v>4</v>
      </c>
      <c r="B13" s="11">
        <v>13.013999999999999</v>
      </c>
      <c r="C13" s="11">
        <v>13.00051</v>
      </c>
      <c r="D13" s="10">
        <v>33.065339999999999</v>
      </c>
      <c r="E13" s="10">
        <v>33.31156</v>
      </c>
      <c r="F13" s="10">
        <v>25.475429999999999</v>
      </c>
      <c r="G13" s="11">
        <f t="shared" si="6"/>
        <v>13.007255000000001</v>
      </c>
      <c r="H13" s="21">
        <f t="shared" si="7"/>
        <v>33.188450000000003</v>
      </c>
      <c r="I13" s="32">
        <f t="shared" si="8"/>
        <v>431.69063220475005</v>
      </c>
      <c r="J13" s="37">
        <f t="shared" si="9"/>
        <v>1101.4732134025003</v>
      </c>
      <c r="R13" s="11"/>
      <c r="S13" s="11"/>
    </row>
    <row r="14" spans="1:19" x14ac:dyDescent="0.25">
      <c r="A14" s="5">
        <v>5</v>
      </c>
      <c r="B14" s="11">
        <v>13.012409999999999</v>
      </c>
      <c r="C14" s="11">
        <v>12.993409999999999</v>
      </c>
      <c r="D14" s="10">
        <v>33.056130000000003</v>
      </c>
      <c r="E14" s="10">
        <v>33.301909999999999</v>
      </c>
      <c r="F14" s="10">
        <v>25.377009999999999</v>
      </c>
      <c r="G14" s="11">
        <f t="shared" si="6"/>
        <v>13.00291</v>
      </c>
      <c r="H14" s="21">
        <f t="shared" si="7"/>
        <v>33.179020000000001</v>
      </c>
      <c r="I14" s="32">
        <f t="shared" si="8"/>
        <v>431.42381094820001</v>
      </c>
      <c r="J14" s="37">
        <f t="shared" si="9"/>
        <v>1100.8473681604</v>
      </c>
      <c r="R14" s="11"/>
      <c r="S14" s="11"/>
    </row>
    <row r="15" spans="1:19" x14ac:dyDescent="0.25">
      <c r="A15" s="5">
        <v>6</v>
      </c>
      <c r="B15" s="11">
        <v>13.015359999999999</v>
      </c>
      <c r="C15" s="11">
        <v>12.99442</v>
      </c>
      <c r="D15" s="10">
        <v>33.028060000000004</v>
      </c>
      <c r="E15" s="10">
        <v>33.275109999999998</v>
      </c>
      <c r="F15" s="10">
        <v>25.303930000000001</v>
      </c>
      <c r="G15" s="11">
        <f t="shared" si="6"/>
        <v>13.00489</v>
      </c>
      <c r="H15" s="21">
        <f t="shared" si="7"/>
        <v>33.151584999999997</v>
      </c>
      <c r="I15" s="32">
        <f t="shared" si="8"/>
        <v>431.13271625064993</v>
      </c>
      <c r="J15" s="37">
        <f t="shared" si="9"/>
        <v>1099.0275880122249</v>
      </c>
      <c r="R15" s="11"/>
      <c r="S15" s="11"/>
    </row>
    <row r="16" spans="1:19" x14ac:dyDescent="0.25">
      <c r="A16" s="5">
        <v>7</v>
      </c>
      <c r="B16" s="11">
        <v>13.01282</v>
      </c>
      <c r="C16" s="11">
        <v>12.99319</v>
      </c>
      <c r="D16" s="10">
        <v>32.975529999999999</v>
      </c>
      <c r="E16" s="10">
        <v>33.225149999999999</v>
      </c>
      <c r="F16" s="10">
        <v>25.239560000000001</v>
      </c>
      <c r="G16" s="11">
        <f t="shared" si="6"/>
        <v>13.003005</v>
      </c>
      <c r="H16" s="21">
        <f t="shared" si="7"/>
        <v>33.100340000000003</v>
      </c>
      <c r="I16" s="32">
        <f t="shared" si="8"/>
        <v>430.40388652170003</v>
      </c>
      <c r="J16" s="37">
        <f t="shared" si="9"/>
        <v>1095.6325081156001</v>
      </c>
      <c r="R16" s="11"/>
      <c r="S16" s="11"/>
    </row>
    <row r="17" spans="1:19" x14ac:dyDescent="0.25">
      <c r="A17" s="5">
        <v>8</v>
      </c>
      <c r="B17" s="11">
        <v>13.00534</v>
      </c>
      <c r="C17" s="11">
        <v>12.99662</v>
      </c>
      <c r="D17" s="11">
        <v>32.890450000000001</v>
      </c>
      <c r="E17" s="11">
        <v>33.13597</v>
      </c>
      <c r="F17" s="11">
        <v>25.160620000000002</v>
      </c>
      <c r="G17" s="11">
        <f t="shared" si="6"/>
        <v>13.00098</v>
      </c>
      <c r="H17" s="21">
        <f t="shared" si="7"/>
        <v>33.013210000000001</v>
      </c>
      <c r="I17" s="32">
        <f t="shared" si="8"/>
        <v>429.2040829458</v>
      </c>
      <c r="J17" s="37">
        <f t="shared" si="9"/>
        <v>1089.8720345041002</v>
      </c>
      <c r="R17" s="11"/>
      <c r="S17" s="11"/>
    </row>
    <row r="18" spans="1:19" x14ac:dyDescent="0.25">
      <c r="A18" s="5">
        <v>9</v>
      </c>
      <c r="B18" s="11">
        <v>13.00587</v>
      </c>
      <c r="C18" s="11">
        <v>12.993729999999999</v>
      </c>
      <c r="D18" s="11">
        <v>32.832700000000003</v>
      </c>
      <c r="E18" s="11">
        <v>33.081969999999998</v>
      </c>
      <c r="F18" s="11">
        <v>25.103860000000001</v>
      </c>
      <c r="G18" s="11">
        <f t="shared" si="6"/>
        <v>12.9998</v>
      </c>
      <c r="H18" s="21">
        <f t="shared" si="7"/>
        <v>32.957335</v>
      </c>
      <c r="I18" s="32">
        <f t="shared" si="8"/>
        <v>428.43876353300004</v>
      </c>
      <c r="J18" s="37">
        <f t="shared" si="9"/>
        <v>1086.185930302225</v>
      </c>
      <c r="R18" s="11"/>
      <c r="S18" s="11"/>
    </row>
    <row r="19" spans="1:19" x14ac:dyDescent="0.25">
      <c r="A19" s="5">
        <v>10</v>
      </c>
      <c r="B19" s="11">
        <v>13.00314</v>
      </c>
      <c r="C19" s="11">
        <v>12.99752</v>
      </c>
      <c r="D19" s="10">
        <v>32.764859999999999</v>
      </c>
      <c r="E19" s="10">
        <v>33.011519999999997</v>
      </c>
      <c r="F19" s="10">
        <v>25.030570000000001</v>
      </c>
      <c r="G19" s="11">
        <f t="shared" si="6"/>
        <v>13.00033</v>
      </c>
      <c r="H19" s="21">
        <f t="shared" si="7"/>
        <v>32.888189999999994</v>
      </c>
      <c r="I19" s="32">
        <f t="shared" si="8"/>
        <v>427.55732310269991</v>
      </c>
      <c r="J19" s="37">
        <f t="shared" si="9"/>
        <v>1081.6330414760996</v>
      </c>
      <c r="R19" s="11"/>
      <c r="S19" s="11"/>
    </row>
    <row r="20" spans="1:19" x14ac:dyDescent="0.25">
      <c r="A20" s="5">
        <v>11</v>
      </c>
      <c r="B20" s="11">
        <v>12.98868</v>
      </c>
      <c r="C20" s="11">
        <v>13.0038</v>
      </c>
      <c r="D20" s="11">
        <v>32.702080000000002</v>
      </c>
      <c r="E20" s="11">
        <v>32.950339999999997</v>
      </c>
      <c r="F20" s="11">
        <v>24.993749999999999</v>
      </c>
      <c r="G20" s="11">
        <f t="shared" si="6"/>
        <v>12.99624</v>
      </c>
      <c r="H20" s="21">
        <f t="shared" si="7"/>
        <v>32.826210000000003</v>
      </c>
      <c r="I20" s="32">
        <f t="shared" si="8"/>
        <v>426.61730345040007</v>
      </c>
      <c r="J20" s="37">
        <f t="shared" si="9"/>
        <v>1077.5600629641001</v>
      </c>
      <c r="R20" s="11"/>
      <c r="S20" s="11"/>
    </row>
    <row r="21" spans="1:19" x14ac:dyDescent="0.25">
      <c r="A21" s="5">
        <v>12</v>
      </c>
      <c r="B21" s="11">
        <v>12.995609999999999</v>
      </c>
      <c r="C21" s="11">
        <v>12.99442</v>
      </c>
      <c r="D21" s="11">
        <v>32.66384</v>
      </c>
      <c r="E21" s="11">
        <v>32.912080000000003</v>
      </c>
      <c r="F21" s="11">
        <v>24.954319999999999</v>
      </c>
      <c r="G21" s="11">
        <f t="shared" ref="G21:G29" si="10">AVERAGE(B21:C21)</f>
        <v>12.995014999999999</v>
      </c>
      <c r="H21" s="21">
        <f t="shared" ref="H21:H29" si="11">AVERAGE(D21:E21)</f>
        <v>32.787959999999998</v>
      </c>
      <c r="I21" s="32">
        <f t="shared" ref="I21:I29" si="12">G21*H21</f>
        <v>426.08003201939994</v>
      </c>
      <c r="J21" s="37">
        <f t="shared" ref="J21:J29" si="13">H21^2</f>
        <v>1075.0503209615999</v>
      </c>
      <c r="R21" s="11"/>
      <c r="S21" s="11"/>
    </row>
    <row r="22" spans="1:19" x14ac:dyDescent="0.25">
      <c r="A22" s="5">
        <v>13</v>
      </c>
      <c r="B22" s="11">
        <v>12.99099</v>
      </c>
      <c r="C22" s="11">
        <v>12.9986</v>
      </c>
      <c r="D22" s="10">
        <v>32.608910000000002</v>
      </c>
      <c r="E22" s="10">
        <v>32.856540000000003</v>
      </c>
      <c r="F22" s="10">
        <v>24.916350000000001</v>
      </c>
      <c r="G22" s="11">
        <f t="shared" si="10"/>
        <v>12.994795</v>
      </c>
      <c r="H22" s="21">
        <f t="shared" si="11"/>
        <v>32.732725000000002</v>
      </c>
      <c r="I22" s="32">
        <f t="shared" si="12"/>
        <v>425.35505116637501</v>
      </c>
      <c r="J22" s="37">
        <f t="shared" si="13"/>
        <v>1071.4312859256252</v>
      </c>
      <c r="R22" s="11"/>
      <c r="S22" s="11"/>
    </row>
    <row r="23" spans="1:19" x14ac:dyDescent="0.25">
      <c r="A23" s="5">
        <v>14</v>
      </c>
      <c r="B23" s="11">
        <v>12.99963</v>
      </c>
      <c r="C23" s="11">
        <v>12.99541</v>
      </c>
      <c r="D23" s="11">
        <v>32.568719999999999</v>
      </c>
      <c r="E23" s="11">
        <v>32.818399999999997</v>
      </c>
      <c r="F23" s="11">
        <v>24.879940000000001</v>
      </c>
      <c r="G23" s="11">
        <f t="shared" si="10"/>
        <v>12.99752</v>
      </c>
      <c r="H23" s="21">
        <f t="shared" si="11"/>
        <v>32.693559999999998</v>
      </c>
      <c r="I23" s="32">
        <f t="shared" si="12"/>
        <v>424.93519997119995</v>
      </c>
      <c r="J23" s="37">
        <f t="shared" si="13"/>
        <v>1068.8688654736</v>
      </c>
      <c r="R23" s="11"/>
      <c r="S23" s="11"/>
    </row>
    <row r="24" spans="1:19" x14ac:dyDescent="0.25">
      <c r="A24" s="5">
        <v>15</v>
      </c>
      <c r="B24" s="11">
        <v>12.938749999999999</v>
      </c>
      <c r="C24" s="11">
        <v>13.04532</v>
      </c>
      <c r="D24" s="10">
        <v>32.679740000000002</v>
      </c>
      <c r="E24" s="10">
        <v>32.962809999999998</v>
      </c>
      <c r="F24" s="10">
        <v>25.069710000000001</v>
      </c>
      <c r="G24" s="11">
        <f t="shared" si="10"/>
        <v>12.992035</v>
      </c>
      <c r="H24" s="21">
        <f t="shared" si="11"/>
        <v>32.821275</v>
      </c>
      <c r="I24" s="32">
        <f t="shared" si="12"/>
        <v>426.41515354462496</v>
      </c>
      <c r="J24" s="37">
        <f t="shared" si="13"/>
        <v>1077.2360926256249</v>
      </c>
      <c r="R24" s="11"/>
      <c r="S24" s="11"/>
    </row>
    <row r="25" spans="1:19" x14ac:dyDescent="0.25">
      <c r="A25" s="5">
        <v>16</v>
      </c>
      <c r="B25" s="11">
        <v>13.01994</v>
      </c>
      <c r="C25" s="11">
        <v>12.98842</v>
      </c>
      <c r="D25" s="10">
        <v>32.993040000000001</v>
      </c>
      <c r="E25" s="10">
        <v>33.29815</v>
      </c>
      <c r="F25" s="10">
        <v>25.407609999999998</v>
      </c>
      <c r="G25" s="11">
        <f t="shared" si="10"/>
        <v>13.00418</v>
      </c>
      <c r="H25" s="21">
        <f t="shared" si="11"/>
        <v>33.145595</v>
      </c>
      <c r="I25" s="32">
        <f t="shared" si="12"/>
        <v>431.03128358710001</v>
      </c>
      <c r="J25" s="37">
        <f t="shared" si="13"/>
        <v>1098.630467904025</v>
      </c>
      <c r="R25" s="11"/>
      <c r="S25" s="11"/>
    </row>
    <row r="26" spans="1:19" x14ac:dyDescent="0.25">
      <c r="A26" s="5">
        <v>17</v>
      </c>
      <c r="B26" s="11">
        <v>13.04008</v>
      </c>
      <c r="C26" s="11">
        <v>12.95693</v>
      </c>
      <c r="D26" s="10">
        <v>33.256979999999999</v>
      </c>
      <c r="E26" s="10">
        <v>33.57076</v>
      </c>
      <c r="F26" s="10">
        <v>25.620550000000001</v>
      </c>
      <c r="G26" s="11">
        <f t="shared" si="10"/>
        <v>12.998505</v>
      </c>
      <c r="H26" s="21">
        <f t="shared" si="11"/>
        <v>33.413870000000003</v>
      </c>
      <c r="I26" s="32">
        <f t="shared" si="12"/>
        <v>434.33035626435003</v>
      </c>
      <c r="J26" s="37">
        <f t="shared" si="13"/>
        <v>1116.4867083769002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13.019209999999999</v>
      </c>
      <c r="C27" s="11">
        <v>13.000829999999999</v>
      </c>
      <c r="D27" s="10">
        <v>33.473300000000002</v>
      </c>
      <c r="E27" s="10">
        <v>33.788089999999997</v>
      </c>
      <c r="F27" s="10">
        <v>25.778590000000001</v>
      </c>
      <c r="G27" s="11">
        <f t="shared" si="10"/>
        <v>13.010019999999999</v>
      </c>
      <c r="H27" s="21">
        <f t="shared" si="11"/>
        <v>33.630695000000003</v>
      </c>
      <c r="I27" s="32">
        <f t="shared" si="12"/>
        <v>437.53601456389998</v>
      </c>
      <c r="J27" s="37">
        <f t="shared" si="13"/>
        <v>1131.0236461830252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13.02103</v>
      </c>
      <c r="C28" s="11">
        <v>13.00202</v>
      </c>
      <c r="D28" s="10">
        <v>33.63964</v>
      </c>
      <c r="E28" s="10">
        <v>33.966470000000001</v>
      </c>
      <c r="F28" s="10">
        <v>25.907599999999999</v>
      </c>
      <c r="G28" s="11">
        <f t="shared" si="10"/>
        <v>13.011524999999999</v>
      </c>
      <c r="H28" s="21">
        <f t="shared" si="11"/>
        <v>33.803055000000001</v>
      </c>
      <c r="I28" s="32">
        <f t="shared" si="12"/>
        <v>439.82929520887495</v>
      </c>
      <c r="J28" s="37">
        <f t="shared" si="13"/>
        <v>1142.646527333025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13.03379</v>
      </c>
      <c r="C29" s="11">
        <v>13.002979999999999</v>
      </c>
      <c r="D29" s="10">
        <v>33.768459999999997</v>
      </c>
      <c r="E29" s="10">
        <v>34.09113</v>
      </c>
      <c r="F29" s="10">
        <v>26.010660000000001</v>
      </c>
      <c r="G29" s="11">
        <f t="shared" si="10"/>
        <v>13.018384999999999</v>
      </c>
      <c r="H29" s="21">
        <f t="shared" si="11"/>
        <v>33.929794999999999</v>
      </c>
      <c r="I29" s="32">
        <f t="shared" si="12"/>
        <v>441.71113428107492</v>
      </c>
      <c r="J29" s="37">
        <f t="shared" si="13"/>
        <v>1151.2309887420249</v>
      </c>
      <c r="L29" s="19"/>
      <c r="M29" s="19"/>
      <c r="N29" s="19"/>
      <c r="O29" s="19"/>
      <c r="R29" s="10"/>
      <c r="S29" s="10"/>
    </row>
    <row r="30" spans="1:19" x14ac:dyDescent="0.25">
      <c r="A30" s="5"/>
      <c r="B30" s="11"/>
      <c r="C30" s="11"/>
      <c r="D30" s="11"/>
      <c r="E30" s="11"/>
      <c r="F30" s="11"/>
      <c r="G30" s="11"/>
      <c r="H30" s="21"/>
      <c r="I30" s="32"/>
      <c r="J30" s="37"/>
      <c r="L30" s="19"/>
      <c r="M30" s="19"/>
      <c r="N30" s="19"/>
      <c r="O30" s="19"/>
    </row>
    <row r="31" spans="1:19" x14ac:dyDescent="0.25">
      <c r="A31" s="5"/>
      <c r="B31" s="11"/>
      <c r="C31" s="11"/>
      <c r="D31" s="11"/>
      <c r="E31" s="11"/>
      <c r="F31" s="11"/>
      <c r="G31" s="11"/>
      <c r="H31" s="21"/>
      <c r="I31" s="32"/>
      <c r="J31" s="37"/>
      <c r="L31" s="19"/>
      <c r="M31" s="19"/>
      <c r="N31" s="19"/>
      <c r="O31" s="19"/>
    </row>
    <row r="32" spans="1:19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</row>
    <row r="33" spans="1:15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</row>
    <row r="34" spans="1:15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5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5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5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5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5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5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5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5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5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5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5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5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5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5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13.009377000000001</v>
      </c>
      <c r="C4" s="20">
        <f t="shared" si="0"/>
        <v>13.0025145</v>
      </c>
      <c r="D4" s="20">
        <f t="shared" si="0"/>
        <v>32.782247499999997</v>
      </c>
      <c r="E4" s="20">
        <f t="shared" si="0"/>
        <v>32.965202499999997</v>
      </c>
      <c r="F4" s="20">
        <f t="shared" si="0"/>
        <v>25.323524500000005</v>
      </c>
      <c r="G4" s="20">
        <f t="shared" si="0"/>
        <v>13.00594575</v>
      </c>
      <c r="H4" s="3">
        <f t="shared" si="0"/>
        <v>32.873724999999993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1.3596530555913769E-2</v>
      </c>
      <c r="C5" s="20">
        <f t="shared" si="1"/>
        <v>7.033918182634563E-3</v>
      </c>
      <c r="D5" s="20">
        <f t="shared" si="1"/>
        <v>0.25183115410455403</v>
      </c>
      <c r="E5" s="20">
        <f t="shared" si="1"/>
        <v>0.2379419300204193</v>
      </c>
      <c r="F5" s="20">
        <f t="shared" si="1"/>
        <v>0.35147166825214693</v>
      </c>
      <c r="G5" s="20">
        <f t="shared" si="1"/>
        <v>6.7097202222243142E-3</v>
      </c>
      <c r="H5" s="3">
        <f t="shared" si="1"/>
        <v>0.24485878867108979</v>
      </c>
      <c r="I5" s="20">
        <f>AVERAGE(G10:G331)</f>
        <v>13.00594575</v>
      </c>
      <c r="J5" s="20">
        <f>AVERAGE(H10:H331)</f>
        <v>32.873724999999993</v>
      </c>
      <c r="K5" s="20">
        <f>AVERAGE(I10:I331)</f>
        <v>427.55533730151245</v>
      </c>
      <c r="L5" s="20">
        <f>AVERAGE(J10:J331)</f>
        <v>1080.7387534106947</v>
      </c>
      <c r="M5" s="5">
        <v>20</v>
      </c>
      <c r="N5" s="20">
        <f>B$4+$J$6*($M5-D$4)</f>
        <v>12.683222957599316</v>
      </c>
      <c r="O5" s="20">
        <f>C$4+$J$6*($M5-E$4)</f>
        <v>12.671692146112825</v>
      </c>
      <c r="P5" s="3">
        <f>$L$6+$J$6*$M5</f>
        <v>12.677457551874065</v>
      </c>
    </row>
    <row r="6" spans="1:19" x14ac:dyDescent="0.25">
      <c r="A6" s="6" t="s">
        <v>69</v>
      </c>
      <c r="B6" s="7">
        <f>B4+$J$6*($B$1-D4)</f>
        <v>13.142514077037609</v>
      </c>
      <c r="C6" s="7">
        <f>C4+$J$6*($B$1-E4)</f>
        <v>13.130983265551118</v>
      </c>
      <c r="D6" s="7">
        <f>$B$1</f>
        <v>38</v>
      </c>
      <c r="E6" s="7">
        <f>$B$1</f>
        <v>38</v>
      </c>
      <c r="F6" s="7">
        <f>F4</f>
        <v>25.323524500000005</v>
      </c>
      <c r="G6" s="41">
        <f>AVERAGE(B6:C6)</f>
        <v>13.136748671294363</v>
      </c>
      <c r="H6" s="4">
        <f>$B$1</f>
        <v>38</v>
      </c>
      <c r="I6" s="7" t="s">
        <v>61</v>
      </c>
      <c r="J6" s="34">
        <f>(K5-I5*J5)/(L5-J5^2)</f>
        <v>2.551617330212743E-2</v>
      </c>
      <c r="K6" s="7" t="s">
        <v>62</v>
      </c>
      <c r="L6" s="7">
        <f>(L5*I5-K5*J5)/(L5-J5^2)</f>
        <v>12.167134085831517</v>
      </c>
      <c r="M6" s="6">
        <v>50</v>
      </c>
      <c r="N6" s="7">
        <f>B$4+$J$6*($M6-D$4)</f>
        <v>13.448708156663139</v>
      </c>
      <c r="O6" s="7">
        <f>C$4+$J$6*($M6-E$4)</f>
        <v>13.437177345176647</v>
      </c>
      <c r="P6" s="4">
        <f>$L$6+$J$6*$M6</f>
        <v>13.442942750937888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80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80" t="s">
        <v>63</v>
      </c>
      <c r="J8" s="81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</row>
    <row r="10" spans="1:19" x14ac:dyDescent="0.25">
      <c r="A10" s="80">
        <v>1</v>
      </c>
      <c r="B10" s="11">
        <v>12.981169999999999</v>
      </c>
      <c r="C10" s="11">
        <v>12.99208</v>
      </c>
      <c r="D10" s="11">
        <v>31.980509999999999</v>
      </c>
      <c r="E10" s="11">
        <v>32.223610000000001</v>
      </c>
      <c r="F10" s="11">
        <v>26.30012</v>
      </c>
      <c r="G10" s="39">
        <f t="shared" ref="G10:G11" si="2">AVERAGE(B10:C10)</f>
        <v>12.986625</v>
      </c>
      <c r="H10" s="40">
        <f t="shared" ref="H10:H11" si="3">AVERAGE(D10:E10)</f>
        <v>32.102060000000002</v>
      </c>
      <c r="I10" s="35">
        <f t="shared" ref="I10:I11" si="4">G10*H10</f>
        <v>416.89741494750001</v>
      </c>
      <c r="J10" s="36">
        <f t="shared" ref="J10:J11" si="5">H10^2</f>
        <v>1030.5422562436001</v>
      </c>
      <c r="R10" s="11"/>
      <c r="S10" s="11"/>
    </row>
    <row r="11" spans="1:19" x14ac:dyDescent="0.25">
      <c r="A11" s="5">
        <v>2</v>
      </c>
      <c r="B11" s="11">
        <v>13.01674</v>
      </c>
      <c r="C11" s="11">
        <v>13.008149999999999</v>
      </c>
      <c r="D11" s="10">
        <v>32.875349999999997</v>
      </c>
      <c r="E11" s="10">
        <v>33.059080000000002</v>
      </c>
      <c r="F11" s="10">
        <v>26.082249999999998</v>
      </c>
      <c r="G11" s="11">
        <f t="shared" si="2"/>
        <v>13.012445</v>
      </c>
      <c r="H11" s="21">
        <f t="shared" si="3"/>
        <v>32.967214999999996</v>
      </c>
      <c r="I11" s="32">
        <f t="shared" si="4"/>
        <v>428.98407199067492</v>
      </c>
      <c r="J11" s="37">
        <f t="shared" si="5"/>
        <v>1086.8372648562247</v>
      </c>
      <c r="L11" s="2"/>
      <c r="R11" s="11"/>
      <c r="S11" s="11"/>
    </row>
    <row r="12" spans="1:19" x14ac:dyDescent="0.25">
      <c r="A12" s="5">
        <v>3</v>
      </c>
      <c r="B12" s="11">
        <v>13.02129</v>
      </c>
      <c r="C12" s="11">
        <v>13.00877</v>
      </c>
      <c r="D12" s="11">
        <v>33.140459999999997</v>
      </c>
      <c r="E12" s="11">
        <v>33.310600000000001</v>
      </c>
      <c r="F12" s="11">
        <v>25.782910000000001</v>
      </c>
      <c r="G12" s="11">
        <f t="shared" ref="G12:G23" si="6">AVERAGE(B12:C12)</f>
        <v>13.015029999999999</v>
      </c>
      <c r="H12" s="21">
        <f t="shared" ref="H12:H23" si="7">AVERAGE(D12:E12)</f>
        <v>33.225529999999999</v>
      </c>
      <c r="I12" s="32">
        <f t="shared" ref="I12:I23" si="8">G12*H12</f>
        <v>432.43126971589999</v>
      </c>
      <c r="J12" s="37">
        <f t="shared" ref="J12:J23" si="9">H12^2</f>
        <v>1103.9358437808999</v>
      </c>
      <c r="R12" s="11"/>
      <c r="S12" s="11"/>
    </row>
    <row r="13" spans="1:19" x14ac:dyDescent="0.25">
      <c r="A13" s="5">
        <v>4</v>
      </c>
      <c r="B13" s="11">
        <v>13.023769999999999</v>
      </c>
      <c r="C13" s="11">
        <v>13.005269999999999</v>
      </c>
      <c r="D13" s="10">
        <v>33.157769999999999</v>
      </c>
      <c r="E13" s="10">
        <v>33.324860000000001</v>
      </c>
      <c r="F13" s="10">
        <v>25.57254</v>
      </c>
      <c r="G13" s="11">
        <f t="shared" si="6"/>
        <v>13.014519999999999</v>
      </c>
      <c r="H13" s="21">
        <f t="shared" si="7"/>
        <v>33.241315</v>
      </c>
      <c r="I13" s="32">
        <f t="shared" si="8"/>
        <v>432.6197588938</v>
      </c>
      <c r="J13" s="37">
        <f t="shared" si="9"/>
        <v>1104.9850229292251</v>
      </c>
      <c r="R13" s="11"/>
      <c r="S13" s="11"/>
    </row>
    <row r="14" spans="1:19" x14ac:dyDescent="0.25">
      <c r="A14" s="5">
        <v>5</v>
      </c>
      <c r="B14" s="11">
        <v>13.03171</v>
      </c>
      <c r="C14" s="11">
        <v>12.9991</v>
      </c>
      <c r="D14" s="10">
        <v>33.089730000000003</v>
      </c>
      <c r="E14" s="10">
        <v>33.258940000000003</v>
      </c>
      <c r="F14" s="10">
        <v>25.432980000000001</v>
      </c>
      <c r="G14" s="11">
        <f t="shared" si="6"/>
        <v>13.015405000000001</v>
      </c>
      <c r="H14" s="21">
        <f t="shared" si="7"/>
        <v>33.174334999999999</v>
      </c>
      <c r="I14" s="32">
        <f t="shared" si="8"/>
        <v>431.77740563067505</v>
      </c>
      <c r="J14" s="37">
        <f t="shared" si="9"/>
        <v>1100.536502692225</v>
      </c>
      <c r="R14" s="11"/>
      <c r="S14" s="11"/>
    </row>
    <row r="15" spans="1:19" x14ac:dyDescent="0.25">
      <c r="A15" s="5">
        <v>6</v>
      </c>
      <c r="B15" s="11">
        <v>13.028639999999999</v>
      </c>
      <c r="C15" s="11">
        <v>12.99532</v>
      </c>
      <c r="D15" s="10">
        <v>33.019869999999997</v>
      </c>
      <c r="E15" s="10">
        <v>33.196269999999998</v>
      </c>
      <c r="F15" s="10">
        <v>25.337350000000001</v>
      </c>
      <c r="G15" s="11">
        <f t="shared" si="6"/>
        <v>13.011979999999999</v>
      </c>
      <c r="H15" s="21">
        <f t="shared" si="7"/>
        <v>33.108069999999998</v>
      </c>
      <c r="I15" s="32">
        <f t="shared" si="8"/>
        <v>430.80154467859995</v>
      </c>
      <c r="J15" s="37">
        <f t="shared" si="9"/>
        <v>1096.1442991248998</v>
      </c>
      <c r="R15" s="11"/>
      <c r="S15" s="11"/>
    </row>
    <row r="16" spans="1:19" x14ac:dyDescent="0.25">
      <c r="A16" s="5">
        <v>7</v>
      </c>
      <c r="B16" s="11">
        <v>13.00709</v>
      </c>
      <c r="C16" s="11">
        <v>13.011569999999999</v>
      </c>
      <c r="D16" s="10">
        <v>32.943750000000001</v>
      </c>
      <c r="E16" s="10">
        <v>33.118749999999999</v>
      </c>
      <c r="F16" s="10">
        <v>25.273209999999999</v>
      </c>
      <c r="G16" s="11">
        <f t="shared" si="6"/>
        <v>13.009329999999999</v>
      </c>
      <c r="H16" s="21">
        <f t="shared" si="7"/>
        <v>33.03125</v>
      </c>
      <c r="I16" s="32">
        <f t="shared" si="8"/>
        <v>429.71443156249995</v>
      </c>
      <c r="J16" s="37">
        <f t="shared" si="9"/>
        <v>1091.0634765625</v>
      </c>
      <c r="R16" s="11"/>
      <c r="S16" s="11"/>
    </row>
    <row r="17" spans="1:19" x14ac:dyDescent="0.25">
      <c r="A17" s="5">
        <v>8</v>
      </c>
      <c r="B17" s="11">
        <v>12.996969999999999</v>
      </c>
      <c r="C17" s="11">
        <v>13.015089999999999</v>
      </c>
      <c r="D17" s="11">
        <v>32.87959</v>
      </c>
      <c r="E17" s="11">
        <v>33.057160000000003</v>
      </c>
      <c r="F17" s="11">
        <v>25.239180000000001</v>
      </c>
      <c r="G17" s="11">
        <f t="shared" si="6"/>
        <v>13.006029999999999</v>
      </c>
      <c r="H17" s="21">
        <f t="shared" si="7"/>
        <v>32.968375000000002</v>
      </c>
      <c r="I17" s="32">
        <f t="shared" si="8"/>
        <v>428.78767430124998</v>
      </c>
      <c r="J17" s="37">
        <f t="shared" si="9"/>
        <v>1086.9137501406251</v>
      </c>
      <c r="R17" s="11"/>
      <c r="S17" s="11"/>
    </row>
    <row r="18" spans="1:19" x14ac:dyDescent="0.25">
      <c r="A18" s="5">
        <v>9</v>
      </c>
      <c r="B18" s="11">
        <v>13.00549</v>
      </c>
      <c r="C18" s="11">
        <v>13.002129999999999</v>
      </c>
      <c r="D18" s="11">
        <v>32.841740000000001</v>
      </c>
      <c r="E18" s="11">
        <v>33.021929999999998</v>
      </c>
      <c r="F18" s="11">
        <v>25.204470000000001</v>
      </c>
      <c r="G18" s="11">
        <f t="shared" si="6"/>
        <v>13.00381</v>
      </c>
      <c r="H18" s="21">
        <f t="shared" si="7"/>
        <v>32.931835</v>
      </c>
      <c r="I18" s="32">
        <f t="shared" si="8"/>
        <v>428.23932529134999</v>
      </c>
      <c r="J18" s="37">
        <f t="shared" si="9"/>
        <v>1084.505756467225</v>
      </c>
      <c r="R18" s="11"/>
      <c r="S18" s="11"/>
    </row>
    <row r="19" spans="1:19" x14ac:dyDescent="0.25">
      <c r="A19" s="5">
        <v>10</v>
      </c>
      <c r="B19" s="11">
        <v>13.014529999999999</v>
      </c>
      <c r="C19" s="11">
        <v>13.002089999999999</v>
      </c>
      <c r="D19" s="10">
        <v>32.796840000000003</v>
      </c>
      <c r="E19" s="10">
        <v>32.978409999999997</v>
      </c>
      <c r="F19" s="10">
        <v>25.173120000000001</v>
      </c>
      <c r="G19" s="11">
        <f t="shared" si="6"/>
        <v>13.008309999999998</v>
      </c>
      <c r="H19" s="21">
        <f t="shared" si="7"/>
        <v>32.887625</v>
      </c>
      <c r="I19" s="32">
        <f t="shared" si="8"/>
        <v>427.81242116374995</v>
      </c>
      <c r="J19" s="37">
        <f t="shared" si="9"/>
        <v>1081.595878140625</v>
      </c>
      <c r="R19" s="11"/>
      <c r="S19" s="11"/>
    </row>
    <row r="20" spans="1:19" x14ac:dyDescent="0.25">
      <c r="A20" s="5">
        <v>11</v>
      </c>
      <c r="B20" s="11">
        <v>12.995810000000001</v>
      </c>
      <c r="C20" s="11">
        <v>13.00756</v>
      </c>
      <c r="D20" s="11">
        <v>32.758000000000003</v>
      </c>
      <c r="E20" s="11">
        <v>32.934139999999999</v>
      </c>
      <c r="F20" s="11">
        <v>25.139800000000001</v>
      </c>
      <c r="G20" s="11">
        <f t="shared" si="6"/>
        <v>13.001685</v>
      </c>
      <c r="H20" s="21">
        <f t="shared" si="7"/>
        <v>32.846069999999997</v>
      </c>
      <c r="I20" s="32">
        <f t="shared" si="8"/>
        <v>427.05425562795</v>
      </c>
      <c r="J20" s="37">
        <f t="shared" si="9"/>
        <v>1078.8643144448997</v>
      </c>
      <c r="R20" s="11"/>
      <c r="S20" s="11"/>
    </row>
    <row r="21" spans="1:19" x14ac:dyDescent="0.25">
      <c r="A21" s="5">
        <v>12</v>
      </c>
      <c r="B21" s="11">
        <v>13.011289999999999</v>
      </c>
      <c r="C21" s="11">
        <v>12.99596</v>
      </c>
      <c r="D21" s="11">
        <v>32.721490000000003</v>
      </c>
      <c r="E21" s="11">
        <v>32.899569999999997</v>
      </c>
      <c r="F21" s="11">
        <v>25.101929999999999</v>
      </c>
      <c r="G21" s="11">
        <f t="shared" si="6"/>
        <v>13.003625</v>
      </c>
      <c r="H21" s="21">
        <f t="shared" si="7"/>
        <v>32.81053</v>
      </c>
      <c r="I21" s="32">
        <f t="shared" si="8"/>
        <v>426.65582817124999</v>
      </c>
      <c r="J21" s="37">
        <f t="shared" si="9"/>
        <v>1076.5308788809</v>
      </c>
      <c r="R21" s="11"/>
      <c r="S21" s="11"/>
    </row>
    <row r="22" spans="1:19" x14ac:dyDescent="0.25">
      <c r="A22" s="5">
        <v>13</v>
      </c>
      <c r="B22" s="11">
        <v>13.009589999999999</v>
      </c>
      <c r="C22" s="11">
        <v>12.99761</v>
      </c>
      <c r="D22" s="10">
        <v>32.715269999999997</v>
      </c>
      <c r="E22" s="10">
        <v>32.900210000000001</v>
      </c>
      <c r="F22" s="10">
        <v>25.093319999999999</v>
      </c>
      <c r="G22" s="11">
        <f t="shared" si="6"/>
        <v>13.003599999999999</v>
      </c>
      <c r="H22" s="21">
        <f t="shared" si="7"/>
        <v>32.807739999999995</v>
      </c>
      <c r="I22" s="32">
        <f t="shared" si="8"/>
        <v>426.61872786399988</v>
      </c>
      <c r="J22" s="37">
        <f t="shared" si="9"/>
        <v>1076.3478039075997</v>
      </c>
      <c r="R22" s="11"/>
      <c r="S22" s="11"/>
    </row>
    <row r="23" spans="1:19" x14ac:dyDescent="0.25">
      <c r="A23" s="5">
        <v>14</v>
      </c>
      <c r="B23" s="11">
        <v>13.001289999999999</v>
      </c>
      <c r="C23" s="11">
        <v>13.00442</v>
      </c>
      <c r="D23" s="11">
        <v>32.702129999999997</v>
      </c>
      <c r="E23" s="11">
        <v>32.885710000000003</v>
      </c>
      <c r="F23" s="11">
        <v>25.075369999999999</v>
      </c>
      <c r="G23" s="11">
        <f t="shared" si="6"/>
        <v>13.002855</v>
      </c>
      <c r="H23" s="21">
        <f t="shared" si="7"/>
        <v>32.79392</v>
      </c>
      <c r="I23" s="32">
        <f t="shared" si="8"/>
        <v>426.41458664160001</v>
      </c>
      <c r="J23" s="37">
        <f t="shared" si="9"/>
        <v>1075.4411889664</v>
      </c>
      <c r="R23" s="11"/>
      <c r="S23" s="11"/>
    </row>
    <row r="24" spans="1:19" x14ac:dyDescent="0.25">
      <c r="A24" s="5">
        <v>15</v>
      </c>
      <c r="B24" s="11">
        <v>13.011379999999999</v>
      </c>
      <c r="C24" s="11">
        <v>13.000019999999999</v>
      </c>
      <c r="D24" s="10">
        <v>32.685119999999998</v>
      </c>
      <c r="E24" s="10">
        <v>32.87218</v>
      </c>
      <c r="F24" s="10">
        <v>25.068280000000001</v>
      </c>
      <c r="G24" s="11">
        <f t="shared" ref="G24:G29" si="10">AVERAGE(B24:C24)</f>
        <v>13.005699999999999</v>
      </c>
      <c r="H24" s="21">
        <f t="shared" ref="H24:H29" si="11">AVERAGE(D24:E24)</f>
        <v>32.778649999999999</v>
      </c>
      <c r="I24" s="32">
        <f t="shared" ref="I24:I29" si="12">G24*H24</f>
        <v>426.30928830499994</v>
      </c>
      <c r="J24" s="37">
        <f t="shared" ref="J24:J29" si="13">H24^2</f>
        <v>1074.4398958224999</v>
      </c>
      <c r="R24" s="11"/>
      <c r="S24" s="11"/>
    </row>
    <row r="25" spans="1:19" x14ac:dyDescent="0.25">
      <c r="A25" s="5">
        <v>16</v>
      </c>
      <c r="B25" s="11">
        <v>13.01146</v>
      </c>
      <c r="C25" s="11">
        <v>12.99089</v>
      </c>
      <c r="D25" s="10">
        <v>32.665230000000001</v>
      </c>
      <c r="E25" s="10">
        <v>32.851120000000002</v>
      </c>
      <c r="F25" s="10">
        <v>25.062809999999999</v>
      </c>
      <c r="G25" s="11">
        <f t="shared" si="10"/>
        <v>13.001175</v>
      </c>
      <c r="H25" s="21">
        <f t="shared" si="11"/>
        <v>32.758175000000001</v>
      </c>
      <c r="I25" s="32">
        <f t="shared" si="12"/>
        <v>425.894765855625</v>
      </c>
      <c r="J25" s="37">
        <f t="shared" si="13"/>
        <v>1073.0980293306252</v>
      </c>
      <c r="R25" s="11"/>
      <c r="S25" s="11"/>
    </row>
    <row r="26" spans="1:19" x14ac:dyDescent="0.25">
      <c r="A26" s="5">
        <v>17</v>
      </c>
      <c r="B26" s="11">
        <v>12.990869999999999</v>
      </c>
      <c r="C26" s="11">
        <v>13.00948</v>
      </c>
      <c r="D26" s="10">
        <v>32.656860000000002</v>
      </c>
      <c r="E26" s="10">
        <v>32.837600000000002</v>
      </c>
      <c r="F26" s="10">
        <v>25.080200000000001</v>
      </c>
      <c r="G26" s="11">
        <f t="shared" si="10"/>
        <v>13.000174999999999</v>
      </c>
      <c r="H26" s="21">
        <f t="shared" si="11"/>
        <v>32.747230000000002</v>
      </c>
      <c r="I26" s="32">
        <f t="shared" si="12"/>
        <v>425.71972076524997</v>
      </c>
      <c r="J26" s="37">
        <f t="shared" si="13"/>
        <v>1072.3810726729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12.99428</v>
      </c>
      <c r="C27" s="11">
        <v>13.01004</v>
      </c>
      <c r="D27" s="10">
        <v>32.634329999999999</v>
      </c>
      <c r="E27" s="10">
        <v>32.810189999999999</v>
      </c>
      <c r="F27" s="10">
        <v>25.095659999999999</v>
      </c>
      <c r="G27" s="11">
        <f t="shared" si="10"/>
        <v>13.00216</v>
      </c>
      <c r="H27" s="21">
        <f t="shared" si="11"/>
        <v>32.722259999999999</v>
      </c>
      <c r="I27" s="32">
        <f t="shared" si="12"/>
        <v>425.46006008159998</v>
      </c>
      <c r="J27" s="37">
        <f t="shared" si="13"/>
        <v>1070.7462995075998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13.004999999999999</v>
      </c>
      <c r="C28" s="11">
        <v>13.00253</v>
      </c>
      <c r="D28" s="10">
        <v>32.667110000000001</v>
      </c>
      <c r="E28" s="10">
        <v>32.854480000000002</v>
      </c>
      <c r="F28" s="10">
        <v>25.148160000000001</v>
      </c>
      <c r="G28" s="11">
        <f t="shared" si="10"/>
        <v>13.003765</v>
      </c>
      <c r="H28" s="21">
        <f t="shared" si="11"/>
        <v>32.760795000000002</v>
      </c>
      <c r="I28" s="32">
        <f t="shared" si="12"/>
        <v>426.01367939317498</v>
      </c>
      <c r="J28" s="37">
        <f t="shared" si="13"/>
        <v>1073.2696890320251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13.029169999999999</v>
      </c>
      <c r="C29" s="11">
        <v>12.99221</v>
      </c>
      <c r="D29" s="10">
        <v>32.713799999999999</v>
      </c>
      <c r="E29" s="10">
        <v>32.909239999999997</v>
      </c>
      <c r="F29" s="10">
        <v>25.20683</v>
      </c>
      <c r="G29" s="11">
        <f t="shared" si="10"/>
        <v>13.01069</v>
      </c>
      <c r="H29" s="21">
        <f t="shared" si="11"/>
        <v>32.811520000000002</v>
      </c>
      <c r="I29" s="32">
        <f t="shared" si="12"/>
        <v>426.90051514880003</v>
      </c>
      <c r="J29" s="37">
        <f t="shared" si="13"/>
        <v>1076.5958447104001</v>
      </c>
      <c r="L29" s="19"/>
      <c r="M29" s="19"/>
      <c r="N29" s="19"/>
      <c r="O29" s="19"/>
      <c r="R29" s="10"/>
      <c r="S29" s="10"/>
    </row>
    <row r="30" spans="1:19" x14ac:dyDescent="0.25">
      <c r="A30" s="5"/>
      <c r="B30" s="11"/>
      <c r="C30" s="11"/>
      <c r="D30" s="11"/>
      <c r="E30" s="11"/>
      <c r="F30" s="11"/>
      <c r="G30" s="11"/>
      <c r="H30" s="21"/>
      <c r="I30" s="32"/>
      <c r="J30" s="37"/>
      <c r="L30" s="19"/>
      <c r="M30" s="19"/>
      <c r="N30" s="19"/>
      <c r="O30" s="19"/>
    </row>
    <row r="31" spans="1:19" x14ac:dyDescent="0.25">
      <c r="A31" s="5"/>
      <c r="B31" s="11"/>
      <c r="C31" s="11"/>
      <c r="D31" s="11"/>
      <c r="E31" s="11"/>
      <c r="F31" s="11"/>
      <c r="G31" s="11"/>
      <c r="H31" s="21"/>
      <c r="I31" s="32"/>
      <c r="J31" s="37"/>
      <c r="L31" s="19"/>
      <c r="M31" s="19"/>
      <c r="N31" s="19"/>
      <c r="O31" s="19"/>
    </row>
    <row r="32" spans="1:19" x14ac:dyDescent="0.25">
      <c r="A32" s="5"/>
      <c r="B32" s="11"/>
      <c r="C32" s="11"/>
      <c r="D32" s="11"/>
      <c r="E32" s="11"/>
      <c r="F32" s="11"/>
      <c r="G32" s="11"/>
      <c r="H32" s="21"/>
      <c r="I32" s="32"/>
      <c r="J32" s="37"/>
      <c r="L32" s="19"/>
      <c r="M32" s="19"/>
      <c r="N32" s="19"/>
      <c r="O32" s="19"/>
    </row>
    <row r="33" spans="1:15" x14ac:dyDescent="0.25">
      <c r="A33" s="5"/>
      <c r="B33" s="11"/>
      <c r="C33" s="11"/>
      <c r="D33" s="11"/>
      <c r="E33" s="11"/>
      <c r="F33" s="11"/>
      <c r="G33" s="11"/>
      <c r="H33" s="21"/>
      <c r="I33" s="32"/>
      <c r="J33" s="37"/>
      <c r="L33" s="19"/>
      <c r="M33" s="19"/>
      <c r="N33" s="19"/>
      <c r="O33" s="19"/>
    </row>
    <row r="34" spans="1:15" x14ac:dyDescent="0.25">
      <c r="A34" s="5"/>
      <c r="B34" s="11"/>
      <c r="C34" s="11"/>
      <c r="D34" s="11"/>
      <c r="E34" s="11"/>
      <c r="F34" s="11"/>
      <c r="G34" s="11"/>
      <c r="H34" s="21"/>
      <c r="I34" s="32"/>
      <c r="J34" s="37"/>
      <c r="L34" s="19"/>
      <c r="M34" s="19"/>
      <c r="N34" s="19"/>
      <c r="O34" s="19"/>
    </row>
    <row r="35" spans="1:15" x14ac:dyDescent="0.25">
      <c r="A35" s="5"/>
      <c r="B35" s="11"/>
      <c r="C35" s="11"/>
      <c r="D35" s="11"/>
      <c r="E35" s="11"/>
      <c r="F35" s="11"/>
      <c r="G35" s="11"/>
      <c r="H35" s="21"/>
      <c r="I35" s="32"/>
      <c r="J35" s="37"/>
      <c r="L35" s="19"/>
      <c r="M35" s="19"/>
      <c r="N35" s="19"/>
      <c r="O35" s="19"/>
    </row>
    <row r="36" spans="1:15" x14ac:dyDescent="0.25">
      <c r="A36" s="5"/>
      <c r="B36" s="11"/>
      <c r="C36" s="11"/>
      <c r="D36" s="11"/>
      <c r="E36" s="11"/>
      <c r="F36" s="11"/>
      <c r="G36" s="11"/>
      <c r="H36" s="21"/>
      <c r="I36" s="32"/>
      <c r="J36" s="37"/>
      <c r="L36" s="19"/>
      <c r="M36" s="19"/>
      <c r="N36" s="19"/>
      <c r="O36" s="19"/>
    </row>
    <row r="37" spans="1:15" x14ac:dyDescent="0.25">
      <c r="A37" s="5"/>
      <c r="B37" s="11"/>
      <c r="C37" s="11"/>
      <c r="D37" s="11"/>
      <c r="E37" s="11"/>
      <c r="F37" s="11"/>
      <c r="G37" s="11"/>
      <c r="H37" s="21"/>
      <c r="I37" s="32"/>
      <c r="J37" s="37"/>
      <c r="L37" s="19"/>
      <c r="M37" s="19"/>
      <c r="N37" s="19"/>
      <c r="O37" s="19"/>
    </row>
    <row r="38" spans="1:15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5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5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5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5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5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5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5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5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5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5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6FA96"/>
  </sheetPr>
  <dimension ref="A1:S187"/>
  <sheetViews>
    <sheetView zoomScaleNormal="100" workbookViewId="0">
      <selection activeCell="D1" sqref="D1"/>
    </sheetView>
  </sheetViews>
  <sheetFormatPr defaultColWidth="10.625" defaultRowHeight="15.75" x14ac:dyDescent="0.25"/>
  <cols>
    <col min="1" max="1" width="10.625" style="16"/>
    <col min="2" max="3" width="10.625" style="19"/>
    <col min="4" max="4" width="10.625" style="19" customWidth="1"/>
    <col min="5" max="6" width="10.625" style="19"/>
    <col min="7" max="9" width="10.625" style="16"/>
    <col min="10" max="10" width="10.625" style="16" customWidth="1"/>
    <col min="11" max="16384" width="10.625" style="16"/>
  </cols>
  <sheetData>
    <row r="1" spans="1:19" x14ac:dyDescent="0.25">
      <c r="A1" s="16" t="s">
        <v>68</v>
      </c>
      <c r="B1" s="44">
        <f>summary!B1</f>
        <v>38</v>
      </c>
      <c r="C1" s="19" t="s">
        <v>1</v>
      </c>
    </row>
    <row r="2" spans="1:19" x14ac:dyDescent="0.25">
      <c r="B2" s="16"/>
      <c r="C2" s="16"/>
    </row>
    <row r="3" spans="1:19" x14ac:dyDescent="0.25">
      <c r="A3" s="157" t="s">
        <v>11</v>
      </c>
      <c r="B3" s="158"/>
      <c r="C3" s="158"/>
      <c r="D3" s="158"/>
      <c r="E3" s="158"/>
      <c r="F3" s="158"/>
      <c r="G3" s="158"/>
      <c r="H3" s="159"/>
      <c r="I3" s="160" t="s">
        <v>67</v>
      </c>
      <c r="J3" s="160"/>
      <c r="K3" s="160"/>
      <c r="L3" s="160"/>
      <c r="M3" s="157" t="s">
        <v>8</v>
      </c>
      <c r="N3" s="158"/>
      <c r="O3" s="158"/>
      <c r="P3" s="159"/>
    </row>
    <row r="4" spans="1:19" x14ac:dyDescent="0.25">
      <c r="A4" s="5" t="s">
        <v>6</v>
      </c>
      <c r="B4" s="20">
        <f t="shared" ref="B4:H4" si="0">AVERAGE(B10:B334)</f>
        <v>13.002925000000003</v>
      </c>
      <c r="C4" s="20">
        <f t="shared" si="0"/>
        <v>12.998693571428573</v>
      </c>
      <c r="D4" s="20">
        <f t="shared" si="0"/>
        <v>32.610458571428573</v>
      </c>
      <c r="E4" s="20">
        <f t="shared" si="0"/>
        <v>33.01352285714286</v>
      </c>
      <c r="F4" s="20">
        <f t="shared" si="0"/>
        <v>25.48810392857143</v>
      </c>
      <c r="G4" s="20">
        <f t="shared" si="0"/>
        <v>13.000809285714286</v>
      </c>
      <c r="H4" s="3">
        <f t="shared" si="0"/>
        <v>32.811990714285706</v>
      </c>
      <c r="I4" s="15" t="s">
        <v>57</v>
      </c>
      <c r="J4" s="15" t="s">
        <v>59</v>
      </c>
      <c r="K4" s="15" t="s">
        <v>58</v>
      </c>
      <c r="L4" s="15" t="s">
        <v>60</v>
      </c>
      <c r="M4" s="5"/>
      <c r="N4" s="15" t="s">
        <v>9</v>
      </c>
      <c r="O4" s="15" t="s">
        <v>10</v>
      </c>
      <c r="P4" s="43" t="s">
        <v>6</v>
      </c>
    </row>
    <row r="5" spans="1:19" x14ac:dyDescent="0.25">
      <c r="A5" s="5" t="s">
        <v>7</v>
      </c>
      <c r="B5" s="20">
        <f t="shared" ref="B5:H5" si="1">STDEV(B10:B334)</f>
        <v>2.3754188480568351E-2</v>
      </c>
      <c r="C5" s="20">
        <f t="shared" si="1"/>
        <v>2.006634850509776E-2</v>
      </c>
      <c r="D5" s="20">
        <f t="shared" si="1"/>
        <v>0.66606613612627097</v>
      </c>
      <c r="E5" s="20">
        <f t="shared" si="1"/>
        <v>0.69748239606011297</v>
      </c>
      <c r="F5" s="20">
        <f t="shared" si="1"/>
        <v>0.46174099157299164</v>
      </c>
      <c r="G5" s="20">
        <f t="shared" si="1"/>
        <v>2.1060543269446452E-2</v>
      </c>
      <c r="H5" s="3">
        <f t="shared" si="1"/>
        <v>0.68156336423955877</v>
      </c>
      <c r="I5" s="20">
        <f>AVERAGE(G10:G331)</f>
        <v>13.000809285714286</v>
      </c>
      <c r="J5" s="20">
        <f>AVERAGE(H10:H331)</f>
        <v>32.811990714285706</v>
      </c>
      <c r="K5" s="20">
        <f>AVERAGE(I10:I331)</f>
        <v>426.59543608218576</v>
      </c>
      <c r="L5" s="20">
        <f>AVERAGE(J10:J331)</f>
        <v>1077.0746729460068</v>
      </c>
      <c r="M5" s="5">
        <v>20</v>
      </c>
      <c r="N5" s="20">
        <f>B$4+$J$6*($M5-D$4)</f>
        <v>12.636875144997136</v>
      </c>
      <c r="O5" s="20">
        <f>C$4+$J$6*($M5-E$4)</f>
        <v>12.620943775261248</v>
      </c>
      <c r="P5" s="3">
        <f>$L$6+$J$6*$M5</f>
        <v>12.628909460131988</v>
      </c>
    </row>
    <row r="6" spans="1:19" x14ac:dyDescent="0.25">
      <c r="A6" s="6" t="s">
        <v>69</v>
      </c>
      <c r="B6" s="7">
        <f>B4+$J$6*($B$1-D4)</f>
        <v>13.159369815014928</v>
      </c>
      <c r="C6" s="7">
        <f>C4+$J$6*($B$1-E4)</f>
        <v>13.14343844527904</v>
      </c>
      <c r="D6" s="7">
        <f>$B$1</f>
        <v>38</v>
      </c>
      <c r="E6" s="7">
        <f>$B$1</f>
        <v>38</v>
      </c>
      <c r="F6" s="7">
        <f>F4</f>
        <v>25.48810392857143</v>
      </c>
      <c r="G6" s="41">
        <f>AVERAGE(B6:C6)</f>
        <v>13.151404130146984</v>
      </c>
      <c r="H6" s="4">
        <f>$B$1</f>
        <v>38</v>
      </c>
      <c r="I6" s="7" t="s">
        <v>61</v>
      </c>
      <c r="J6" s="34">
        <f>(K5-I5*J5)/(L5-J5^2)</f>
        <v>2.9027481667655158E-2</v>
      </c>
      <c r="K6" s="7" t="s">
        <v>62</v>
      </c>
      <c r="L6" s="7">
        <f>(L5*I5-K5*J5)/(L5-J5^2)</f>
        <v>12.048359826778885</v>
      </c>
      <c r="M6" s="6">
        <v>50</v>
      </c>
      <c r="N6" s="7">
        <f>B$4+$J$6*($M6-D$4)</f>
        <v>13.507699595026789</v>
      </c>
      <c r="O6" s="7">
        <f>C$4+$J$6*($M6-E$4)</f>
        <v>13.491768225290903</v>
      </c>
      <c r="P6" s="4">
        <f>$L$6+$J$6*$M6</f>
        <v>13.499733910161643</v>
      </c>
    </row>
    <row r="7" spans="1:19" x14ac:dyDescent="0.25">
      <c r="B7" s="16"/>
      <c r="C7" s="16"/>
      <c r="D7" s="16"/>
      <c r="E7" s="16"/>
      <c r="F7" s="16"/>
    </row>
    <row r="8" spans="1:19" x14ac:dyDescent="0.25">
      <c r="A8" s="24"/>
      <c r="B8" s="8" t="s">
        <v>2</v>
      </c>
      <c r="C8" s="8" t="s">
        <v>3</v>
      </c>
      <c r="D8" s="8" t="s">
        <v>4</v>
      </c>
      <c r="E8" s="8" t="s">
        <v>5</v>
      </c>
      <c r="F8" s="8" t="s">
        <v>12</v>
      </c>
      <c r="G8" s="8" t="s">
        <v>66</v>
      </c>
      <c r="H8" s="9" t="s">
        <v>65</v>
      </c>
      <c r="I8" s="24" t="s">
        <v>63</v>
      </c>
      <c r="J8" s="25" t="s">
        <v>64</v>
      </c>
      <c r="L8" s="2"/>
      <c r="M8" s="10"/>
    </row>
    <row r="9" spans="1:19" x14ac:dyDescent="0.25">
      <c r="A9" s="6"/>
      <c r="B9" s="13" t="s">
        <v>0</v>
      </c>
      <c r="C9" s="13" t="s">
        <v>0</v>
      </c>
      <c r="D9" s="18" t="s">
        <v>1</v>
      </c>
      <c r="E9" s="18" t="s">
        <v>1</v>
      </c>
      <c r="F9" s="18" t="s">
        <v>1</v>
      </c>
      <c r="G9" s="13" t="s">
        <v>0</v>
      </c>
      <c r="H9" s="14" t="s">
        <v>1</v>
      </c>
      <c r="I9" s="6"/>
      <c r="J9" s="12"/>
      <c r="L9" s="2"/>
      <c r="M9" s="17"/>
    </row>
    <row r="10" spans="1:19" x14ac:dyDescent="0.25">
      <c r="A10" s="24">
        <v>1</v>
      </c>
      <c r="B10" s="11">
        <v>12.943529999999999</v>
      </c>
      <c r="C10" s="11">
        <v>12.95593</v>
      </c>
      <c r="D10" s="39">
        <v>30.951309999999999</v>
      </c>
      <c r="E10" s="39">
        <v>31.294740000000001</v>
      </c>
      <c r="F10" s="39">
        <v>25.496420000000001</v>
      </c>
      <c r="G10" s="39">
        <f>AVERAGE(B10:C10)</f>
        <v>12.949729999999999</v>
      </c>
      <c r="H10" s="40">
        <f>AVERAGE(D10:E10)</f>
        <v>31.123024999999998</v>
      </c>
      <c r="I10" s="35">
        <f>G10*H10</f>
        <v>403.03477053324997</v>
      </c>
      <c r="J10" s="36">
        <f>H10^2</f>
        <v>968.64268515062486</v>
      </c>
      <c r="R10" s="11"/>
      <c r="S10" s="11"/>
    </row>
    <row r="11" spans="1:19" x14ac:dyDescent="0.25">
      <c r="A11" s="5">
        <v>2</v>
      </c>
      <c r="B11" s="11">
        <v>12.98335</v>
      </c>
      <c r="C11" s="11">
        <v>12.97428</v>
      </c>
      <c r="D11" s="10">
        <v>31.628589999999999</v>
      </c>
      <c r="E11" s="10">
        <v>31.997509999999998</v>
      </c>
      <c r="F11" s="10">
        <v>25.319389999999999</v>
      </c>
      <c r="G11" s="11">
        <f>AVERAGE(B11:C11)</f>
        <v>12.978815000000001</v>
      </c>
      <c r="H11" s="21">
        <f>AVERAGE(D11:E11)</f>
        <v>31.813049999999997</v>
      </c>
      <c r="I11" s="32">
        <f>G11*H11</f>
        <v>412.89569053574996</v>
      </c>
      <c r="J11" s="37">
        <f>H11^2</f>
        <v>1012.0701503024998</v>
      </c>
      <c r="L11" s="2"/>
      <c r="R11" s="11"/>
      <c r="S11" s="11"/>
    </row>
    <row r="12" spans="1:19" x14ac:dyDescent="0.25">
      <c r="A12" s="5">
        <v>3</v>
      </c>
      <c r="B12" s="11">
        <v>12.98189</v>
      </c>
      <c r="C12" s="11">
        <v>12.97992</v>
      </c>
      <c r="D12" s="11">
        <v>31.92191</v>
      </c>
      <c r="E12" s="11">
        <v>32.300800000000002</v>
      </c>
      <c r="F12" s="11">
        <v>25.192450000000001</v>
      </c>
      <c r="G12" s="11">
        <f t="shared" ref="G12:G17" si="2">AVERAGE(B12:C12)</f>
        <v>12.980905</v>
      </c>
      <c r="H12" s="21">
        <f t="shared" ref="H12:H17" si="3">AVERAGE(D12:E12)</f>
        <v>32.111355000000003</v>
      </c>
      <c r="I12" s="32">
        <f t="shared" ref="I12:I17" si="4">G12*H12</f>
        <v>416.83444867627503</v>
      </c>
      <c r="J12" s="37">
        <f t="shared" ref="J12:J17" si="5">H12^2</f>
        <v>1031.1391199360253</v>
      </c>
      <c r="R12" s="11"/>
      <c r="S12" s="11"/>
    </row>
    <row r="13" spans="1:19" x14ac:dyDescent="0.25">
      <c r="A13" s="5">
        <v>4</v>
      </c>
      <c r="B13" s="11">
        <v>12.99058</v>
      </c>
      <c r="C13" s="11">
        <v>12.99381</v>
      </c>
      <c r="D13" s="10">
        <v>32.013489999999997</v>
      </c>
      <c r="E13" s="10">
        <v>32.388190000000002</v>
      </c>
      <c r="F13" s="10">
        <v>25.100899999999999</v>
      </c>
      <c r="G13" s="11">
        <f t="shared" si="2"/>
        <v>12.992194999999999</v>
      </c>
      <c r="H13" s="21">
        <f t="shared" si="3"/>
        <v>32.200839999999999</v>
      </c>
      <c r="I13" s="32">
        <f t="shared" si="4"/>
        <v>418.35959244379995</v>
      </c>
      <c r="J13" s="37">
        <f t="shared" si="5"/>
        <v>1036.8940967056001</v>
      </c>
      <c r="R13" s="11"/>
      <c r="S13" s="11"/>
    </row>
    <row r="14" spans="1:19" x14ac:dyDescent="0.25">
      <c r="A14" s="5">
        <v>5</v>
      </c>
      <c r="B14" s="11">
        <v>12.97878</v>
      </c>
      <c r="C14" s="11">
        <v>12.9915</v>
      </c>
      <c r="D14" s="10">
        <v>31.99335</v>
      </c>
      <c r="E14" s="10">
        <v>32.364559999999997</v>
      </c>
      <c r="F14" s="10">
        <v>24.97129</v>
      </c>
      <c r="G14" s="11">
        <f t="shared" si="2"/>
        <v>12.985140000000001</v>
      </c>
      <c r="H14" s="21">
        <f t="shared" si="3"/>
        <v>32.178955000000002</v>
      </c>
      <c r="I14" s="32">
        <f t="shared" si="4"/>
        <v>417.84823572870005</v>
      </c>
      <c r="J14" s="37">
        <f t="shared" si="5"/>
        <v>1035.4851448920251</v>
      </c>
      <c r="R14" s="11"/>
      <c r="S14" s="11"/>
    </row>
    <row r="15" spans="1:19" x14ac:dyDescent="0.25">
      <c r="A15" s="5">
        <v>6</v>
      </c>
      <c r="B15" s="11">
        <v>12.984539999999999</v>
      </c>
      <c r="C15" s="11">
        <v>12.987130000000001</v>
      </c>
      <c r="D15" s="10">
        <v>32.007860000000001</v>
      </c>
      <c r="E15" s="10">
        <v>32.383090000000003</v>
      </c>
      <c r="F15" s="10">
        <v>24.92821</v>
      </c>
      <c r="G15" s="11">
        <f t="shared" si="2"/>
        <v>12.985835</v>
      </c>
      <c r="H15" s="21">
        <f t="shared" si="3"/>
        <v>32.195475000000002</v>
      </c>
      <c r="I15" s="32">
        <f t="shared" si="4"/>
        <v>418.085126096625</v>
      </c>
      <c r="J15" s="37">
        <f t="shared" si="5"/>
        <v>1036.5486104756251</v>
      </c>
      <c r="R15" s="11"/>
      <c r="S15" s="11"/>
    </row>
    <row r="16" spans="1:19" x14ac:dyDescent="0.25">
      <c r="A16" s="5">
        <v>7</v>
      </c>
      <c r="B16" s="11">
        <v>12.96452</v>
      </c>
      <c r="C16" s="11">
        <v>12.95757</v>
      </c>
      <c r="D16" s="10">
        <v>32.09357</v>
      </c>
      <c r="E16" s="10">
        <v>32.493609999999997</v>
      </c>
      <c r="F16" s="10">
        <v>25.054819999999999</v>
      </c>
      <c r="G16" s="11">
        <f t="shared" si="2"/>
        <v>12.961045</v>
      </c>
      <c r="H16" s="21">
        <f t="shared" si="3"/>
        <v>32.293589999999995</v>
      </c>
      <c r="I16" s="32">
        <f t="shared" si="4"/>
        <v>418.55867320154994</v>
      </c>
      <c r="J16" s="37">
        <f t="shared" si="5"/>
        <v>1042.8759550880995</v>
      </c>
      <c r="R16" s="11"/>
      <c r="S16" s="11"/>
    </row>
    <row r="17" spans="1:19" x14ac:dyDescent="0.25">
      <c r="A17" s="5">
        <v>8</v>
      </c>
      <c r="B17" s="11">
        <v>12.98283</v>
      </c>
      <c r="C17" s="11">
        <v>13.01698</v>
      </c>
      <c r="D17" s="11">
        <v>32.390549999999998</v>
      </c>
      <c r="E17" s="11">
        <v>32.853430000000003</v>
      </c>
      <c r="F17" s="11">
        <v>25.411159999999999</v>
      </c>
      <c r="G17" s="11">
        <f t="shared" si="2"/>
        <v>12.999905</v>
      </c>
      <c r="H17" s="21">
        <f t="shared" si="3"/>
        <v>32.621989999999997</v>
      </c>
      <c r="I17" s="32">
        <f t="shared" si="4"/>
        <v>424.08277091094993</v>
      </c>
      <c r="J17" s="37">
        <f t="shared" si="5"/>
        <v>1064.1942315600998</v>
      </c>
      <c r="R17" s="11"/>
      <c r="S17" s="11"/>
    </row>
    <row r="18" spans="1:19" x14ac:dyDescent="0.25">
      <c r="A18" s="5">
        <v>9</v>
      </c>
      <c r="B18" s="11">
        <v>13.01351</v>
      </c>
      <c r="C18" s="11">
        <v>12.997299999999999</v>
      </c>
      <c r="D18" s="11">
        <v>32.736870000000003</v>
      </c>
      <c r="E18" s="11">
        <v>33.217129999999997</v>
      </c>
      <c r="F18" s="11">
        <v>25.70513</v>
      </c>
      <c r="G18" s="11">
        <f t="shared" ref="G18:G37" si="6">AVERAGE(B18:C18)</f>
        <v>13.005405</v>
      </c>
      <c r="H18" s="21">
        <f t="shared" ref="H18:H37" si="7">AVERAGE(D18:E18)</f>
        <v>32.977000000000004</v>
      </c>
      <c r="I18" s="32">
        <f t="shared" ref="I18:I37" si="8">G18*H18</f>
        <v>428.87924068500001</v>
      </c>
      <c r="J18" s="37">
        <f t="shared" ref="J18:J37" si="9">H18^2</f>
        <v>1087.4825290000003</v>
      </c>
      <c r="R18" s="11"/>
      <c r="S18" s="11"/>
    </row>
    <row r="19" spans="1:19" x14ac:dyDescent="0.25">
      <c r="A19" s="5">
        <v>10</v>
      </c>
      <c r="B19" s="11">
        <v>13.024429999999999</v>
      </c>
      <c r="C19" s="11">
        <v>13.01417</v>
      </c>
      <c r="D19" s="10">
        <v>33.01193</v>
      </c>
      <c r="E19" s="10">
        <v>33.484780000000001</v>
      </c>
      <c r="F19" s="10">
        <v>25.91168</v>
      </c>
      <c r="G19" s="11">
        <f t="shared" si="6"/>
        <v>13.019299999999999</v>
      </c>
      <c r="H19" s="21">
        <f t="shared" si="7"/>
        <v>33.248355000000004</v>
      </c>
      <c r="I19" s="32">
        <f t="shared" si="8"/>
        <v>432.87030825150003</v>
      </c>
      <c r="J19" s="37">
        <f t="shared" si="9"/>
        <v>1105.4531102060253</v>
      </c>
      <c r="R19" s="11"/>
      <c r="S19" s="11"/>
    </row>
    <row r="20" spans="1:19" x14ac:dyDescent="0.25">
      <c r="A20" s="5">
        <v>11</v>
      </c>
      <c r="B20" s="11">
        <v>13.008239999999999</v>
      </c>
      <c r="C20" s="11">
        <v>13.02055</v>
      </c>
      <c r="D20" s="11">
        <v>33.197870000000002</v>
      </c>
      <c r="E20" s="11">
        <v>33.670439999999999</v>
      </c>
      <c r="F20" s="11">
        <v>26.045739999999999</v>
      </c>
      <c r="G20" s="11">
        <f t="shared" si="6"/>
        <v>13.014395</v>
      </c>
      <c r="H20" s="21">
        <f t="shared" si="7"/>
        <v>33.434155000000004</v>
      </c>
      <c r="I20" s="32">
        <f t="shared" si="8"/>
        <v>435.12529966122509</v>
      </c>
      <c r="J20" s="37">
        <f t="shared" si="9"/>
        <v>1117.8427205640253</v>
      </c>
      <c r="R20" s="11"/>
      <c r="S20" s="11"/>
    </row>
    <row r="21" spans="1:19" x14ac:dyDescent="0.25">
      <c r="A21" s="5">
        <v>12</v>
      </c>
      <c r="B21" s="11">
        <v>13.031089999999999</v>
      </c>
      <c r="C21" s="11">
        <v>13.018599999999999</v>
      </c>
      <c r="D21" s="11">
        <v>33.341639999999998</v>
      </c>
      <c r="E21" s="11">
        <v>33.802909999999997</v>
      </c>
      <c r="F21" s="11">
        <v>26.114070000000002</v>
      </c>
      <c r="G21" s="11">
        <f t="shared" si="6"/>
        <v>13.024844999999999</v>
      </c>
      <c r="H21" s="21">
        <f t="shared" si="7"/>
        <v>33.572274999999998</v>
      </c>
      <c r="I21" s="32">
        <f t="shared" si="8"/>
        <v>437.27367817237496</v>
      </c>
      <c r="J21" s="37">
        <f t="shared" si="9"/>
        <v>1127.0976486756249</v>
      </c>
      <c r="R21" s="11"/>
      <c r="S21" s="11"/>
    </row>
    <row r="22" spans="1:19" x14ac:dyDescent="0.25">
      <c r="A22" s="5">
        <v>13</v>
      </c>
      <c r="B22" s="11">
        <v>13.02782</v>
      </c>
      <c r="C22" s="11">
        <v>13.030149999999999</v>
      </c>
      <c r="D22" s="10">
        <v>33.431649999999998</v>
      </c>
      <c r="E22" s="10">
        <v>33.891060000000003</v>
      </c>
      <c r="F22" s="10">
        <v>26.152850000000001</v>
      </c>
      <c r="G22" s="11">
        <f t="shared" si="6"/>
        <v>13.028984999999999</v>
      </c>
      <c r="H22" s="21">
        <f t="shared" si="7"/>
        <v>33.661355</v>
      </c>
      <c r="I22" s="32">
        <f t="shared" si="8"/>
        <v>438.57328937467497</v>
      </c>
      <c r="J22" s="37">
        <f t="shared" si="9"/>
        <v>1133.0868204360249</v>
      </c>
      <c r="R22" s="11"/>
      <c r="S22" s="11"/>
    </row>
    <row r="23" spans="1:19" x14ac:dyDescent="0.25">
      <c r="A23" s="5">
        <v>14</v>
      </c>
      <c r="B23" s="11">
        <v>13.026809999999999</v>
      </c>
      <c r="C23" s="11">
        <v>13.00506</v>
      </c>
      <c r="D23" s="11">
        <v>33.482900000000001</v>
      </c>
      <c r="E23" s="11">
        <v>33.947330000000001</v>
      </c>
      <c r="F23" s="11">
        <v>26.183509999999998</v>
      </c>
      <c r="G23" s="11">
        <f t="shared" si="6"/>
        <v>13.015934999999999</v>
      </c>
      <c r="H23" s="21">
        <f t="shared" si="7"/>
        <v>33.715114999999997</v>
      </c>
      <c r="I23" s="32">
        <f t="shared" si="8"/>
        <v>438.83374535752495</v>
      </c>
      <c r="J23" s="37">
        <f t="shared" si="9"/>
        <v>1136.7089794632248</v>
      </c>
      <c r="R23" s="11"/>
      <c r="S23" s="11"/>
    </row>
    <row r="24" spans="1:19" x14ac:dyDescent="0.25">
      <c r="A24" s="5">
        <v>15</v>
      </c>
      <c r="B24" s="11">
        <v>13.03116</v>
      </c>
      <c r="C24" s="11">
        <v>13.03069</v>
      </c>
      <c r="D24" s="10">
        <v>33.524430000000002</v>
      </c>
      <c r="E24" s="10">
        <v>33.98583</v>
      </c>
      <c r="F24" s="10">
        <v>26.208110000000001</v>
      </c>
      <c r="G24" s="11">
        <f t="shared" si="6"/>
        <v>13.030925</v>
      </c>
      <c r="H24" s="21">
        <f t="shared" si="7"/>
        <v>33.755130000000001</v>
      </c>
      <c r="I24" s="32">
        <f t="shared" si="8"/>
        <v>439.86056739525003</v>
      </c>
      <c r="J24" s="37">
        <f t="shared" si="9"/>
        <v>1139.4088013169001</v>
      </c>
      <c r="R24" s="11"/>
      <c r="S24" s="11"/>
    </row>
    <row r="25" spans="1:19" x14ac:dyDescent="0.25">
      <c r="A25" s="5">
        <v>16</v>
      </c>
      <c r="B25" s="11">
        <v>13.02614</v>
      </c>
      <c r="C25" s="11">
        <v>13.02689</v>
      </c>
      <c r="D25" s="10">
        <v>33.559269999999998</v>
      </c>
      <c r="E25" s="10">
        <v>34.020319999999998</v>
      </c>
      <c r="F25" s="10">
        <v>26.215530000000001</v>
      </c>
      <c r="G25" s="11">
        <f t="shared" si="6"/>
        <v>13.026515</v>
      </c>
      <c r="H25" s="21">
        <f t="shared" si="7"/>
        <v>33.789794999999998</v>
      </c>
      <c r="I25" s="32">
        <f t="shared" si="8"/>
        <v>440.16327141442497</v>
      </c>
      <c r="J25" s="37">
        <f t="shared" si="9"/>
        <v>1141.7502461420249</v>
      </c>
      <c r="R25" s="11"/>
      <c r="S25" s="11"/>
    </row>
    <row r="26" spans="1:19" x14ac:dyDescent="0.25">
      <c r="A26" s="5">
        <v>17</v>
      </c>
      <c r="B26" s="11">
        <v>13.057459999999999</v>
      </c>
      <c r="C26" s="11">
        <v>13.0319</v>
      </c>
      <c r="D26" s="10">
        <v>33.534930000000003</v>
      </c>
      <c r="E26" s="10">
        <v>33.957009999999997</v>
      </c>
      <c r="F26" s="10">
        <v>26.12172</v>
      </c>
      <c r="G26" s="11">
        <f t="shared" si="6"/>
        <v>13.04468</v>
      </c>
      <c r="H26" s="21">
        <f t="shared" si="7"/>
        <v>33.74597</v>
      </c>
      <c r="I26" s="32">
        <f t="shared" si="8"/>
        <v>440.20537993959999</v>
      </c>
      <c r="J26" s="37">
        <f t="shared" si="9"/>
        <v>1138.7904912408999</v>
      </c>
      <c r="L26" s="19"/>
      <c r="M26" s="19"/>
      <c r="N26" s="19"/>
      <c r="O26" s="19"/>
      <c r="R26" s="11"/>
      <c r="S26" s="11"/>
    </row>
    <row r="27" spans="1:19" x14ac:dyDescent="0.25">
      <c r="A27" s="5">
        <v>18</v>
      </c>
      <c r="B27" s="11">
        <v>13.0228</v>
      </c>
      <c r="C27" s="11">
        <v>13.005570000000001</v>
      </c>
      <c r="D27" s="10">
        <v>33.299909999999997</v>
      </c>
      <c r="E27" s="10">
        <v>33.670400000000001</v>
      </c>
      <c r="F27" s="10">
        <v>25.767219999999998</v>
      </c>
      <c r="G27" s="11">
        <f t="shared" si="6"/>
        <v>13.014185000000001</v>
      </c>
      <c r="H27" s="21">
        <f t="shared" si="7"/>
        <v>33.485154999999999</v>
      </c>
      <c r="I27" s="32">
        <f t="shared" si="8"/>
        <v>435.78200192367501</v>
      </c>
      <c r="J27" s="37">
        <f t="shared" si="9"/>
        <v>1121.255605374025</v>
      </c>
      <c r="L27" s="19"/>
      <c r="M27" s="19"/>
      <c r="N27" s="19"/>
      <c r="O27" s="19"/>
      <c r="R27" s="11"/>
      <c r="S27" s="11"/>
    </row>
    <row r="28" spans="1:19" x14ac:dyDescent="0.25">
      <c r="A28" s="5">
        <v>19</v>
      </c>
      <c r="B28" s="11">
        <v>13.01418</v>
      </c>
      <c r="C28" s="11">
        <v>12.99987</v>
      </c>
      <c r="D28" s="10">
        <v>33.042969999999997</v>
      </c>
      <c r="E28" s="10">
        <v>33.406860000000002</v>
      </c>
      <c r="F28" s="10">
        <v>25.544630000000002</v>
      </c>
      <c r="G28" s="11">
        <f t="shared" si="6"/>
        <v>13.007024999999999</v>
      </c>
      <c r="H28" s="21">
        <f t="shared" si="7"/>
        <v>33.224914999999996</v>
      </c>
      <c r="I28" s="32">
        <f t="shared" si="8"/>
        <v>432.1573000278749</v>
      </c>
      <c r="J28" s="37">
        <f t="shared" si="9"/>
        <v>1103.8949767572246</v>
      </c>
      <c r="L28" s="19"/>
      <c r="M28" s="19"/>
      <c r="N28" s="19"/>
      <c r="O28" s="19"/>
      <c r="R28" s="10"/>
      <c r="S28" s="10"/>
    </row>
    <row r="29" spans="1:19" x14ac:dyDescent="0.25">
      <c r="A29" s="5">
        <v>20</v>
      </c>
      <c r="B29" s="11">
        <v>13.00976</v>
      </c>
      <c r="C29" s="11">
        <v>13.00131</v>
      </c>
      <c r="D29" s="10">
        <v>32.819470000000003</v>
      </c>
      <c r="E29" s="10">
        <v>33.184579999999997</v>
      </c>
      <c r="F29" s="10">
        <v>25.406860000000002</v>
      </c>
      <c r="G29" s="11">
        <f t="shared" si="6"/>
        <v>13.005535</v>
      </c>
      <c r="H29" s="21">
        <f t="shared" si="7"/>
        <v>33.002025000000003</v>
      </c>
      <c r="I29" s="32">
        <f t="shared" si="8"/>
        <v>429.20899120837504</v>
      </c>
      <c r="J29" s="37">
        <f t="shared" si="9"/>
        <v>1089.1336541006251</v>
      </c>
      <c r="L29" s="19"/>
      <c r="M29" s="19"/>
      <c r="N29" s="19"/>
      <c r="O29" s="19"/>
      <c r="R29" s="10"/>
      <c r="S29" s="10"/>
    </row>
    <row r="30" spans="1:19" x14ac:dyDescent="0.25">
      <c r="A30" s="5">
        <v>21</v>
      </c>
      <c r="B30" s="11">
        <v>12.998999999999999</v>
      </c>
      <c r="C30" s="11">
        <v>12.99945</v>
      </c>
      <c r="D30" s="11">
        <v>32.667949999999998</v>
      </c>
      <c r="E30" s="11">
        <v>33.038379999999997</v>
      </c>
      <c r="F30" s="11">
        <v>25.328130000000002</v>
      </c>
      <c r="G30" s="11">
        <f t="shared" si="6"/>
        <v>12.999224999999999</v>
      </c>
      <c r="H30" s="21">
        <f t="shared" si="7"/>
        <v>32.853164999999997</v>
      </c>
      <c r="I30" s="32">
        <f t="shared" si="8"/>
        <v>427.06568379712496</v>
      </c>
      <c r="J30" s="37">
        <f t="shared" si="9"/>
        <v>1079.3304505172248</v>
      </c>
      <c r="L30" s="19"/>
      <c r="M30" s="19"/>
      <c r="N30" s="19"/>
      <c r="O30" s="19"/>
      <c r="R30" s="11"/>
      <c r="S30" s="11"/>
    </row>
    <row r="31" spans="1:19" x14ac:dyDescent="0.25">
      <c r="A31" s="5">
        <v>22</v>
      </c>
      <c r="B31" s="11">
        <v>12.99193</v>
      </c>
      <c r="C31" s="11">
        <v>12.994899999999999</v>
      </c>
      <c r="D31" s="11">
        <v>32.553130000000003</v>
      </c>
      <c r="E31" s="11">
        <v>32.919469999999997</v>
      </c>
      <c r="F31" s="11">
        <v>25.253740000000001</v>
      </c>
      <c r="G31" s="11">
        <f t="shared" si="6"/>
        <v>12.993414999999999</v>
      </c>
      <c r="H31" s="21">
        <f t="shared" si="7"/>
        <v>32.7363</v>
      </c>
      <c r="I31" s="32">
        <f t="shared" si="8"/>
        <v>425.35633146449999</v>
      </c>
      <c r="J31" s="37">
        <f t="shared" si="9"/>
        <v>1071.6653376899999</v>
      </c>
      <c r="L31" s="19"/>
      <c r="M31" s="19"/>
      <c r="N31" s="19"/>
      <c r="O31" s="19"/>
      <c r="R31" s="11"/>
      <c r="S31" s="11"/>
    </row>
    <row r="32" spans="1:19" x14ac:dyDescent="0.25">
      <c r="A32" s="5">
        <v>23</v>
      </c>
      <c r="B32" s="11">
        <v>13.00897</v>
      </c>
      <c r="C32" s="11">
        <v>12.98734</v>
      </c>
      <c r="D32" s="11">
        <v>32.452530000000003</v>
      </c>
      <c r="E32" s="11">
        <v>32.821449999999999</v>
      </c>
      <c r="F32" s="11">
        <v>25.167670000000001</v>
      </c>
      <c r="G32" s="11">
        <f t="shared" si="6"/>
        <v>12.998155000000001</v>
      </c>
      <c r="H32" s="21">
        <f t="shared" si="7"/>
        <v>32.636989999999997</v>
      </c>
      <c r="I32" s="32">
        <f t="shared" si="8"/>
        <v>424.22065475344999</v>
      </c>
      <c r="J32" s="37">
        <f t="shared" si="9"/>
        <v>1065.1731162600997</v>
      </c>
      <c r="L32" s="19"/>
      <c r="M32" s="19"/>
      <c r="N32" s="19"/>
      <c r="O32" s="19"/>
      <c r="R32" s="11"/>
      <c r="S32" s="11"/>
    </row>
    <row r="33" spans="1:19" x14ac:dyDescent="0.25">
      <c r="A33" s="5">
        <v>24</v>
      </c>
      <c r="B33" s="11">
        <v>12.99868</v>
      </c>
      <c r="C33" s="11">
        <v>12.990309999999999</v>
      </c>
      <c r="D33" s="11">
        <v>32.39331</v>
      </c>
      <c r="E33" s="11">
        <v>32.765309999999999</v>
      </c>
      <c r="F33" s="11">
        <v>25.09356</v>
      </c>
      <c r="G33" s="11">
        <f t="shared" si="6"/>
        <v>12.994495000000001</v>
      </c>
      <c r="H33" s="21">
        <f t="shared" si="7"/>
        <v>32.57931</v>
      </c>
      <c r="I33" s="32">
        <f t="shared" si="8"/>
        <v>423.35168089845001</v>
      </c>
      <c r="J33" s="37">
        <f t="shared" si="9"/>
        <v>1061.4114400761</v>
      </c>
      <c r="L33" s="19"/>
      <c r="M33" s="19"/>
      <c r="N33" s="19"/>
      <c r="O33" s="19"/>
      <c r="R33" s="11"/>
      <c r="S33" s="11"/>
    </row>
    <row r="34" spans="1:19" x14ac:dyDescent="0.25">
      <c r="A34" s="5">
        <v>25</v>
      </c>
      <c r="B34" s="11">
        <v>12.99882</v>
      </c>
      <c r="C34" s="11">
        <v>12.9925</v>
      </c>
      <c r="D34" s="11">
        <v>32.343139999999998</v>
      </c>
      <c r="E34" s="11">
        <v>32.711370000000002</v>
      </c>
      <c r="F34" s="11">
        <v>25.048349999999999</v>
      </c>
      <c r="G34" s="11">
        <f t="shared" si="6"/>
        <v>12.995660000000001</v>
      </c>
      <c r="H34" s="21">
        <f t="shared" si="7"/>
        <v>32.527254999999997</v>
      </c>
      <c r="I34" s="32">
        <f t="shared" si="8"/>
        <v>422.71314671329998</v>
      </c>
      <c r="J34" s="37">
        <f t="shared" si="9"/>
        <v>1058.0223178350248</v>
      </c>
      <c r="L34" s="19"/>
      <c r="M34" s="19"/>
      <c r="N34" s="19"/>
      <c r="O34" s="19"/>
      <c r="R34" s="11"/>
      <c r="S34" s="11"/>
    </row>
    <row r="35" spans="1:19" x14ac:dyDescent="0.25">
      <c r="A35" s="5">
        <v>26</v>
      </c>
      <c r="B35" s="11">
        <v>12.993589999999999</v>
      </c>
      <c r="C35" s="11">
        <v>12.98969</v>
      </c>
      <c r="D35" s="11">
        <v>32.282220000000002</v>
      </c>
      <c r="E35" s="11">
        <v>32.650239999999997</v>
      </c>
      <c r="F35" s="11">
        <v>25.003319999999999</v>
      </c>
      <c r="G35" s="11">
        <f t="shared" si="6"/>
        <v>12.99164</v>
      </c>
      <c r="H35" s="21">
        <f t="shared" si="7"/>
        <v>32.466229999999996</v>
      </c>
      <c r="I35" s="32">
        <f t="shared" si="8"/>
        <v>421.78957231719994</v>
      </c>
      <c r="J35" s="37">
        <f t="shared" si="9"/>
        <v>1054.0560904128997</v>
      </c>
      <c r="L35" s="19"/>
      <c r="M35" s="19"/>
      <c r="N35" s="19"/>
      <c r="O35" s="19"/>
      <c r="R35" s="11"/>
      <c r="S35" s="11"/>
    </row>
    <row r="36" spans="1:19" x14ac:dyDescent="0.25">
      <c r="A36" s="5">
        <v>27</v>
      </c>
      <c r="B36" s="11">
        <v>12.99452</v>
      </c>
      <c r="C36" s="11">
        <v>12.98115</v>
      </c>
      <c r="D36" s="11">
        <v>32.232149999999997</v>
      </c>
      <c r="E36" s="11">
        <v>32.601619999999997</v>
      </c>
      <c r="F36" s="11">
        <v>24.973210000000002</v>
      </c>
      <c r="G36" s="11">
        <f t="shared" si="6"/>
        <v>12.987835</v>
      </c>
      <c r="H36" s="21">
        <f t="shared" si="7"/>
        <v>32.416884999999994</v>
      </c>
      <c r="I36" s="32">
        <f t="shared" si="8"/>
        <v>421.02515359397495</v>
      </c>
      <c r="J36" s="37">
        <f t="shared" si="9"/>
        <v>1050.8544331032247</v>
      </c>
      <c r="L36" s="19"/>
      <c r="M36" s="19"/>
      <c r="N36" s="19"/>
      <c r="O36" s="19"/>
      <c r="R36" s="11"/>
      <c r="S36" s="11"/>
    </row>
    <row r="37" spans="1:19" x14ac:dyDescent="0.25">
      <c r="A37" s="5">
        <v>28</v>
      </c>
      <c r="B37" s="11">
        <v>12.99297</v>
      </c>
      <c r="C37" s="11">
        <v>12.988899999999999</v>
      </c>
      <c r="D37" s="11">
        <v>32.18394</v>
      </c>
      <c r="E37" s="11">
        <v>32.556220000000003</v>
      </c>
      <c r="F37" s="11">
        <v>24.947240000000001</v>
      </c>
      <c r="G37" s="11">
        <f t="shared" si="6"/>
        <v>12.990935</v>
      </c>
      <c r="H37" s="21">
        <f t="shared" si="7"/>
        <v>32.370080000000002</v>
      </c>
      <c r="I37" s="32">
        <f t="shared" si="8"/>
        <v>420.51760522480004</v>
      </c>
      <c r="J37" s="37">
        <f t="shared" si="9"/>
        <v>1047.8220792064001</v>
      </c>
      <c r="L37" s="19"/>
      <c r="M37" s="19"/>
      <c r="N37" s="19"/>
      <c r="O37" s="19"/>
      <c r="R37" s="11"/>
      <c r="S37" s="11"/>
    </row>
    <row r="38" spans="1:19" x14ac:dyDescent="0.25">
      <c r="A38" s="5"/>
      <c r="B38" s="11"/>
      <c r="C38" s="11"/>
      <c r="D38" s="11"/>
      <c r="E38" s="11"/>
      <c r="F38" s="11"/>
      <c r="G38" s="11"/>
      <c r="H38" s="21"/>
      <c r="I38" s="32"/>
      <c r="J38" s="37"/>
      <c r="L38" s="19"/>
      <c r="M38" s="19"/>
      <c r="N38" s="19"/>
      <c r="O38" s="19"/>
    </row>
    <row r="39" spans="1:19" x14ac:dyDescent="0.25">
      <c r="A39" s="5"/>
      <c r="B39" s="11"/>
      <c r="C39" s="11"/>
      <c r="D39" s="11"/>
      <c r="E39" s="11"/>
      <c r="F39" s="11"/>
      <c r="G39" s="11"/>
      <c r="H39" s="21"/>
      <c r="I39" s="32"/>
      <c r="J39" s="37"/>
      <c r="L39" s="19"/>
      <c r="M39" s="19"/>
      <c r="N39" s="19"/>
      <c r="O39" s="19"/>
    </row>
    <row r="40" spans="1:19" x14ac:dyDescent="0.25">
      <c r="A40" s="5"/>
      <c r="B40" s="11"/>
      <c r="C40" s="11"/>
      <c r="D40" s="11"/>
      <c r="E40" s="11"/>
      <c r="F40" s="11"/>
      <c r="G40" s="11"/>
      <c r="H40" s="21"/>
      <c r="I40" s="32"/>
      <c r="J40" s="37"/>
      <c r="L40" s="19"/>
      <c r="M40" s="19"/>
      <c r="N40" s="19"/>
      <c r="O40" s="19"/>
    </row>
    <row r="41" spans="1:19" x14ac:dyDescent="0.25">
      <c r="A41" s="5"/>
      <c r="B41" s="11"/>
      <c r="C41" s="11"/>
      <c r="D41" s="11"/>
      <c r="E41" s="11"/>
      <c r="F41" s="11"/>
      <c r="G41" s="11"/>
      <c r="H41" s="21"/>
      <c r="I41" s="32"/>
      <c r="J41" s="37"/>
      <c r="L41" s="19"/>
      <c r="M41" s="19"/>
      <c r="N41" s="19"/>
      <c r="O41" s="19"/>
    </row>
    <row r="42" spans="1:19" x14ac:dyDescent="0.25">
      <c r="A42" s="5"/>
      <c r="B42" s="11"/>
      <c r="C42" s="11"/>
      <c r="D42" s="11"/>
      <c r="E42" s="11"/>
      <c r="F42" s="11"/>
      <c r="G42" s="11"/>
      <c r="H42" s="21"/>
      <c r="I42" s="32"/>
      <c r="J42" s="37"/>
      <c r="L42" s="19"/>
      <c r="M42" s="19"/>
      <c r="N42" s="19"/>
      <c r="O42" s="19"/>
    </row>
    <row r="43" spans="1:19" x14ac:dyDescent="0.25">
      <c r="A43" s="5"/>
      <c r="B43" s="11"/>
      <c r="C43" s="11"/>
      <c r="D43" s="11"/>
      <c r="E43" s="11"/>
      <c r="F43" s="11"/>
      <c r="G43" s="11"/>
      <c r="H43" s="21"/>
      <c r="I43" s="32"/>
      <c r="J43" s="37"/>
      <c r="L43" s="19"/>
      <c r="M43" s="19"/>
      <c r="N43" s="19"/>
      <c r="O43" s="19"/>
    </row>
    <row r="44" spans="1:19" x14ac:dyDescent="0.25">
      <c r="A44" s="5"/>
      <c r="B44" s="11"/>
      <c r="C44" s="11"/>
      <c r="D44" s="11"/>
      <c r="E44" s="11"/>
      <c r="F44" s="11"/>
      <c r="G44" s="11"/>
      <c r="H44" s="21"/>
      <c r="I44" s="32"/>
      <c r="J44" s="37"/>
      <c r="L44" s="19"/>
      <c r="M44" s="19"/>
      <c r="N44" s="19"/>
      <c r="O44" s="19"/>
    </row>
    <row r="45" spans="1:19" x14ac:dyDescent="0.25">
      <c r="A45" s="5"/>
      <c r="B45" s="11"/>
      <c r="C45" s="11"/>
      <c r="D45" s="11"/>
      <c r="E45" s="11"/>
      <c r="F45" s="11"/>
      <c r="G45" s="11"/>
      <c r="H45" s="21"/>
      <c r="I45" s="32"/>
      <c r="J45" s="37"/>
      <c r="L45" s="19"/>
      <c r="M45" s="19"/>
      <c r="N45" s="19"/>
      <c r="O45" s="19"/>
    </row>
    <row r="46" spans="1:19" x14ac:dyDescent="0.25">
      <c r="A46" s="5"/>
      <c r="B46" s="11"/>
      <c r="C46" s="11"/>
      <c r="D46" s="11"/>
      <c r="E46" s="11"/>
      <c r="F46" s="11"/>
      <c r="G46" s="11"/>
      <c r="H46" s="21"/>
      <c r="I46" s="32"/>
      <c r="J46" s="37"/>
      <c r="L46" s="19"/>
      <c r="M46" s="19"/>
      <c r="N46" s="19"/>
      <c r="O46" s="19"/>
    </row>
    <row r="47" spans="1:19" x14ac:dyDescent="0.25">
      <c r="A47" s="5"/>
      <c r="B47" s="20"/>
      <c r="C47" s="20"/>
      <c r="D47" s="20"/>
      <c r="E47" s="20"/>
      <c r="F47" s="20"/>
      <c r="G47" s="11"/>
      <c r="H47" s="21"/>
      <c r="I47" s="32"/>
      <c r="J47" s="37"/>
      <c r="L47" s="19"/>
      <c r="M47" s="19"/>
      <c r="N47" s="19"/>
      <c r="O47" s="19"/>
    </row>
    <row r="48" spans="1:19" x14ac:dyDescent="0.25">
      <c r="A48" s="5"/>
      <c r="B48" s="20"/>
      <c r="C48" s="20"/>
      <c r="D48" s="20"/>
      <c r="E48" s="20"/>
      <c r="F48" s="20"/>
      <c r="G48" s="11"/>
      <c r="H48" s="21"/>
      <c r="I48" s="32"/>
      <c r="J48" s="37"/>
      <c r="L48" s="19"/>
      <c r="M48" s="19"/>
      <c r="N48" s="19"/>
      <c r="O48" s="19"/>
    </row>
    <row r="49" spans="1:15" x14ac:dyDescent="0.25">
      <c r="A49" s="5"/>
      <c r="B49" s="20"/>
      <c r="C49" s="20"/>
      <c r="D49" s="20"/>
      <c r="E49" s="20"/>
      <c r="F49" s="20"/>
      <c r="G49" s="11"/>
      <c r="H49" s="21"/>
      <c r="I49" s="32"/>
      <c r="J49" s="37"/>
      <c r="L49" s="19"/>
      <c r="M49" s="19"/>
      <c r="N49" s="19"/>
      <c r="O49" s="19"/>
    </row>
    <row r="50" spans="1:15" x14ac:dyDescent="0.25">
      <c r="A50" s="5"/>
      <c r="B50" s="20"/>
      <c r="C50" s="20"/>
      <c r="D50" s="20"/>
      <c r="E50" s="20"/>
      <c r="F50" s="20"/>
      <c r="G50" s="11"/>
      <c r="H50" s="21"/>
      <c r="I50" s="32"/>
      <c r="J50" s="37"/>
      <c r="L50" s="19"/>
      <c r="M50" s="19"/>
      <c r="N50" s="19"/>
      <c r="O50" s="19"/>
    </row>
    <row r="51" spans="1:15" x14ac:dyDescent="0.25">
      <c r="A51" s="5"/>
      <c r="B51" s="20"/>
      <c r="C51" s="20"/>
      <c r="D51" s="20"/>
      <c r="E51" s="20"/>
      <c r="F51" s="20"/>
      <c r="G51" s="11"/>
      <c r="H51" s="21"/>
      <c r="I51" s="32"/>
      <c r="J51" s="37"/>
    </row>
    <row r="52" spans="1:15" x14ac:dyDescent="0.25">
      <c r="A52" s="5"/>
      <c r="B52" s="20"/>
      <c r="C52" s="20"/>
      <c r="D52" s="20"/>
      <c r="E52" s="20"/>
      <c r="F52" s="20"/>
      <c r="G52" s="11"/>
      <c r="H52" s="21"/>
      <c r="I52" s="32"/>
      <c r="J52" s="37"/>
    </row>
    <row r="53" spans="1:15" x14ac:dyDescent="0.25">
      <c r="A53" s="5"/>
      <c r="B53" s="20"/>
      <c r="C53" s="20"/>
      <c r="D53" s="20"/>
      <c r="E53" s="20"/>
      <c r="F53" s="20"/>
      <c r="G53" s="11"/>
      <c r="H53" s="21"/>
      <c r="I53" s="32"/>
      <c r="J53" s="37"/>
    </row>
    <row r="54" spans="1:15" x14ac:dyDescent="0.25">
      <c r="A54" s="5"/>
      <c r="B54" s="20"/>
      <c r="C54" s="20"/>
      <c r="D54" s="20"/>
      <c r="E54" s="20"/>
      <c r="F54" s="20"/>
      <c r="G54" s="11"/>
      <c r="H54" s="21"/>
      <c r="I54" s="32"/>
      <c r="J54" s="37"/>
    </row>
    <row r="55" spans="1:15" x14ac:dyDescent="0.25">
      <c r="A55" s="5"/>
      <c r="B55" s="20"/>
      <c r="C55" s="20"/>
      <c r="D55" s="20"/>
      <c r="E55" s="20"/>
      <c r="F55" s="20"/>
      <c r="G55" s="11"/>
      <c r="H55" s="21"/>
      <c r="I55" s="32"/>
      <c r="J55" s="37"/>
    </row>
    <row r="56" spans="1:15" x14ac:dyDescent="0.25">
      <c r="A56" s="5"/>
      <c r="B56" s="20"/>
      <c r="C56" s="20"/>
      <c r="D56" s="20"/>
      <c r="E56" s="20"/>
      <c r="F56" s="20"/>
      <c r="G56" s="11"/>
      <c r="H56" s="21"/>
      <c r="I56" s="32"/>
      <c r="J56" s="37"/>
    </row>
    <row r="57" spans="1:15" x14ac:dyDescent="0.25">
      <c r="A57" s="5"/>
      <c r="B57" s="20"/>
      <c r="C57" s="20"/>
      <c r="D57" s="20"/>
      <c r="E57" s="20"/>
      <c r="F57" s="20"/>
      <c r="G57" s="11"/>
      <c r="H57" s="21"/>
      <c r="I57" s="32"/>
      <c r="J57" s="37"/>
    </row>
    <row r="58" spans="1:15" x14ac:dyDescent="0.25">
      <c r="A58" s="5"/>
      <c r="B58" s="20"/>
      <c r="C58" s="20"/>
      <c r="D58" s="20"/>
      <c r="E58" s="20"/>
      <c r="F58" s="20"/>
      <c r="G58" s="11"/>
      <c r="H58" s="21"/>
      <c r="I58" s="32"/>
      <c r="J58" s="37"/>
    </row>
    <row r="59" spans="1:15" x14ac:dyDescent="0.25">
      <c r="A59" s="5"/>
      <c r="B59" s="20"/>
      <c r="C59" s="20"/>
      <c r="D59" s="20"/>
      <c r="E59" s="20"/>
      <c r="F59" s="20"/>
      <c r="G59" s="11"/>
      <c r="H59" s="21"/>
      <c r="I59" s="32"/>
      <c r="J59" s="37"/>
    </row>
    <row r="60" spans="1:15" x14ac:dyDescent="0.25">
      <c r="A60" s="5"/>
      <c r="B60" s="20"/>
      <c r="C60" s="20"/>
      <c r="D60" s="20"/>
      <c r="E60" s="20"/>
      <c r="F60" s="20"/>
      <c r="G60" s="11"/>
      <c r="H60" s="21"/>
      <c r="I60" s="32"/>
      <c r="J60" s="37"/>
    </row>
    <row r="61" spans="1:15" x14ac:dyDescent="0.25">
      <c r="A61" s="5"/>
      <c r="B61" s="20"/>
      <c r="C61" s="20"/>
      <c r="D61" s="20"/>
      <c r="E61" s="20"/>
      <c r="F61" s="20"/>
      <c r="G61" s="11"/>
      <c r="H61" s="21"/>
      <c r="I61" s="32"/>
      <c r="J61" s="37"/>
    </row>
    <row r="62" spans="1:15" x14ac:dyDescent="0.25">
      <c r="A62" s="5"/>
      <c r="B62" s="20"/>
      <c r="C62" s="20"/>
      <c r="D62" s="20"/>
      <c r="E62" s="20"/>
      <c r="F62" s="20"/>
      <c r="G62" s="11"/>
      <c r="H62" s="21"/>
      <c r="I62" s="32"/>
      <c r="J62" s="37"/>
    </row>
    <row r="63" spans="1:15" x14ac:dyDescent="0.25">
      <c r="A63" s="5"/>
      <c r="B63" s="20"/>
      <c r="C63" s="20"/>
      <c r="D63" s="20"/>
      <c r="E63" s="20"/>
      <c r="F63" s="20"/>
      <c r="G63" s="11"/>
      <c r="H63" s="21"/>
      <c r="I63" s="32"/>
      <c r="J63" s="37"/>
    </row>
    <row r="64" spans="1:15" x14ac:dyDescent="0.25">
      <c r="A64" s="5"/>
      <c r="B64" s="20"/>
      <c r="C64" s="20"/>
      <c r="D64" s="20"/>
      <c r="E64" s="20"/>
      <c r="F64" s="20"/>
      <c r="G64" s="11"/>
      <c r="H64" s="21"/>
      <c r="I64" s="32"/>
      <c r="J64" s="37"/>
    </row>
    <row r="65" spans="1:10" x14ac:dyDescent="0.25">
      <c r="A65" s="5"/>
      <c r="B65" s="20"/>
      <c r="C65" s="20"/>
      <c r="D65" s="20"/>
      <c r="E65" s="20"/>
      <c r="F65" s="20"/>
      <c r="G65" s="11"/>
      <c r="H65" s="21"/>
      <c r="I65" s="32"/>
      <c r="J65" s="37"/>
    </row>
    <row r="66" spans="1:10" x14ac:dyDescent="0.25">
      <c r="A66" s="5"/>
      <c r="B66" s="20"/>
      <c r="C66" s="20"/>
      <c r="D66" s="20"/>
      <c r="E66" s="20"/>
      <c r="F66" s="20"/>
      <c r="G66" s="11"/>
      <c r="H66" s="21"/>
      <c r="I66" s="32"/>
      <c r="J66" s="37"/>
    </row>
    <row r="67" spans="1:10" x14ac:dyDescent="0.25">
      <c r="A67" s="5"/>
      <c r="B67" s="20"/>
      <c r="C67" s="20"/>
      <c r="D67" s="20"/>
      <c r="E67" s="20"/>
      <c r="F67" s="20"/>
      <c r="G67" s="11"/>
      <c r="H67" s="21"/>
      <c r="I67" s="32"/>
      <c r="J67" s="37"/>
    </row>
    <row r="68" spans="1:10" x14ac:dyDescent="0.25">
      <c r="A68" s="5"/>
      <c r="B68" s="20"/>
      <c r="C68" s="20"/>
      <c r="D68" s="20"/>
      <c r="E68" s="20"/>
      <c r="F68" s="20"/>
      <c r="G68" s="11"/>
      <c r="H68" s="21"/>
      <c r="I68" s="32"/>
      <c r="J68" s="37"/>
    </row>
    <row r="69" spans="1:10" x14ac:dyDescent="0.25">
      <c r="A69" s="5"/>
      <c r="B69" s="20"/>
      <c r="C69" s="20"/>
      <c r="D69" s="20"/>
      <c r="E69" s="20"/>
      <c r="F69" s="20"/>
      <c r="G69" s="11"/>
      <c r="H69" s="21"/>
      <c r="I69" s="32"/>
      <c r="J69" s="37"/>
    </row>
    <row r="70" spans="1:10" x14ac:dyDescent="0.25">
      <c r="A70" s="5"/>
      <c r="B70" s="20"/>
      <c r="C70" s="20"/>
      <c r="D70" s="20"/>
      <c r="E70" s="20"/>
      <c r="F70" s="20"/>
      <c r="G70" s="11"/>
      <c r="H70" s="21"/>
      <c r="I70" s="32"/>
      <c r="J70" s="37"/>
    </row>
    <row r="71" spans="1:10" x14ac:dyDescent="0.25">
      <c r="A71" s="5"/>
      <c r="B71" s="20"/>
      <c r="C71" s="20"/>
      <c r="D71" s="20"/>
      <c r="E71" s="20"/>
      <c r="F71" s="20"/>
      <c r="G71" s="11"/>
      <c r="H71" s="21"/>
      <c r="I71" s="32"/>
      <c r="J71" s="37"/>
    </row>
    <row r="72" spans="1:10" x14ac:dyDescent="0.25">
      <c r="A72" s="5"/>
      <c r="B72" s="20"/>
      <c r="C72" s="20"/>
      <c r="D72" s="20"/>
      <c r="E72" s="20"/>
      <c r="F72" s="20"/>
      <c r="G72" s="11"/>
      <c r="H72" s="21"/>
      <c r="I72" s="32"/>
      <c r="J72" s="37"/>
    </row>
    <row r="73" spans="1:10" x14ac:dyDescent="0.25">
      <c r="A73" s="5"/>
      <c r="B73" s="20"/>
      <c r="C73" s="20"/>
      <c r="D73" s="20"/>
      <c r="E73" s="20"/>
      <c r="F73" s="20"/>
      <c r="G73" s="11"/>
      <c r="H73" s="21"/>
      <c r="I73" s="32"/>
      <c r="J73" s="37"/>
    </row>
    <row r="74" spans="1:10" x14ac:dyDescent="0.25">
      <c r="A74" s="5"/>
      <c r="B74" s="20"/>
      <c r="C74" s="20"/>
      <c r="D74" s="20"/>
      <c r="E74" s="20"/>
      <c r="F74" s="20"/>
      <c r="G74" s="11"/>
      <c r="H74" s="21"/>
      <c r="I74" s="32"/>
      <c r="J74" s="37"/>
    </row>
    <row r="75" spans="1:10" x14ac:dyDescent="0.25">
      <c r="A75" s="5"/>
      <c r="B75" s="20"/>
      <c r="C75" s="20"/>
      <c r="D75" s="20"/>
      <c r="E75" s="20"/>
      <c r="F75" s="20"/>
      <c r="G75" s="11"/>
      <c r="H75" s="21"/>
      <c r="I75" s="32"/>
      <c r="J75" s="37"/>
    </row>
    <row r="76" spans="1:10" x14ac:dyDescent="0.25">
      <c r="A76" s="5"/>
      <c r="B76" s="20"/>
      <c r="C76" s="20"/>
      <c r="D76" s="20"/>
      <c r="E76" s="20"/>
      <c r="F76" s="20"/>
      <c r="G76" s="11"/>
      <c r="H76" s="21"/>
      <c r="I76" s="32"/>
      <c r="J76" s="37"/>
    </row>
    <row r="77" spans="1:10" x14ac:dyDescent="0.25">
      <c r="A77" s="5"/>
      <c r="B77" s="20"/>
      <c r="C77" s="20"/>
      <c r="D77" s="20"/>
      <c r="E77" s="20"/>
      <c r="F77" s="20"/>
      <c r="G77" s="11"/>
      <c r="H77" s="21"/>
      <c r="I77" s="32"/>
      <c r="J77" s="37"/>
    </row>
    <row r="78" spans="1:10" x14ac:dyDescent="0.25">
      <c r="A78" s="5"/>
      <c r="B78" s="20"/>
      <c r="C78" s="20"/>
      <c r="D78" s="20"/>
      <c r="E78" s="20"/>
      <c r="F78" s="20"/>
      <c r="G78" s="11"/>
      <c r="H78" s="21"/>
      <c r="I78" s="32"/>
      <c r="J78" s="37"/>
    </row>
    <row r="79" spans="1:10" x14ac:dyDescent="0.25">
      <c r="A79" s="5"/>
      <c r="B79" s="20"/>
      <c r="C79" s="20"/>
      <c r="D79" s="20"/>
      <c r="E79" s="20"/>
      <c r="F79" s="20"/>
      <c r="G79" s="11"/>
      <c r="H79" s="21"/>
      <c r="I79" s="32"/>
      <c r="J79" s="37"/>
    </row>
    <row r="80" spans="1:10" x14ac:dyDescent="0.25">
      <c r="A80" s="5"/>
      <c r="B80" s="20"/>
      <c r="C80" s="20"/>
      <c r="D80" s="20"/>
      <c r="E80" s="20"/>
      <c r="F80" s="20"/>
      <c r="G80" s="11"/>
      <c r="H80" s="21"/>
      <c r="I80" s="32"/>
      <c r="J80" s="37"/>
    </row>
    <row r="81" spans="1:10" x14ac:dyDescent="0.25">
      <c r="A81" s="5"/>
      <c r="B81" s="20"/>
      <c r="C81" s="20"/>
      <c r="D81" s="20"/>
      <c r="E81" s="20"/>
      <c r="F81" s="20"/>
      <c r="G81" s="11"/>
      <c r="H81" s="21"/>
      <c r="I81" s="32"/>
      <c r="J81" s="37"/>
    </row>
    <row r="82" spans="1:10" x14ac:dyDescent="0.25">
      <c r="A82" s="5"/>
      <c r="B82" s="20"/>
      <c r="C82" s="20"/>
      <c r="D82" s="20"/>
      <c r="E82" s="20"/>
      <c r="F82" s="20"/>
      <c r="G82" s="11"/>
      <c r="H82" s="21"/>
      <c r="I82" s="32"/>
      <c r="J82" s="37"/>
    </row>
    <row r="83" spans="1:10" x14ac:dyDescent="0.25">
      <c r="A83" s="5"/>
      <c r="B83" s="20"/>
      <c r="C83" s="20"/>
      <c r="D83" s="20"/>
      <c r="E83" s="20"/>
      <c r="F83" s="20"/>
      <c r="G83" s="11"/>
      <c r="H83" s="21"/>
      <c r="I83" s="32"/>
      <c r="J83" s="37"/>
    </row>
    <row r="84" spans="1:10" x14ac:dyDescent="0.25">
      <c r="A84" s="5"/>
      <c r="B84" s="20"/>
      <c r="C84" s="20"/>
      <c r="D84" s="20"/>
      <c r="E84" s="20"/>
      <c r="F84" s="20"/>
      <c r="G84" s="11"/>
      <c r="H84" s="21"/>
      <c r="I84" s="32"/>
      <c r="J84" s="37"/>
    </row>
    <row r="85" spans="1:10" x14ac:dyDescent="0.25">
      <c r="A85" s="5"/>
      <c r="B85" s="20"/>
      <c r="C85" s="20"/>
      <c r="D85" s="20"/>
      <c r="E85" s="20"/>
      <c r="F85" s="20"/>
      <c r="G85" s="11"/>
      <c r="H85" s="21"/>
      <c r="I85" s="32"/>
      <c r="J85" s="37"/>
    </row>
    <row r="86" spans="1:10" x14ac:dyDescent="0.25">
      <c r="A86" s="5"/>
      <c r="B86" s="20"/>
      <c r="C86" s="20"/>
      <c r="D86" s="20"/>
      <c r="E86" s="20"/>
      <c r="F86" s="20"/>
      <c r="G86" s="11"/>
      <c r="H86" s="21"/>
      <c r="I86" s="32"/>
      <c r="J86" s="37"/>
    </row>
    <row r="87" spans="1:10" x14ac:dyDescent="0.25">
      <c r="A87" s="5"/>
      <c r="B87" s="20"/>
      <c r="C87" s="20"/>
      <c r="D87" s="20"/>
      <c r="E87" s="20"/>
      <c r="F87" s="20"/>
      <c r="G87" s="11"/>
      <c r="H87" s="21"/>
      <c r="I87" s="32"/>
      <c r="J87" s="37"/>
    </row>
    <row r="88" spans="1:10" x14ac:dyDescent="0.25">
      <c r="A88" s="5"/>
      <c r="B88" s="20"/>
      <c r="C88" s="20"/>
      <c r="D88" s="20"/>
      <c r="E88" s="20"/>
      <c r="F88" s="20"/>
      <c r="G88" s="11"/>
      <c r="H88" s="21"/>
      <c r="I88" s="32"/>
      <c r="J88" s="37"/>
    </row>
    <row r="89" spans="1:10" x14ac:dyDescent="0.25">
      <c r="A89" s="5"/>
      <c r="B89" s="20"/>
      <c r="C89" s="20"/>
      <c r="D89" s="20"/>
      <c r="E89" s="20"/>
      <c r="F89" s="20"/>
      <c r="G89" s="11"/>
      <c r="H89" s="21"/>
      <c r="I89" s="32"/>
      <c r="J89" s="37"/>
    </row>
    <row r="90" spans="1:10" x14ac:dyDescent="0.25">
      <c r="A90" s="5"/>
      <c r="B90" s="20"/>
      <c r="C90" s="20"/>
      <c r="D90" s="20"/>
      <c r="E90" s="20"/>
      <c r="F90" s="20"/>
      <c r="G90" s="11"/>
      <c r="H90" s="21"/>
      <c r="I90" s="32"/>
      <c r="J90" s="37"/>
    </row>
    <row r="91" spans="1:10" x14ac:dyDescent="0.25">
      <c r="A91" s="5"/>
      <c r="B91" s="20"/>
      <c r="C91" s="20"/>
      <c r="D91" s="20"/>
      <c r="E91" s="20"/>
      <c r="F91" s="20"/>
      <c r="G91" s="11"/>
      <c r="H91" s="21"/>
      <c r="I91" s="32"/>
      <c r="J91" s="37"/>
    </row>
    <row r="92" spans="1:10" x14ac:dyDescent="0.25">
      <c r="A92" s="5"/>
      <c r="B92" s="20"/>
      <c r="C92" s="20"/>
      <c r="D92" s="20"/>
      <c r="E92" s="20"/>
      <c r="F92" s="20"/>
      <c r="G92" s="11"/>
      <c r="H92" s="21"/>
      <c r="I92" s="32"/>
      <c r="J92" s="37"/>
    </row>
    <row r="93" spans="1:10" x14ac:dyDescent="0.25">
      <c r="A93" s="5"/>
      <c r="B93" s="20"/>
      <c r="C93" s="20"/>
      <c r="D93" s="20"/>
      <c r="E93" s="20"/>
      <c r="F93" s="20"/>
      <c r="G93" s="11"/>
      <c r="H93" s="21"/>
      <c r="I93" s="32"/>
      <c r="J93" s="37"/>
    </row>
    <row r="94" spans="1:10" x14ac:dyDescent="0.25">
      <c r="A94" s="5"/>
      <c r="B94" s="20"/>
      <c r="C94" s="20"/>
      <c r="D94" s="20"/>
      <c r="E94" s="20"/>
      <c r="F94" s="20"/>
      <c r="G94" s="11"/>
      <c r="H94" s="21"/>
      <c r="I94" s="32"/>
      <c r="J94" s="37"/>
    </row>
    <row r="95" spans="1:10" x14ac:dyDescent="0.25">
      <c r="A95" s="5"/>
      <c r="B95" s="20"/>
      <c r="C95" s="20"/>
      <c r="D95" s="20"/>
      <c r="E95" s="20"/>
      <c r="F95" s="20"/>
      <c r="G95" s="11"/>
      <c r="H95" s="21"/>
      <c r="I95" s="32"/>
      <c r="J95" s="37"/>
    </row>
    <row r="96" spans="1:10" x14ac:dyDescent="0.25">
      <c r="A96" s="5"/>
      <c r="B96" s="20"/>
      <c r="C96" s="20"/>
      <c r="D96" s="20"/>
      <c r="E96" s="20"/>
      <c r="F96" s="20"/>
      <c r="G96" s="11"/>
      <c r="H96" s="21"/>
      <c r="I96" s="32"/>
      <c r="J96" s="37"/>
    </row>
    <row r="97" spans="1:10" x14ac:dyDescent="0.25">
      <c r="A97" s="5"/>
      <c r="B97" s="20"/>
      <c r="C97" s="20"/>
      <c r="D97" s="20"/>
      <c r="E97" s="20"/>
      <c r="F97" s="20"/>
      <c r="G97" s="11"/>
      <c r="H97" s="21"/>
      <c r="I97" s="32"/>
      <c r="J97" s="37"/>
    </row>
    <row r="98" spans="1:10" x14ac:dyDescent="0.25">
      <c r="A98" s="5"/>
      <c r="B98" s="20"/>
      <c r="C98" s="20"/>
      <c r="D98" s="20"/>
      <c r="E98" s="20"/>
      <c r="F98" s="20"/>
      <c r="G98" s="11"/>
      <c r="H98" s="21"/>
      <c r="I98" s="32"/>
      <c r="J98" s="37"/>
    </row>
    <row r="99" spans="1:10" x14ac:dyDescent="0.25">
      <c r="A99" s="5"/>
      <c r="B99" s="20"/>
      <c r="C99" s="20"/>
      <c r="D99" s="20"/>
      <c r="E99" s="20"/>
      <c r="F99" s="20"/>
      <c r="G99" s="11"/>
      <c r="H99" s="21"/>
      <c r="I99" s="32"/>
      <c r="J99" s="37"/>
    </row>
    <row r="100" spans="1:10" x14ac:dyDescent="0.25">
      <c r="A100" s="5"/>
      <c r="B100" s="20"/>
      <c r="C100" s="20"/>
      <c r="D100" s="20"/>
      <c r="E100" s="20"/>
      <c r="F100" s="20"/>
      <c r="G100" s="11"/>
      <c r="H100" s="21"/>
      <c r="I100" s="32"/>
      <c r="J100" s="37"/>
    </row>
    <row r="101" spans="1:10" x14ac:dyDescent="0.25">
      <c r="A101" s="5"/>
      <c r="B101" s="20"/>
      <c r="C101" s="20"/>
      <c r="D101" s="20"/>
      <c r="E101" s="20"/>
      <c r="F101" s="20"/>
      <c r="G101" s="11"/>
      <c r="H101" s="21"/>
      <c r="I101" s="32"/>
      <c r="J101" s="37"/>
    </row>
    <row r="102" spans="1:10" x14ac:dyDescent="0.25">
      <c r="A102" s="5"/>
      <c r="B102" s="20"/>
      <c r="C102" s="20"/>
      <c r="D102" s="20"/>
      <c r="E102" s="20"/>
      <c r="F102" s="20"/>
      <c r="G102" s="11"/>
      <c r="H102" s="21"/>
      <c r="I102" s="32"/>
      <c r="J102" s="37"/>
    </row>
    <row r="103" spans="1:10" x14ac:dyDescent="0.25">
      <c r="A103" s="5"/>
      <c r="B103" s="20"/>
      <c r="C103" s="20"/>
      <c r="D103" s="20"/>
      <c r="E103" s="20"/>
      <c r="F103" s="20"/>
      <c r="G103" s="11"/>
      <c r="H103" s="21"/>
      <c r="I103" s="32"/>
      <c r="J103" s="37"/>
    </row>
    <row r="104" spans="1:10" x14ac:dyDescent="0.25">
      <c r="A104" s="5"/>
      <c r="B104" s="20"/>
      <c r="C104" s="20"/>
      <c r="D104" s="20"/>
      <c r="E104" s="20"/>
      <c r="F104" s="20"/>
      <c r="G104" s="11"/>
      <c r="H104" s="21"/>
      <c r="I104" s="32"/>
      <c r="J104" s="37"/>
    </row>
    <row r="105" spans="1:10" x14ac:dyDescent="0.25">
      <c r="A105" s="5"/>
      <c r="B105" s="20"/>
      <c r="C105" s="20"/>
      <c r="D105" s="20"/>
      <c r="E105" s="20"/>
      <c r="F105" s="20"/>
      <c r="G105" s="11"/>
      <c r="H105" s="21"/>
      <c r="I105" s="32"/>
      <c r="J105" s="37"/>
    </row>
    <row r="106" spans="1:10" x14ac:dyDescent="0.25">
      <c r="A106" s="5"/>
      <c r="B106" s="20"/>
      <c r="C106" s="20"/>
      <c r="D106" s="20"/>
      <c r="E106" s="20"/>
      <c r="F106" s="20"/>
      <c r="G106" s="11"/>
      <c r="H106" s="21"/>
      <c r="I106" s="32"/>
      <c r="J106" s="37"/>
    </row>
    <row r="107" spans="1:10" x14ac:dyDescent="0.25">
      <c r="A107" s="5"/>
      <c r="B107" s="20"/>
      <c r="C107" s="20"/>
      <c r="D107" s="20"/>
      <c r="E107" s="20"/>
      <c r="F107" s="20"/>
      <c r="G107" s="11"/>
      <c r="H107" s="21"/>
      <c r="I107" s="32"/>
      <c r="J107" s="37"/>
    </row>
    <row r="108" spans="1:10" x14ac:dyDescent="0.25">
      <c r="A108" s="5"/>
      <c r="B108" s="20"/>
      <c r="C108" s="20"/>
      <c r="D108" s="20"/>
      <c r="E108" s="20"/>
      <c r="F108" s="20"/>
      <c r="G108" s="11"/>
      <c r="H108" s="21"/>
      <c r="I108" s="32"/>
      <c r="J108" s="37"/>
    </row>
    <row r="109" spans="1:10" x14ac:dyDescent="0.25">
      <c r="A109" s="5"/>
      <c r="B109" s="20"/>
      <c r="C109" s="20"/>
      <c r="D109" s="20"/>
      <c r="E109" s="20"/>
      <c r="F109" s="20"/>
      <c r="G109" s="11"/>
      <c r="H109" s="21"/>
      <c r="I109" s="32"/>
      <c r="J109" s="37"/>
    </row>
    <row r="110" spans="1:10" x14ac:dyDescent="0.25">
      <c r="A110" s="5"/>
      <c r="B110" s="20"/>
      <c r="C110" s="20"/>
      <c r="D110" s="20"/>
      <c r="E110" s="20"/>
      <c r="F110" s="20"/>
      <c r="G110" s="11"/>
      <c r="H110" s="21"/>
      <c r="I110" s="32"/>
      <c r="J110" s="37"/>
    </row>
    <row r="111" spans="1:10" x14ac:dyDescent="0.25">
      <c r="A111" s="5"/>
      <c r="B111" s="20"/>
      <c r="C111" s="20"/>
      <c r="D111" s="20"/>
      <c r="E111" s="20"/>
      <c r="F111" s="20"/>
      <c r="G111" s="11"/>
      <c r="H111" s="21"/>
      <c r="I111" s="32"/>
      <c r="J111" s="37"/>
    </row>
    <row r="112" spans="1:10" x14ac:dyDescent="0.25">
      <c r="A112" s="5"/>
      <c r="B112" s="20"/>
      <c r="C112" s="20"/>
      <c r="D112" s="20"/>
      <c r="E112" s="20"/>
      <c r="F112" s="20"/>
      <c r="G112" s="11"/>
      <c r="H112" s="21"/>
      <c r="I112" s="32"/>
      <c r="J112" s="37"/>
    </row>
    <row r="113" spans="1:10" x14ac:dyDescent="0.25">
      <c r="A113" s="5"/>
      <c r="B113" s="20"/>
      <c r="C113" s="20"/>
      <c r="D113" s="20"/>
      <c r="E113" s="20"/>
      <c r="F113" s="20"/>
      <c r="G113" s="11"/>
      <c r="H113" s="21"/>
      <c r="I113" s="32"/>
      <c r="J113" s="37"/>
    </row>
    <row r="114" spans="1:10" x14ac:dyDescent="0.25">
      <c r="A114" s="5"/>
      <c r="B114" s="20"/>
      <c r="C114" s="20"/>
      <c r="D114" s="20"/>
      <c r="E114" s="20"/>
      <c r="F114" s="20"/>
      <c r="G114" s="11"/>
      <c r="H114" s="21"/>
      <c r="I114" s="32"/>
      <c r="J114" s="37"/>
    </row>
    <row r="115" spans="1:10" x14ac:dyDescent="0.25">
      <c r="A115" s="5"/>
      <c r="B115" s="20"/>
      <c r="C115" s="20"/>
      <c r="D115" s="20"/>
      <c r="E115" s="20"/>
      <c r="F115" s="20"/>
      <c r="G115" s="11"/>
      <c r="H115" s="21"/>
      <c r="I115" s="32"/>
      <c r="J115" s="37"/>
    </row>
    <row r="116" spans="1:10" x14ac:dyDescent="0.25">
      <c r="A116" s="5"/>
      <c r="B116" s="20"/>
      <c r="C116" s="20"/>
      <c r="D116" s="20"/>
      <c r="E116" s="20"/>
      <c r="F116" s="20"/>
      <c r="G116" s="11"/>
      <c r="H116" s="21"/>
      <c r="I116" s="32"/>
      <c r="J116" s="37"/>
    </row>
    <row r="117" spans="1:10" x14ac:dyDescent="0.25">
      <c r="A117" s="5"/>
      <c r="B117" s="20"/>
      <c r="C117" s="20"/>
      <c r="D117" s="20"/>
      <c r="E117" s="20"/>
      <c r="F117" s="20"/>
      <c r="G117" s="11"/>
      <c r="H117" s="21"/>
      <c r="I117" s="32"/>
      <c r="J117" s="37"/>
    </row>
    <row r="118" spans="1:10" x14ac:dyDescent="0.25">
      <c r="A118" s="5"/>
      <c r="B118" s="20"/>
      <c r="C118" s="20"/>
      <c r="D118" s="20"/>
      <c r="E118" s="20"/>
      <c r="F118" s="20"/>
      <c r="G118" s="11"/>
      <c r="H118" s="21"/>
      <c r="I118" s="32"/>
      <c r="J118" s="37"/>
    </row>
    <row r="119" spans="1:10" x14ac:dyDescent="0.25">
      <c r="A119" s="5"/>
      <c r="B119" s="20"/>
      <c r="C119" s="20"/>
      <c r="D119" s="20"/>
      <c r="E119" s="20"/>
      <c r="F119" s="20"/>
      <c r="G119" s="11"/>
      <c r="H119" s="21"/>
      <c r="I119" s="32"/>
      <c r="J119" s="37"/>
    </row>
    <row r="120" spans="1:10" x14ac:dyDescent="0.25">
      <c r="A120" s="5"/>
      <c r="B120" s="20"/>
      <c r="C120" s="20"/>
      <c r="D120" s="20"/>
      <c r="E120" s="20"/>
      <c r="F120" s="20"/>
      <c r="G120" s="11"/>
      <c r="H120" s="21"/>
      <c r="I120" s="32"/>
      <c r="J120" s="37"/>
    </row>
    <row r="121" spans="1:10" x14ac:dyDescent="0.25">
      <c r="A121" s="5"/>
      <c r="B121" s="20"/>
      <c r="C121" s="20"/>
      <c r="D121" s="20"/>
      <c r="E121" s="20"/>
      <c r="F121" s="20"/>
      <c r="G121" s="11"/>
      <c r="H121" s="21"/>
      <c r="I121" s="32"/>
      <c r="J121" s="37"/>
    </row>
    <row r="122" spans="1:10" x14ac:dyDescent="0.25">
      <c r="A122" s="5"/>
      <c r="B122" s="20"/>
      <c r="C122" s="20"/>
      <c r="D122" s="20"/>
      <c r="E122" s="20"/>
      <c r="F122" s="20"/>
      <c r="G122" s="11"/>
      <c r="H122" s="21"/>
      <c r="I122" s="32"/>
      <c r="J122" s="37"/>
    </row>
    <row r="123" spans="1:10" x14ac:dyDescent="0.25">
      <c r="A123" s="5"/>
      <c r="B123" s="20"/>
      <c r="C123" s="20"/>
      <c r="D123" s="20"/>
      <c r="E123" s="20"/>
      <c r="F123" s="20"/>
      <c r="G123" s="11"/>
      <c r="H123" s="21"/>
      <c r="I123" s="32"/>
      <c r="J123" s="37"/>
    </row>
    <row r="124" spans="1:10" x14ac:dyDescent="0.25">
      <c r="A124" s="5"/>
      <c r="B124" s="20"/>
      <c r="C124" s="20"/>
      <c r="D124" s="20"/>
      <c r="E124" s="20"/>
      <c r="F124" s="20"/>
      <c r="G124" s="11"/>
      <c r="H124" s="21"/>
      <c r="I124" s="32"/>
      <c r="J124" s="37"/>
    </row>
    <row r="125" spans="1:10" x14ac:dyDescent="0.25">
      <c r="A125" s="5"/>
      <c r="B125" s="20"/>
      <c r="C125" s="20"/>
      <c r="D125" s="20"/>
      <c r="E125" s="20"/>
      <c r="F125" s="20"/>
      <c r="G125" s="11"/>
      <c r="H125" s="21"/>
      <c r="I125" s="32"/>
      <c r="J125" s="37"/>
    </row>
    <row r="126" spans="1:10" x14ac:dyDescent="0.25">
      <c r="A126" s="5"/>
      <c r="B126" s="20"/>
      <c r="C126" s="20"/>
      <c r="D126" s="20"/>
      <c r="E126" s="20"/>
      <c r="F126" s="20"/>
      <c r="G126" s="11"/>
      <c r="H126" s="21"/>
      <c r="I126" s="32"/>
      <c r="J126" s="37"/>
    </row>
    <row r="127" spans="1:10" x14ac:dyDescent="0.25">
      <c r="A127" s="5"/>
      <c r="B127" s="20"/>
      <c r="C127" s="20"/>
      <c r="D127" s="20"/>
      <c r="E127" s="20"/>
      <c r="F127" s="20"/>
      <c r="G127" s="11"/>
      <c r="H127" s="21"/>
      <c r="I127" s="32"/>
      <c r="J127" s="37"/>
    </row>
    <row r="128" spans="1:10" x14ac:dyDescent="0.25">
      <c r="A128" s="5"/>
      <c r="B128" s="20"/>
      <c r="C128" s="20"/>
      <c r="D128" s="20"/>
      <c r="E128" s="20"/>
      <c r="F128" s="20"/>
      <c r="G128" s="11"/>
      <c r="H128" s="21"/>
      <c r="I128" s="32"/>
      <c r="J128" s="37"/>
    </row>
    <row r="129" spans="1:10" x14ac:dyDescent="0.25">
      <c r="A129" s="5"/>
      <c r="B129" s="20"/>
      <c r="C129" s="20"/>
      <c r="D129" s="20"/>
      <c r="E129" s="20"/>
      <c r="F129" s="20"/>
      <c r="G129" s="11"/>
      <c r="H129" s="21"/>
      <c r="I129" s="32"/>
      <c r="J129" s="37"/>
    </row>
    <row r="130" spans="1:10" x14ac:dyDescent="0.25">
      <c r="A130" s="5"/>
      <c r="B130" s="20"/>
      <c r="C130" s="20"/>
      <c r="D130" s="20"/>
      <c r="E130" s="20"/>
      <c r="F130" s="20"/>
      <c r="G130" s="11"/>
      <c r="H130" s="21"/>
      <c r="I130" s="32"/>
      <c r="J130" s="37"/>
    </row>
    <row r="131" spans="1:10" x14ac:dyDescent="0.25">
      <c r="A131" s="5"/>
      <c r="B131" s="20"/>
      <c r="C131" s="20"/>
      <c r="D131" s="20"/>
      <c r="E131" s="20"/>
      <c r="F131" s="20"/>
      <c r="G131" s="11"/>
      <c r="H131" s="21"/>
      <c r="I131" s="32"/>
      <c r="J131" s="37"/>
    </row>
    <row r="132" spans="1:10" x14ac:dyDescent="0.25">
      <c r="A132" s="5"/>
      <c r="B132" s="20"/>
      <c r="C132" s="20"/>
      <c r="D132" s="20"/>
      <c r="E132" s="20"/>
      <c r="F132" s="20"/>
      <c r="G132" s="11"/>
      <c r="H132" s="21"/>
      <c r="I132" s="32"/>
      <c r="J132" s="37"/>
    </row>
    <row r="133" spans="1:10" x14ac:dyDescent="0.25">
      <c r="A133" s="5"/>
      <c r="B133" s="20"/>
      <c r="C133" s="20"/>
      <c r="D133" s="20"/>
      <c r="E133" s="20"/>
      <c r="F133" s="20"/>
      <c r="G133" s="11"/>
      <c r="H133" s="21"/>
      <c r="I133" s="32"/>
      <c r="J133" s="37"/>
    </row>
    <row r="134" spans="1:10" x14ac:dyDescent="0.25">
      <c r="A134" s="5"/>
      <c r="B134" s="20"/>
      <c r="C134" s="20"/>
      <c r="D134" s="20"/>
      <c r="E134" s="20"/>
      <c r="F134" s="20"/>
      <c r="G134" s="11"/>
      <c r="H134" s="21"/>
      <c r="I134" s="32"/>
      <c r="J134" s="37"/>
    </row>
    <row r="135" spans="1:10" x14ac:dyDescent="0.25">
      <c r="A135" s="5"/>
      <c r="B135" s="20"/>
      <c r="C135" s="20"/>
      <c r="D135" s="20"/>
      <c r="E135" s="20"/>
      <c r="F135" s="20"/>
      <c r="G135" s="11"/>
      <c r="H135" s="21"/>
      <c r="I135" s="32"/>
      <c r="J135" s="37"/>
    </row>
    <row r="136" spans="1:10" x14ac:dyDescent="0.25">
      <c r="A136" s="5"/>
      <c r="B136" s="20"/>
      <c r="C136" s="20"/>
      <c r="D136" s="20"/>
      <c r="E136" s="20"/>
      <c r="F136" s="20"/>
      <c r="G136" s="11"/>
      <c r="H136" s="21"/>
      <c r="I136" s="32"/>
      <c r="J136" s="37"/>
    </row>
    <row r="137" spans="1:10" x14ac:dyDescent="0.25">
      <c r="A137" s="5"/>
      <c r="B137" s="20"/>
      <c r="C137" s="20"/>
      <c r="D137" s="20"/>
      <c r="E137" s="20"/>
      <c r="F137" s="20"/>
      <c r="G137" s="11"/>
      <c r="H137" s="21"/>
      <c r="I137" s="32"/>
      <c r="J137" s="37"/>
    </row>
    <row r="138" spans="1:10" x14ac:dyDescent="0.25">
      <c r="A138" s="5"/>
      <c r="B138" s="20"/>
      <c r="C138" s="20"/>
      <c r="D138" s="20"/>
      <c r="E138" s="20"/>
      <c r="F138" s="20"/>
      <c r="G138" s="11"/>
      <c r="H138" s="21"/>
      <c r="I138" s="32"/>
      <c r="J138" s="37"/>
    </row>
    <row r="139" spans="1:10" x14ac:dyDescent="0.25">
      <c r="A139" s="5"/>
      <c r="B139" s="20"/>
      <c r="C139" s="20"/>
      <c r="D139" s="20"/>
      <c r="E139" s="20"/>
      <c r="F139" s="20"/>
      <c r="G139" s="11"/>
      <c r="H139" s="21"/>
      <c r="I139" s="32"/>
      <c r="J139" s="37"/>
    </row>
    <row r="140" spans="1:10" x14ac:dyDescent="0.25">
      <c r="A140" s="5"/>
      <c r="B140" s="20"/>
      <c r="C140" s="20"/>
      <c r="D140" s="20"/>
      <c r="E140" s="20"/>
      <c r="F140" s="20"/>
      <c r="G140" s="11"/>
      <c r="H140" s="21"/>
      <c r="I140" s="32"/>
      <c r="J140" s="37"/>
    </row>
    <row r="141" spans="1:10" x14ac:dyDescent="0.25">
      <c r="A141" s="5"/>
      <c r="B141" s="20"/>
      <c r="C141" s="20"/>
      <c r="D141" s="20"/>
      <c r="E141" s="20"/>
      <c r="F141" s="20"/>
      <c r="G141" s="11"/>
      <c r="H141" s="21"/>
      <c r="I141" s="32"/>
      <c r="J141" s="37"/>
    </row>
    <row r="142" spans="1:10" x14ac:dyDescent="0.25">
      <c r="A142" s="5"/>
      <c r="B142" s="20"/>
      <c r="C142" s="20"/>
      <c r="D142" s="20"/>
      <c r="E142" s="20"/>
      <c r="F142" s="20"/>
      <c r="G142" s="11"/>
      <c r="H142" s="21"/>
      <c r="I142" s="32"/>
      <c r="J142" s="37"/>
    </row>
    <row r="143" spans="1:10" x14ac:dyDescent="0.25">
      <c r="A143" s="5"/>
      <c r="B143" s="20"/>
      <c r="C143" s="20"/>
      <c r="D143" s="20"/>
      <c r="E143" s="20"/>
      <c r="F143" s="20"/>
      <c r="G143" s="11"/>
      <c r="H143" s="21"/>
      <c r="I143" s="32"/>
      <c r="J143" s="37"/>
    </row>
    <row r="144" spans="1:10" x14ac:dyDescent="0.25">
      <c r="A144" s="5"/>
      <c r="B144" s="20"/>
      <c r="C144" s="20"/>
      <c r="D144" s="20"/>
      <c r="E144" s="20"/>
      <c r="F144" s="20"/>
      <c r="G144" s="11"/>
      <c r="H144" s="21"/>
      <c r="I144" s="32"/>
      <c r="J144" s="37"/>
    </row>
    <row r="145" spans="1:10" x14ac:dyDescent="0.25">
      <c r="A145" s="5"/>
      <c r="B145" s="20"/>
      <c r="C145" s="20"/>
      <c r="D145" s="20"/>
      <c r="E145" s="20"/>
      <c r="F145" s="20"/>
      <c r="G145" s="11"/>
      <c r="H145" s="21"/>
      <c r="I145" s="32"/>
      <c r="J145" s="37"/>
    </row>
    <row r="146" spans="1:10" x14ac:dyDescent="0.25">
      <c r="A146" s="5"/>
      <c r="B146" s="20"/>
      <c r="C146" s="20"/>
      <c r="D146" s="20"/>
      <c r="E146" s="20"/>
      <c r="F146" s="20"/>
      <c r="G146" s="11"/>
      <c r="H146" s="21"/>
      <c r="I146" s="32"/>
      <c r="J146" s="37"/>
    </row>
    <row r="147" spans="1:10" x14ac:dyDescent="0.25">
      <c r="A147" s="5"/>
      <c r="B147" s="20"/>
      <c r="C147" s="20"/>
      <c r="D147" s="20"/>
      <c r="E147" s="20"/>
      <c r="F147" s="20"/>
      <c r="G147" s="11"/>
      <c r="H147" s="21"/>
      <c r="I147" s="32"/>
      <c r="J147" s="37"/>
    </row>
    <row r="148" spans="1:10" x14ac:dyDescent="0.25">
      <c r="A148" s="5"/>
      <c r="B148" s="20"/>
      <c r="C148" s="20"/>
      <c r="D148" s="20"/>
      <c r="E148" s="20"/>
      <c r="F148" s="20"/>
      <c r="G148" s="11"/>
      <c r="H148" s="21"/>
      <c r="I148" s="32"/>
      <c r="J148" s="37"/>
    </row>
    <row r="149" spans="1:10" x14ac:dyDescent="0.25">
      <c r="A149" s="5"/>
      <c r="B149" s="20"/>
      <c r="C149" s="20"/>
      <c r="D149" s="20"/>
      <c r="E149" s="20"/>
      <c r="F149" s="20"/>
      <c r="G149" s="11"/>
      <c r="H149" s="21"/>
      <c r="I149" s="32"/>
      <c r="J149" s="37"/>
    </row>
    <row r="150" spans="1:10" x14ac:dyDescent="0.25">
      <c r="A150" s="5"/>
      <c r="B150" s="20"/>
      <c r="C150" s="20"/>
      <c r="D150" s="20"/>
      <c r="E150" s="20"/>
      <c r="F150" s="20"/>
      <c r="G150" s="11"/>
      <c r="H150" s="21"/>
      <c r="I150" s="32"/>
      <c r="J150" s="37"/>
    </row>
    <row r="151" spans="1:10" x14ac:dyDescent="0.25">
      <c r="A151" s="5"/>
      <c r="B151" s="20"/>
      <c r="C151" s="20"/>
      <c r="D151" s="20"/>
      <c r="E151" s="20"/>
      <c r="F151" s="20"/>
      <c r="G151" s="11"/>
      <c r="H151" s="21"/>
      <c r="I151" s="32"/>
      <c r="J151" s="37"/>
    </row>
    <row r="152" spans="1:10" x14ac:dyDescent="0.25">
      <c r="A152" s="5"/>
      <c r="B152" s="20"/>
      <c r="C152" s="20"/>
      <c r="D152" s="20"/>
      <c r="E152" s="20"/>
      <c r="F152" s="20"/>
      <c r="G152" s="11"/>
      <c r="H152" s="21"/>
      <c r="I152" s="32"/>
      <c r="J152" s="37"/>
    </row>
    <row r="153" spans="1:10" x14ac:dyDescent="0.25">
      <c r="A153" s="5"/>
      <c r="B153" s="20"/>
      <c r="C153" s="20"/>
      <c r="D153" s="20"/>
      <c r="E153" s="20"/>
      <c r="F153" s="20"/>
      <c r="G153" s="11"/>
      <c r="H153" s="21"/>
      <c r="I153" s="32"/>
      <c r="J153" s="37"/>
    </row>
    <row r="154" spans="1:10" x14ac:dyDescent="0.25">
      <c r="A154" s="5"/>
      <c r="B154" s="20"/>
      <c r="C154" s="20"/>
      <c r="D154" s="20"/>
      <c r="E154" s="20"/>
      <c r="F154" s="20"/>
      <c r="G154" s="11"/>
      <c r="H154" s="21"/>
      <c r="I154" s="32"/>
      <c r="J154" s="37"/>
    </row>
    <row r="155" spans="1:10" x14ac:dyDescent="0.25">
      <c r="A155" s="5"/>
      <c r="B155" s="20"/>
      <c r="C155" s="20"/>
      <c r="D155" s="20"/>
      <c r="E155" s="20"/>
      <c r="F155" s="20"/>
      <c r="G155" s="11"/>
      <c r="H155" s="21"/>
      <c r="I155" s="32"/>
      <c r="J155" s="37"/>
    </row>
    <row r="156" spans="1:10" x14ac:dyDescent="0.25">
      <c r="A156" s="5"/>
      <c r="B156" s="20"/>
      <c r="C156" s="20"/>
      <c r="D156" s="20"/>
      <c r="E156" s="20"/>
      <c r="F156" s="20"/>
      <c r="G156" s="11"/>
      <c r="H156" s="21"/>
      <c r="I156" s="32"/>
      <c r="J156" s="37"/>
    </row>
    <row r="157" spans="1:10" x14ac:dyDescent="0.25">
      <c r="A157" s="5"/>
      <c r="B157" s="20"/>
      <c r="C157" s="20"/>
      <c r="D157" s="20"/>
      <c r="E157" s="20"/>
      <c r="F157" s="20"/>
      <c r="G157" s="11"/>
      <c r="H157" s="21"/>
      <c r="I157" s="32"/>
      <c r="J157" s="37"/>
    </row>
    <row r="158" spans="1:10" x14ac:dyDescent="0.25">
      <c r="A158" s="5"/>
      <c r="B158" s="20"/>
      <c r="C158" s="20"/>
      <c r="D158" s="20"/>
      <c r="E158" s="20"/>
      <c r="F158" s="20"/>
      <c r="G158" s="11"/>
      <c r="H158" s="21"/>
      <c r="I158" s="32"/>
      <c r="J158" s="37"/>
    </row>
    <row r="159" spans="1:10" x14ac:dyDescent="0.25">
      <c r="A159" s="5"/>
      <c r="B159" s="20"/>
      <c r="C159" s="20"/>
      <c r="D159" s="20"/>
      <c r="E159" s="20"/>
      <c r="F159" s="20"/>
      <c r="G159" s="11"/>
      <c r="H159" s="21"/>
      <c r="I159" s="32"/>
      <c r="J159" s="37"/>
    </row>
    <row r="160" spans="1:10" x14ac:dyDescent="0.25">
      <c r="A160" s="5"/>
      <c r="B160" s="20"/>
      <c r="C160" s="20"/>
      <c r="D160" s="20"/>
      <c r="E160" s="20"/>
      <c r="F160" s="20"/>
      <c r="G160" s="11"/>
      <c r="H160" s="21"/>
      <c r="I160" s="32"/>
      <c r="J160" s="37"/>
    </row>
    <row r="161" spans="1:10" x14ac:dyDescent="0.25">
      <c r="A161" s="5"/>
      <c r="B161" s="20"/>
      <c r="C161" s="20"/>
      <c r="D161" s="20"/>
      <c r="E161" s="20"/>
      <c r="F161" s="20"/>
      <c r="G161" s="11"/>
      <c r="H161" s="21"/>
      <c r="I161" s="32"/>
      <c r="J161" s="37"/>
    </row>
    <row r="162" spans="1:10" x14ac:dyDescent="0.25">
      <c r="A162" s="5"/>
      <c r="B162" s="20"/>
      <c r="C162" s="20"/>
      <c r="D162" s="20"/>
      <c r="E162" s="20"/>
      <c r="F162" s="20"/>
      <c r="G162" s="11"/>
      <c r="H162" s="21"/>
      <c r="I162" s="32"/>
      <c r="J162" s="37"/>
    </row>
    <row r="163" spans="1:10" x14ac:dyDescent="0.25">
      <c r="A163" s="5"/>
      <c r="B163" s="20"/>
      <c r="C163" s="20"/>
      <c r="D163" s="20"/>
      <c r="E163" s="20"/>
      <c r="F163" s="20"/>
      <c r="G163" s="11"/>
      <c r="H163" s="21"/>
      <c r="I163" s="32"/>
      <c r="J163" s="37"/>
    </row>
    <row r="164" spans="1:10" x14ac:dyDescent="0.25">
      <c r="A164" s="5"/>
      <c r="B164" s="20"/>
      <c r="C164" s="20"/>
      <c r="D164" s="20"/>
      <c r="E164" s="20"/>
      <c r="F164" s="20"/>
      <c r="G164" s="11"/>
      <c r="H164" s="21"/>
      <c r="I164" s="32"/>
      <c r="J164" s="37"/>
    </row>
    <row r="165" spans="1:10" x14ac:dyDescent="0.25">
      <c r="A165" s="5"/>
      <c r="B165" s="20"/>
      <c r="C165" s="20"/>
      <c r="D165" s="20"/>
      <c r="E165" s="20"/>
      <c r="F165" s="20"/>
      <c r="G165" s="11"/>
      <c r="H165" s="21"/>
      <c r="I165" s="32"/>
      <c r="J165" s="37"/>
    </row>
    <row r="166" spans="1:10" x14ac:dyDescent="0.25">
      <c r="A166" s="5"/>
      <c r="B166" s="20"/>
      <c r="C166" s="20"/>
      <c r="D166" s="20"/>
      <c r="E166" s="20"/>
      <c r="F166" s="20"/>
      <c r="G166" s="11"/>
      <c r="H166" s="21"/>
      <c r="I166" s="32"/>
      <c r="J166" s="37"/>
    </row>
    <row r="167" spans="1:10" x14ac:dyDescent="0.25">
      <c r="A167" s="5"/>
      <c r="B167" s="20"/>
      <c r="C167" s="20"/>
      <c r="D167" s="20"/>
      <c r="E167" s="20"/>
      <c r="F167" s="20"/>
      <c r="G167" s="11"/>
      <c r="H167" s="21"/>
      <c r="I167" s="32"/>
      <c r="J167" s="37"/>
    </row>
    <row r="168" spans="1:10" x14ac:dyDescent="0.25">
      <c r="A168" s="5"/>
      <c r="B168" s="20"/>
      <c r="C168" s="20"/>
      <c r="D168" s="20"/>
      <c r="E168" s="20"/>
      <c r="F168" s="20"/>
      <c r="G168" s="11"/>
      <c r="H168" s="21"/>
      <c r="I168" s="32"/>
      <c r="J168" s="37"/>
    </row>
    <row r="169" spans="1:10" x14ac:dyDescent="0.25">
      <c r="A169" s="5"/>
      <c r="B169" s="20"/>
      <c r="C169" s="20"/>
      <c r="D169" s="20"/>
      <c r="E169" s="20"/>
      <c r="F169" s="20"/>
      <c r="G169" s="11"/>
      <c r="H169" s="21"/>
      <c r="I169" s="32"/>
      <c r="J169" s="37"/>
    </row>
    <row r="170" spans="1:10" x14ac:dyDescent="0.25">
      <c r="A170" s="5"/>
      <c r="B170" s="20"/>
      <c r="C170" s="20"/>
      <c r="D170" s="20"/>
      <c r="E170" s="20"/>
      <c r="F170" s="20"/>
      <c r="G170" s="11"/>
      <c r="H170" s="21"/>
      <c r="I170" s="32"/>
      <c r="J170" s="37"/>
    </row>
    <row r="171" spans="1:10" x14ac:dyDescent="0.25">
      <c r="A171" s="5"/>
      <c r="B171" s="20"/>
      <c r="C171" s="20"/>
      <c r="D171" s="20"/>
      <c r="E171" s="20"/>
      <c r="F171" s="20"/>
      <c r="G171" s="11"/>
      <c r="H171" s="21"/>
      <c r="I171" s="32"/>
      <c r="J171" s="37"/>
    </row>
    <row r="172" spans="1:10" x14ac:dyDescent="0.25">
      <c r="A172" s="5"/>
      <c r="B172" s="20"/>
      <c r="C172" s="20"/>
      <c r="D172" s="20"/>
      <c r="E172" s="20"/>
      <c r="F172" s="20"/>
      <c r="G172" s="11"/>
      <c r="H172" s="21"/>
      <c r="I172" s="32"/>
      <c r="J172" s="37"/>
    </row>
    <row r="173" spans="1:10" x14ac:dyDescent="0.25">
      <c r="A173" s="5"/>
      <c r="B173" s="20"/>
      <c r="C173" s="20"/>
      <c r="D173" s="20"/>
      <c r="E173" s="20"/>
      <c r="F173" s="20"/>
      <c r="G173" s="11"/>
      <c r="H173" s="21"/>
      <c r="I173" s="32"/>
      <c r="J173" s="37"/>
    </row>
    <row r="174" spans="1:10" x14ac:dyDescent="0.25">
      <c r="A174" s="5"/>
      <c r="B174" s="20"/>
      <c r="C174" s="20"/>
      <c r="D174" s="20"/>
      <c r="E174" s="20"/>
      <c r="F174" s="20"/>
      <c r="G174" s="11"/>
      <c r="H174" s="21"/>
      <c r="I174" s="32"/>
      <c r="J174" s="37"/>
    </row>
    <row r="175" spans="1:10" x14ac:dyDescent="0.25">
      <c r="A175" s="5"/>
      <c r="B175" s="20"/>
      <c r="C175" s="20"/>
      <c r="D175" s="20"/>
      <c r="E175" s="20"/>
      <c r="F175" s="20"/>
      <c r="G175" s="11"/>
      <c r="H175" s="21"/>
      <c r="I175" s="32"/>
      <c r="J175" s="37"/>
    </row>
    <row r="176" spans="1:10" x14ac:dyDescent="0.25">
      <c r="A176" s="5"/>
      <c r="B176" s="20"/>
      <c r="C176" s="20"/>
      <c r="D176" s="20"/>
      <c r="E176" s="20"/>
      <c r="F176" s="20"/>
      <c r="G176" s="11"/>
      <c r="H176" s="21"/>
      <c r="I176" s="32"/>
      <c r="J176" s="37"/>
    </row>
    <row r="177" spans="1:10" x14ac:dyDescent="0.25">
      <c r="A177" s="5"/>
      <c r="B177" s="20"/>
      <c r="C177" s="20"/>
      <c r="D177" s="20"/>
      <c r="E177" s="20"/>
      <c r="F177" s="20"/>
      <c r="G177" s="11"/>
      <c r="H177" s="21"/>
      <c r="I177" s="32"/>
      <c r="J177" s="37"/>
    </row>
    <row r="178" spans="1:10" x14ac:dyDescent="0.25">
      <c r="A178" s="5"/>
      <c r="B178" s="20"/>
      <c r="C178" s="20"/>
      <c r="D178" s="20"/>
      <c r="E178" s="20"/>
      <c r="F178" s="20"/>
      <c r="G178" s="11"/>
      <c r="H178" s="21"/>
      <c r="I178" s="32"/>
      <c r="J178" s="37"/>
    </row>
    <row r="179" spans="1:10" x14ac:dyDescent="0.25">
      <c r="A179" s="5"/>
      <c r="B179" s="20"/>
      <c r="C179" s="20"/>
      <c r="D179" s="20"/>
      <c r="E179" s="20"/>
      <c r="F179" s="20"/>
      <c r="G179" s="11"/>
      <c r="H179" s="21"/>
      <c r="I179" s="32"/>
      <c r="J179" s="37"/>
    </row>
    <row r="180" spans="1:10" x14ac:dyDescent="0.25">
      <c r="A180" s="5"/>
      <c r="B180" s="20"/>
      <c r="C180" s="20"/>
      <c r="D180" s="20"/>
      <c r="E180" s="20"/>
      <c r="F180" s="20"/>
      <c r="G180" s="11"/>
      <c r="H180" s="21"/>
      <c r="I180" s="32"/>
      <c r="J180" s="37"/>
    </row>
    <row r="181" spans="1:10" x14ac:dyDescent="0.25">
      <c r="A181" s="5"/>
      <c r="B181" s="20"/>
      <c r="C181" s="20"/>
      <c r="D181" s="20"/>
      <c r="E181" s="20"/>
      <c r="F181" s="20"/>
      <c r="G181" s="11"/>
      <c r="H181" s="21"/>
      <c r="I181" s="32"/>
      <c r="J181" s="37"/>
    </row>
    <row r="182" spans="1:10" x14ac:dyDescent="0.25">
      <c r="A182" s="5"/>
      <c r="B182" s="20"/>
      <c r="C182" s="20"/>
      <c r="D182" s="20"/>
      <c r="E182" s="20"/>
      <c r="F182" s="20"/>
      <c r="G182" s="11"/>
      <c r="H182" s="21"/>
      <c r="I182" s="32"/>
      <c r="J182" s="37"/>
    </row>
    <row r="183" spans="1:10" x14ac:dyDescent="0.25">
      <c r="A183" s="5"/>
      <c r="B183" s="20"/>
      <c r="C183" s="20"/>
      <c r="D183" s="20"/>
      <c r="E183" s="20"/>
      <c r="F183" s="20"/>
      <c r="G183" s="11"/>
      <c r="H183" s="21"/>
      <c r="I183" s="32"/>
      <c r="J183" s="37"/>
    </row>
    <row r="184" spans="1:10" x14ac:dyDescent="0.25">
      <c r="A184" s="5"/>
      <c r="B184" s="20"/>
      <c r="C184" s="20"/>
      <c r="D184" s="20"/>
      <c r="E184" s="20"/>
      <c r="F184" s="20"/>
      <c r="G184" s="11"/>
      <c r="H184" s="21"/>
      <c r="I184" s="32"/>
      <c r="J184" s="37"/>
    </row>
    <row r="185" spans="1:10" x14ac:dyDescent="0.25">
      <c r="A185" s="5"/>
      <c r="B185" s="20"/>
      <c r="C185" s="20"/>
      <c r="D185" s="20"/>
      <c r="E185" s="20"/>
      <c r="F185" s="20"/>
      <c r="G185" s="11"/>
      <c r="H185" s="21"/>
      <c r="I185" s="32"/>
      <c r="J185" s="37"/>
    </row>
    <row r="186" spans="1:10" x14ac:dyDescent="0.25">
      <c r="A186" s="5"/>
      <c r="B186" s="20"/>
      <c r="C186" s="20"/>
      <c r="D186" s="20"/>
      <c r="E186" s="20"/>
      <c r="F186" s="20"/>
      <c r="G186" s="11"/>
      <c r="H186" s="21"/>
      <c r="I186" s="32"/>
      <c r="J186" s="37"/>
    </row>
    <row r="187" spans="1:10" x14ac:dyDescent="0.25">
      <c r="A187" s="6"/>
      <c r="B187" s="7"/>
      <c r="C187" s="7"/>
      <c r="D187" s="7"/>
      <c r="E187" s="7"/>
      <c r="F187" s="7"/>
      <c r="G187" s="41"/>
      <c r="H187" s="42"/>
      <c r="I187" s="33"/>
      <c r="J187" s="38"/>
    </row>
  </sheetData>
  <mergeCells count="3">
    <mergeCell ref="A3:H3"/>
    <mergeCell ref="I3:L3"/>
    <mergeCell ref="M3:P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specimens &amp; settings</vt:lpstr>
      <vt:lpstr>summary</vt:lpstr>
      <vt:lpstr>P1a</vt:lpstr>
      <vt:lpstr>P1b</vt:lpstr>
      <vt:lpstr>P2a</vt:lpstr>
      <vt:lpstr>P2b</vt:lpstr>
      <vt:lpstr>P3a</vt:lpstr>
      <vt:lpstr>P3b</vt:lpstr>
      <vt:lpstr>P4a</vt:lpstr>
      <vt:lpstr>P4b</vt:lpstr>
      <vt:lpstr>P5a</vt:lpstr>
      <vt:lpstr>P5b</vt:lpstr>
      <vt:lpstr>P6a</vt:lpstr>
      <vt:lpstr>P6b</vt:lpstr>
      <vt:lpstr>P7a</vt:lpstr>
      <vt:lpstr>P7b</vt:lpstr>
      <vt:lpstr>P8a</vt:lpstr>
      <vt:lpstr>P8b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nagypb</dc:creator>
  <cp:lastModifiedBy>nagypb</cp:lastModifiedBy>
  <dcterms:created xsi:type="dcterms:W3CDTF">2017-04-19T11:29:45Z</dcterms:created>
  <dcterms:modified xsi:type="dcterms:W3CDTF">2020-08-10T18:49:10Z</dcterms:modified>
</cp:coreProperties>
</file>