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ad J\Desktop\epri\myepri\Task3\Data\Raw_data\"/>
    </mc:Choice>
  </mc:AlternateContent>
  <xr:revisionPtr revIDLastSave="0" documentId="13_ncr:1_{8B6C8382-1B0C-48BC-A611-718E65DD1A90}" xr6:coauthVersionLast="45" xr6:coauthVersionMax="45" xr10:uidLastSave="{00000000-0000-0000-0000-000000000000}"/>
  <bookViews>
    <workbookView xWindow="-109" yWindow="-109" windowWidth="26301" windowHeight="14305" tabRatio="865" activeTab="7" xr2:uid="{00000000-000D-0000-FFFF-FFFF00000000}"/>
  </bookViews>
  <sheets>
    <sheet name="specimens" sheetId="7" r:id="rId1"/>
    <sheet name="resistance vs frequency" sheetId="65" r:id="rId2"/>
    <sheet name="FE simulation" sheetId="66" r:id="rId3"/>
    <sheet name="ACPD (cracked specimens)" sheetId="62" r:id="rId4"/>
    <sheet name="ACPD anisotropy (4 Hz)" sheetId="64" r:id="rId5"/>
    <sheet name="AECC anisotropy (30 kHz)" sheetId="67" r:id="rId6"/>
    <sheet name="AECC anisotropy (500 kHz)" sheetId="57" r:id="rId7"/>
    <sheet name="relative permeability" sheetId="59" r:id="rId8"/>
  </sheets>
  <definedNames>
    <definedName name="solver_adj" localSheetId="1" hidden="1">'resistance vs frequency'!$C$9:$C$10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'resistance vs frequency'!$C$11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67" l="1"/>
  <c r="Q19" i="67"/>
  <c r="J19" i="67"/>
  <c r="H19" i="67"/>
  <c r="P19" i="67"/>
  <c r="N19" i="67"/>
  <c r="I19" i="67"/>
  <c r="G19" i="67"/>
  <c r="I19" i="57" l="1"/>
  <c r="P19" i="57" l="1"/>
  <c r="O19" i="57"/>
  <c r="Q19" i="57"/>
  <c r="N19" i="57"/>
  <c r="H19" i="57"/>
  <c r="J19" i="57"/>
  <c r="G19" i="57"/>
  <c r="F136" i="57"/>
  <c r="F137" i="57"/>
  <c r="F138" i="57"/>
  <c r="F139" i="57"/>
  <c r="F140" i="57"/>
  <c r="F141" i="57"/>
  <c r="F142" i="57"/>
  <c r="F145" i="57"/>
  <c r="F144" i="57"/>
  <c r="F143" i="57"/>
  <c r="A21" i="66" l="1"/>
  <c r="F131" i="67" l="1"/>
  <c r="F130" i="67"/>
  <c r="F129" i="67"/>
  <c r="F128" i="67"/>
  <c r="F127" i="67"/>
  <c r="F126" i="67"/>
  <c r="F125" i="67"/>
  <c r="F124" i="67"/>
  <c r="F123" i="67"/>
  <c r="F122" i="67"/>
  <c r="F117" i="67"/>
  <c r="F116" i="67"/>
  <c r="F115" i="67"/>
  <c r="F114" i="67"/>
  <c r="F113" i="67"/>
  <c r="F112" i="67"/>
  <c r="F111" i="67"/>
  <c r="F110" i="67"/>
  <c r="F109" i="67"/>
  <c r="F108" i="67"/>
  <c r="F103" i="67"/>
  <c r="F102" i="67"/>
  <c r="F101" i="67"/>
  <c r="F100" i="67"/>
  <c r="F99" i="67"/>
  <c r="F98" i="67"/>
  <c r="F97" i="67"/>
  <c r="F96" i="67"/>
  <c r="F95" i="67"/>
  <c r="F94" i="67"/>
  <c r="F89" i="67"/>
  <c r="F88" i="67"/>
  <c r="F87" i="67"/>
  <c r="F86" i="67"/>
  <c r="F85" i="67"/>
  <c r="F84" i="67"/>
  <c r="F83" i="67"/>
  <c r="F82" i="67"/>
  <c r="F81" i="67"/>
  <c r="F80" i="67"/>
  <c r="F75" i="67"/>
  <c r="F74" i="67"/>
  <c r="F73" i="67"/>
  <c r="F72" i="67"/>
  <c r="F71" i="67"/>
  <c r="F70" i="67"/>
  <c r="F69" i="67"/>
  <c r="F68" i="67"/>
  <c r="F67" i="67"/>
  <c r="F66" i="67"/>
  <c r="F61" i="67"/>
  <c r="F60" i="67"/>
  <c r="F59" i="67"/>
  <c r="F58" i="67"/>
  <c r="F57" i="67"/>
  <c r="F56" i="67"/>
  <c r="F55" i="67"/>
  <c r="F54" i="67"/>
  <c r="F53" i="67"/>
  <c r="F52" i="67"/>
  <c r="F47" i="67"/>
  <c r="F46" i="67"/>
  <c r="F45" i="67"/>
  <c r="F44" i="67"/>
  <c r="F43" i="67"/>
  <c r="F42" i="67"/>
  <c r="F41" i="67"/>
  <c r="F40" i="67"/>
  <c r="F39" i="67"/>
  <c r="F38" i="67"/>
  <c r="F33" i="67"/>
  <c r="F32" i="67"/>
  <c r="F31" i="67"/>
  <c r="F30" i="67"/>
  <c r="F29" i="67"/>
  <c r="F28" i="67"/>
  <c r="F27" i="67"/>
  <c r="F26" i="67"/>
  <c r="F25" i="67"/>
  <c r="F24" i="67"/>
  <c r="Q16" i="67"/>
  <c r="P16" i="67"/>
  <c r="O16" i="67"/>
  <c r="N16" i="67"/>
  <c r="J16" i="67"/>
  <c r="I16" i="67"/>
  <c r="H16" i="67"/>
  <c r="G16" i="67"/>
  <c r="K16" i="67" s="1"/>
  <c r="B16" i="67"/>
  <c r="Q15" i="67"/>
  <c r="P15" i="67"/>
  <c r="O15" i="67"/>
  <c r="N15" i="67"/>
  <c r="J15" i="67"/>
  <c r="I15" i="67"/>
  <c r="H15" i="67"/>
  <c r="G15" i="67"/>
  <c r="B15" i="67"/>
  <c r="Q14" i="67"/>
  <c r="P14" i="67"/>
  <c r="O14" i="67"/>
  <c r="N14" i="67"/>
  <c r="J14" i="67"/>
  <c r="I14" i="67"/>
  <c r="H14" i="67"/>
  <c r="G14" i="67"/>
  <c r="B14" i="67"/>
  <c r="Q13" i="67"/>
  <c r="P13" i="67"/>
  <c r="O13" i="67"/>
  <c r="N13" i="67"/>
  <c r="J13" i="67"/>
  <c r="I13" i="67"/>
  <c r="H13" i="67"/>
  <c r="G13" i="67"/>
  <c r="B13" i="67"/>
  <c r="Q12" i="67"/>
  <c r="P12" i="67"/>
  <c r="O12" i="67"/>
  <c r="N12" i="67"/>
  <c r="J12" i="67"/>
  <c r="I12" i="67"/>
  <c r="H12" i="67"/>
  <c r="G12" i="67"/>
  <c r="K12" i="67" s="1"/>
  <c r="B12" i="67"/>
  <c r="Q11" i="67"/>
  <c r="P11" i="67"/>
  <c r="O11" i="67"/>
  <c r="N11" i="67"/>
  <c r="J11" i="67"/>
  <c r="I11" i="67"/>
  <c r="H11" i="67"/>
  <c r="G11" i="67"/>
  <c r="B11" i="67"/>
  <c r="Q10" i="67"/>
  <c r="P10" i="67"/>
  <c r="O10" i="67"/>
  <c r="N10" i="67"/>
  <c r="J10" i="67"/>
  <c r="I10" i="67"/>
  <c r="H10" i="67"/>
  <c r="G10" i="67"/>
  <c r="B10" i="67"/>
  <c r="Q9" i="67"/>
  <c r="P9" i="67"/>
  <c r="O9" i="67"/>
  <c r="N9" i="67"/>
  <c r="J9" i="67"/>
  <c r="I9" i="67"/>
  <c r="H9" i="67"/>
  <c r="G9" i="67"/>
  <c r="B9" i="67"/>
  <c r="I58" i="66"/>
  <c r="D58" i="66"/>
  <c r="I57" i="66"/>
  <c r="D57" i="66"/>
  <c r="I56" i="66"/>
  <c r="D56" i="66"/>
  <c r="I55" i="66"/>
  <c r="D55" i="66"/>
  <c r="I54" i="66"/>
  <c r="D54" i="66"/>
  <c r="I53" i="66"/>
  <c r="D53" i="66"/>
  <c r="I52" i="66"/>
  <c r="D52" i="66"/>
  <c r="K52" i="66" s="1"/>
  <c r="I51" i="66"/>
  <c r="D51" i="66"/>
  <c r="I50" i="66"/>
  <c r="D50" i="66"/>
  <c r="I49" i="66"/>
  <c r="D49" i="66"/>
  <c r="I48" i="66"/>
  <c r="D48" i="66"/>
  <c r="I47" i="66"/>
  <c r="D47" i="66"/>
  <c r="I46" i="66"/>
  <c r="D46" i="66"/>
  <c r="I45" i="66"/>
  <c r="D45" i="66"/>
  <c r="I44" i="66"/>
  <c r="D44" i="66"/>
  <c r="K44" i="66" s="1"/>
  <c r="I43" i="66"/>
  <c r="D43" i="66"/>
  <c r="I42" i="66"/>
  <c r="D42" i="66"/>
  <c r="I41" i="66"/>
  <c r="D41" i="66"/>
  <c r="I40" i="66"/>
  <c r="D40" i="66"/>
  <c r="I39" i="66"/>
  <c r="J39" i="66" s="1"/>
  <c r="D39" i="66"/>
  <c r="I38" i="66"/>
  <c r="D38" i="66"/>
  <c r="I37" i="66"/>
  <c r="D37" i="66"/>
  <c r="E37" i="66" s="1"/>
  <c r="I36" i="66"/>
  <c r="D36" i="66"/>
  <c r="K36" i="66" s="1"/>
  <c r="I35" i="66"/>
  <c r="J35" i="66" s="1"/>
  <c r="D35" i="66"/>
  <c r="I34" i="66"/>
  <c r="D34" i="66"/>
  <c r="I33" i="66"/>
  <c r="D33" i="66"/>
  <c r="I32" i="66"/>
  <c r="D32" i="66"/>
  <c r="E32" i="66" s="1"/>
  <c r="I31" i="66"/>
  <c r="J31" i="66" s="1"/>
  <c r="D31" i="66"/>
  <c r="I30" i="66"/>
  <c r="J30" i="66" s="1"/>
  <c r="D30" i="66"/>
  <c r="I29" i="66"/>
  <c r="D29" i="66"/>
  <c r="I28" i="66"/>
  <c r="D28" i="66"/>
  <c r="I27" i="66"/>
  <c r="D27" i="66"/>
  <c r="I26" i="66"/>
  <c r="J26" i="66" s="1"/>
  <c r="D26" i="66"/>
  <c r="E26" i="66" s="1"/>
  <c r="I25" i="66"/>
  <c r="D25" i="66"/>
  <c r="K25" i="66" s="1"/>
  <c r="I24" i="66"/>
  <c r="J24" i="66" s="1"/>
  <c r="E24" i="66"/>
  <c r="D24" i="66"/>
  <c r="J58" i="66" s="1"/>
  <c r="E29" i="66" l="1"/>
  <c r="E34" i="66"/>
  <c r="E38" i="66"/>
  <c r="K9" i="67"/>
  <c r="M9" i="67" s="1"/>
  <c r="K13" i="67"/>
  <c r="J27" i="66"/>
  <c r="K31" i="66"/>
  <c r="J32" i="66"/>
  <c r="J34" i="66"/>
  <c r="J40" i="66"/>
  <c r="J42" i="66"/>
  <c r="J48" i="66"/>
  <c r="J50" i="66"/>
  <c r="K28" i="66"/>
  <c r="K30" i="66"/>
  <c r="K33" i="66"/>
  <c r="K47" i="66"/>
  <c r="K55" i="66"/>
  <c r="K24" i="66"/>
  <c r="R12" i="67"/>
  <c r="T12" i="67" s="1"/>
  <c r="R16" i="67"/>
  <c r="R9" i="67"/>
  <c r="R13" i="67"/>
  <c r="T13" i="67" s="1"/>
  <c r="K10" i="67"/>
  <c r="L10" i="67" s="1"/>
  <c r="R10" i="67"/>
  <c r="K14" i="67"/>
  <c r="L14" i="67" s="1"/>
  <c r="R14" i="67"/>
  <c r="T14" i="67" s="1"/>
  <c r="K11" i="67"/>
  <c r="L11" i="67" s="1"/>
  <c r="R11" i="67"/>
  <c r="K15" i="67"/>
  <c r="L15" i="67" s="1"/>
  <c r="R15" i="67"/>
  <c r="T15" i="67" s="1"/>
  <c r="M11" i="67"/>
  <c r="L16" i="67"/>
  <c r="M16" i="67"/>
  <c r="T16" i="67"/>
  <c r="S16" i="67"/>
  <c r="T9" i="67"/>
  <c r="M13" i="67"/>
  <c r="L13" i="67"/>
  <c r="S11" i="67"/>
  <c r="T11" i="67"/>
  <c r="L12" i="67"/>
  <c r="M12" i="67"/>
  <c r="T10" i="67"/>
  <c r="S10" i="67"/>
  <c r="M14" i="67"/>
  <c r="S15" i="67"/>
  <c r="K41" i="66"/>
  <c r="E44" i="66"/>
  <c r="E46" i="66"/>
  <c r="J47" i="66"/>
  <c r="E49" i="66"/>
  <c r="E52" i="66"/>
  <c r="E54" i="66"/>
  <c r="J55" i="66"/>
  <c r="K57" i="66"/>
  <c r="K39" i="66"/>
  <c r="E28" i="66"/>
  <c r="E36" i="66"/>
  <c r="K27" i="66"/>
  <c r="J28" i="66"/>
  <c r="K32" i="66"/>
  <c r="K35" i="66"/>
  <c r="J36" i="66"/>
  <c r="K40" i="66"/>
  <c r="K43" i="66"/>
  <c r="J44" i="66"/>
  <c r="K48" i="66"/>
  <c r="K51" i="66"/>
  <c r="J52" i="66"/>
  <c r="K56" i="66"/>
  <c r="J57" i="66"/>
  <c r="J38" i="66"/>
  <c r="E40" i="66"/>
  <c r="E42" i="66"/>
  <c r="J43" i="66"/>
  <c r="E45" i="66"/>
  <c r="J46" i="66"/>
  <c r="E48" i="66"/>
  <c r="E50" i="66"/>
  <c r="J51" i="66"/>
  <c r="K53" i="66"/>
  <c r="J54" i="66"/>
  <c r="E56" i="66"/>
  <c r="K58" i="66"/>
  <c r="J56" i="66"/>
  <c r="K29" i="66"/>
  <c r="K37" i="66"/>
  <c r="K45" i="66"/>
  <c r="K49" i="66"/>
  <c r="E25" i="66"/>
  <c r="K26" i="66"/>
  <c r="E33" i="66"/>
  <c r="K34" i="66"/>
  <c r="K38" i="66"/>
  <c r="E41" i="66"/>
  <c r="K42" i="66"/>
  <c r="K46" i="66"/>
  <c r="K50" i="66"/>
  <c r="E53" i="66"/>
  <c r="K54" i="66"/>
  <c r="E57" i="66"/>
  <c r="E30" i="66"/>
  <c r="E58" i="66"/>
  <c r="J25" i="66"/>
  <c r="E27" i="66"/>
  <c r="J29" i="66"/>
  <c r="E31" i="66"/>
  <c r="J33" i="66"/>
  <c r="E35" i="66"/>
  <c r="J37" i="66"/>
  <c r="E39" i="66"/>
  <c r="J41" i="66"/>
  <c r="E43" i="66"/>
  <c r="J45" i="66"/>
  <c r="E47" i="66"/>
  <c r="J49" i="66"/>
  <c r="E51" i="66"/>
  <c r="J53" i="66"/>
  <c r="E55" i="66"/>
  <c r="L9" i="67" l="1"/>
  <c r="S12" i="67"/>
  <c r="S14" i="67"/>
  <c r="S13" i="67"/>
  <c r="M10" i="67"/>
  <c r="S9" i="67"/>
  <c r="M15" i="67"/>
  <c r="I28" i="65"/>
  <c r="I83" i="65" l="1"/>
  <c r="A35" i="65"/>
  <c r="A36" i="65" s="1"/>
  <c r="I34" i="65"/>
  <c r="I33" i="65"/>
  <c r="H33" i="65"/>
  <c r="G33" i="65"/>
  <c r="I32" i="65"/>
  <c r="H32" i="65"/>
  <c r="G32" i="65"/>
  <c r="I31" i="65"/>
  <c r="H31" i="65"/>
  <c r="G31" i="65"/>
  <c r="I30" i="65"/>
  <c r="H30" i="65"/>
  <c r="G30" i="65"/>
  <c r="I29" i="65"/>
  <c r="J29" i="65" s="1"/>
  <c r="H29" i="65"/>
  <c r="G29" i="65"/>
  <c r="H28" i="65"/>
  <c r="G28" i="65"/>
  <c r="I27" i="65"/>
  <c r="H27" i="65"/>
  <c r="G27" i="65"/>
  <c r="I26" i="65"/>
  <c r="G26" i="65"/>
  <c r="I25" i="65"/>
  <c r="H25" i="65"/>
  <c r="G25" i="65"/>
  <c r="I24" i="65"/>
  <c r="H24" i="65"/>
  <c r="G24" i="65"/>
  <c r="C17" i="65"/>
  <c r="C18" i="65" s="1"/>
  <c r="K31" i="65" l="1"/>
  <c r="K25" i="65"/>
  <c r="K29" i="65"/>
  <c r="K33" i="65"/>
  <c r="J25" i="65"/>
  <c r="K27" i="65"/>
  <c r="K30" i="65"/>
  <c r="I35" i="65"/>
  <c r="J33" i="65"/>
  <c r="J30" i="65"/>
  <c r="J26" i="65"/>
  <c r="J31" i="65"/>
  <c r="J24" i="65"/>
  <c r="J28" i="65"/>
  <c r="J27" i="65"/>
  <c r="J32" i="65"/>
  <c r="C20" i="65"/>
  <c r="A37" i="65"/>
  <c r="I36" i="65"/>
  <c r="K28" i="65"/>
  <c r="K24" i="65"/>
  <c r="K32" i="65"/>
  <c r="H26" i="65"/>
  <c r="K26" i="65" s="1"/>
  <c r="C11" i="65" l="1"/>
  <c r="C19" i="65"/>
  <c r="I37" i="65"/>
  <c r="A38" i="65"/>
  <c r="A39" i="65" l="1"/>
  <c r="I38" i="65"/>
  <c r="A40" i="65" l="1"/>
  <c r="I39" i="65"/>
  <c r="A41" i="65" l="1"/>
  <c r="I40" i="65"/>
  <c r="I41" i="65" l="1"/>
  <c r="A42" i="65"/>
  <c r="A43" i="65" l="1"/>
  <c r="I42" i="65"/>
  <c r="I43" i="65" l="1"/>
  <c r="A44" i="65"/>
  <c r="A45" i="65" l="1"/>
  <c r="I44" i="65"/>
  <c r="I45" i="65" l="1"/>
  <c r="A46" i="65"/>
  <c r="A47" i="65" l="1"/>
  <c r="I46" i="65"/>
  <c r="A48" i="65" l="1"/>
  <c r="I47" i="65"/>
  <c r="A49" i="65" l="1"/>
  <c r="I48" i="65"/>
  <c r="I49" i="65" l="1"/>
  <c r="A50" i="65"/>
  <c r="A51" i="65" l="1"/>
  <c r="I50" i="65"/>
  <c r="I51" i="65" l="1"/>
  <c r="A52" i="65"/>
  <c r="A53" i="65" l="1"/>
  <c r="I52" i="65"/>
  <c r="A54" i="65" l="1"/>
  <c r="I53" i="65"/>
  <c r="A55" i="65" l="1"/>
  <c r="I54" i="65"/>
  <c r="I55" i="65" l="1"/>
  <c r="A56" i="65"/>
  <c r="A57" i="65" l="1"/>
  <c r="I56" i="65"/>
  <c r="I57" i="65" l="1"/>
  <c r="A58" i="65"/>
  <c r="A59" i="65" l="1"/>
  <c r="I58" i="65"/>
  <c r="A60" i="65" l="1"/>
  <c r="I59" i="65"/>
  <c r="A61" i="65" l="1"/>
  <c r="I60" i="65"/>
  <c r="I61" i="65" l="1"/>
  <c r="A62" i="65"/>
  <c r="A63" i="65" l="1"/>
  <c r="I62" i="65"/>
  <c r="A64" i="65" l="1"/>
  <c r="I63" i="65"/>
  <c r="A65" i="65" l="1"/>
  <c r="I64" i="65"/>
  <c r="I65" i="65" l="1"/>
  <c r="A66" i="65"/>
  <c r="A67" i="65" l="1"/>
  <c r="I66" i="65"/>
  <c r="I67" i="65" l="1"/>
  <c r="A68" i="65"/>
  <c r="A69" i="65" l="1"/>
  <c r="I68" i="65"/>
  <c r="A70" i="65" l="1"/>
  <c r="I69" i="65"/>
  <c r="A71" i="65" l="1"/>
  <c r="I70" i="65"/>
  <c r="A72" i="65" l="1"/>
  <c r="I71" i="65"/>
  <c r="A73" i="65" l="1"/>
  <c r="I72" i="65"/>
  <c r="I73" i="65" l="1"/>
  <c r="A74" i="65"/>
  <c r="A75" i="65" l="1"/>
  <c r="I74" i="65"/>
  <c r="A76" i="65" l="1"/>
  <c r="I75" i="65"/>
  <c r="A77" i="65" l="1"/>
  <c r="I76" i="65"/>
  <c r="A78" i="65" l="1"/>
  <c r="I77" i="65"/>
  <c r="A79" i="65" l="1"/>
  <c r="I78" i="65"/>
  <c r="A80" i="65" l="1"/>
  <c r="I79" i="65"/>
  <c r="A81" i="65" l="1"/>
  <c r="I80" i="65"/>
  <c r="A82" i="65" l="1"/>
  <c r="I82" i="65" s="1"/>
  <c r="I81" i="65"/>
  <c r="F128" i="64" l="1"/>
  <c r="F127" i="64"/>
  <c r="F126" i="64"/>
  <c r="F125" i="64"/>
  <c r="F124" i="64"/>
  <c r="F123" i="64"/>
  <c r="F122" i="64"/>
  <c r="F121" i="64"/>
  <c r="F120" i="64"/>
  <c r="F119" i="64"/>
  <c r="F114" i="64"/>
  <c r="F113" i="64"/>
  <c r="F112" i="64"/>
  <c r="F111" i="64"/>
  <c r="F110" i="64"/>
  <c r="F109" i="64"/>
  <c r="F108" i="64"/>
  <c r="F107" i="64"/>
  <c r="F106" i="64"/>
  <c r="F105" i="64"/>
  <c r="F100" i="64"/>
  <c r="F99" i="64"/>
  <c r="F98" i="64"/>
  <c r="F97" i="64"/>
  <c r="F96" i="64"/>
  <c r="F95" i="64"/>
  <c r="F94" i="64"/>
  <c r="F93" i="64"/>
  <c r="F92" i="64"/>
  <c r="F91" i="64"/>
  <c r="F86" i="64"/>
  <c r="F85" i="64"/>
  <c r="F84" i="64"/>
  <c r="F83" i="64"/>
  <c r="F82" i="64"/>
  <c r="F81" i="64"/>
  <c r="F80" i="64"/>
  <c r="F79" i="64"/>
  <c r="F78" i="64"/>
  <c r="F77" i="64"/>
  <c r="F72" i="64"/>
  <c r="F71" i="64"/>
  <c r="F70" i="64"/>
  <c r="F69" i="64"/>
  <c r="F68" i="64"/>
  <c r="F67" i="64"/>
  <c r="F66" i="64"/>
  <c r="F65" i="64"/>
  <c r="F64" i="64"/>
  <c r="F63" i="64"/>
  <c r="F58" i="64"/>
  <c r="F57" i="64"/>
  <c r="F56" i="64"/>
  <c r="F55" i="64"/>
  <c r="F54" i="64"/>
  <c r="F53" i="64"/>
  <c r="F52" i="64"/>
  <c r="F51" i="64"/>
  <c r="F50" i="64"/>
  <c r="F49" i="64"/>
  <c r="F44" i="64"/>
  <c r="F43" i="64"/>
  <c r="F42" i="64"/>
  <c r="F41" i="64"/>
  <c r="F40" i="64"/>
  <c r="F39" i="64"/>
  <c r="F38" i="64"/>
  <c r="F37" i="64"/>
  <c r="F36" i="64"/>
  <c r="F35" i="64"/>
  <c r="F30" i="64"/>
  <c r="F29" i="64"/>
  <c r="F28" i="64"/>
  <c r="F27" i="64"/>
  <c r="F26" i="64"/>
  <c r="F25" i="64"/>
  <c r="F24" i="64"/>
  <c r="F23" i="64"/>
  <c r="F22" i="64"/>
  <c r="F21" i="64"/>
  <c r="Q16" i="64"/>
  <c r="P16" i="64"/>
  <c r="O16" i="64"/>
  <c r="N16" i="64"/>
  <c r="J16" i="64"/>
  <c r="I16" i="64"/>
  <c r="H16" i="64"/>
  <c r="G16" i="64"/>
  <c r="B16" i="64"/>
  <c r="Q15" i="64"/>
  <c r="P15" i="64"/>
  <c r="O15" i="64"/>
  <c r="N15" i="64"/>
  <c r="R15" i="64" s="1"/>
  <c r="J15" i="64"/>
  <c r="I15" i="64"/>
  <c r="H15" i="64"/>
  <c r="G15" i="64"/>
  <c r="K15" i="64" s="1"/>
  <c r="B15" i="64"/>
  <c r="Q14" i="64"/>
  <c r="P14" i="64"/>
  <c r="O14" i="64"/>
  <c r="N14" i="64"/>
  <c r="J14" i="64"/>
  <c r="I14" i="64"/>
  <c r="H14" i="64"/>
  <c r="G14" i="64"/>
  <c r="B14" i="64"/>
  <c r="Q13" i="64"/>
  <c r="P13" i="64"/>
  <c r="O13" i="64"/>
  <c r="N13" i="64"/>
  <c r="J13" i="64"/>
  <c r="I13" i="64"/>
  <c r="H13" i="64"/>
  <c r="G13" i="64"/>
  <c r="B13" i="64"/>
  <c r="Q12" i="64"/>
  <c r="P12" i="64"/>
  <c r="O12" i="64"/>
  <c r="N12" i="64"/>
  <c r="J12" i="64"/>
  <c r="I12" i="64"/>
  <c r="H12" i="64"/>
  <c r="G12" i="64"/>
  <c r="B12" i="64"/>
  <c r="Q11" i="64"/>
  <c r="P11" i="64"/>
  <c r="O11" i="64"/>
  <c r="N11" i="64"/>
  <c r="R11" i="64" s="1"/>
  <c r="J11" i="64"/>
  <c r="I11" i="64"/>
  <c r="H11" i="64"/>
  <c r="G11" i="64"/>
  <c r="K11" i="64" s="1"/>
  <c r="B11" i="64"/>
  <c r="Q10" i="64"/>
  <c r="P10" i="64"/>
  <c r="O10" i="64"/>
  <c r="N10" i="64"/>
  <c r="J10" i="64"/>
  <c r="I10" i="64"/>
  <c r="H10" i="64"/>
  <c r="G10" i="64"/>
  <c r="B10" i="64"/>
  <c r="Q9" i="64"/>
  <c r="P9" i="64"/>
  <c r="O9" i="64"/>
  <c r="N9" i="64"/>
  <c r="J9" i="64"/>
  <c r="I9" i="64"/>
  <c r="H9" i="64"/>
  <c r="G9" i="64"/>
  <c r="B9" i="64"/>
  <c r="K12" i="64" l="1"/>
  <c r="M12" i="64" s="1"/>
  <c r="R12" i="64"/>
  <c r="K16" i="64"/>
  <c r="M16" i="64" s="1"/>
  <c r="R16" i="64"/>
  <c r="T16" i="64" s="1"/>
  <c r="K9" i="64"/>
  <c r="L9" i="64" s="1"/>
  <c r="K13" i="64"/>
  <c r="R13" i="64"/>
  <c r="S13" i="64" s="1"/>
  <c r="R9" i="64"/>
  <c r="T9" i="64" s="1"/>
  <c r="K10" i="64"/>
  <c r="L10" i="64" s="1"/>
  <c r="R10" i="64"/>
  <c r="K14" i="64"/>
  <c r="L14" i="64" s="1"/>
  <c r="R14" i="64"/>
  <c r="T14" i="64" s="1"/>
  <c r="M11" i="64"/>
  <c r="L11" i="64"/>
  <c r="S11" i="64"/>
  <c r="T11" i="64"/>
  <c r="M15" i="64"/>
  <c r="L15" i="64"/>
  <c r="L12" i="64"/>
  <c r="T12" i="64"/>
  <c r="S12" i="64"/>
  <c r="L16" i="64"/>
  <c r="S16" i="64"/>
  <c r="T13" i="64"/>
  <c r="M9" i="64"/>
  <c r="S9" i="64"/>
  <c r="M13" i="64"/>
  <c r="L13" i="64"/>
  <c r="M10" i="64"/>
  <c r="T10" i="64"/>
  <c r="S10" i="64"/>
  <c r="M14" i="64"/>
  <c r="S14" i="64"/>
  <c r="S15" i="64"/>
  <c r="T15" i="64"/>
  <c r="L6" i="59" l="1"/>
  <c r="L5" i="59"/>
  <c r="B30" i="59"/>
  <c r="B29" i="59"/>
  <c r="B28" i="59"/>
  <c r="B27" i="59"/>
  <c r="B26" i="59"/>
  <c r="B25" i="59"/>
  <c r="B24" i="59"/>
  <c r="B23" i="59"/>
  <c r="G21" i="59"/>
  <c r="K17" i="59"/>
  <c r="M17" i="59" s="1"/>
  <c r="B17" i="59"/>
  <c r="K16" i="59"/>
  <c r="L16" i="59" s="1"/>
  <c r="B16" i="59"/>
  <c r="K15" i="59"/>
  <c r="M15" i="59" s="1"/>
  <c r="B15" i="59"/>
  <c r="K14" i="59"/>
  <c r="M14" i="59" s="1"/>
  <c r="B14" i="59"/>
  <c r="K13" i="59"/>
  <c r="M13" i="59" s="1"/>
  <c r="B13" i="59"/>
  <c r="K12" i="59"/>
  <c r="L12" i="59" s="1"/>
  <c r="B12" i="59"/>
  <c r="K11" i="59"/>
  <c r="M11" i="59" s="1"/>
  <c r="B11" i="59"/>
  <c r="K10" i="59"/>
  <c r="M10" i="59" s="1"/>
  <c r="B10" i="59"/>
  <c r="B4" i="59"/>
  <c r="J30" i="59" l="1"/>
  <c r="G32" i="59"/>
  <c r="H32" i="59"/>
  <c r="J32" i="59"/>
  <c r="I32" i="59"/>
  <c r="M16" i="59"/>
  <c r="M12" i="59"/>
  <c r="L15" i="59"/>
  <c r="L11" i="59"/>
  <c r="L10" i="59"/>
  <c r="L14" i="59"/>
  <c r="L17" i="59"/>
  <c r="L13" i="59"/>
  <c r="I25" i="59"/>
  <c r="G26" i="59"/>
  <c r="I27" i="59"/>
  <c r="G28" i="59"/>
  <c r="J23" i="59"/>
  <c r="H24" i="59"/>
  <c r="J25" i="59"/>
  <c r="H26" i="59"/>
  <c r="J27" i="59"/>
  <c r="H28" i="59"/>
  <c r="J29" i="59"/>
  <c r="H30" i="59"/>
  <c r="I23" i="59"/>
  <c r="G23" i="59"/>
  <c r="I24" i="59"/>
  <c r="G25" i="59"/>
  <c r="I26" i="59"/>
  <c r="G27" i="59"/>
  <c r="I28" i="59"/>
  <c r="G29" i="59"/>
  <c r="I30" i="59"/>
  <c r="G24" i="59"/>
  <c r="I29" i="59"/>
  <c r="G30" i="59"/>
  <c r="H23" i="59"/>
  <c r="J24" i="59"/>
  <c r="H25" i="59"/>
  <c r="J26" i="59"/>
  <c r="H27" i="59"/>
  <c r="J28" i="59"/>
  <c r="H29" i="59"/>
  <c r="F131" i="57"/>
  <c r="F130" i="57"/>
  <c r="F129" i="57"/>
  <c r="F128" i="57"/>
  <c r="F127" i="57"/>
  <c r="F126" i="57"/>
  <c r="F125" i="57"/>
  <c r="F124" i="57"/>
  <c r="F123" i="57"/>
  <c r="F122" i="57"/>
  <c r="F117" i="57"/>
  <c r="F116" i="57"/>
  <c r="F115" i="57"/>
  <c r="F114" i="57"/>
  <c r="F113" i="57"/>
  <c r="F112" i="57"/>
  <c r="F111" i="57"/>
  <c r="F110" i="57"/>
  <c r="F109" i="57"/>
  <c r="F108" i="57"/>
  <c r="F103" i="57"/>
  <c r="F102" i="57"/>
  <c r="F101" i="57"/>
  <c r="F100" i="57"/>
  <c r="F99" i="57"/>
  <c r="F98" i="57"/>
  <c r="F97" i="57"/>
  <c r="F96" i="57"/>
  <c r="F95" i="57"/>
  <c r="F94" i="57"/>
  <c r="F89" i="57"/>
  <c r="F88" i="57"/>
  <c r="F87" i="57"/>
  <c r="F86" i="57"/>
  <c r="F85" i="57"/>
  <c r="F84" i="57"/>
  <c r="F83" i="57"/>
  <c r="F82" i="57"/>
  <c r="F81" i="57"/>
  <c r="F80" i="57"/>
  <c r="F75" i="57"/>
  <c r="F74" i="57"/>
  <c r="F73" i="57"/>
  <c r="F72" i="57"/>
  <c r="F71" i="57"/>
  <c r="F70" i="57"/>
  <c r="F69" i="57"/>
  <c r="F68" i="57"/>
  <c r="F67" i="57"/>
  <c r="F66" i="57"/>
  <c r="F61" i="57"/>
  <c r="F60" i="57"/>
  <c r="F59" i="57"/>
  <c r="F58" i="57"/>
  <c r="F57" i="57"/>
  <c r="F56" i="57"/>
  <c r="F55" i="57"/>
  <c r="F54" i="57"/>
  <c r="F53" i="57"/>
  <c r="F52" i="57"/>
  <c r="F47" i="57"/>
  <c r="F46" i="57"/>
  <c r="F45" i="57"/>
  <c r="F44" i="57"/>
  <c r="F43" i="57"/>
  <c r="F42" i="57"/>
  <c r="F41" i="57"/>
  <c r="F40" i="57"/>
  <c r="F39" i="57"/>
  <c r="F38" i="57"/>
  <c r="F33" i="57"/>
  <c r="F32" i="57"/>
  <c r="F31" i="57"/>
  <c r="F30" i="57"/>
  <c r="F29" i="57"/>
  <c r="F28" i="57"/>
  <c r="F27" i="57"/>
  <c r="F26" i="57"/>
  <c r="F25" i="57"/>
  <c r="F24" i="57"/>
  <c r="O9" i="57"/>
  <c r="P9" i="57"/>
  <c r="Q9" i="57"/>
  <c r="O10" i="57"/>
  <c r="P10" i="57"/>
  <c r="Q10" i="57"/>
  <c r="O11" i="57"/>
  <c r="P11" i="57"/>
  <c r="Q11" i="57"/>
  <c r="O12" i="57"/>
  <c r="P12" i="57"/>
  <c r="Q12" i="57"/>
  <c r="O13" i="57"/>
  <c r="P13" i="57"/>
  <c r="Q13" i="57"/>
  <c r="O14" i="57"/>
  <c r="P14" i="57"/>
  <c r="Q14" i="57"/>
  <c r="O15" i="57"/>
  <c r="P15" i="57"/>
  <c r="Q15" i="57"/>
  <c r="O16" i="57"/>
  <c r="X10" i="57" s="1"/>
  <c r="P16" i="57"/>
  <c r="X11" i="57" s="1"/>
  <c r="Q16" i="57"/>
  <c r="X12" i="57" s="1"/>
  <c r="N16" i="57"/>
  <c r="N15" i="57"/>
  <c r="N14" i="57"/>
  <c r="N13" i="57"/>
  <c r="N12" i="57"/>
  <c r="N11" i="57"/>
  <c r="N10" i="57"/>
  <c r="N9" i="57"/>
  <c r="H9" i="57"/>
  <c r="I9" i="57"/>
  <c r="J9" i="57"/>
  <c r="H10" i="57"/>
  <c r="I10" i="57"/>
  <c r="J10" i="57"/>
  <c r="H11" i="57"/>
  <c r="I11" i="57"/>
  <c r="J11" i="57"/>
  <c r="H12" i="57"/>
  <c r="I12" i="57"/>
  <c r="J12" i="57"/>
  <c r="H13" i="57"/>
  <c r="I13" i="57"/>
  <c r="J13" i="57"/>
  <c r="H14" i="57"/>
  <c r="I14" i="57"/>
  <c r="J14" i="57"/>
  <c r="H15" i="57"/>
  <c r="I15" i="57"/>
  <c r="J15" i="57"/>
  <c r="H16" i="57"/>
  <c r="W10" i="57" s="1"/>
  <c r="I16" i="57"/>
  <c r="W11" i="57" s="1"/>
  <c r="J16" i="57"/>
  <c r="W12" i="57" s="1"/>
  <c r="G16" i="57"/>
  <c r="W9" i="57" s="1"/>
  <c r="G15" i="57"/>
  <c r="G14" i="57"/>
  <c r="G13" i="57"/>
  <c r="G12" i="57"/>
  <c r="G11" i="57"/>
  <c r="G10" i="57"/>
  <c r="G9" i="57"/>
  <c r="B16" i="57"/>
  <c r="B15" i="57"/>
  <c r="B14" i="57"/>
  <c r="B13" i="57"/>
  <c r="B12" i="57"/>
  <c r="B11" i="57"/>
  <c r="B10" i="57"/>
  <c r="B9" i="57"/>
  <c r="R11" i="57" l="1"/>
  <c r="S11" i="57" s="1"/>
  <c r="R15" i="57"/>
  <c r="T15" i="57" s="1"/>
  <c r="K16" i="57"/>
  <c r="L16" i="57" s="1"/>
  <c r="X9" i="57"/>
  <c r="R16" i="57"/>
  <c r="T16" i="57" s="1"/>
  <c r="K30" i="59"/>
  <c r="M30" i="59" s="1"/>
  <c r="K29" i="59"/>
  <c r="M29" i="59" s="1"/>
  <c r="K25" i="59"/>
  <c r="M25" i="59" s="1"/>
  <c r="K28" i="59"/>
  <c r="M28" i="59" s="1"/>
  <c r="K24" i="59"/>
  <c r="K27" i="59"/>
  <c r="L27" i="59" s="1"/>
  <c r="K23" i="59"/>
  <c r="L23" i="59" s="1"/>
  <c r="K26" i="59"/>
  <c r="L26" i="59" s="1"/>
  <c r="T11" i="57"/>
  <c r="R12" i="57"/>
  <c r="S12" i="57" s="1"/>
  <c r="S16" i="57"/>
  <c r="R13" i="57"/>
  <c r="S13" i="57" s="1"/>
  <c r="R9" i="57"/>
  <c r="S9" i="57" s="1"/>
  <c r="K10" i="57"/>
  <c r="L10" i="57" s="1"/>
  <c r="R10" i="57"/>
  <c r="S10" i="57" s="1"/>
  <c r="R14" i="57"/>
  <c r="S14" i="57" s="1"/>
  <c r="S15" i="57"/>
  <c r="K15" i="57"/>
  <c r="L15" i="57" s="1"/>
  <c r="K11" i="57"/>
  <c r="L11" i="57" s="1"/>
  <c r="K14" i="57"/>
  <c r="L14" i="57" s="1"/>
  <c r="K13" i="57"/>
  <c r="L13" i="57" s="1"/>
  <c r="K12" i="57"/>
  <c r="L12" i="57" s="1"/>
  <c r="L29" i="59" l="1"/>
  <c r="M16" i="57"/>
  <c r="T9" i="57"/>
  <c r="M10" i="57"/>
  <c r="M13" i="57"/>
  <c r="M11" i="57"/>
  <c r="T14" i="57"/>
  <c r="L28" i="59"/>
  <c r="L25" i="59"/>
  <c r="M26" i="59"/>
  <c r="M23" i="59"/>
  <c r="L30" i="59"/>
  <c r="M27" i="59"/>
  <c r="M24" i="59"/>
  <c r="L24" i="59"/>
  <c r="T10" i="57"/>
  <c r="T12" i="57"/>
  <c r="M14" i="57"/>
  <c r="T13" i="57"/>
  <c r="M12" i="57"/>
  <c r="M15" i="57"/>
  <c r="K9" i="57"/>
  <c r="L9" i="57" l="1"/>
  <c r="M9" i="57"/>
</calcChain>
</file>

<file path=xl/sharedStrings.xml><?xml version="1.0" encoding="utf-8"?>
<sst xmlns="http://schemas.openxmlformats.org/spreadsheetml/2006/main" count="986" uniqueCount="164">
  <si>
    <t>anisotr</t>
  </si>
  <si>
    <t>UNIWEST</t>
  </si>
  <si>
    <t>cycles</t>
  </si>
  <si>
    <t>41C</t>
  </si>
  <si>
    <t>43C</t>
  </si>
  <si>
    <t>average</t>
  </si>
  <si>
    <t>[V]</t>
  </si>
  <si>
    <t>specimens</t>
  </si>
  <si>
    <t>#</t>
  </si>
  <si>
    <t>Cycles</t>
  </si>
  <si>
    <t>Stress (ksi)</t>
  </si>
  <si>
    <t>Set</t>
  </si>
  <si>
    <t>Note</t>
  </si>
  <si>
    <t>S1</t>
  </si>
  <si>
    <t>44C</t>
  </si>
  <si>
    <t>S2</t>
  </si>
  <si>
    <t>45C</t>
  </si>
  <si>
    <t>7C</t>
  </si>
  <si>
    <t>13C</t>
  </si>
  <si>
    <t>8C</t>
  </si>
  <si>
    <t>35C</t>
  </si>
  <si>
    <t>24C</t>
  </si>
  <si>
    <t>34C</t>
  </si>
  <si>
    <t>9C</t>
  </si>
  <si>
    <t>10C</t>
  </si>
  <si>
    <t>19C</t>
  </si>
  <si>
    <t>30C</t>
  </si>
  <si>
    <t>32C</t>
  </si>
  <si>
    <t>46C</t>
  </si>
  <si>
    <t>23C</t>
  </si>
  <si>
    <t>25C</t>
  </si>
  <si>
    <t>21C</t>
  </si>
  <si>
    <t>47C</t>
  </si>
  <si>
    <t>27C</t>
  </si>
  <si>
    <t>26C</t>
  </si>
  <si>
    <t>28C</t>
  </si>
  <si>
    <t>48C</t>
  </si>
  <si>
    <t>37C</t>
  </si>
  <si>
    <t>39C</t>
  </si>
  <si>
    <t>42C</t>
  </si>
  <si>
    <t>49C</t>
  </si>
  <si>
    <t>20C</t>
  </si>
  <si>
    <t>36C</t>
  </si>
  <si>
    <t>Cracked</t>
  </si>
  <si>
    <t>6C</t>
  </si>
  <si>
    <t>31C</t>
  </si>
  <si>
    <t>29C</t>
  </si>
  <si>
    <t>14C</t>
  </si>
  <si>
    <t>Different stress level</t>
  </si>
  <si>
    <t>38C</t>
  </si>
  <si>
    <t>16C</t>
  </si>
  <si>
    <t>neg dev</t>
  </si>
  <si>
    <t>pos dev</t>
  </si>
  <si>
    <t>[1E6]</t>
  </si>
  <si>
    <t>Location</t>
  </si>
  <si>
    <t>Specimen ID</t>
  </si>
  <si>
    <t>US-1368</t>
  </si>
  <si>
    <t>S/N 20273</t>
  </si>
  <si>
    <t>100 kHz - 500 kHz</t>
  </si>
  <si>
    <t xml:space="preserve">  average (3-8)</t>
  </si>
  <si>
    <t xml:space="preserve">  average (5-8)</t>
  </si>
  <si>
    <t>[%Fe]</t>
  </si>
  <si>
    <t>calibration</t>
  </si>
  <si>
    <t>a1</t>
  </si>
  <si>
    <r>
      <rPr>
        <sz val="11"/>
        <color theme="1"/>
        <rFont val="Times New Roman"/>
        <family val="1"/>
      </rPr>
      <t>χ</t>
    </r>
    <r>
      <rPr>
        <sz val="11"/>
        <color theme="1"/>
        <rFont val="Calibri"/>
        <family val="2"/>
      </rPr>
      <t>_m = a_1*%Fe+a2*(%Fe)^2</t>
    </r>
  </si>
  <si>
    <t>a2</t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</si>
  <si>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Calibri"/>
        <family val="2"/>
      </rPr>
      <t xml:space="preserve">_r = 1 + </t>
    </r>
    <r>
      <rPr>
        <sz val="11"/>
        <color theme="1"/>
        <rFont val="Times New Roman"/>
        <family val="1"/>
      </rPr>
      <t>χ</t>
    </r>
    <r>
      <rPr>
        <sz val="11"/>
        <color theme="1"/>
        <rFont val="Calibri"/>
        <family val="2"/>
      </rPr>
      <t>_m</t>
    </r>
  </si>
  <si>
    <t>88 ksi stress level</t>
  </si>
  <si>
    <t>80 ksi stress level</t>
  </si>
  <si>
    <t>84 ksi stress level</t>
  </si>
  <si>
    <t>trend line</t>
  </si>
  <si>
    <t>rel perm</t>
  </si>
  <si>
    <t>b0</t>
  </si>
  <si>
    <t>b1</t>
  </si>
  <si>
    <t>avg (3-8)</t>
  </si>
  <si>
    <t>[%]</t>
  </si>
  <si>
    <t>avg (5-8)</t>
  </si>
  <si>
    <t xml:space="preserve">  0</t>
  </si>
  <si>
    <t xml:space="preserve">  0.15</t>
  </si>
  <si>
    <t xml:space="preserve">  0.3</t>
  </si>
  <si>
    <t xml:space="preserve">  0.45</t>
  </si>
  <si>
    <t xml:space="preserve">  0.6</t>
  </si>
  <si>
    <t xml:space="preserve">  0.75</t>
  </si>
  <si>
    <t xml:space="preserve">  0.9</t>
  </si>
  <si>
    <t xml:space="preserve">  2.0</t>
  </si>
  <si>
    <t>uncracked specimens</t>
  </si>
  <si>
    <t>Frequency: 500 kHz</t>
  </si>
  <si>
    <t>Angle: 17°</t>
  </si>
  <si>
    <t>Horizontal Gain: 70 dB</t>
  </si>
  <si>
    <t>Vertical Gain: 70 dB</t>
  </si>
  <si>
    <t>Nortec 2000D</t>
  </si>
  <si>
    <t>Probe:</t>
  </si>
  <si>
    <t>Fischer Technology Feritscope  MP30E-S</t>
  </si>
  <si>
    <t>average EFC (1-10)</t>
  </si>
  <si>
    <t>Probe: EGAB1.3-FE</t>
  </si>
  <si>
    <t>US-1387</t>
  </si>
  <si>
    <t>S/N 20422</t>
  </si>
  <si>
    <t>3 kHz - 20 kHz</t>
  </si>
  <si>
    <t>Frequency: 30 kHz</t>
  </si>
  <si>
    <t>Angle: 297°</t>
  </si>
  <si>
    <t>avg axial resistance</t>
  </si>
  <si>
    <t>avg normal resistance</t>
  </si>
  <si>
    <t>resistivity anisotropy</t>
  </si>
  <si>
    <t xml:space="preserve">  36C</t>
  </si>
  <si>
    <t xml:space="preserve">  31C</t>
  </si>
  <si>
    <t xml:space="preserve">    6C</t>
  </si>
  <si>
    <t xml:space="preserve">  29C</t>
  </si>
  <si>
    <t>location</t>
  </si>
  <si>
    <t>avg anisotr</t>
  </si>
  <si>
    <t>Frequency: 4 Hz</t>
  </si>
  <si>
    <t>Range: 20 mΩ</t>
  </si>
  <si>
    <t>Excite: 100 µV</t>
  </si>
  <si>
    <t>Time Constant: 3s</t>
  </si>
  <si>
    <t>AC resistance bridge SIM921</t>
  </si>
  <si>
    <t>Preamp gain: 8</t>
  </si>
  <si>
    <t>Four-Point square-electrode ACPD probe</t>
  </si>
  <si>
    <t xml:space="preserve">Pin seperation:  1 cm </t>
  </si>
  <si>
    <r>
      <t>[</t>
    </r>
    <r>
      <rPr>
        <sz val="11"/>
        <color theme="1"/>
        <rFont val="Times New Roman"/>
        <family val="1"/>
      </rPr>
      <t>μΩ]</t>
    </r>
  </si>
  <si>
    <t>stress</t>
  </si>
  <si>
    <t>[ksi]</t>
  </si>
  <si>
    <t>2E6 cycles</t>
  </si>
  <si>
    <r>
      <t xml:space="preserve">power coefficient, </t>
    </r>
    <r>
      <rPr>
        <sz val="11"/>
        <color theme="1"/>
        <rFont val="Times New Roman"/>
        <family val="1"/>
      </rPr>
      <t>β</t>
    </r>
    <r>
      <rPr>
        <sz val="11"/>
        <color theme="1"/>
        <rFont val="Calibri"/>
        <family val="2"/>
        <scheme val="minor"/>
      </rPr>
      <t xml:space="preserve"> </t>
    </r>
  </si>
  <si>
    <t>corner frequency, f_C</t>
  </si>
  <si>
    <t>[Hz]</t>
  </si>
  <si>
    <t>dc resistance, R_DC</t>
  </si>
  <si>
    <r>
      <t>[</t>
    </r>
    <r>
      <rPr>
        <sz val="11"/>
        <color theme="1"/>
        <rFont val="Times New Roman"/>
        <family val="1"/>
      </rPr>
      <t>µΩ</t>
    </r>
    <r>
      <rPr>
        <sz val="11"/>
        <color theme="1"/>
        <rFont val="Calibri"/>
        <family val="2"/>
      </rPr>
      <t>]</t>
    </r>
  </si>
  <si>
    <t>rms difference</t>
  </si>
  <si>
    <t>baseline error</t>
  </si>
  <si>
    <t>electrode separation</t>
  </si>
  <si>
    <t>[mm]</t>
  </si>
  <si>
    <t>COMSOL conductivity</t>
  </si>
  <si>
    <t>[S/m]</t>
  </si>
  <si>
    <t>COMSOL resistance</t>
  </si>
  <si>
    <t>material conductivity</t>
  </si>
  <si>
    <t>[%IACS]</t>
  </si>
  <si>
    <t>material resistivity</t>
  </si>
  <si>
    <r>
      <t>[</t>
    </r>
    <r>
      <rPr>
        <sz val="11"/>
        <color theme="1"/>
        <rFont val="Times New Roman"/>
        <family val="1"/>
      </rPr>
      <t>µΩ cm</t>
    </r>
    <r>
      <rPr>
        <sz val="11"/>
        <color theme="1"/>
        <rFont val="Calibri"/>
        <family val="2"/>
      </rPr>
      <t>]</t>
    </r>
  </si>
  <si>
    <t>Frequency</t>
  </si>
  <si>
    <t>Measured Resistance</t>
  </si>
  <si>
    <t>stdev</t>
  </si>
  <si>
    <t>regression</t>
  </si>
  <si>
    <t>square diff</t>
  </si>
  <si>
    <t>error</t>
  </si>
  <si>
    <r>
      <t>[</t>
    </r>
    <r>
      <rPr>
        <sz val="11"/>
        <color theme="1"/>
        <rFont val="Times New Roman"/>
        <family val="1"/>
      </rPr>
      <t>µΩ^2</t>
    </r>
    <r>
      <rPr>
        <sz val="11"/>
        <color theme="1"/>
        <rFont val="Calibri"/>
        <family val="2"/>
      </rPr>
      <t>]</t>
    </r>
  </si>
  <si>
    <t>regression curve</t>
  </si>
  <si>
    <t>Frequency: 2- 50 Hz</t>
  </si>
  <si>
    <t>current</t>
  </si>
  <si>
    <t>[A]</t>
  </si>
  <si>
    <t>sigma_0</t>
  </si>
  <si>
    <t>[m]</t>
  </si>
  <si>
    <t>normal</t>
  </si>
  <si>
    <t>position</t>
  </si>
  <si>
    <t>V(+)</t>
  </si>
  <si>
    <t>V(-)</t>
  </si>
  <si>
    <t>R_p</t>
  </si>
  <si>
    <t>norm R_p</t>
  </si>
  <si>
    <t>R_n</t>
  </si>
  <si>
    <t>norm R_n</t>
  </si>
  <si>
    <r>
      <t>[</t>
    </r>
    <r>
      <rPr>
        <b/>
        <sz val="11"/>
        <color theme="1"/>
        <rFont val="Calibri"/>
        <family val="2"/>
      </rPr>
      <t>µV]</t>
    </r>
  </si>
  <si>
    <r>
      <t>[</t>
    </r>
    <r>
      <rPr>
        <b/>
        <sz val="11"/>
        <color theme="1"/>
        <rFont val="Calibri"/>
        <family val="2"/>
      </rPr>
      <t>µΩ]</t>
    </r>
  </si>
  <si>
    <t>CMSOL MultiPhysics simulation</t>
  </si>
  <si>
    <t>d</t>
  </si>
  <si>
    <t>cracked</t>
  </si>
  <si>
    <t>cracked specimens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</si>
</sst>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E+00"/>
    <numFmt numFmtId="166" formatCode="0.00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/>
    <xf numFmtId="0" fontId="4" fillId="0" borderId="9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5" borderId="7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/>
    <xf numFmtId="0" fontId="0" fillId="4" borderId="6" xfId="0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1" fillId="0" borderId="0" xfId="1" applyAlignment="1">
      <alignment horizontal="center"/>
    </xf>
    <xf numFmtId="11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/>
    <xf numFmtId="0" fontId="1" fillId="0" borderId="0" xfId="1" applyFont="1" applyAlignment="1">
      <alignment horizontal="center"/>
    </xf>
    <xf numFmtId="11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11" fontId="4" fillId="0" borderId="0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0" fontId="1" fillId="0" borderId="9" xfId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11" fontId="4" fillId="0" borderId="7" xfId="1" applyNumberFormat="1" applyFont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2" xfId="1" applyBorder="1" applyAlignment="1">
      <alignment horizontal="center"/>
    </xf>
    <xf numFmtId="11" fontId="1" fillId="0" borderId="0" xfId="1" applyNumberFormat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4" fontId="1" fillId="0" borderId="9" xfId="1" applyNumberFormat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164" fontId="1" fillId="0" borderId="4" xfId="1" applyNumberForma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1" fillId="0" borderId="13" xfId="1" applyNumberFormat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6" xfId="1" applyBorder="1" applyAlignment="1">
      <alignment horizontal="center"/>
    </xf>
    <xf numFmtId="11" fontId="1" fillId="0" borderId="7" xfId="1" applyNumberFormat="1" applyBorder="1" applyAlignment="1">
      <alignment horizontal="center"/>
    </xf>
    <xf numFmtId="164" fontId="1" fillId="0" borderId="7" xfId="1" applyNumberFormat="1" applyBorder="1" applyAlignment="1">
      <alignment horizontal="center"/>
    </xf>
    <xf numFmtId="164" fontId="1" fillId="0" borderId="8" xfId="1" applyNumberFormat="1" applyBorder="1" applyAlignment="1">
      <alignment horizontal="center"/>
    </xf>
    <xf numFmtId="164" fontId="1" fillId="0" borderId="14" xfId="1" applyNumberFormat="1" applyBorder="1" applyAlignment="1">
      <alignment horizontal="center"/>
    </xf>
    <xf numFmtId="0" fontId="1" fillId="0" borderId="2" xfId="1" applyFont="1" applyBorder="1" applyAlignment="1">
      <alignment horizontal="center"/>
    </xf>
    <xf numFmtId="11" fontId="1" fillId="0" borderId="0" xfId="1" applyNumberFormat="1" applyFont="1" applyBorder="1" applyAlignment="1">
      <alignment horizontal="center"/>
    </xf>
    <xf numFmtId="164" fontId="1" fillId="0" borderId="9" xfId="1" applyNumberFormat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11" fontId="1" fillId="0" borderId="7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11" fontId="1" fillId="0" borderId="4" xfId="1" applyNumberFormat="1" applyBorder="1" applyAlignment="1">
      <alignment horizontal="center"/>
    </xf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4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165" fontId="5" fillId="0" borderId="6" xfId="0" applyNumberFormat="1" applyFont="1" applyFill="1" applyBorder="1" applyAlignment="1">
      <alignment horizontal="center"/>
    </xf>
    <xf numFmtId="165" fontId="5" fillId="0" borderId="7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1" xfId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6600"/>
      <color rgb="FFFF99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5454545454545"/>
          <c:y val="4.0434164479440073E-2"/>
          <c:w val="0.83154040404040408"/>
          <c:h val="0.78692694663167106"/>
        </c:manualLayout>
      </c:layout>
      <c:scatterChart>
        <c:scatterStyle val="lineMarker"/>
        <c:varyColors val="0"/>
        <c:ser>
          <c:idx val="5"/>
          <c:order val="0"/>
          <c:tx>
            <c:v> measured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'resistance vs frequency'!$K$24:$K$33</c:f>
                <c:numCache>
                  <c:formatCode>General</c:formatCode>
                  <c:ptCount val="10"/>
                  <c:pt idx="0">
                    <c:v>0.34068936232292329</c:v>
                  </c:pt>
                  <c:pt idx="1">
                    <c:v>0.28532492635590051</c:v>
                  </c:pt>
                  <c:pt idx="2">
                    <c:v>0.29779458626165162</c:v>
                  </c:pt>
                  <c:pt idx="3">
                    <c:v>0.31184936363571436</c:v>
                  </c:pt>
                  <c:pt idx="4">
                    <c:v>0.27098221343844703</c:v>
                  </c:pt>
                  <c:pt idx="5">
                    <c:v>0.28398866456251393</c:v>
                  </c:pt>
                  <c:pt idx="6">
                    <c:v>0.29350356454394227</c:v>
                  </c:pt>
                  <c:pt idx="7">
                    <c:v>0.37023790405629725</c:v>
                  </c:pt>
                  <c:pt idx="8">
                    <c:v>0.41127200536870973</c:v>
                  </c:pt>
                  <c:pt idx="9">
                    <c:v>0.45352166166568053</c:v>
                  </c:pt>
                </c:numCache>
              </c:numRef>
            </c:plus>
            <c:minus>
              <c:numRef>
                <c:f>'resistance vs frequency'!$K$24:$K$33</c:f>
                <c:numCache>
                  <c:formatCode>General</c:formatCode>
                  <c:ptCount val="10"/>
                  <c:pt idx="0">
                    <c:v>0.34068936232292329</c:v>
                  </c:pt>
                  <c:pt idx="1">
                    <c:v>0.28532492635590051</c:v>
                  </c:pt>
                  <c:pt idx="2">
                    <c:v>0.29779458626165162</c:v>
                  </c:pt>
                  <c:pt idx="3">
                    <c:v>0.31184936363571436</c:v>
                  </c:pt>
                  <c:pt idx="4">
                    <c:v>0.27098221343844703</c:v>
                  </c:pt>
                  <c:pt idx="5">
                    <c:v>0.28398866456251393</c:v>
                  </c:pt>
                  <c:pt idx="6">
                    <c:v>0.29350356454394227</c:v>
                  </c:pt>
                  <c:pt idx="7">
                    <c:v>0.37023790405629725</c:v>
                  </c:pt>
                  <c:pt idx="8">
                    <c:v>0.41127200536870973</c:v>
                  </c:pt>
                  <c:pt idx="9">
                    <c:v>0.45352166166568053</c:v>
                  </c:pt>
                </c:numCache>
              </c:numRef>
            </c:minus>
          </c:errBars>
          <c:xVal>
            <c:numRef>
              <c:f>'resistance vs frequency'!$A$24:$A$33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15</c:v>
                </c:pt>
                <c:pt idx="6">
                  <c:v>22.99</c:v>
                </c:pt>
                <c:pt idx="7">
                  <c:v>35</c:v>
                </c:pt>
                <c:pt idx="8">
                  <c:v>44.98</c:v>
                </c:pt>
                <c:pt idx="9">
                  <c:v>50.02</c:v>
                </c:pt>
              </c:numCache>
            </c:numRef>
          </c:xVal>
          <c:yVal>
            <c:numRef>
              <c:f>'resistance vs frequency'!$G$24:$G$33</c:f>
              <c:numCache>
                <c:formatCode>0.000</c:formatCode>
                <c:ptCount val="10"/>
                <c:pt idx="0">
                  <c:v>6.1740000000000004</c:v>
                </c:pt>
                <c:pt idx="1">
                  <c:v>6.2640000000000002</c:v>
                </c:pt>
                <c:pt idx="2">
                  <c:v>6.2539999999999996</c:v>
                </c:pt>
                <c:pt idx="3">
                  <c:v>6.2460000000000004</c:v>
                </c:pt>
                <c:pt idx="4">
                  <c:v>6.3900000000000006</c:v>
                </c:pt>
                <c:pt idx="5">
                  <c:v>6.4260000000000002</c:v>
                </c:pt>
                <c:pt idx="6">
                  <c:v>7.0920000000000005</c:v>
                </c:pt>
                <c:pt idx="7">
                  <c:v>8.604000000000001</c:v>
                </c:pt>
                <c:pt idx="8">
                  <c:v>10.108000000000001</c:v>
                </c:pt>
                <c:pt idx="9">
                  <c:v>11.044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9-462F-93D4-2C9FEDB0EEDF}"/>
            </c:ext>
          </c:extLst>
        </c:ser>
        <c:ser>
          <c:idx val="6"/>
          <c:order val="1"/>
          <c:tx>
            <c:v>  regression line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'resistance vs frequency'!$A$34:$A$83</c:f>
              <c:numCache>
                <c:formatCode>0.00</c:formatCode>
                <c:ptCount val="50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1.4641000000000006</c:v>
                </c:pt>
                <c:pt idx="5">
                  <c:v>1.6105100000000008</c:v>
                </c:pt>
                <c:pt idx="6">
                  <c:v>1.7715610000000011</c:v>
                </c:pt>
                <c:pt idx="7">
                  <c:v>1.9487171000000014</c:v>
                </c:pt>
                <c:pt idx="8">
                  <c:v>2.1435888100000016</c:v>
                </c:pt>
                <c:pt idx="9">
                  <c:v>2.3579476910000019</c:v>
                </c:pt>
                <c:pt idx="10">
                  <c:v>2.5937424601000023</c:v>
                </c:pt>
                <c:pt idx="11">
                  <c:v>2.8531167061100029</c:v>
                </c:pt>
                <c:pt idx="12">
                  <c:v>3.1384283767210035</c:v>
                </c:pt>
                <c:pt idx="13">
                  <c:v>3.4522712143931042</c:v>
                </c:pt>
                <c:pt idx="14">
                  <c:v>3.7974983358324148</c:v>
                </c:pt>
                <c:pt idx="15">
                  <c:v>4.1772481694156562</c:v>
                </c:pt>
                <c:pt idx="16">
                  <c:v>4.594972986357222</c:v>
                </c:pt>
                <c:pt idx="17">
                  <c:v>5.0544702849929442</c:v>
                </c:pt>
                <c:pt idx="18">
                  <c:v>5.5599173134922388</c:v>
                </c:pt>
                <c:pt idx="19">
                  <c:v>6.1159090448414632</c:v>
                </c:pt>
                <c:pt idx="20">
                  <c:v>6.72749994932561</c:v>
                </c:pt>
                <c:pt idx="21">
                  <c:v>7.4002499442581717</c:v>
                </c:pt>
                <c:pt idx="22">
                  <c:v>8.140274938683989</c:v>
                </c:pt>
                <c:pt idx="23">
                  <c:v>8.9543024325523888</c:v>
                </c:pt>
                <c:pt idx="24">
                  <c:v>9.849732675807628</c:v>
                </c:pt>
                <c:pt idx="25">
                  <c:v>10.834705943388391</c:v>
                </c:pt>
                <c:pt idx="26">
                  <c:v>11.918176537727231</c:v>
                </c:pt>
                <c:pt idx="27">
                  <c:v>13.109994191499954</c:v>
                </c:pt>
                <c:pt idx="28">
                  <c:v>14.420993610649951</c:v>
                </c:pt>
                <c:pt idx="29">
                  <c:v>15.863092971714948</c:v>
                </c:pt>
                <c:pt idx="30">
                  <c:v>17.449402268886445</c:v>
                </c:pt>
                <c:pt idx="31">
                  <c:v>19.194342495775089</c:v>
                </c:pt>
                <c:pt idx="32">
                  <c:v>21.113776745352599</c:v>
                </c:pt>
                <c:pt idx="33">
                  <c:v>23.225154419887861</c:v>
                </c:pt>
                <c:pt idx="34">
                  <c:v>25.547669861876649</c:v>
                </c:pt>
                <c:pt idx="35">
                  <c:v>28.102436848064315</c:v>
                </c:pt>
                <c:pt idx="36">
                  <c:v>30.912680532870748</c:v>
                </c:pt>
                <c:pt idx="37">
                  <c:v>34.003948586157826</c:v>
                </c:pt>
                <c:pt idx="38">
                  <c:v>37.404343444773609</c:v>
                </c:pt>
                <c:pt idx="39">
                  <c:v>41.144777789250973</c:v>
                </c:pt>
                <c:pt idx="40">
                  <c:v>45.259255568176073</c:v>
                </c:pt>
                <c:pt idx="41">
                  <c:v>49.785181124993684</c:v>
                </c:pt>
                <c:pt idx="42">
                  <c:v>54.763699237493057</c:v>
                </c:pt>
                <c:pt idx="43">
                  <c:v>60.240069161242367</c:v>
                </c:pt>
                <c:pt idx="44">
                  <c:v>66.26407607736661</c:v>
                </c:pt>
                <c:pt idx="45">
                  <c:v>72.890483685103277</c:v>
                </c:pt>
                <c:pt idx="46">
                  <c:v>80.179532053613613</c:v>
                </c:pt>
                <c:pt idx="47">
                  <c:v>88.197485258974979</c:v>
                </c:pt>
                <c:pt idx="48">
                  <c:v>97.017233784872488</c:v>
                </c:pt>
                <c:pt idx="49">
                  <c:v>100</c:v>
                </c:pt>
              </c:numCache>
            </c:numRef>
          </c:xVal>
          <c:yVal>
            <c:numRef>
              <c:f>'resistance vs frequency'!$I$34:$I$83</c:f>
              <c:numCache>
                <c:formatCode>0.00</c:formatCode>
                <c:ptCount val="50"/>
                <c:pt idx="0">
                  <c:v>6.2526606719857991</c:v>
                </c:pt>
                <c:pt idx="1">
                  <c:v>6.2526606873039512</c:v>
                </c:pt>
                <c:pt idx="2">
                  <c:v>6.2526607144409905</c:v>
                </c:pt>
                <c:pt idx="3">
                  <c:v>6.2526607625159079</c:v>
                </c:pt>
                <c:pt idx="4">
                  <c:v>6.252660847683547</c:v>
                </c:pt>
                <c:pt idx="5">
                  <c:v>6.252660998563182</c:v>
                </c:pt>
                <c:pt idx="6">
                  <c:v>6.2526612658555623</c:v>
                </c:pt>
                <c:pt idx="7">
                  <c:v>6.2526617393800104</c:v>
                </c:pt>
                <c:pt idx="8">
                  <c:v>6.2526625782564853</c:v>
                </c:pt>
                <c:pt idx="9">
                  <c:v>6.2526640643742928</c:v>
                </c:pt>
                <c:pt idx="10">
                  <c:v>6.2526666971131064</c:v>
                </c:pt>
                <c:pt idx="11">
                  <c:v>6.252671361140572</c:v>
                </c:pt>
                <c:pt idx="12">
                  <c:v>6.2526796236557862</c:v>
                </c:pt>
                <c:pt idx="13">
                  <c:v>6.2526942609106584</c:v>
                </c:pt>
                <c:pt idx="14">
                  <c:v>6.2527201907752445</c:v>
                </c:pt>
                <c:pt idx="15">
                  <c:v>6.2527661242084305</c:v>
                </c:pt>
                <c:pt idx="16">
                  <c:v>6.252847488976073</c:v>
                </c:pt>
                <c:pt idx="17">
                  <c:v>6.2529916030399129</c:v>
                </c:pt>
                <c:pt idx="18">
                  <c:v>6.2532468202349376</c:v>
                </c:pt>
                <c:pt idx="19">
                  <c:v>6.2536986719661201</c:v>
                </c:pt>
                <c:pt idx="20">
                  <c:v>6.2544982742929083</c:v>
                </c:pt>
                <c:pt idx="21">
                  <c:v>6.255912063975182</c:v>
                </c:pt>
                <c:pt idx="22">
                  <c:v>6.2584080832400364</c:v>
                </c:pt>
                <c:pt idx="23">
                  <c:v>6.2628032307675623</c:v>
                </c:pt>
                <c:pt idx="24">
                  <c:v>6.2705071829653214</c:v>
                </c:pt>
                <c:pt idx="25">
                  <c:v>6.2839047905151046</c:v>
                </c:pt>
                <c:pt idx="26">
                  <c:v>6.3068948231432733</c:v>
                </c:pt>
                <c:pt idx="27">
                  <c:v>6.3454904503537701</c:v>
                </c:pt>
                <c:pt idx="28">
                  <c:v>6.4081102800336538</c:v>
                </c:pt>
                <c:pt idx="29">
                  <c:v>6.5048264576679262</c:v>
                </c:pt>
                <c:pt idx="30">
                  <c:v>6.6449673552867141</c:v>
                </c:pt>
                <c:pt idx="31">
                  <c:v>6.8338535837406242</c:v>
                </c:pt>
                <c:pt idx="32">
                  <c:v>7.071059189533063</c:v>
                </c:pt>
                <c:pt idx="33">
                  <c:v>7.3516759794127786</c:v>
                </c:pt>
                <c:pt idx="34">
                  <c:v>7.6692163757492464</c:v>
                </c:pt>
                <c:pt idx="35">
                  <c:v>8.0179183014435527</c:v>
                </c:pt>
                <c:pt idx="36">
                  <c:v>8.3936661483126933</c:v>
                </c:pt>
                <c:pt idx="37">
                  <c:v>8.7939674219145427</c:v>
                </c:pt>
                <c:pt idx="38">
                  <c:v>9.2175839046331571</c:v>
                </c:pt>
                <c:pt idx="39">
                  <c:v>9.6641466534485989</c:v>
                </c:pt>
                <c:pt idx="40">
                  <c:v>10.133861103441809</c:v>
                </c:pt>
                <c:pt idx="41">
                  <c:v>10.627308166179766</c:v>
                </c:pt>
                <c:pt idx="42">
                  <c:v>11.145318529922653</c:v>
                </c:pt>
                <c:pt idx="43">
                  <c:v>11.688896236820133</c:v>
                </c:pt>
                <c:pt idx="44">
                  <c:v>12.259173541747064</c:v>
                </c:pt>
                <c:pt idx="45">
                  <c:v>12.857385050864929</c:v>
                </c:pt>
                <c:pt idx="46">
                  <c:v>13.48485357220104</c:v>
                </c:pt>
                <c:pt idx="47">
                  <c:v>14.142983042852306</c:v>
                </c:pt>
                <c:pt idx="48">
                  <c:v>14.833255738286729</c:v>
                </c:pt>
                <c:pt idx="49">
                  <c:v>15.059545028247378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9-462F-93D4-2C9FEDB0EEDF}"/>
            </c:ext>
          </c:extLst>
        </c:ser>
        <c:ser>
          <c:idx val="0"/>
          <c:order val="2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'resistance vs frequency'!$A$34:$A$83</c:f>
              <c:numCache>
                <c:formatCode>0.00</c:formatCode>
                <c:ptCount val="50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1.4641000000000006</c:v>
                </c:pt>
                <c:pt idx="5">
                  <c:v>1.6105100000000008</c:v>
                </c:pt>
                <c:pt idx="6">
                  <c:v>1.7715610000000011</c:v>
                </c:pt>
                <c:pt idx="7">
                  <c:v>1.9487171000000014</c:v>
                </c:pt>
                <c:pt idx="8">
                  <c:v>2.1435888100000016</c:v>
                </c:pt>
                <c:pt idx="9">
                  <c:v>2.3579476910000019</c:v>
                </c:pt>
                <c:pt idx="10">
                  <c:v>2.5937424601000023</c:v>
                </c:pt>
                <c:pt idx="11">
                  <c:v>2.8531167061100029</c:v>
                </c:pt>
                <c:pt idx="12">
                  <c:v>3.1384283767210035</c:v>
                </c:pt>
                <c:pt idx="13">
                  <c:v>3.4522712143931042</c:v>
                </c:pt>
                <c:pt idx="14">
                  <c:v>3.7974983358324148</c:v>
                </c:pt>
                <c:pt idx="15">
                  <c:v>4.1772481694156562</c:v>
                </c:pt>
                <c:pt idx="16">
                  <c:v>4.594972986357222</c:v>
                </c:pt>
                <c:pt idx="17">
                  <c:v>5.0544702849929442</c:v>
                </c:pt>
                <c:pt idx="18">
                  <c:v>5.5599173134922388</c:v>
                </c:pt>
                <c:pt idx="19">
                  <c:v>6.1159090448414632</c:v>
                </c:pt>
                <c:pt idx="20">
                  <c:v>6.72749994932561</c:v>
                </c:pt>
                <c:pt idx="21">
                  <c:v>7.4002499442581717</c:v>
                </c:pt>
                <c:pt idx="22">
                  <c:v>8.140274938683989</c:v>
                </c:pt>
                <c:pt idx="23">
                  <c:v>8.9543024325523888</c:v>
                </c:pt>
                <c:pt idx="24">
                  <c:v>9.849732675807628</c:v>
                </c:pt>
                <c:pt idx="25">
                  <c:v>10.834705943388391</c:v>
                </c:pt>
                <c:pt idx="26">
                  <c:v>11.918176537727231</c:v>
                </c:pt>
                <c:pt idx="27">
                  <c:v>13.109994191499954</c:v>
                </c:pt>
                <c:pt idx="28">
                  <c:v>14.420993610649951</c:v>
                </c:pt>
                <c:pt idx="29">
                  <c:v>15.863092971714948</c:v>
                </c:pt>
                <c:pt idx="30">
                  <c:v>17.449402268886445</c:v>
                </c:pt>
                <c:pt idx="31">
                  <c:v>19.194342495775089</c:v>
                </c:pt>
                <c:pt idx="32">
                  <c:v>21.113776745352599</c:v>
                </c:pt>
                <c:pt idx="33">
                  <c:v>23.225154419887861</c:v>
                </c:pt>
                <c:pt idx="34">
                  <c:v>25.547669861876649</c:v>
                </c:pt>
                <c:pt idx="35">
                  <c:v>28.102436848064315</c:v>
                </c:pt>
                <c:pt idx="36">
                  <c:v>30.912680532870748</c:v>
                </c:pt>
                <c:pt idx="37">
                  <c:v>34.003948586157826</c:v>
                </c:pt>
                <c:pt idx="38">
                  <c:v>37.404343444773609</c:v>
                </c:pt>
                <c:pt idx="39">
                  <c:v>41.144777789250973</c:v>
                </c:pt>
                <c:pt idx="40">
                  <c:v>45.259255568176073</c:v>
                </c:pt>
                <c:pt idx="41">
                  <c:v>49.785181124993684</c:v>
                </c:pt>
                <c:pt idx="42">
                  <c:v>54.763699237493057</c:v>
                </c:pt>
                <c:pt idx="43">
                  <c:v>60.240069161242367</c:v>
                </c:pt>
                <c:pt idx="44">
                  <c:v>66.26407607736661</c:v>
                </c:pt>
                <c:pt idx="45">
                  <c:v>72.890483685103277</c:v>
                </c:pt>
                <c:pt idx="46">
                  <c:v>80.179532053613613</c:v>
                </c:pt>
                <c:pt idx="47">
                  <c:v>88.197485258974979</c:v>
                </c:pt>
                <c:pt idx="48">
                  <c:v>97.017233784872488</c:v>
                </c:pt>
                <c:pt idx="49">
                  <c:v>100</c:v>
                </c:pt>
              </c:numCache>
            </c:numRef>
          </c:xVal>
          <c:yVal>
            <c:numRef>
              <c:f>'resistance vs frequency'!$J$34:$J$83</c:f>
              <c:numCache>
                <c:formatCode>0.00E+00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9-462F-93D4-2C9FEDB0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43008"/>
        <c:axId val="334443584"/>
      </c:scatterChart>
      <c:valAx>
        <c:axId val="33444300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3066292849757415"/>
              <c:y val="0.896527777777777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4443584"/>
        <c:crosses val="autoZero"/>
        <c:crossBetween val="midCat"/>
        <c:majorUnit val="10"/>
      </c:valAx>
      <c:valAx>
        <c:axId val="334443584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Resistance [</a:t>
                </a:r>
                <a:r>
                  <a:rPr lang="el-GR" b="0"/>
                  <a:t>µΩ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1.3131313131313131E-2"/>
              <c:y val="0.291293471128608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4443008"/>
        <c:crosses val="autoZero"/>
        <c:crossBetween val="midCat"/>
        <c:majorUnit val="2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13810526525093456"/>
          <c:y val="6.3417814960629926E-2"/>
          <c:w val="0.26846039131472205"/>
          <c:h val="0.1122019903762029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2525252525251"/>
          <c:y val="4.0434164479440073E-2"/>
          <c:w val="0.82068181818181818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kHz)'!$N$9:$N$16,'AECC anisotropy (30 kHz)'!$O$9:$O$16,'AECC anisotropy (30 kHz)'!$P$9:$P$16,'AECC anisotropy (30 kHz)'!$Q$9:$Q$16)</c:f>
              <c:numCache>
                <c:formatCode>0.000</c:formatCode>
                <c:ptCount val="32"/>
                <c:pt idx="0">
                  <c:v>-0.13763999999999987</c:v>
                </c:pt>
                <c:pt idx="1">
                  <c:v>-1.1359600000000001</c:v>
                </c:pt>
                <c:pt idx="2">
                  <c:v>-0.8167549999999999</c:v>
                </c:pt>
                <c:pt idx="3">
                  <c:v>-1.0651550000000001</c:v>
                </c:pt>
                <c:pt idx="4">
                  <c:v>-0.83111000000000002</c:v>
                </c:pt>
                <c:pt idx="5">
                  <c:v>-0.68779999999999997</c:v>
                </c:pt>
                <c:pt idx="6">
                  <c:v>-0.86308000000000007</c:v>
                </c:pt>
                <c:pt idx="7">
                  <c:v>-1.2239600000000002</c:v>
                </c:pt>
                <c:pt idx="8">
                  <c:v>-0.46204000000000001</c:v>
                </c:pt>
                <c:pt idx="9">
                  <c:v>-0.6608750000000001</c:v>
                </c:pt>
                <c:pt idx="10">
                  <c:v>-1.01434</c:v>
                </c:pt>
                <c:pt idx="11">
                  <c:v>-0.96812999999999994</c:v>
                </c:pt>
                <c:pt idx="12">
                  <c:v>-0.91206500000000013</c:v>
                </c:pt>
                <c:pt idx="13">
                  <c:v>-1.2763549999999999</c:v>
                </c:pt>
                <c:pt idx="14">
                  <c:v>-1.1929150000000002</c:v>
                </c:pt>
                <c:pt idx="15">
                  <c:v>-0.82825000000000015</c:v>
                </c:pt>
                <c:pt idx="16">
                  <c:v>-0.59638500000000016</c:v>
                </c:pt>
                <c:pt idx="17">
                  <c:v>-0.9518399999999998</c:v>
                </c:pt>
                <c:pt idx="18">
                  <c:v>-0.91773499999999997</c:v>
                </c:pt>
                <c:pt idx="19">
                  <c:v>-0.61719000000000024</c:v>
                </c:pt>
                <c:pt idx="20">
                  <c:v>-0.88489999999999991</c:v>
                </c:pt>
                <c:pt idx="21">
                  <c:v>-0.86271999999999993</c:v>
                </c:pt>
                <c:pt idx="22">
                  <c:v>-0.92684000000000011</c:v>
                </c:pt>
                <c:pt idx="23">
                  <c:v>-1.022275</c:v>
                </c:pt>
                <c:pt idx="24">
                  <c:v>-0.64571000000000001</c:v>
                </c:pt>
                <c:pt idx="25">
                  <c:v>-0.86743000000000015</c:v>
                </c:pt>
                <c:pt idx="26">
                  <c:v>-0.79764000000000002</c:v>
                </c:pt>
                <c:pt idx="27">
                  <c:v>-1.06423</c:v>
                </c:pt>
                <c:pt idx="28">
                  <c:v>-1.1313299999999997</c:v>
                </c:pt>
                <c:pt idx="29">
                  <c:v>-0.92691499999999993</c:v>
                </c:pt>
                <c:pt idx="30">
                  <c:v>-0.66627500000000006</c:v>
                </c:pt>
                <c:pt idx="31">
                  <c:v>-1.10897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1-44BE-9A06-49B4937B5880}"/>
            </c:ext>
          </c:extLst>
        </c:ser>
        <c:ser>
          <c:idx val="1"/>
          <c:order val="1"/>
          <c:tx>
            <c:strRef>
              <c:f>'AECC anisotropy (30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kHz)'!$T$9:$T$16</c:f>
                <c:numCache>
                  <c:formatCode>General</c:formatCode>
                  <c:ptCount val="8"/>
                  <c:pt idx="0">
                    <c:v>0.32280375000000011</c:v>
                  </c:pt>
                  <c:pt idx="1">
                    <c:v>0.24315124999999993</c:v>
                  </c:pt>
                  <c:pt idx="2">
                    <c:v>8.8977499999999932E-2</c:v>
                  </c:pt>
                  <c:pt idx="3">
                    <c:v>0.31148624999999985</c:v>
                  </c:pt>
                  <c:pt idx="4">
                    <c:v>0.1087412499999999</c:v>
                  </c:pt>
                  <c:pt idx="5">
                    <c:v>0.25064749999999991</c:v>
                  </c:pt>
                  <c:pt idx="6">
                    <c:v>0.24600250000000012</c:v>
                  </c:pt>
                  <c:pt idx="7">
                    <c:v>0.21761374999999994</c:v>
                  </c:pt>
                </c:numCache>
              </c:numRef>
            </c:plus>
            <c:minus>
              <c:numRef>
                <c:f>'AECC anisotropy (30 kHz)'!$S$9:$S$16</c:f>
                <c:numCache>
                  <c:formatCode>General</c:formatCode>
                  <c:ptCount val="8"/>
                  <c:pt idx="0">
                    <c:v>0.18526625000000002</c:v>
                  </c:pt>
                  <c:pt idx="1">
                    <c:v>0.23193375000000005</c:v>
                  </c:pt>
                  <c:pt idx="2">
                    <c:v>0.12772250000000007</c:v>
                  </c:pt>
                  <c:pt idx="3">
                    <c:v>0.13647874999999998</c:v>
                  </c:pt>
                  <c:pt idx="4">
                    <c:v>0.19147874999999981</c:v>
                  </c:pt>
                  <c:pt idx="5">
                    <c:v>0.33790750000000003</c:v>
                  </c:pt>
                  <c:pt idx="6">
                    <c:v>0.28063749999999998</c:v>
                  </c:pt>
                  <c:pt idx="7">
                    <c:v>0.17809625000000007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kHz)'!$R$9:$R$16</c:f>
              <c:numCache>
                <c:formatCode>0.000</c:formatCode>
                <c:ptCount val="8"/>
                <c:pt idx="0">
                  <c:v>-0.46044374999999998</c:v>
                </c:pt>
                <c:pt idx="1">
                  <c:v>-0.90402625000000003</c:v>
                </c:pt>
                <c:pt idx="2">
                  <c:v>-0.88661749999999995</c:v>
                </c:pt>
                <c:pt idx="3">
                  <c:v>-0.92867625000000009</c:v>
                </c:pt>
                <c:pt idx="4">
                  <c:v>-0.93985124999999992</c:v>
                </c:pt>
                <c:pt idx="5">
                  <c:v>-0.93844749999999988</c:v>
                </c:pt>
                <c:pt idx="6">
                  <c:v>-0.91227750000000019</c:v>
                </c:pt>
                <c:pt idx="7">
                  <c:v>-1.0458637500000001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1-44BE-9A06-49B4937B5880}"/>
            </c:ext>
          </c:extLst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kHz)'!$G$9:$G$16,'AECC anisotropy (30 kHz)'!$H$9:$H$16,'AECC anisotropy (30 kHz)'!$I$9:$I$16,'AECC anisotropy (30 kHz)'!$J$9:$J$16)</c:f>
              <c:numCache>
                <c:formatCode>0.000</c:formatCode>
                <c:ptCount val="32"/>
                <c:pt idx="0">
                  <c:v>-0.24998333333333325</c:v>
                </c:pt>
                <c:pt idx="1">
                  <c:v>-1.0795999999999999</c:v>
                </c:pt>
                <c:pt idx="2">
                  <c:v>-0.62769999999999992</c:v>
                </c:pt>
                <c:pt idx="3">
                  <c:v>-0.9278533333333332</c:v>
                </c:pt>
                <c:pt idx="4">
                  <c:v>-0.57487333333333346</c:v>
                </c:pt>
                <c:pt idx="5">
                  <c:v>-0.78643666666666656</c:v>
                </c:pt>
                <c:pt idx="6">
                  <c:v>-0.85318333333333329</c:v>
                </c:pt>
                <c:pt idx="7">
                  <c:v>-0.79527000000000003</c:v>
                </c:pt>
                <c:pt idx="8">
                  <c:v>-0.39635333333333334</c:v>
                </c:pt>
                <c:pt idx="9">
                  <c:v>-0.38181666666666675</c:v>
                </c:pt>
                <c:pt idx="10">
                  <c:v>-0.88563999999999998</c:v>
                </c:pt>
                <c:pt idx="11">
                  <c:v>-0.46121999999999996</c:v>
                </c:pt>
                <c:pt idx="12">
                  <c:v>-0.7089333333333333</c:v>
                </c:pt>
                <c:pt idx="13">
                  <c:v>-0.65559333333333325</c:v>
                </c:pt>
                <c:pt idx="14">
                  <c:v>-0.71543000000000001</c:v>
                </c:pt>
                <c:pt idx="15">
                  <c:v>-0.84705666666666668</c:v>
                </c:pt>
                <c:pt idx="16">
                  <c:v>-0.49960666666666675</c:v>
                </c:pt>
                <c:pt idx="17">
                  <c:v>-0.87855333333333319</c:v>
                </c:pt>
                <c:pt idx="18">
                  <c:v>-0.92879999999999996</c:v>
                </c:pt>
                <c:pt idx="19">
                  <c:v>-0.65974666666666681</c:v>
                </c:pt>
                <c:pt idx="20">
                  <c:v>-0.86524333333333325</c:v>
                </c:pt>
                <c:pt idx="21">
                  <c:v>-1.0363199999999999</c:v>
                </c:pt>
                <c:pt idx="22">
                  <c:v>-0.94899000000000011</c:v>
                </c:pt>
                <c:pt idx="23">
                  <c:v>-1.0315266666666669</c:v>
                </c:pt>
                <c:pt idx="24">
                  <c:v>-0.5825433333333333</c:v>
                </c:pt>
                <c:pt idx="25">
                  <c:v>-0.81390000000000018</c:v>
                </c:pt>
                <c:pt idx="26">
                  <c:v>-0.80460666666666658</c:v>
                </c:pt>
                <c:pt idx="27">
                  <c:v>-1.0772533333333332</c:v>
                </c:pt>
                <c:pt idx="28">
                  <c:v>-1.0849033333333331</c:v>
                </c:pt>
                <c:pt idx="29">
                  <c:v>-0.98202333333333336</c:v>
                </c:pt>
                <c:pt idx="30">
                  <c:v>-0.80011333333333334</c:v>
                </c:pt>
                <c:pt idx="31">
                  <c:v>-1.0484866666666666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1-44BE-9A06-49B4937B5880}"/>
            </c:ext>
          </c:extLst>
        </c:ser>
        <c:ser>
          <c:idx val="0"/>
          <c:order val="3"/>
          <c:tx>
            <c:strRef>
              <c:f>'AECC anisotropy (30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kHz)'!$M$9:$M$16</c:f>
                <c:numCache>
                  <c:formatCode>General</c:formatCode>
                  <c:ptCount val="8"/>
                  <c:pt idx="0">
                    <c:v>0.18213833333333337</c:v>
                  </c:pt>
                  <c:pt idx="1">
                    <c:v>0.40665083333333324</c:v>
                  </c:pt>
                  <c:pt idx="2">
                    <c:v>0.18398666666666663</c:v>
                  </c:pt>
                  <c:pt idx="3">
                    <c:v>0.32029833333333335</c:v>
                  </c:pt>
                  <c:pt idx="4">
                    <c:v>0.2336149999999998</c:v>
                  </c:pt>
                  <c:pt idx="5">
                    <c:v>0.20950000000000002</c:v>
                  </c:pt>
                  <c:pt idx="6">
                    <c:v>0.11399916666666676</c:v>
                  </c:pt>
                  <c:pt idx="7">
                    <c:v>0.13531499999999996</c:v>
                  </c:pt>
                </c:numCache>
              </c:numRef>
            </c:plus>
            <c:minus>
              <c:numRef>
                <c:f>'AECC anisotropy (30 kHz)'!$L$9:$L$16</c:f>
                <c:numCache>
                  <c:formatCode>General</c:formatCode>
                  <c:ptCount val="8"/>
                  <c:pt idx="0">
                    <c:v>0.15042166666666668</c:v>
                  </c:pt>
                  <c:pt idx="1">
                    <c:v>0.29113249999999991</c:v>
                  </c:pt>
                  <c:pt idx="2">
                    <c:v>0.1171133333333334</c:v>
                  </c:pt>
                  <c:pt idx="3">
                    <c:v>0.29573499999999986</c:v>
                  </c:pt>
                  <c:pt idx="4">
                    <c:v>0.27641499999999986</c:v>
                  </c:pt>
                  <c:pt idx="5">
                    <c:v>0.17122666666666664</c:v>
                  </c:pt>
                  <c:pt idx="6">
                    <c:v>0.11956083333333334</c:v>
                  </c:pt>
                  <c:pt idx="7">
                    <c:v>0.11790166666666657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kHz)'!$K$9:$K$16</c:f>
              <c:numCache>
                <c:formatCode>0.000</c:formatCode>
                <c:ptCount val="8"/>
                <c:pt idx="0">
                  <c:v>-0.43212166666666663</c:v>
                </c:pt>
                <c:pt idx="1">
                  <c:v>-0.78846749999999999</c:v>
                </c:pt>
                <c:pt idx="2">
                  <c:v>-0.81168666666666656</c:v>
                </c:pt>
                <c:pt idx="3">
                  <c:v>-0.78151833333333331</c:v>
                </c:pt>
                <c:pt idx="4">
                  <c:v>-0.80848833333333325</c:v>
                </c:pt>
                <c:pt idx="5">
                  <c:v>-0.86509333333333327</c:v>
                </c:pt>
                <c:pt idx="6">
                  <c:v>-0.82942916666666677</c:v>
                </c:pt>
                <c:pt idx="7">
                  <c:v>-0.930585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61-44BE-9A06-49B4937B5880}"/>
            </c:ext>
          </c:extLst>
        </c:ser>
        <c:ser>
          <c:idx val="4"/>
          <c:order val="4"/>
          <c:tx>
            <c:v>  cracked (5-8)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('AECC anisotropy (30 kHz)'!$G$18,'AECC anisotropy (30 kHz)'!$H$18,'AECC anisotropy (30 kHz)'!$I$18,'AECC anisotropy (30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(30 kHz)'!$N$19,'AECC anisotropy (30 kHz)'!$O$19,'AECC anisotropy (30 kHz)'!$P$19,'AECC anisotropy (30 kHz)'!$Q$19)</c:f>
              <c:numCache>
                <c:formatCode>0.000</c:formatCode>
                <c:ptCount val="4"/>
                <c:pt idx="0">
                  <c:v>-0.98563999999999974</c:v>
                </c:pt>
                <c:pt idx="1">
                  <c:v>-0.69014666666666669</c:v>
                </c:pt>
                <c:pt idx="2">
                  <c:v>-0.94818500000000006</c:v>
                </c:pt>
                <c:pt idx="3">
                  <c:v>-1.18608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61-44BE-9A06-49B4937B5880}"/>
            </c:ext>
          </c:extLst>
        </c:ser>
        <c:ser>
          <c:idx val="5"/>
          <c:order val="5"/>
          <c:tx>
            <c:v>  cracked (3-8)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('AECC anisotropy (30 kHz)'!$G$18,'AECC anisotropy (30 kHz)'!$H$18,'AECC anisotropy (30 kHz)'!$I$18,'AECC anisotropy (30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(30 kHz)'!$G$19,'AECC anisotropy (30 kHz)'!$H$19,'AECC anisotropy (30 kHz)'!$I$19,'AECC anisotropy (30 kHz)'!$J$19)</c:f>
              <c:numCache>
                <c:formatCode>0.000</c:formatCode>
                <c:ptCount val="4"/>
                <c:pt idx="0">
                  <c:v>-0.97145999999999977</c:v>
                </c:pt>
                <c:pt idx="1">
                  <c:v>-0.88995199999999985</c:v>
                </c:pt>
                <c:pt idx="2">
                  <c:v>-0.86722999999999983</c:v>
                </c:pt>
                <c:pt idx="3">
                  <c:v>-1.1250799999999999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61-44BE-9A06-49B4937B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09152"/>
        <c:axId val="332609728"/>
      </c:scatterChart>
      <c:valAx>
        <c:axId val="33260915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9728"/>
        <c:crossesAt val="-100"/>
        <c:crossBetween val="midCat"/>
        <c:majorUnit val="0.5"/>
      </c:valAx>
      <c:valAx>
        <c:axId val="332609728"/>
        <c:scaling>
          <c:orientation val="minMax"/>
          <c:max val="0"/>
          <c:min val="-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9152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7.2371227034120703E-2"/>
          <c:w val="0.2228316630875686"/>
          <c:h val="0.3991059711286089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65401515151515155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'AECC anisotropy (500 kHz)'!$A$21</c:f>
              <c:strCache>
                <c:ptCount val="1"/>
                <c:pt idx="0">
                  <c:v>  0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'AECC anisotropy (500 kHz)'!$A$24:$A$33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kHz)'!$F$24:$F$33</c:f>
              <c:numCache>
                <c:formatCode>0.00</c:formatCode>
                <c:ptCount val="10"/>
                <c:pt idx="0">
                  <c:v>-2.9621050000000002</c:v>
                </c:pt>
                <c:pt idx="1">
                  <c:v>-2.6957449999999996</c:v>
                </c:pt>
                <c:pt idx="2">
                  <c:v>-2.8119200000000002</c:v>
                </c:pt>
                <c:pt idx="3">
                  <c:v>-2.3576549999999998</c:v>
                </c:pt>
                <c:pt idx="4">
                  <c:v>-2.6424650000000001</c:v>
                </c:pt>
                <c:pt idx="5">
                  <c:v>-2.8013849999999998</c:v>
                </c:pt>
                <c:pt idx="6">
                  <c:v>-2.6885700000000003</c:v>
                </c:pt>
                <c:pt idx="7">
                  <c:v>-2.9784549999999999</c:v>
                </c:pt>
                <c:pt idx="8">
                  <c:v>-2.6247049999999996</c:v>
                </c:pt>
                <c:pt idx="9">
                  <c:v>-2.3804199999999995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C-4654-B1B6-245553B16C05}"/>
            </c:ext>
          </c:extLst>
        </c:ser>
        <c:ser>
          <c:idx val="4"/>
          <c:order val="1"/>
          <c:tx>
            <c:strRef>
              <c:f>'AECC anisotropy (500 kHz)'!$A$35</c:f>
              <c:strCache>
                <c:ptCount val="1"/>
                <c:pt idx="0">
                  <c:v>  0.15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circle"/>
            <c:size val="3"/>
            <c:spPr>
              <a:solidFill>
                <a:srgbClr val="000099"/>
              </a:solidFill>
              <a:ln>
                <a:solidFill>
                  <a:srgbClr val="000099"/>
                </a:solidFill>
              </a:ln>
            </c:spPr>
          </c:marker>
          <c:xVal>
            <c:numRef>
              <c:f>'AECC anisotropy (500 kHz)'!$A$38:$A$47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kHz)'!$F$38:$F$47</c:f>
              <c:numCache>
                <c:formatCode>0.00</c:formatCode>
                <c:ptCount val="10"/>
                <c:pt idx="0">
                  <c:v>-1.3279100000000001</c:v>
                </c:pt>
                <c:pt idx="1">
                  <c:v>-1.02786</c:v>
                </c:pt>
                <c:pt idx="2">
                  <c:v>-0.94101000000000012</c:v>
                </c:pt>
                <c:pt idx="3">
                  <c:v>-1.1340049999999999</c:v>
                </c:pt>
                <c:pt idx="4">
                  <c:v>-1.8135599999999998</c:v>
                </c:pt>
                <c:pt idx="5">
                  <c:v>-1.4377799999999998</c:v>
                </c:pt>
                <c:pt idx="6">
                  <c:v>-1.7684549999999999</c:v>
                </c:pt>
                <c:pt idx="7">
                  <c:v>-1.7183250000000001</c:v>
                </c:pt>
                <c:pt idx="8">
                  <c:v>-2.1960649999999999</c:v>
                </c:pt>
                <c:pt idx="9">
                  <c:v>-2.4122349999999999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C-4654-B1B6-245553B16C05}"/>
            </c:ext>
          </c:extLst>
        </c:ser>
        <c:ser>
          <c:idx val="2"/>
          <c:order val="2"/>
          <c:tx>
            <c:strRef>
              <c:f>'AECC anisotropy (500 kHz)'!$A$49</c:f>
              <c:strCache>
                <c:ptCount val="1"/>
                <c:pt idx="0">
                  <c:v>  0.3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3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'AECC anisotropy (500 kHz)'!$A$52:$A$61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kHz)'!$F$52:$F$61</c:f>
              <c:numCache>
                <c:formatCode>0.00</c:formatCode>
                <c:ptCount val="10"/>
                <c:pt idx="0">
                  <c:v>-2.3189500000000001</c:v>
                </c:pt>
                <c:pt idx="1">
                  <c:v>-1.9901200000000001</c:v>
                </c:pt>
                <c:pt idx="2">
                  <c:v>-1.5956299999999999</c:v>
                </c:pt>
                <c:pt idx="3">
                  <c:v>-1.845205</c:v>
                </c:pt>
                <c:pt idx="4">
                  <c:v>-1.165025</c:v>
                </c:pt>
                <c:pt idx="5">
                  <c:v>-1.9942099999999998</c:v>
                </c:pt>
                <c:pt idx="6">
                  <c:v>-1.4194749999999998</c:v>
                </c:pt>
                <c:pt idx="7">
                  <c:v>-2.25074</c:v>
                </c:pt>
                <c:pt idx="8">
                  <c:v>-2.7095900000000004</c:v>
                </c:pt>
                <c:pt idx="9">
                  <c:v>-2.35311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8C-4654-B1B6-245553B16C05}"/>
            </c:ext>
          </c:extLst>
        </c:ser>
        <c:ser>
          <c:idx val="5"/>
          <c:order val="3"/>
          <c:tx>
            <c:strRef>
              <c:f>'AECC anisotropy (500 kHz)'!$A$63</c:f>
              <c:strCache>
                <c:ptCount val="1"/>
                <c:pt idx="0">
                  <c:v>  0.45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2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'AECC anisotropy (500 kHz)'!$A$66:$A$75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kHz)'!$F$66:$F$75</c:f>
              <c:numCache>
                <c:formatCode>0.00</c:formatCode>
                <c:ptCount val="10"/>
                <c:pt idx="0">
                  <c:v>-1.8876450000000002</c:v>
                </c:pt>
                <c:pt idx="1">
                  <c:v>-1.0603400000000001</c:v>
                </c:pt>
                <c:pt idx="2">
                  <c:v>-1.051285</c:v>
                </c:pt>
                <c:pt idx="3">
                  <c:v>-1.4798900000000001</c:v>
                </c:pt>
                <c:pt idx="4">
                  <c:v>-1.481255</c:v>
                </c:pt>
                <c:pt idx="5">
                  <c:v>-1.1941349999999997</c:v>
                </c:pt>
                <c:pt idx="6">
                  <c:v>-1.23007</c:v>
                </c:pt>
                <c:pt idx="7">
                  <c:v>-1.402015</c:v>
                </c:pt>
                <c:pt idx="8">
                  <c:v>-2.4024450000000002</c:v>
                </c:pt>
                <c:pt idx="9">
                  <c:v>-2.3583499999999997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8C-4654-B1B6-245553B16C05}"/>
            </c:ext>
          </c:extLst>
        </c:ser>
        <c:ser>
          <c:idx val="3"/>
          <c:order val="4"/>
          <c:tx>
            <c:strRef>
              <c:f>'AECC anisotropy (500 kHz)'!$A$77</c:f>
              <c:strCache>
                <c:ptCount val="1"/>
                <c:pt idx="0">
                  <c:v>  0.6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'AECC anisotropy (500 kHz)'!$A$80:$A$89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kHz)'!$F$80:$F$89</c:f>
              <c:numCache>
                <c:formatCode>0.00</c:formatCode>
                <c:ptCount val="10"/>
                <c:pt idx="0">
                  <c:v>-1.5808599999999999</c:v>
                </c:pt>
                <c:pt idx="1">
                  <c:v>-1.2088399999999999</c:v>
                </c:pt>
                <c:pt idx="2">
                  <c:v>-1.1329699999999998</c:v>
                </c:pt>
                <c:pt idx="3">
                  <c:v>-0.96297999999999995</c:v>
                </c:pt>
                <c:pt idx="4">
                  <c:v>-1.22061</c:v>
                </c:pt>
                <c:pt idx="5">
                  <c:v>-1.3616649999999999</c:v>
                </c:pt>
                <c:pt idx="6">
                  <c:v>-1.314565</c:v>
                </c:pt>
                <c:pt idx="7">
                  <c:v>-1.4092850000000001</c:v>
                </c:pt>
                <c:pt idx="8">
                  <c:v>-2.0640499999999999</c:v>
                </c:pt>
                <c:pt idx="9">
                  <c:v>-2.2224400000000002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8C-4654-B1B6-245553B16C05}"/>
            </c:ext>
          </c:extLst>
        </c:ser>
        <c:ser>
          <c:idx val="6"/>
          <c:order val="5"/>
          <c:tx>
            <c:strRef>
              <c:f>'AECC anisotropy (500 kHz)'!$A$91</c:f>
              <c:strCache>
                <c:ptCount val="1"/>
                <c:pt idx="0">
                  <c:v>  0.75</c:v>
                </c:pt>
              </c:strCache>
            </c:strRef>
          </c:tx>
          <c:spPr>
            <a:ln w="12700">
              <a:solidFill>
                <a:srgbClr val="9900CC"/>
              </a:solidFill>
            </a:ln>
          </c:spPr>
          <c:marker>
            <c:symbol val="circle"/>
            <c:size val="3"/>
            <c:spPr>
              <a:solidFill>
                <a:srgbClr val="9900CC"/>
              </a:solidFill>
              <a:ln>
                <a:solidFill>
                  <a:srgbClr val="9900CC"/>
                </a:solidFill>
              </a:ln>
            </c:spPr>
          </c:marker>
          <c:xVal>
            <c:numRef>
              <c:f>'AECC anisotropy (500 kHz)'!$A$94:$A$103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kHz)'!$F$94:$F$103</c:f>
              <c:numCache>
                <c:formatCode>0.00</c:formatCode>
                <c:ptCount val="10"/>
                <c:pt idx="0">
                  <c:v>-1.3447800000000001</c:v>
                </c:pt>
                <c:pt idx="1">
                  <c:v>-1.0802750000000001</c:v>
                </c:pt>
                <c:pt idx="2">
                  <c:v>-1.12008</c:v>
                </c:pt>
                <c:pt idx="3">
                  <c:v>-1.0072450000000002</c:v>
                </c:pt>
                <c:pt idx="4">
                  <c:v>-1.4720750000000002</c:v>
                </c:pt>
                <c:pt idx="5">
                  <c:v>-1.4855799999999999</c:v>
                </c:pt>
                <c:pt idx="6">
                  <c:v>-1.3445849999999999</c:v>
                </c:pt>
                <c:pt idx="7">
                  <c:v>-1.55413</c:v>
                </c:pt>
                <c:pt idx="8">
                  <c:v>-2.3525200000000002</c:v>
                </c:pt>
                <c:pt idx="9">
                  <c:v>-1.39079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8C-4654-B1B6-245553B16C05}"/>
            </c:ext>
          </c:extLst>
        </c:ser>
        <c:ser>
          <c:idx val="1"/>
          <c:order val="6"/>
          <c:tx>
            <c:strRef>
              <c:f>'AECC anisotropy (500 kHz)'!$A$105</c:f>
              <c:strCache>
                <c:ptCount val="1"/>
                <c:pt idx="0">
                  <c:v>  0.9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'AECC anisotropy (500 kHz)'!$A$108:$A$117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kHz)'!$F$108:$F$117</c:f>
              <c:numCache>
                <c:formatCode>0.00</c:formatCode>
                <c:ptCount val="10"/>
                <c:pt idx="0">
                  <c:v>-1.6549300000000002</c:v>
                </c:pt>
                <c:pt idx="1">
                  <c:v>-1.116015</c:v>
                </c:pt>
                <c:pt idx="2">
                  <c:v>-0.70842000000000005</c:v>
                </c:pt>
                <c:pt idx="3">
                  <c:v>-0.73335499999999998</c:v>
                </c:pt>
                <c:pt idx="4">
                  <c:v>-1.4553050000000001</c:v>
                </c:pt>
                <c:pt idx="5">
                  <c:v>-1.5957250000000003</c:v>
                </c:pt>
                <c:pt idx="6">
                  <c:v>-1.2984100000000001</c:v>
                </c:pt>
                <c:pt idx="7">
                  <c:v>-1.0789449999999998</c:v>
                </c:pt>
                <c:pt idx="8">
                  <c:v>-1.7299</c:v>
                </c:pt>
                <c:pt idx="9">
                  <c:v>-1.7150699999999999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8C-4654-B1B6-245553B16C05}"/>
            </c:ext>
          </c:extLst>
        </c:ser>
        <c:ser>
          <c:idx val="7"/>
          <c:order val="7"/>
          <c:tx>
            <c:strRef>
              <c:f>'AECC anisotropy (500 kHz)'!$A$119</c:f>
              <c:strCache>
                <c:ptCount val="1"/>
                <c:pt idx="0">
                  <c:v>  2.0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'AECC anisotropy (500 kHz)'!$A$122:$A$131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kHz)'!$F$122:$F$131</c:f>
              <c:numCache>
                <c:formatCode>0.00</c:formatCode>
                <c:ptCount val="10"/>
                <c:pt idx="0">
                  <c:v>-0.70176499999999997</c:v>
                </c:pt>
                <c:pt idx="1">
                  <c:v>-0.99317</c:v>
                </c:pt>
                <c:pt idx="2">
                  <c:v>-0.87751000000000001</c:v>
                </c:pt>
                <c:pt idx="3">
                  <c:v>-0.930365</c:v>
                </c:pt>
                <c:pt idx="4">
                  <c:v>-1.424355</c:v>
                </c:pt>
                <c:pt idx="5">
                  <c:v>-1.152325</c:v>
                </c:pt>
                <c:pt idx="6">
                  <c:v>-1.2994600000000001</c:v>
                </c:pt>
                <c:pt idx="7">
                  <c:v>-1.4168850000000002</c:v>
                </c:pt>
                <c:pt idx="8">
                  <c:v>-1.4529100000000001</c:v>
                </c:pt>
                <c:pt idx="9">
                  <c:v>-1.1101150000000002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8C-4654-B1B6-245553B1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2832"/>
        <c:axId val="496993408"/>
      </c:scatterChart>
      <c:valAx>
        <c:axId val="49699283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36040205201622527"/>
              <c:y val="0.926851760717410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3408"/>
        <c:crossesAt val="-100"/>
        <c:crossBetween val="midCat"/>
        <c:majorUnit val="1"/>
      </c:valAx>
      <c:valAx>
        <c:axId val="496993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Anisotropy [V]</a:t>
                </a:r>
              </a:p>
            </c:rich>
          </c:tx>
          <c:layout>
            <c:manualLayout>
              <c:xMode val="edge"/>
              <c:yMode val="edge"/>
              <c:x val="1.6414141414141416E-2"/>
              <c:y val="0.313043799212598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283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0099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chemeClr val="accent6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9900CC"/>
                </a:solidFill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7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2493637158991495"/>
          <c:y val="0.33479658792650918"/>
          <c:w val="0.14393939393939395"/>
          <c:h val="0.44880796150481189"/>
        </c:manualLayout>
      </c:layout>
      <c:overlay val="0"/>
      <c:txPr>
        <a:bodyPr/>
        <a:lstStyle/>
        <a:p>
          <a:pPr>
            <a:defRPr>
              <a:solidFill>
                <a:srgbClr val="0000FF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kHz)'!$N$9:$N$16,'AECC anisotropy (500 kHz)'!$O$9:$O$16,'AECC anisotropy (500 kHz)'!$P$9:$P$16,'AECC anisotropy (500 kHz)'!$Q$9:$Q$16)</c:f>
              <c:numCache>
                <c:formatCode>0.000</c:formatCode>
                <c:ptCount val="32"/>
                <c:pt idx="0">
                  <c:v>-2.8660299999999999</c:v>
                </c:pt>
                <c:pt idx="1">
                  <c:v>-1.7181149999999996</c:v>
                </c:pt>
                <c:pt idx="2">
                  <c:v>-1.836935</c:v>
                </c:pt>
                <c:pt idx="3">
                  <c:v>-1.57074</c:v>
                </c:pt>
                <c:pt idx="4">
                  <c:v>-1.1945399999999999</c:v>
                </c:pt>
                <c:pt idx="5">
                  <c:v>-1.2690049999999999</c:v>
                </c:pt>
                <c:pt idx="6">
                  <c:v>-1.6935899999999999</c:v>
                </c:pt>
                <c:pt idx="7">
                  <c:v>-1.2239600000000002</c:v>
                </c:pt>
                <c:pt idx="8">
                  <c:v>-2.2541250000000002</c:v>
                </c:pt>
                <c:pt idx="9">
                  <c:v>-2.167395</c:v>
                </c:pt>
                <c:pt idx="10">
                  <c:v>-1.5217549999999997</c:v>
                </c:pt>
                <c:pt idx="11">
                  <c:v>-1.2482200000000001</c:v>
                </c:pt>
                <c:pt idx="12">
                  <c:v>-0.92715499999999995</c:v>
                </c:pt>
                <c:pt idx="13">
                  <c:v>-1.60215</c:v>
                </c:pt>
                <c:pt idx="14">
                  <c:v>-1.1269099999999999</c:v>
                </c:pt>
                <c:pt idx="15">
                  <c:v>-0.82825000000000015</c:v>
                </c:pt>
                <c:pt idx="16">
                  <c:v>-2.7884999999999995</c:v>
                </c:pt>
                <c:pt idx="17">
                  <c:v>-1.502545</c:v>
                </c:pt>
                <c:pt idx="18">
                  <c:v>-1.6757600000000001</c:v>
                </c:pt>
                <c:pt idx="19">
                  <c:v>-1.3124149999999997</c:v>
                </c:pt>
                <c:pt idx="20">
                  <c:v>-1.5787949999999999</c:v>
                </c:pt>
                <c:pt idx="21">
                  <c:v>-1.2809550000000001</c:v>
                </c:pt>
                <c:pt idx="22">
                  <c:v>-1.24377</c:v>
                </c:pt>
                <c:pt idx="23">
                  <c:v>-1.4322649999999999</c:v>
                </c:pt>
                <c:pt idx="24">
                  <c:v>-3.2022200000000001</c:v>
                </c:pt>
                <c:pt idx="25">
                  <c:v>-1.3500650000000003</c:v>
                </c:pt>
                <c:pt idx="26">
                  <c:v>-1.7949999999999999</c:v>
                </c:pt>
                <c:pt idx="27">
                  <c:v>-1.1760999999999999</c:v>
                </c:pt>
                <c:pt idx="28">
                  <c:v>-1.6056349999999999</c:v>
                </c:pt>
                <c:pt idx="29">
                  <c:v>-1.7042599999999999</c:v>
                </c:pt>
                <c:pt idx="30">
                  <c:v>-1.364115</c:v>
                </c:pt>
                <c:pt idx="31">
                  <c:v>-1.8085499999999999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4-4200-8F57-E4A1C4CBB67E}"/>
            </c:ext>
          </c:extLst>
        </c:ser>
        <c:ser>
          <c:idx val="1"/>
          <c:order val="1"/>
          <c:tx>
            <c:strRef>
              <c:f>'AECC anisotropy (500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kHz)'!$T$9:$T$16</c:f>
                <c:numCache>
                  <c:formatCode>General</c:formatCode>
                  <c:ptCount val="8"/>
                  <c:pt idx="0">
                    <c:v>0.52359374999999986</c:v>
                  </c:pt>
                  <c:pt idx="1">
                    <c:v>0.33446499999999979</c:v>
                  </c:pt>
                  <c:pt idx="2">
                    <c:v>0.18560750000000015</c:v>
                  </c:pt>
                  <c:pt idx="3">
                    <c:v>0.15076875000000012</c:v>
                  </c:pt>
                  <c:pt idx="4">
                    <c:v>0.39937624999999999</c:v>
                  </c:pt>
                  <c:pt idx="5">
                    <c:v>0.19508750000000008</c:v>
                  </c:pt>
                  <c:pt idx="6">
                    <c:v>0.23018625000000026</c:v>
                  </c:pt>
                  <c:pt idx="7">
                    <c:v>0.49500624999999987</c:v>
                  </c:pt>
                </c:numCache>
              </c:numRef>
            </c:plus>
            <c:minus>
              <c:numRef>
                <c:f>'AECC anisotropy (500 kHz)'!$S$9:$S$16</c:f>
                <c:numCache>
                  <c:formatCode>General</c:formatCode>
                  <c:ptCount val="8"/>
                  <c:pt idx="0">
                    <c:v>0.42450125000000005</c:v>
                  </c:pt>
                  <c:pt idx="1">
                    <c:v>0.48286499999999988</c:v>
                  </c:pt>
                  <c:pt idx="2">
                    <c:v>0.12957250000000009</c:v>
                  </c:pt>
                  <c:pt idx="3">
                    <c:v>0.24387124999999998</c:v>
                  </c:pt>
                  <c:pt idx="4">
                    <c:v>0.27910374999999998</c:v>
                  </c:pt>
                  <c:pt idx="5">
                    <c:v>0.24016749999999987</c:v>
                  </c:pt>
                  <c:pt idx="6">
                    <c:v>0.33649374999999981</c:v>
                  </c:pt>
                  <c:pt idx="7">
                    <c:v>0.48529374999999986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kHz)'!$R$9:$R$16</c:f>
              <c:numCache>
                <c:formatCode>0.000</c:formatCode>
                <c:ptCount val="8"/>
                <c:pt idx="0">
                  <c:v>-2.77771875</c:v>
                </c:pt>
                <c:pt idx="1">
                  <c:v>-1.6845300000000001</c:v>
                </c:pt>
                <c:pt idx="2">
                  <c:v>-1.7073624999999999</c:v>
                </c:pt>
                <c:pt idx="3">
                  <c:v>-1.32686875</c:v>
                </c:pt>
                <c:pt idx="4">
                  <c:v>-1.3265312499999999</c:v>
                </c:pt>
                <c:pt idx="5">
                  <c:v>-1.4640925</c:v>
                </c:pt>
                <c:pt idx="6">
                  <c:v>-1.3570962500000001</c:v>
                </c:pt>
                <c:pt idx="7">
                  <c:v>-1.32325625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4-4200-8F57-E4A1C4CBB67E}"/>
            </c:ext>
          </c:extLst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kHz)'!$G$9:$G$16,'AECC anisotropy (500 kHz)'!$H$9:$H$16,'AECC anisotropy (500 kHz)'!$I$9:$I$16,'AECC anisotropy (500 kHz)'!$J$9:$J$16)</c:f>
              <c:numCache>
                <c:formatCode>0.000</c:formatCode>
                <c:ptCount val="32"/>
                <c:pt idx="0">
                  <c:v>-2.6647166666666666</c:v>
                </c:pt>
                <c:pt idx="1">
                  <c:v>-1.5042966666666666</c:v>
                </c:pt>
                <c:pt idx="2">
                  <c:v>-1.9857533333333333</c:v>
                </c:pt>
                <c:pt idx="3">
                  <c:v>-1.4585366666666666</c:v>
                </c:pt>
                <c:pt idx="4">
                  <c:v>-0.98548999999999998</c:v>
                </c:pt>
                <c:pt idx="5">
                  <c:v>-1.1088733333333334</c:v>
                </c:pt>
                <c:pt idx="6">
                  <c:v>-1.4074366666666664</c:v>
                </c:pt>
                <c:pt idx="7">
                  <c:v>-0.79527000000000003</c:v>
                </c:pt>
                <c:pt idx="8">
                  <c:v>-2.3902933333333332</c:v>
                </c:pt>
                <c:pt idx="9">
                  <c:v>-1.5416733333333335</c:v>
                </c:pt>
                <c:pt idx="10">
                  <c:v>-1.3774866666666667</c:v>
                </c:pt>
                <c:pt idx="11">
                  <c:v>-0.98339666666666681</c:v>
                </c:pt>
                <c:pt idx="12">
                  <c:v>-0.92248000000000008</c:v>
                </c:pt>
                <c:pt idx="13">
                  <c:v>-1.2778633333333334</c:v>
                </c:pt>
                <c:pt idx="14">
                  <c:v>-0.80957333333333337</c:v>
                </c:pt>
                <c:pt idx="15">
                  <c:v>-0.84705666666666668</c:v>
                </c:pt>
                <c:pt idx="16">
                  <c:v>-2.7472966666666672</c:v>
                </c:pt>
                <c:pt idx="17">
                  <c:v>-1.5304833333333334</c:v>
                </c:pt>
                <c:pt idx="18">
                  <c:v>-1.7036866666666668</c:v>
                </c:pt>
                <c:pt idx="19">
                  <c:v>-1.5990766666666663</c:v>
                </c:pt>
                <c:pt idx="20">
                  <c:v>-1.6091566666666666</c:v>
                </c:pt>
                <c:pt idx="21">
                  <c:v>-1.3494533333333332</c:v>
                </c:pt>
                <c:pt idx="22">
                  <c:v>-0.95411666666666672</c:v>
                </c:pt>
                <c:pt idx="23">
                  <c:v>-1.3221366666666665</c:v>
                </c:pt>
                <c:pt idx="24">
                  <c:v>-3.0513266666666667</c:v>
                </c:pt>
                <c:pt idx="25">
                  <c:v>-1.29897</c:v>
                </c:pt>
                <c:pt idx="26">
                  <c:v>-1.77993</c:v>
                </c:pt>
                <c:pt idx="27">
                  <c:v>-1.1847566666666667</c:v>
                </c:pt>
                <c:pt idx="28">
                  <c:v>-1.4175899999999999</c:v>
                </c:pt>
                <c:pt idx="29">
                  <c:v>-1.5862733333333334</c:v>
                </c:pt>
                <c:pt idx="30">
                  <c:v>-1.4089799999999999</c:v>
                </c:pt>
                <c:pt idx="31">
                  <c:v>-1.7694700000000001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F4-4200-8F57-E4A1C4CBB67E}"/>
            </c:ext>
          </c:extLst>
        </c:ser>
        <c:ser>
          <c:idx val="0"/>
          <c:order val="3"/>
          <c:tx>
            <c:strRef>
              <c:f>'AECC anisotropy (500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kHz)'!$M$9:$M$16</c:f>
                <c:numCache>
                  <c:formatCode>General</c:formatCode>
                  <c:ptCount val="8"/>
                  <c:pt idx="0">
                    <c:v>0.32311500000000004</c:v>
                  </c:pt>
                  <c:pt idx="1">
                    <c:v>0.16988583333333329</c:v>
                  </c:pt>
                  <c:pt idx="2">
                    <c:v>0.33422750000000012</c:v>
                  </c:pt>
                  <c:pt idx="3">
                    <c:v>0.32304499999999992</c:v>
                  </c:pt>
                  <c:pt idx="4">
                    <c:v>0.31119916666666658</c:v>
                  </c:pt>
                  <c:pt idx="5">
                    <c:v>0.22174249999999995</c:v>
                  </c:pt>
                  <c:pt idx="6">
                    <c:v>0.33545333333333327</c:v>
                  </c:pt>
                  <c:pt idx="7">
                    <c:v>0.38821333333333319</c:v>
                  </c:pt>
                </c:numCache>
              </c:numRef>
            </c:plus>
            <c:minus>
              <c:numRef>
                <c:f>'AECC anisotropy (500 kHz)'!$L$9:$L$16</c:f>
                <c:numCache>
                  <c:formatCode>General</c:formatCode>
                  <c:ptCount val="8"/>
                  <c:pt idx="0">
                    <c:v>0.33791833333333354</c:v>
                  </c:pt>
                  <c:pt idx="1">
                    <c:v>7.2817500000000202E-2</c:v>
                  </c:pt>
                  <c:pt idx="2">
                    <c:v>0.27403916666666639</c:v>
                  </c:pt>
                  <c:pt idx="3">
                    <c:v>0.29263499999999953</c:v>
                  </c:pt>
                  <c:pt idx="4">
                    <c:v>0.37547749999999991</c:v>
                  </c:pt>
                  <c:pt idx="5">
                    <c:v>0.25565750000000009</c:v>
                  </c:pt>
                  <c:pt idx="6">
                    <c:v>0.26395333333333326</c:v>
                  </c:pt>
                  <c:pt idx="7">
                    <c:v>0.58598666666666688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kHz)'!$K$9:$K$16</c:f>
              <c:numCache>
                <c:formatCode>0.000</c:formatCode>
                <c:ptCount val="8"/>
                <c:pt idx="0">
                  <c:v>-2.7134083333333332</c:v>
                </c:pt>
                <c:pt idx="1">
                  <c:v>-1.4688558333333332</c:v>
                </c:pt>
                <c:pt idx="2">
                  <c:v>-1.7117141666666669</c:v>
                </c:pt>
                <c:pt idx="3">
                  <c:v>-1.3064416666666667</c:v>
                </c:pt>
                <c:pt idx="4">
                  <c:v>-1.2336791666666667</c:v>
                </c:pt>
                <c:pt idx="5">
                  <c:v>-1.3306158333333333</c:v>
                </c:pt>
                <c:pt idx="6">
                  <c:v>-1.1450266666666666</c:v>
                </c:pt>
                <c:pt idx="7">
                  <c:v>-1.1834833333333332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F4-4200-8F57-E4A1C4CB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5712"/>
        <c:axId val="496996288"/>
      </c:scatterChart>
      <c:valAx>
        <c:axId val="49699571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6288"/>
        <c:crossesAt val="-100"/>
        <c:crossBetween val="midCat"/>
        <c:majorUnit val="0.5"/>
      </c:valAx>
      <c:valAx>
        <c:axId val="496996288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8.8383838383838381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5712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0.56195456036745406"/>
          <c:w val="0.23211206553726238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'AECC anisotropy (500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spPr>
              <a:ln w="19050">
                <a:solidFill>
                  <a:srgbClr val="0000FF"/>
                </a:solidFill>
              </a:ln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0.25"/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(500 kHz)'!$V$9:$V$12</c:f>
              <c:numCache>
                <c:formatCode>General</c:formatCode>
                <c:ptCount val="4"/>
                <c:pt idx="0">
                  <c:v>88</c:v>
                </c:pt>
                <c:pt idx="1">
                  <c:v>84</c:v>
                </c:pt>
                <c:pt idx="2">
                  <c:v>84</c:v>
                </c:pt>
                <c:pt idx="3">
                  <c:v>80</c:v>
                </c:pt>
              </c:numCache>
            </c:numRef>
          </c:xVal>
          <c:yVal>
            <c:numRef>
              <c:f>'AECC anisotropy (500 kHz)'!$X$9:$X$12</c:f>
              <c:numCache>
                <c:formatCode>0.000</c:formatCode>
                <c:ptCount val="4"/>
                <c:pt idx="0">
                  <c:v>-1.2239600000000002</c:v>
                </c:pt>
                <c:pt idx="1">
                  <c:v>-0.82825000000000015</c:v>
                </c:pt>
                <c:pt idx="2">
                  <c:v>-1.4322649999999999</c:v>
                </c:pt>
                <c:pt idx="3">
                  <c:v>-1.8085499999999999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9-4B7D-9435-9C7D732C549F}"/>
            </c:ext>
          </c:extLst>
        </c:ser>
        <c:ser>
          <c:idx val="0"/>
          <c:order val="1"/>
          <c:tx>
            <c:strRef>
              <c:f>'AECC anisotropy (500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'AECC anisotropy (500 kHz)'!$M$9:$M$16</c:f>
                <c:numCache>
                  <c:formatCode>General</c:formatCode>
                  <c:ptCount val="8"/>
                  <c:pt idx="0">
                    <c:v>0.32311500000000004</c:v>
                  </c:pt>
                  <c:pt idx="1">
                    <c:v>0.16988583333333329</c:v>
                  </c:pt>
                  <c:pt idx="2">
                    <c:v>0.33422750000000012</c:v>
                  </c:pt>
                  <c:pt idx="3">
                    <c:v>0.32304499999999992</c:v>
                  </c:pt>
                  <c:pt idx="4">
                    <c:v>0.31119916666666658</c:v>
                  </c:pt>
                  <c:pt idx="5">
                    <c:v>0.22174249999999995</c:v>
                  </c:pt>
                  <c:pt idx="6">
                    <c:v>0.33545333333333327</c:v>
                  </c:pt>
                  <c:pt idx="7">
                    <c:v>0.38821333333333319</c:v>
                  </c:pt>
                </c:numCache>
              </c:numRef>
            </c:plus>
            <c:minus>
              <c:numRef>
                <c:f>'AECC anisotropy (500 kHz)'!$L$9:$L$16</c:f>
                <c:numCache>
                  <c:formatCode>General</c:formatCode>
                  <c:ptCount val="8"/>
                  <c:pt idx="0">
                    <c:v>0.33791833333333354</c:v>
                  </c:pt>
                  <c:pt idx="1">
                    <c:v>7.2817500000000202E-2</c:v>
                  </c:pt>
                  <c:pt idx="2">
                    <c:v>0.27403916666666639</c:v>
                  </c:pt>
                  <c:pt idx="3">
                    <c:v>0.29263499999999953</c:v>
                  </c:pt>
                  <c:pt idx="4">
                    <c:v>0.37547749999999991</c:v>
                  </c:pt>
                  <c:pt idx="5">
                    <c:v>0.25565750000000009</c:v>
                  </c:pt>
                  <c:pt idx="6">
                    <c:v>0.26395333333333326</c:v>
                  </c:pt>
                  <c:pt idx="7">
                    <c:v>0.58598666666666688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(500 kHz)'!$V$9:$V$12</c:f>
              <c:numCache>
                <c:formatCode>General</c:formatCode>
                <c:ptCount val="4"/>
                <c:pt idx="0">
                  <c:v>88</c:v>
                </c:pt>
                <c:pt idx="1">
                  <c:v>84</c:v>
                </c:pt>
                <c:pt idx="2">
                  <c:v>84</c:v>
                </c:pt>
                <c:pt idx="3">
                  <c:v>80</c:v>
                </c:pt>
              </c:numCache>
            </c:numRef>
          </c:xVal>
          <c:yVal>
            <c:numRef>
              <c:f>'AECC anisotropy (500 kHz)'!$W$9:$W$12</c:f>
              <c:numCache>
                <c:formatCode>0.000</c:formatCode>
                <c:ptCount val="4"/>
                <c:pt idx="0">
                  <c:v>-0.79527000000000003</c:v>
                </c:pt>
                <c:pt idx="1">
                  <c:v>-0.84705666666666668</c:v>
                </c:pt>
                <c:pt idx="2">
                  <c:v>-1.3221366666666665</c:v>
                </c:pt>
                <c:pt idx="3">
                  <c:v>-1.7694700000000001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A9-4B7D-9435-9C7D732C5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8592"/>
        <c:axId val="496999168"/>
      </c:scatterChart>
      <c:valAx>
        <c:axId val="496998592"/>
        <c:scaling>
          <c:orientation val="minMax"/>
          <c:max val="90"/>
          <c:min val="78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Stress [ksi]</a:t>
                </a:r>
              </a:p>
            </c:rich>
          </c:tx>
          <c:layout>
            <c:manualLayout>
              <c:xMode val="edge"/>
              <c:yMode val="edge"/>
              <c:x val="0.45888690050107372"/>
              <c:y val="0.926851760717410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9168"/>
        <c:crossesAt val="-100"/>
        <c:crossBetween val="midCat"/>
        <c:majorUnit val="2"/>
      </c:valAx>
      <c:valAx>
        <c:axId val="496999168"/>
        <c:scaling>
          <c:orientation val="minMax"/>
          <c:max val="0"/>
          <c:min val="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8.8383838383838381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8592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647458840372231"/>
          <c:y val="6.1954560367454073E-2"/>
          <c:w val="0.23293267318857874"/>
          <c:h val="0.1434519903762029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kHz)'!$N$9:$N$16,'AECC anisotropy (500 kHz)'!$O$9:$O$16,'AECC anisotropy (500 kHz)'!$P$9:$P$16,'AECC anisotropy (500 kHz)'!$Q$9:$Q$16)</c:f>
              <c:numCache>
                <c:formatCode>0.000</c:formatCode>
                <c:ptCount val="32"/>
                <c:pt idx="0">
                  <c:v>-2.8660299999999999</c:v>
                </c:pt>
                <c:pt idx="1">
                  <c:v>-1.7181149999999996</c:v>
                </c:pt>
                <c:pt idx="2">
                  <c:v>-1.836935</c:v>
                </c:pt>
                <c:pt idx="3">
                  <c:v>-1.57074</c:v>
                </c:pt>
                <c:pt idx="4">
                  <c:v>-1.1945399999999999</c:v>
                </c:pt>
                <c:pt idx="5">
                  <c:v>-1.2690049999999999</c:v>
                </c:pt>
                <c:pt idx="6">
                  <c:v>-1.6935899999999999</c:v>
                </c:pt>
                <c:pt idx="7">
                  <c:v>-1.2239600000000002</c:v>
                </c:pt>
                <c:pt idx="8">
                  <c:v>-2.2541250000000002</c:v>
                </c:pt>
                <c:pt idx="9">
                  <c:v>-2.167395</c:v>
                </c:pt>
                <c:pt idx="10">
                  <c:v>-1.5217549999999997</c:v>
                </c:pt>
                <c:pt idx="11">
                  <c:v>-1.2482200000000001</c:v>
                </c:pt>
                <c:pt idx="12">
                  <c:v>-0.92715499999999995</c:v>
                </c:pt>
                <c:pt idx="13">
                  <c:v>-1.60215</c:v>
                </c:pt>
                <c:pt idx="14">
                  <c:v>-1.1269099999999999</c:v>
                </c:pt>
                <c:pt idx="15">
                  <c:v>-0.82825000000000015</c:v>
                </c:pt>
                <c:pt idx="16">
                  <c:v>-2.7884999999999995</c:v>
                </c:pt>
                <c:pt idx="17">
                  <c:v>-1.502545</c:v>
                </c:pt>
                <c:pt idx="18">
                  <c:v>-1.6757600000000001</c:v>
                </c:pt>
                <c:pt idx="19">
                  <c:v>-1.3124149999999997</c:v>
                </c:pt>
                <c:pt idx="20">
                  <c:v>-1.5787949999999999</c:v>
                </c:pt>
                <c:pt idx="21">
                  <c:v>-1.2809550000000001</c:v>
                </c:pt>
                <c:pt idx="22">
                  <c:v>-1.24377</c:v>
                </c:pt>
                <c:pt idx="23">
                  <c:v>-1.4322649999999999</c:v>
                </c:pt>
                <c:pt idx="24">
                  <c:v>-3.2022200000000001</c:v>
                </c:pt>
                <c:pt idx="25">
                  <c:v>-1.3500650000000003</c:v>
                </c:pt>
                <c:pt idx="26">
                  <c:v>-1.7949999999999999</c:v>
                </c:pt>
                <c:pt idx="27">
                  <c:v>-1.1760999999999999</c:v>
                </c:pt>
                <c:pt idx="28">
                  <c:v>-1.6056349999999999</c:v>
                </c:pt>
                <c:pt idx="29">
                  <c:v>-1.7042599999999999</c:v>
                </c:pt>
                <c:pt idx="30">
                  <c:v>-1.364115</c:v>
                </c:pt>
                <c:pt idx="31">
                  <c:v>-1.8085499999999999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C-468C-8D8B-9CFFF3A66F8E}"/>
            </c:ext>
          </c:extLst>
        </c:ser>
        <c:ser>
          <c:idx val="1"/>
          <c:order val="1"/>
          <c:tx>
            <c:strRef>
              <c:f>'AECC anisotropy (500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kHz)'!$T$9:$T$16</c:f>
                <c:numCache>
                  <c:formatCode>General</c:formatCode>
                  <c:ptCount val="8"/>
                  <c:pt idx="0">
                    <c:v>0.52359374999999986</c:v>
                  </c:pt>
                  <c:pt idx="1">
                    <c:v>0.33446499999999979</c:v>
                  </c:pt>
                  <c:pt idx="2">
                    <c:v>0.18560750000000015</c:v>
                  </c:pt>
                  <c:pt idx="3">
                    <c:v>0.15076875000000012</c:v>
                  </c:pt>
                  <c:pt idx="4">
                    <c:v>0.39937624999999999</c:v>
                  </c:pt>
                  <c:pt idx="5">
                    <c:v>0.19508750000000008</c:v>
                  </c:pt>
                  <c:pt idx="6">
                    <c:v>0.23018625000000026</c:v>
                  </c:pt>
                  <c:pt idx="7">
                    <c:v>0.49500624999999987</c:v>
                  </c:pt>
                </c:numCache>
              </c:numRef>
            </c:plus>
            <c:minus>
              <c:numRef>
                <c:f>'AECC anisotropy (500 kHz)'!$S$9:$S$16</c:f>
                <c:numCache>
                  <c:formatCode>General</c:formatCode>
                  <c:ptCount val="8"/>
                  <c:pt idx="0">
                    <c:v>0.42450125000000005</c:v>
                  </c:pt>
                  <c:pt idx="1">
                    <c:v>0.48286499999999988</c:v>
                  </c:pt>
                  <c:pt idx="2">
                    <c:v>0.12957250000000009</c:v>
                  </c:pt>
                  <c:pt idx="3">
                    <c:v>0.24387124999999998</c:v>
                  </c:pt>
                  <c:pt idx="4">
                    <c:v>0.27910374999999998</c:v>
                  </c:pt>
                  <c:pt idx="5">
                    <c:v>0.24016749999999987</c:v>
                  </c:pt>
                  <c:pt idx="6">
                    <c:v>0.33649374999999981</c:v>
                  </c:pt>
                  <c:pt idx="7">
                    <c:v>0.48529374999999986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kHz)'!$R$9:$R$16</c:f>
              <c:numCache>
                <c:formatCode>0.000</c:formatCode>
                <c:ptCount val="8"/>
                <c:pt idx="0">
                  <c:v>-2.77771875</c:v>
                </c:pt>
                <c:pt idx="1">
                  <c:v>-1.6845300000000001</c:v>
                </c:pt>
                <c:pt idx="2">
                  <c:v>-1.7073624999999999</c:v>
                </c:pt>
                <c:pt idx="3">
                  <c:v>-1.32686875</c:v>
                </c:pt>
                <c:pt idx="4">
                  <c:v>-1.3265312499999999</c:v>
                </c:pt>
                <c:pt idx="5">
                  <c:v>-1.4640925</c:v>
                </c:pt>
                <c:pt idx="6">
                  <c:v>-1.3570962500000001</c:v>
                </c:pt>
                <c:pt idx="7">
                  <c:v>-1.32325625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468C-8D8B-9CFFF3A66F8E}"/>
            </c:ext>
          </c:extLst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kHz)'!$G$9:$G$16,'AECC anisotropy (500 kHz)'!$H$9:$H$16,'AECC anisotropy (500 kHz)'!$I$9:$I$16,'AECC anisotropy (500 kHz)'!$J$9:$J$16)</c:f>
              <c:numCache>
                <c:formatCode>0.000</c:formatCode>
                <c:ptCount val="32"/>
                <c:pt idx="0">
                  <c:v>-2.6647166666666666</c:v>
                </c:pt>
                <c:pt idx="1">
                  <c:v>-1.5042966666666666</c:v>
                </c:pt>
                <c:pt idx="2">
                  <c:v>-1.9857533333333333</c:v>
                </c:pt>
                <c:pt idx="3">
                  <c:v>-1.4585366666666666</c:v>
                </c:pt>
                <c:pt idx="4">
                  <c:v>-0.98548999999999998</c:v>
                </c:pt>
                <c:pt idx="5">
                  <c:v>-1.1088733333333334</c:v>
                </c:pt>
                <c:pt idx="6">
                  <c:v>-1.4074366666666664</c:v>
                </c:pt>
                <c:pt idx="7">
                  <c:v>-0.79527000000000003</c:v>
                </c:pt>
                <c:pt idx="8">
                  <c:v>-2.3902933333333332</c:v>
                </c:pt>
                <c:pt idx="9">
                  <c:v>-1.5416733333333335</c:v>
                </c:pt>
                <c:pt idx="10">
                  <c:v>-1.3774866666666667</c:v>
                </c:pt>
                <c:pt idx="11">
                  <c:v>-0.98339666666666681</c:v>
                </c:pt>
                <c:pt idx="12">
                  <c:v>-0.92248000000000008</c:v>
                </c:pt>
                <c:pt idx="13">
                  <c:v>-1.2778633333333334</c:v>
                </c:pt>
                <c:pt idx="14">
                  <c:v>-0.80957333333333337</c:v>
                </c:pt>
                <c:pt idx="15">
                  <c:v>-0.84705666666666668</c:v>
                </c:pt>
                <c:pt idx="16">
                  <c:v>-2.7472966666666672</c:v>
                </c:pt>
                <c:pt idx="17">
                  <c:v>-1.5304833333333334</c:v>
                </c:pt>
                <c:pt idx="18">
                  <c:v>-1.7036866666666668</c:v>
                </c:pt>
                <c:pt idx="19">
                  <c:v>-1.5990766666666663</c:v>
                </c:pt>
                <c:pt idx="20">
                  <c:v>-1.6091566666666666</c:v>
                </c:pt>
                <c:pt idx="21">
                  <c:v>-1.3494533333333332</c:v>
                </c:pt>
                <c:pt idx="22">
                  <c:v>-0.95411666666666672</c:v>
                </c:pt>
                <c:pt idx="23">
                  <c:v>-1.3221366666666665</c:v>
                </c:pt>
                <c:pt idx="24">
                  <c:v>-3.0513266666666667</c:v>
                </c:pt>
                <c:pt idx="25">
                  <c:v>-1.29897</c:v>
                </c:pt>
                <c:pt idx="26">
                  <c:v>-1.77993</c:v>
                </c:pt>
                <c:pt idx="27">
                  <c:v>-1.1847566666666667</c:v>
                </c:pt>
                <c:pt idx="28">
                  <c:v>-1.4175899999999999</c:v>
                </c:pt>
                <c:pt idx="29">
                  <c:v>-1.5862733333333334</c:v>
                </c:pt>
                <c:pt idx="30">
                  <c:v>-1.4089799999999999</c:v>
                </c:pt>
                <c:pt idx="31">
                  <c:v>-1.7694700000000001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C-468C-8D8B-9CFFF3A66F8E}"/>
            </c:ext>
          </c:extLst>
        </c:ser>
        <c:ser>
          <c:idx val="0"/>
          <c:order val="3"/>
          <c:tx>
            <c:strRef>
              <c:f>'AECC anisotropy (500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kHz)'!$M$9:$M$16</c:f>
                <c:numCache>
                  <c:formatCode>General</c:formatCode>
                  <c:ptCount val="8"/>
                  <c:pt idx="0">
                    <c:v>0.32311500000000004</c:v>
                  </c:pt>
                  <c:pt idx="1">
                    <c:v>0.16988583333333329</c:v>
                  </c:pt>
                  <c:pt idx="2">
                    <c:v>0.33422750000000012</c:v>
                  </c:pt>
                  <c:pt idx="3">
                    <c:v>0.32304499999999992</c:v>
                  </c:pt>
                  <c:pt idx="4">
                    <c:v>0.31119916666666658</c:v>
                  </c:pt>
                  <c:pt idx="5">
                    <c:v>0.22174249999999995</c:v>
                  </c:pt>
                  <c:pt idx="6">
                    <c:v>0.33545333333333327</c:v>
                  </c:pt>
                  <c:pt idx="7">
                    <c:v>0.38821333333333319</c:v>
                  </c:pt>
                </c:numCache>
              </c:numRef>
            </c:plus>
            <c:minus>
              <c:numRef>
                <c:f>'AECC anisotropy (500 kHz)'!$L$9:$L$16</c:f>
                <c:numCache>
                  <c:formatCode>General</c:formatCode>
                  <c:ptCount val="8"/>
                  <c:pt idx="0">
                    <c:v>0.33791833333333354</c:v>
                  </c:pt>
                  <c:pt idx="1">
                    <c:v>7.2817500000000202E-2</c:v>
                  </c:pt>
                  <c:pt idx="2">
                    <c:v>0.27403916666666639</c:v>
                  </c:pt>
                  <c:pt idx="3">
                    <c:v>0.29263499999999953</c:v>
                  </c:pt>
                  <c:pt idx="4">
                    <c:v>0.37547749999999991</c:v>
                  </c:pt>
                  <c:pt idx="5">
                    <c:v>0.25565750000000009</c:v>
                  </c:pt>
                  <c:pt idx="6">
                    <c:v>0.26395333333333326</c:v>
                  </c:pt>
                  <c:pt idx="7">
                    <c:v>0.58598666666666688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kHz)'!$K$9:$K$16</c:f>
              <c:numCache>
                <c:formatCode>0.000</c:formatCode>
                <c:ptCount val="8"/>
                <c:pt idx="0">
                  <c:v>-2.7134083333333332</c:v>
                </c:pt>
                <c:pt idx="1">
                  <c:v>-1.4688558333333332</c:v>
                </c:pt>
                <c:pt idx="2">
                  <c:v>-1.7117141666666669</c:v>
                </c:pt>
                <c:pt idx="3">
                  <c:v>-1.3064416666666667</c:v>
                </c:pt>
                <c:pt idx="4">
                  <c:v>-1.2336791666666667</c:v>
                </c:pt>
                <c:pt idx="5">
                  <c:v>-1.3306158333333333</c:v>
                </c:pt>
                <c:pt idx="6">
                  <c:v>-1.1450266666666666</c:v>
                </c:pt>
                <c:pt idx="7">
                  <c:v>-1.1834833333333332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4C-468C-8D8B-9CFFF3A66F8E}"/>
            </c:ext>
          </c:extLst>
        </c:ser>
        <c:ser>
          <c:idx val="5"/>
          <c:order val="4"/>
          <c:tx>
            <c:v>  cracked (5-8)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('AECC anisotropy (500 kHz)'!$G$18,'AECC anisotropy (500 kHz)'!$H$18,'AECC anisotropy (500 kHz)'!$I$18,'AECC anisotropy (500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(500 kHz)'!$N$19,'AECC anisotropy (500 kHz)'!$O$19,'AECC anisotropy (500 kHz)'!$P$19,'AECC anisotropy (500 kHz)'!$Q$19)</c:f>
              <c:numCache>
                <c:formatCode>0.000</c:formatCode>
                <c:ptCount val="4"/>
                <c:pt idx="0">
                  <c:v>-1.9006000000000001</c:v>
                </c:pt>
                <c:pt idx="1">
                  <c:v>-0.39014666666666664</c:v>
                </c:pt>
                <c:pt idx="2">
                  <c:v>-1.3313899999999999</c:v>
                </c:pt>
                <c:pt idx="3">
                  <c:v>-1.18608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4C-468C-8D8B-9CFFF3A66F8E}"/>
            </c:ext>
          </c:extLst>
        </c:ser>
        <c:ser>
          <c:idx val="4"/>
          <c:order val="5"/>
          <c:tx>
            <c:v>  cracked (3-8)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('AECC anisotropy (500 kHz)'!$G$18,'AECC anisotropy (500 kHz)'!$H$18,'AECC anisotropy (500 kHz)'!$I$18,'AECC anisotropy (500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(500 kHz)'!$G$19,'AECC anisotropy (500 kHz)'!$H$19,'AECC anisotropy (500 kHz)'!$I$19,'AECC anisotropy (500 kHz)'!$J$19)</c:f>
              <c:numCache>
                <c:formatCode>0.000</c:formatCode>
                <c:ptCount val="4"/>
                <c:pt idx="0">
                  <c:v>-1.6001640000000001</c:v>
                </c:pt>
                <c:pt idx="1">
                  <c:v>-0.58995200000000003</c:v>
                </c:pt>
                <c:pt idx="2">
                  <c:v>-1.2458733333333332</c:v>
                </c:pt>
                <c:pt idx="3">
                  <c:v>-1.1250799999999999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4C-468C-8D8B-9CFFF3A6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3424"/>
        <c:axId val="485304000"/>
      </c:scatterChart>
      <c:valAx>
        <c:axId val="485303424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4000"/>
        <c:crossesAt val="-100"/>
        <c:crossBetween val="midCat"/>
        <c:majorUnit val="0.5"/>
      </c:valAx>
      <c:valAx>
        <c:axId val="485304000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8.8383838383838381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3424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0.43348233814523179"/>
          <c:w val="0.2228316630875686"/>
          <c:h val="0.4234115266841644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8585858585859"/>
          <c:y val="4.0434164479440073E-2"/>
          <c:w val="0.85603535353535354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v>  average (500 kHz)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'AECC anisotropy (500 kHz)'!$T$9:$T$16</c:f>
                <c:numCache>
                  <c:formatCode>General</c:formatCode>
                  <c:ptCount val="8"/>
                  <c:pt idx="0">
                    <c:v>0.52359374999999986</c:v>
                  </c:pt>
                  <c:pt idx="1">
                    <c:v>0.33446499999999979</c:v>
                  </c:pt>
                  <c:pt idx="2">
                    <c:v>0.18560750000000015</c:v>
                  </c:pt>
                  <c:pt idx="3">
                    <c:v>0.15076875000000012</c:v>
                  </c:pt>
                  <c:pt idx="4">
                    <c:v>0.39937624999999999</c:v>
                  </c:pt>
                  <c:pt idx="5">
                    <c:v>0.19508750000000008</c:v>
                  </c:pt>
                  <c:pt idx="6">
                    <c:v>0.23018625000000026</c:v>
                  </c:pt>
                  <c:pt idx="7">
                    <c:v>0.49500624999999987</c:v>
                  </c:pt>
                </c:numCache>
              </c:numRef>
            </c:plus>
            <c:minus>
              <c:numRef>
                <c:f>'AECC anisotropy (500 kHz)'!$S$9:$S$16</c:f>
                <c:numCache>
                  <c:formatCode>General</c:formatCode>
                  <c:ptCount val="8"/>
                  <c:pt idx="0">
                    <c:v>0.42450125000000005</c:v>
                  </c:pt>
                  <c:pt idx="1">
                    <c:v>0.48286499999999988</c:v>
                  </c:pt>
                  <c:pt idx="2">
                    <c:v>0.12957250000000009</c:v>
                  </c:pt>
                  <c:pt idx="3">
                    <c:v>0.24387124999999998</c:v>
                  </c:pt>
                  <c:pt idx="4">
                    <c:v>0.27910374999999998</c:v>
                  </c:pt>
                  <c:pt idx="5">
                    <c:v>0.24016749999999987</c:v>
                  </c:pt>
                  <c:pt idx="6">
                    <c:v>0.33649374999999981</c:v>
                  </c:pt>
                  <c:pt idx="7">
                    <c:v>0.48529374999999986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'relative permeability'!$M$23:$M$30</c:f>
                <c:numCache>
                  <c:formatCode>General</c:formatCode>
                  <c:ptCount val="8"/>
                  <c:pt idx="0">
                    <c:v>2.9481934446000082</c:v>
                  </c:pt>
                  <c:pt idx="1">
                    <c:v>6.5135738424500289</c:v>
                  </c:pt>
                  <c:pt idx="2">
                    <c:v>2.1559977212999968</c:v>
                  </c:pt>
                  <c:pt idx="3">
                    <c:v>2.2741043676999766</c:v>
                  </c:pt>
                  <c:pt idx="4">
                    <c:v>2.1318231905000289</c:v>
                  </c:pt>
                  <c:pt idx="5">
                    <c:v>2.0550820309499898</c:v>
                  </c:pt>
                  <c:pt idx="6">
                    <c:v>5.6481392302499671</c:v>
                  </c:pt>
                  <c:pt idx="7">
                    <c:v>3.9158582108500184</c:v>
                  </c:pt>
                </c:numCache>
              </c:numRef>
            </c:plus>
            <c:minus>
              <c:numRef>
                <c:f>'relative permeability'!$L$23:$L$30</c:f>
                <c:numCache>
                  <c:formatCode>General</c:formatCode>
                  <c:ptCount val="8"/>
                  <c:pt idx="0">
                    <c:v>3.1008860274000369</c:v>
                  </c:pt>
                  <c:pt idx="1">
                    <c:v>2.7442956137500119</c:v>
                  </c:pt>
                  <c:pt idx="2">
                    <c:v>2.2626871538999467</c:v>
                  </c:pt>
                  <c:pt idx="3">
                    <c:v>2.4301676921000137</c:v>
                  </c:pt>
                  <c:pt idx="4">
                    <c:v>1.3614909247000355</c:v>
                  </c:pt>
                  <c:pt idx="5">
                    <c:v>1.7424277760499933</c:v>
                  </c:pt>
                  <c:pt idx="6">
                    <c:v>2.5419969473499577</c:v>
                  </c:pt>
                  <c:pt idx="7">
                    <c:v>6.7583475461499916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'relative permeability'!$K$23:$K$30</c:f>
              <c:numCache>
                <c:formatCode>0.000</c:formatCode>
                <c:ptCount val="8"/>
                <c:pt idx="0">
                  <c:v>188.03110060980003</c:v>
                </c:pt>
                <c:pt idx="1">
                  <c:v>172.61039051615001</c:v>
                </c:pt>
                <c:pt idx="2">
                  <c:v>172.29898574129999</c:v>
                </c:pt>
                <c:pt idx="3">
                  <c:v>172.1478570347</c:v>
                </c:pt>
                <c:pt idx="4">
                  <c:v>174.08889038410001</c:v>
                </c:pt>
                <c:pt idx="5">
                  <c:v>171.63386673144998</c:v>
                </c:pt>
                <c:pt idx="6">
                  <c:v>172.31759289474999</c:v>
                </c:pt>
                <c:pt idx="7">
                  <c:v>166.10595161974999</c:v>
                </c:pt>
              </c:numCache>
            </c:numRef>
          </c:xVal>
          <c:yVal>
            <c:numRef>
              <c:f>'AECC anisotropy (500 kHz)'!$K$9:$K$16</c:f>
              <c:numCache>
                <c:formatCode>0.000</c:formatCode>
                <c:ptCount val="8"/>
                <c:pt idx="0">
                  <c:v>-2.7134083333333332</c:v>
                </c:pt>
                <c:pt idx="1">
                  <c:v>-1.4688558333333332</c:v>
                </c:pt>
                <c:pt idx="2">
                  <c:v>-1.7117141666666669</c:v>
                </c:pt>
                <c:pt idx="3">
                  <c:v>-1.3064416666666667</c:v>
                </c:pt>
                <c:pt idx="4">
                  <c:v>-1.2336791666666667</c:v>
                </c:pt>
                <c:pt idx="5">
                  <c:v>-1.3306158333333333</c:v>
                </c:pt>
                <c:pt idx="6">
                  <c:v>-1.1450266666666666</c:v>
                </c:pt>
                <c:pt idx="7">
                  <c:v>-1.1834833333333332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B-4490-B347-50F787552884}"/>
            </c:ext>
          </c:extLst>
        </c:ser>
        <c:ser>
          <c:idx val="1"/>
          <c:order val="1"/>
          <c:tx>
            <c:v>  linear regression</c:v>
          </c:tx>
          <c:spPr>
            <a:ln w="15875">
              <a:solidFill>
                <a:srgbClr val="006600"/>
              </a:solidFill>
            </a:ln>
          </c:spPr>
          <c:marker>
            <c:symbol val="none"/>
          </c:marker>
          <c:xVal>
            <c:numRef>
              <c:f>'relative permeability'!$K$5:$K$6</c:f>
              <c:numCache>
                <c:formatCode>General</c:formatCode>
                <c:ptCount val="2"/>
                <c:pt idx="0">
                  <c:v>150</c:v>
                </c:pt>
                <c:pt idx="1">
                  <c:v>200</c:v>
                </c:pt>
              </c:numCache>
            </c:numRef>
          </c:xVal>
          <c:yVal>
            <c:numRef>
              <c:f>'relative permeability'!$L$5:$L$6</c:f>
              <c:numCache>
                <c:formatCode>0.000</c:formatCode>
                <c:ptCount val="2"/>
                <c:pt idx="0">
                  <c:v>0.2629999999999999</c:v>
                </c:pt>
                <c:pt idx="1">
                  <c:v>-3.4770000000000003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B-4490-B347-50F78755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6304"/>
        <c:axId val="485306880"/>
      </c:scatterChart>
      <c:valAx>
        <c:axId val="485306304"/>
        <c:scaling>
          <c:orientation val="minMax"/>
          <c:max val="2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200" b="0" i="0" u="none" strike="noStrike" baseline="0">
                    <a:effectLst/>
                  </a:rPr>
                  <a:t>Relative Permeability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8817982979400301"/>
              <c:y val="0.926851760717410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6880"/>
        <c:crossesAt val="-100"/>
        <c:crossBetween val="midCat"/>
        <c:majorUnit val="10"/>
      </c:valAx>
      <c:valAx>
        <c:axId val="485306880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99154910323709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6304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2062753519446434"/>
          <c:y val="6.889900481189852E-2"/>
          <c:w val="0.31635190487552695"/>
          <c:h val="0.1330353237095363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0101010101011"/>
          <c:y val="4.0434164479440073E-2"/>
          <c:w val="0.83330808080808083"/>
          <c:h val="0.81817694663167106"/>
        </c:manualLayout>
      </c:layout>
      <c:scatterChart>
        <c:scatterStyle val="lineMarker"/>
        <c:varyColors val="0"/>
        <c:ser>
          <c:idx val="1"/>
          <c:order val="0"/>
          <c:tx>
            <c:v>  raw data</c:v>
          </c:tx>
          <c:spPr>
            <a:ln w="952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('relative permeability'!$B$23:$B$30,'relative permeability'!$B$23:$B$30,'relative permeability'!$B$23:$B$30,'relative permeability'!$B$23:$B$30)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('relative permeability'!$G$23:$G$30,'relative permeability'!$H$23:$H$30,'relative permeability'!$I$23:$I$30,'relative permeability'!$J$23:$J$30)</c:f>
              <c:numCache>
                <c:formatCode>0.00</c:formatCode>
                <c:ptCount val="32"/>
                <c:pt idx="0">
                  <c:v>190.97929405440004</c:v>
                </c:pt>
                <c:pt idx="1">
                  <c:v>179.12396435860003</c:v>
                </c:pt>
                <c:pt idx="2">
                  <c:v>174.45498346259998</c:v>
                </c:pt>
                <c:pt idx="3">
                  <c:v>171.9251230834</c:v>
                </c:pt>
                <c:pt idx="4">
                  <c:v>173.40349450240001</c:v>
                </c:pt>
                <c:pt idx="5">
                  <c:v>169.89143895539999</c:v>
                </c:pt>
                <c:pt idx="6">
                  <c:v>169.86971536500002</c:v>
                </c:pt>
                <c:pt idx="7">
                  <c:v>170.02180983060001</c:v>
                </c:pt>
                <c:pt idx="8">
                  <c:v>184.9302145824</c:v>
                </c:pt>
                <c:pt idx="9">
                  <c:v>170.13049063860004</c:v>
                </c:pt>
                <c:pt idx="10">
                  <c:v>170.03629858740004</c:v>
                </c:pt>
                <c:pt idx="11">
                  <c:v>174.42196140239997</c:v>
                </c:pt>
                <c:pt idx="12">
                  <c:v>172.72739945939998</c:v>
                </c:pt>
                <c:pt idx="13">
                  <c:v>173.68894876239997</c:v>
                </c:pt>
                <c:pt idx="14">
                  <c:v>177.96573212499996</c:v>
                </c:pt>
                <c:pt idx="15">
                  <c:v>159.3476040736</c:v>
                </c:pt>
                <c:pt idx="16">
                  <c:v>187.20426066240003</c:v>
                </c:pt>
                <c:pt idx="17">
                  <c:v>169.86609490239999</c:v>
                </c:pt>
                <c:pt idx="18">
                  <c:v>173.08172693759997</c:v>
                </c:pt>
                <c:pt idx="19">
                  <c:v>169.71768934259998</c:v>
                </c:pt>
                <c:pt idx="20">
                  <c:v>174.00395400000005</c:v>
                </c:pt>
                <c:pt idx="21">
                  <c:v>171.16469994960002</c:v>
                </c:pt>
                <c:pt idx="22">
                  <c:v>169.77559594740003</c:v>
                </c:pt>
                <c:pt idx="23">
                  <c:v>165.49589517940001</c:v>
                </c:pt>
                <c:pt idx="24">
                  <c:v>189.01063314000001</c:v>
                </c:pt>
                <c:pt idx="25">
                  <c:v>171.32101216500001</c:v>
                </c:pt>
                <c:pt idx="26">
                  <c:v>171.62293397760001</c:v>
                </c:pt>
                <c:pt idx="27">
                  <c:v>172.52665431039998</c:v>
                </c:pt>
                <c:pt idx="28">
                  <c:v>176.22071357460004</c:v>
                </c:pt>
                <c:pt idx="29">
                  <c:v>171.79037925840001</c:v>
                </c:pt>
                <c:pt idx="30">
                  <c:v>171.65932814159999</c:v>
                </c:pt>
                <c:pt idx="31">
                  <c:v>169.55849739540002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5-4023-9157-A688F0BB9DE7}"/>
            </c:ext>
          </c:extLst>
        </c:ser>
        <c:ser>
          <c:idx val="0"/>
          <c:order val="1"/>
          <c:tx>
            <c:v>  average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'relative permeability'!$M$23:$M$30</c:f>
                <c:numCache>
                  <c:formatCode>General</c:formatCode>
                  <c:ptCount val="8"/>
                  <c:pt idx="0">
                    <c:v>2.9481934446000082</c:v>
                  </c:pt>
                  <c:pt idx="1">
                    <c:v>6.5135738424500289</c:v>
                  </c:pt>
                  <c:pt idx="2">
                    <c:v>2.1559977212999968</c:v>
                  </c:pt>
                  <c:pt idx="3">
                    <c:v>2.2741043676999766</c:v>
                  </c:pt>
                  <c:pt idx="4">
                    <c:v>2.1318231905000289</c:v>
                  </c:pt>
                  <c:pt idx="5">
                    <c:v>2.0550820309499898</c:v>
                  </c:pt>
                  <c:pt idx="6">
                    <c:v>5.6481392302499671</c:v>
                  </c:pt>
                  <c:pt idx="7">
                    <c:v>3.9158582108500184</c:v>
                  </c:pt>
                </c:numCache>
              </c:numRef>
            </c:plus>
            <c:minus>
              <c:numRef>
                <c:f>'relative permeability'!$L$23:$L$30</c:f>
                <c:numCache>
                  <c:formatCode>General</c:formatCode>
                  <c:ptCount val="8"/>
                  <c:pt idx="0">
                    <c:v>3.1008860274000369</c:v>
                  </c:pt>
                  <c:pt idx="1">
                    <c:v>2.7442956137500119</c:v>
                  </c:pt>
                  <c:pt idx="2">
                    <c:v>2.2626871538999467</c:v>
                  </c:pt>
                  <c:pt idx="3">
                    <c:v>2.4301676921000137</c:v>
                  </c:pt>
                  <c:pt idx="4">
                    <c:v>1.3614909247000355</c:v>
                  </c:pt>
                  <c:pt idx="5">
                    <c:v>1.7424277760499933</c:v>
                  </c:pt>
                  <c:pt idx="6">
                    <c:v>2.5419969473499577</c:v>
                  </c:pt>
                  <c:pt idx="7">
                    <c:v>6.7583475461499916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'relative permeability'!$B$23:$B$30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'relative permeability'!$K$23:$K$30</c:f>
              <c:numCache>
                <c:formatCode>0.000</c:formatCode>
                <c:ptCount val="8"/>
                <c:pt idx="0">
                  <c:v>188.03110060980003</c:v>
                </c:pt>
                <c:pt idx="1">
                  <c:v>172.61039051615001</c:v>
                </c:pt>
                <c:pt idx="2">
                  <c:v>172.29898574129999</c:v>
                </c:pt>
                <c:pt idx="3">
                  <c:v>172.1478570347</c:v>
                </c:pt>
                <c:pt idx="4">
                  <c:v>174.08889038410001</c:v>
                </c:pt>
                <c:pt idx="5">
                  <c:v>171.63386673144998</c:v>
                </c:pt>
                <c:pt idx="6">
                  <c:v>172.31759289474999</c:v>
                </c:pt>
                <c:pt idx="7">
                  <c:v>166.10595161974999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5-4023-9157-A688F0BB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9184"/>
        <c:axId val="485309760"/>
      </c:scatterChart>
      <c:valAx>
        <c:axId val="485309184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9828083989501317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9760"/>
        <c:crossesAt val="-100"/>
        <c:crossBetween val="midCat"/>
        <c:majorUnit val="0.5"/>
      </c:valAx>
      <c:valAx>
        <c:axId val="485309760"/>
        <c:scaling>
          <c:orientation val="minMax"/>
          <c:max val="200"/>
          <c:min val="1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Permeability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470715769903762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9184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901137357830257"/>
          <c:y val="9.6676782589676297E-2"/>
          <c:w val="0.16396782788515071"/>
          <c:h val="0.1330353237095363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0101010101011"/>
          <c:y val="4.0434164479440073E-2"/>
          <c:w val="0.83330808080808083"/>
          <c:h val="0.81817694663167106"/>
        </c:manualLayout>
      </c:layout>
      <c:scatterChart>
        <c:scatterStyle val="lineMarker"/>
        <c:varyColors val="0"/>
        <c:ser>
          <c:idx val="1"/>
          <c:order val="0"/>
          <c:tx>
            <c:v>  raw data</c:v>
          </c:tx>
          <c:spPr>
            <a:ln w="952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('relative permeability'!$B$23:$B$30,'relative permeability'!$B$23:$B$30,'relative permeability'!$B$23:$B$30,'relative permeability'!$B$23:$B$30)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('relative permeability'!$G$23:$G$30,'relative permeability'!$H$23:$H$30,'relative permeability'!$I$23:$I$30,'relative permeability'!$J$23:$J$30)</c:f>
              <c:numCache>
                <c:formatCode>0.00</c:formatCode>
                <c:ptCount val="32"/>
                <c:pt idx="0">
                  <c:v>190.97929405440004</c:v>
                </c:pt>
                <c:pt idx="1">
                  <c:v>179.12396435860003</c:v>
                </c:pt>
                <c:pt idx="2">
                  <c:v>174.45498346259998</c:v>
                </c:pt>
                <c:pt idx="3">
                  <c:v>171.9251230834</c:v>
                </c:pt>
                <c:pt idx="4">
                  <c:v>173.40349450240001</c:v>
                </c:pt>
                <c:pt idx="5">
                  <c:v>169.89143895539999</c:v>
                </c:pt>
                <c:pt idx="6">
                  <c:v>169.86971536500002</c:v>
                </c:pt>
                <c:pt idx="7">
                  <c:v>170.02180983060001</c:v>
                </c:pt>
                <c:pt idx="8">
                  <c:v>184.9302145824</c:v>
                </c:pt>
                <c:pt idx="9">
                  <c:v>170.13049063860004</c:v>
                </c:pt>
                <c:pt idx="10">
                  <c:v>170.03629858740004</c:v>
                </c:pt>
                <c:pt idx="11">
                  <c:v>174.42196140239997</c:v>
                </c:pt>
                <c:pt idx="12">
                  <c:v>172.72739945939998</c:v>
                </c:pt>
                <c:pt idx="13">
                  <c:v>173.68894876239997</c:v>
                </c:pt>
                <c:pt idx="14">
                  <c:v>177.96573212499996</c:v>
                </c:pt>
                <c:pt idx="15">
                  <c:v>159.3476040736</c:v>
                </c:pt>
                <c:pt idx="16">
                  <c:v>187.20426066240003</c:v>
                </c:pt>
                <c:pt idx="17">
                  <c:v>169.86609490239999</c:v>
                </c:pt>
                <c:pt idx="18">
                  <c:v>173.08172693759997</c:v>
                </c:pt>
                <c:pt idx="19">
                  <c:v>169.71768934259998</c:v>
                </c:pt>
                <c:pt idx="20">
                  <c:v>174.00395400000005</c:v>
                </c:pt>
                <c:pt idx="21">
                  <c:v>171.16469994960002</c:v>
                </c:pt>
                <c:pt idx="22">
                  <c:v>169.77559594740003</c:v>
                </c:pt>
                <c:pt idx="23">
                  <c:v>165.49589517940001</c:v>
                </c:pt>
                <c:pt idx="24">
                  <c:v>189.01063314000001</c:v>
                </c:pt>
                <c:pt idx="25">
                  <c:v>171.32101216500001</c:v>
                </c:pt>
                <c:pt idx="26">
                  <c:v>171.62293397760001</c:v>
                </c:pt>
                <c:pt idx="27">
                  <c:v>172.52665431039998</c:v>
                </c:pt>
                <c:pt idx="28">
                  <c:v>176.22071357460004</c:v>
                </c:pt>
                <c:pt idx="29">
                  <c:v>171.79037925840001</c:v>
                </c:pt>
                <c:pt idx="30">
                  <c:v>171.65932814159999</c:v>
                </c:pt>
                <c:pt idx="31">
                  <c:v>169.55849739540002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F-477C-BA50-FBF67CBFA8F1}"/>
            </c:ext>
          </c:extLst>
        </c:ser>
        <c:ser>
          <c:idx val="0"/>
          <c:order val="1"/>
          <c:tx>
            <c:v>  average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'relative permeability'!$M$23:$M$30</c:f>
                <c:numCache>
                  <c:formatCode>General</c:formatCode>
                  <c:ptCount val="8"/>
                  <c:pt idx="0">
                    <c:v>2.9481934446000082</c:v>
                  </c:pt>
                  <c:pt idx="1">
                    <c:v>6.5135738424500289</c:v>
                  </c:pt>
                  <c:pt idx="2">
                    <c:v>2.1559977212999968</c:v>
                  </c:pt>
                  <c:pt idx="3">
                    <c:v>2.2741043676999766</c:v>
                  </c:pt>
                  <c:pt idx="4">
                    <c:v>2.1318231905000289</c:v>
                  </c:pt>
                  <c:pt idx="5">
                    <c:v>2.0550820309499898</c:v>
                  </c:pt>
                  <c:pt idx="6">
                    <c:v>5.6481392302499671</c:v>
                  </c:pt>
                  <c:pt idx="7">
                    <c:v>3.9158582108500184</c:v>
                  </c:pt>
                </c:numCache>
              </c:numRef>
            </c:plus>
            <c:minus>
              <c:numRef>
                <c:f>'relative permeability'!$L$23:$L$30</c:f>
                <c:numCache>
                  <c:formatCode>General</c:formatCode>
                  <c:ptCount val="8"/>
                  <c:pt idx="0">
                    <c:v>3.1008860274000369</c:v>
                  </c:pt>
                  <c:pt idx="1">
                    <c:v>2.7442956137500119</c:v>
                  </c:pt>
                  <c:pt idx="2">
                    <c:v>2.2626871538999467</c:v>
                  </c:pt>
                  <c:pt idx="3">
                    <c:v>2.4301676921000137</c:v>
                  </c:pt>
                  <c:pt idx="4">
                    <c:v>1.3614909247000355</c:v>
                  </c:pt>
                  <c:pt idx="5">
                    <c:v>1.7424277760499933</c:v>
                  </c:pt>
                  <c:pt idx="6">
                    <c:v>2.5419969473499577</c:v>
                  </c:pt>
                  <c:pt idx="7">
                    <c:v>6.7583475461499916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'relative permeability'!$B$23:$B$30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'relative permeability'!$K$23:$K$30</c:f>
              <c:numCache>
                <c:formatCode>0.000</c:formatCode>
                <c:ptCount val="8"/>
                <c:pt idx="0">
                  <c:v>188.03110060980003</c:v>
                </c:pt>
                <c:pt idx="1">
                  <c:v>172.61039051615001</c:v>
                </c:pt>
                <c:pt idx="2">
                  <c:v>172.29898574129999</c:v>
                </c:pt>
                <c:pt idx="3">
                  <c:v>172.1478570347</c:v>
                </c:pt>
                <c:pt idx="4">
                  <c:v>174.08889038410001</c:v>
                </c:pt>
                <c:pt idx="5">
                  <c:v>171.63386673144998</c:v>
                </c:pt>
                <c:pt idx="6">
                  <c:v>172.31759289474999</c:v>
                </c:pt>
                <c:pt idx="7">
                  <c:v>166.10595161974999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F-477C-BA50-FBF67CBFA8F1}"/>
            </c:ext>
          </c:extLst>
        </c:ser>
        <c:ser>
          <c:idx val="2"/>
          <c:order val="2"/>
          <c:tx>
            <c:v>  cracked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('relative permeability'!$C$33,'relative permeability'!$D$33,'relative permeability'!$E$33,'relative permeability'!$F$33)</c:f>
              <c:numCache>
                <c:formatCode>General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('relative permeability'!$G$32,'relative permeability'!$H$32,'relative permeability'!$I$32,'relative permeability'!$J$32)</c:f>
              <c:numCache>
                <c:formatCode>0.00</c:formatCode>
                <c:ptCount val="4"/>
                <c:pt idx="0">
                  <c:v>156.15316630413605</c:v>
                </c:pt>
                <c:pt idx="1">
                  <c:v>170.24341074264066</c:v>
                </c:pt>
                <c:pt idx="2">
                  <c:v>164.826226633224</c:v>
                </c:pt>
                <c:pt idx="3">
                  <c:v>162.65342503806983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F-477C-BA50-FBF67CBFA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71104"/>
        <c:axId val="496871680"/>
      </c:scatterChart>
      <c:valAx>
        <c:axId val="496871104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9828083989501317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871680"/>
        <c:crossesAt val="-100"/>
        <c:crossBetween val="midCat"/>
        <c:majorUnit val="0.5"/>
      </c:valAx>
      <c:valAx>
        <c:axId val="496871680"/>
        <c:scaling>
          <c:orientation val="minMax"/>
          <c:max val="200"/>
          <c:min val="1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Permeability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470715769903762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871104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0901137357830257"/>
          <c:y val="9.6676782589676297E-2"/>
          <c:w val="0.16396782788515071"/>
          <c:h val="0.19955298556430445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5151515151516"/>
          <c:y val="4.0434164479440073E-2"/>
          <c:w val="0.82364849280203623"/>
          <c:h val="0.78692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simulation'!$A$21</c:f>
              <c:strCache>
                <c:ptCount val="1"/>
                <c:pt idx="0">
                  <c:v>  parallel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'FE simulation'!$A$24:$A$58</c:f>
              <c:numCache>
                <c:formatCode>General</c:formatCode>
                <c:ptCount val="35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-10</c:v>
                </c:pt>
                <c:pt idx="34">
                  <c:v>0</c:v>
                </c:pt>
              </c:numCache>
            </c:numRef>
          </c:xVal>
          <c:yVal>
            <c:numRef>
              <c:f>'FE simulation'!$E$24:$E$58</c:f>
              <c:numCache>
                <c:formatCode>0.000</c:formatCode>
                <c:ptCount val="35"/>
                <c:pt idx="0">
                  <c:v>1</c:v>
                </c:pt>
                <c:pt idx="1">
                  <c:v>0.99761786294566002</c:v>
                </c:pt>
                <c:pt idx="2">
                  <c:v>0.99725239644748953</c:v>
                </c:pt>
                <c:pt idx="3">
                  <c:v>0.99784242669754775</c:v>
                </c:pt>
                <c:pt idx="4">
                  <c:v>0.99903569683012872</c:v>
                </c:pt>
                <c:pt idx="5">
                  <c:v>1.0002509830168158</c:v>
                </c:pt>
                <c:pt idx="6">
                  <c:v>1.0017744939609965</c:v>
                </c:pt>
                <c:pt idx="7">
                  <c:v>1.0037119067223821</c:v>
                </c:pt>
                <c:pt idx="8">
                  <c:v>1.0054291589427011</c:v>
                </c:pt>
                <c:pt idx="9">
                  <c:v>1.0073225395958734</c:v>
                </c:pt>
                <c:pt idx="10">
                  <c:v>1.0090838239244058</c:v>
                </c:pt>
                <c:pt idx="11">
                  <c:v>1.0111533330104314</c:v>
                </c:pt>
                <c:pt idx="12">
                  <c:v>1.0137071952868031</c:v>
                </c:pt>
                <c:pt idx="13">
                  <c:v>1.0161289612385349</c:v>
                </c:pt>
                <c:pt idx="14">
                  <c:v>1.0189910482724003</c:v>
                </c:pt>
                <c:pt idx="15">
                  <c:v>1.0222494242801852</c:v>
                </c:pt>
                <c:pt idx="16">
                  <c:v>1.0264765066686627</c:v>
                </c:pt>
                <c:pt idx="17">
                  <c:v>1.0310998780310605</c:v>
                </c:pt>
                <c:pt idx="18">
                  <c:v>1.037083841537249</c:v>
                </c:pt>
                <c:pt idx="19">
                  <c:v>1.0437370930882801</c:v>
                </c:pt>
                <c:pt idx="20">
                  <c:v>1.0526315789473686</c:v>
                </c:pt>
                <c:pt idx="21">
                  <c:v>1.0633137683999172</c:v>
                </c:pt>
                <c:pt idx="22">
                  <c:v>1.0765410137071953</c:v>
                </c:pt>
                <c:pt idx="23">
                  <c:v>1.0942110987331963</c:v>
                </c:pt>
                <c:pt idx="24">
                  <c:v>1.1172619073828636</c:v>
                </c:pt>
                <c:pt idx="25">
                  <c:v>1.1320610989533568</c:v>
                </c:pt>
                <c:pt idx="26">
                  <c:v>1.1489694285072676</c:v>
                </c:pt>
                <c:pt idx="27">
                  <c:v>1.1657632745798236</c:v>
                </c:pt>
                <c:pt idx="28">
                  <c:v>1.1787175208161791</c:v>
                </c:pt>
                <c:pt idx="29">
                  <c:v>1.1802278221278957</c:v>
                </c:pt>
                <c:pt idx="30">
                  <c:v>1.1684668460241208</c:v>
                </c:pt>
                <c:pt idx="31">
                  <c:v>1.1458959873539787</c:v>
                </c:pt>
                <c:pt idx="32">
                  <c:v>1.1187766119054015</c:v>
                </c:pt>
                <c:pt idx="33">
                  <c:v>1.0691876516355727</c:v>
                </c:pt>
                <c:pt idx="34">
                  <c:v>1.0379072419608379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1-48BC-BA9D-358D812F73F0}"/>
            </c:ext>
          </c:extLst>
        </c:ser>
        <c:ser>
          <c:idx val="1"/>
          <c:order val="1"/>
          <c:tx>
            <c:v>  normal</c:v>
          </c:tx>
          <c:spPr>
            <a:ln w="15875">
              <a:solidFill>
                <a:srgbClr val="006600"/>
              </a:solidFill>
            </a:ln>
          </c:spPr>
          <c:marker>
            <c:symbol val="circle"/>
            <c:size val="4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'FE simulation'!$F$24:$F$58</c:f>
              <c:numCache>
                <c:formatCode>General</c:formatCode>
                <c:ptCount val="35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-10</c:v>
                </c:pt>
                <c:pt idx="34">
                  <c:v>0</c:v>
                </c:pt>
              </c:numCache>
            </c:numRef>
          </c:xVal>
          <c:yVal>
            <c:numRef>
              <c:f>'FE simulation'!$J$24:$J$58</c:f>
              <c:numCache>
                <c:formatCode>0.000</c:formatCode>
                <c:ptCount val="35"/>
                <c:pt idx="0">
                  <c:v>1.0033156177484621</c:v>
                </c:pt>
                <c:pt idx="1">
                  <c:v>1.0009378839049436</c:v>
                </c:pt>
                <c:pt idx="2">
                  <c:v>0.99816386108750488</c:v>
                </c:pt>
                <c:pt idx="3">
                  <c:v>0.99710709049038559</c:v>
                </c:pt>
                <c:pt idx="4">
                  <c:v>0.99565403091934623</c:v>
                </c:pt>
                <c:pt idx="5">
                  <c:v>0.99530177405363984</c:v>
                </c:pt>
                <c:pt idx="6">
                  <c:v>0.99649064097539919</c:v>
                </c:pt>
                <c:pt idx="7">
                  <c:v>0.99587419146041312</c:v>
                </c:pt>
                <c:pt idx="8">
                  <c:v>0.99679886573289234</c:v>
                </c:pt>
                <c:pt idx="9">
                  <c:v>0.99741531524787885</c:v>
                </c:pt>
                <c:pt idx="10">
                  <c:v>0.99732725103145226</c:v>
                </c:pt>
                <c:pt idx="11">
                  <c:v>0.99878031060249139</c:v>
                </c:pt>
                <c:pt idx="12">
                  <c:v>0.999572888550331</c:v>
                </c:pt>
                <c:pt idx="13">
                  <c:v>1.0010259481213699</c:v>
                </c:pt>
                <c:pt idx="14">
                  <c:v>1.0035357782895287</c:v>
                </c:pt>
                <c:pt idx="15">
                  <c:v>1.0052089984016344</c:v>
                </c:pt>
                <c:pt idx="16">
                  <c:v>1.00688221851374</c:v>
                </c:pt>
                <c:pt idx="17">
                  <c:v>1.0093920486818988</c:v>
                </c:pt>
                <c:pt idx="18">
                  <c:v>1.0108891403611513</c:v>
                </c:pt>
                <c:pt idx="19">
                  <c:v>1.0152042869660558</c:v>
                </c:pt>
                <c:pt idx="20">
                  <c:v>1.018374598757414</c:v>
                </c:pt>
                <c:pt idx="21">
                  <c:v>1.0229099059033848</c:v>
                </c:pt>
                <c:pt idx="22">
                  <c:v>1.0298669790010875</c:v>
                </c:pt>
                <c:pt idx="23">
                  <c:v>1.0365158273412973</c:v>
                </c:pt>
                <c:pt idx="24">
                  <c:v>1.0454983774168125</c:v>
                </c:pt>
                <c:pt idx="25">
                  <c:v>1.0499456203463566</c:v>
                </c:pt>
                <c:pt idx="26">
                  <c:v>1.0523277574006966</c:v>
                </c:pt>
                <c:pt idx="27">
                  <c:v>1.0554716499271271</c:v>
                </c:pt>
                <c:pt idx="28">
                  <c:v>1.0533272862571386</c:v>
                </c:pt>
                <c:pt idx="29">
                  <c:v>1.0517113078857103</c:v>
                </c:pt>
                <c:pt idx="30">
                  <c:v>1.0465551480139317</c:v>
                </c:pt>
                <c:pt idx="31">
                  <c:v>1.0411391987036946</c:v>
                </c:pt>
                <c:pt idx="32">
                  <c:v>1.0354590567441782</c:v>
                </c:pt>
                <c:pt idx="33">
                  <c:v>1.0261682819111695</c:v>
                </c:pt>
                <c:pt idx="34">
                  <c:v>1.0218971674144788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01-48BC-BA9D-358D812F73F0}"/>
            </c:ext>
          </c:extLst>
        </c:ser>
        <c:ser>
          <c:idx val="2"/>
          <c:order val="2"/>
          <c:tx>
            <c:v>  baseline</c:v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-300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101-48BC-BA9D-358D812F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45888"/>
        <c:axId val="495435776"/>
      </c:scatterChart>
      <c:valAx>
        <c:axId val="334445888"/>
        <c:scaling>
          <c:orientation val="minMax"/>
          <c:max val="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 [mm]</a:t>
                </a:r>
              </a:p>
            </c:rich>
          </c:tx>
          <c:layout>
            <c:manualLayout>
              <c:xMode val="edge"/>
              <c:yMode val="edge"/>
              <c:x val="0.42530303030303018"/>
              <c:y val="0.91736111111111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35776"/>
        <c:crosses val="autoZero"/>
        <c:crossBetween val="midCat"/>
        <c:majorUnit val="50"/>
      </c:valAx>
      <c:valAx>
        <c:axId val="495435776"/>
        <c:scaling>
          <c:orientation val="minMax"/>
          <c:max val="1.2"/>
          <c:min val="0.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Normalized Resistance</a:t>
                </a:r>
              </a:p>
            </c:rich>
          </c:tx>
          <c:layout>
            <c:manualLayout>
              <c:xMode val="edge"/>
              <c:yMode val="edge"/>
              <c:x val="2.3009623797025374E-3"/>
              <c:y val="0.2159961090390017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4445888"/>
        <c:crossesAt val="-500"/>
        <c:crossBetween val="midCat"/>
        <c:majorUnit val="0.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16837071502425832"/>
          <c:y val="7.4379921259842524E-2"/>
          <c:w val="0.22214591231651595"/>
          <c:h val="0.14003718285214348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5151515151516"/>
          <c:y val="4.0434164479440073E-2"/>
          <c:w val="0.82364849280203623"/>
          <c:h val="0.78692694663167106"/>
        </c:manualLayout>
      </c:layout>
      <c:scatterChart>
        <c:scatterStyle val="lineMarker"/>
        <c:varyColors val="0"/>
        <c:ser>
          <c:idx val="0"/>
          <c:order val="0"/>
          <c:tx>
            <c:v>  anisotropy</c:v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'FE simulation'!$A$24:$A$58</c:f>
              <c:numCache>
                <c:formatCode>General</c:formatCode>
                <c:ptCount val="35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-10</c:v>
                </c:pt>
                <c:pt idx="34">
                  <c:v>0</c:v>
                </c:pt>
              </c:numCache>
            </c:numRef>
          </c:xVal>
          <c:yVal>
            <c:numRef>
              <c:f>'FE simulation'!$K$24:$K$58</c:f>
              <c:numCache>
                <c:formatCode>0.000</c:formatCode>
                <c:ptCount val="35"/>
                <c:pt idx="0">
                  <c:v>-0.33101301852662007</c:v>
                </c:pt>
                <c:pt idx="1">
                  <c:v>-0.3322420167178588</c:v>
                </c:pt>
                <c:pt idx="2">
                  <c:v>-9.1355839822751764E-2</c:v>
                </c:pt>
                <c:pt idx="3">
                  <c:v>7.3719780959541889E-2</c:v>
                </c:pt>
                <c:pt idx="4">
                  <c:v>0.33906685974643164</c:v>
                </c:pt>
                <c:pt idx="5">
                  <c:v>0.49602386563225032</c:v>
                </c:pt>
                <c:pt idx="6">
                  <c:v>0.52884403508000777</c:v>
                </c:pt>
                <c:pt idx="7">
                  <c:v>0.783933762001225</c:v>
                </c:pt>
                <c:pt idx="8">
                  <c:v>0.86206896551726353</c:v>
                </c:pt>
                <c:pt idx="9">
                  <c:v>0.98838103186979565</c:v>
                </c:pt>
                <c:pt idx="10">
                  <c:v>1.1719007176245944</c:v>
                </c:pt>
                <c:pt idx="11">
                  <c:v>1.2311871535917029</c:v>
                </c:pt>
                <c:pt idx="12">
                  <c:v>1.4041073420379149</c:v>
                </c:pt>
                <c:pt idx="13">
                  <c:v>1.4974569426556941</c:v>
                </c:pt>
                <c:pt idx="14">
                  <c:v>1.5283129775978213</c:v>
                </c:pt>
                <c:pt idx="15">
                  <c:v>1.6809642740797222</c:v>
                </c:pt>
                <c:pt idx="16">
                  <c:v>1.9272829641178983</c:v>
                </c:pt>
                <c:pt idx="17">
                  <c:v>2.127705487581216</c:v>
                </c:pt>
                <c:pt idx="18">
                  <c:v>2.5581100344220502</c:v>
                </c:pt>
                <c:pt idx="19">
                  <c:v>2.7715996578272013</c:v>
                </c:pt>
                <c:pt idx="20">
                  <c:v>3.30824509928987</c:v>
                </c:pt>
                <c:pt idx="21">
                  <c:v>3.8733969894216007</c:v>
                </c:pt>
                <c:pt idx="22">
                  <c:v>4.4316233956269215</c:v>
                </c:pt>
                <c:pt idx="23">
                  <c:v>5.4155481573786473</c:v>
                </c:pt>
                <c:pt idx="24">
                  <c:v>6.6362907133462681</c:v>
                </c:pt>
                <c:pt idx="25">
                  <c:v>7.526601809306448</c:v>
                </c:pt>
                <c:pt idx="26">
                  <c:v>8.7804292600964082</c:v>
                </c:pt>
                <c:pt idx="27">
                  <c:v>9.9306582510337851</c:v>
                </c:pt>
                <c:pt idx="28">
                  <c:v>11.235458550086504</c:v>
                </c:pt>
                <c:pt idx="29">
                  <c:v>11.51613075051934</c:v>
                </c:pt>
                <c:pt idx="30">
                  <c:v>11.007718960653785</c:v>
                </c:pt>
                <c:pt idx="31">
                  <c:v>9.5797991105134059</c:v>
                </c:pt>
                <c:pt idx="32">
                  <c:v>7.7352312352577943</c:v>
                </c:pt>
                <c:pt idx="33">
                  <c:v>4.10616344800051</c:v>
                </c:pt>
                <c:pt idx="34">
                  <c:v>1.5545237667701186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1-4DE4-8BCC-C56056E1A003}"/>
            </c:ext>
          </c:extLst>
        </c:ser>
        <c:ser>
          <c:idx val="1"/>
          <c:order val="1"/>
          <c:tx>
            <c:v>  baseline</c:v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-300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1D1-4DE4-8BCC-C56056E1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38080"/>
        <c:axId val="495438656"/>
      </c:scatterChart>
      <c:valAx>
        <c:axId val="495438080"/>
        <c:scaling>
          <c:orientation val="minMax"/>
          <c:max val="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 [mm]</a:t>
                </a:r>
              </a:p>
            </c:rich>
          </c:tx>
          <c:layout>
            <c:manualLayout>
              <c:xMode val="edge"/>
              <c:yMode val="edge"/>
              <c:x val="0.42530303030303018"/>
              <c:y val="0.91736111111111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38656"/>
        <c:crossesAt val="-2"/>
        <c:crossBetween val="midCat"/>
        <c:majorUnit val="50"/>
      </c:valAx>
      <c:valAx>
        <c:axId val="495438656"/>
        <c:scaling>
          <c:orientation val="minMax"/>
          <c:max val="12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Geometrical Anisotropy [%]</a:t>
                </a:r>
              </a:p>
            </c:rich>
          </c:tx>
          <c:layout>
            <c:manualLayout>
              <c:xMode val="edge"/>
              <c:yMode val="edge"/>
              <c:x val="2.0776222416642363E-3"/>
              <c:y val="0.1812738868167794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38080"/>
        <c:crossesAt val="-500"/>
        <c:crossBetween val="midCat"/>
        <c:majorUnit val="2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8156313131313131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'ACPD (cracked specimens)'!$B$8</c:f>
              <c:strCache>
                <c:ptCount val="1"/>
                <c:pt idx="0">
                  <c:v>  36C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plus>
            <c:min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minus>
          </c:errBars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specimens)'!$B$11:$B$20</c:f>
              <c:numCache>
                <c:formatCode>0.00</c:formatCode>
                <c:ptCount val="10"/>
                <c:pt idx="0">
                  <c:v>2.1399792311771577</c:v>
                </c:pt>
                <c:pt idx="1">
                  <c:v>2.1029121657038332</c:v>
                </c:pt>
                <c:pt idx="2">
                  <c:v>1.6285502372325493</c:v>
                </c:pt>
                <c:pt idx="3">
                  <c:v>2.7884318686330407</c:v>
                </c:pt>
                <c:pt idx="4">
                  <c:v>1.800524693732156</c:v>
                </c:pt>
                <c:pt idx="5">
                  <c:v>2.5017192348137209</c:v>
                </c:pt>
                <c:pt idx="6">
                  <c:v>162.63290955544068</c:v>
                </c:pt>
                <c:pt idx="7">
                  <c:v>7.4472172428742054</c:v>
                </c:pt>
                <c:pt idx="8">
                  <c:v>10.363928563190656</c:v>
                </c:pt>
                <c:pt idx="9">
                  <c:v>4.9483665772624175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C-441F-8A8E-634FDA08D22D}"/>
            </c:ext>
          </c:extLst>
        </c:ser>
        <c:ser>
          <c:idx val="4"/>
          <c:order val="1"/>
          <c:tx>
            <c:strRef>
              <c:f>'ACPD (cracked specimens)'!$E$8</c:f>
              <c:strCache>
                <c:ptCount val="1"/>
                <c:pt idx="0">
                  <c:v>  29C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specimens)'!$E$11:$E$20</c:f>
              <c:numCache>
                <c:formatCode>0.00</c:formatCode>
                <c:ptCount val="10"/>
                <c:pt idx="0">
                  <c:v>0.71072494097629924</c:v>
                </c:pt>
                <c:pt idx="1">
                  <c:v>72.238014975199917</c:v>
                </c:pt>
                <c:pt idx="2">
                  <c:v>1.0255670530113976</c:v>
                </c:pt>
                <c:pt idx="3">
                  <c:v>1.191069624129047</c:v>
                </c:pt>
                <c:pt idx="4">
                  <c:v>2.1260344225920491</c:v>
                </c:pt>
                <c:pt idx="5">
                  <c:v>1.2464100082689424</c:v>
                </c:pt>
                <c:pt idx="6">
                  <c:v>4.0026158316059597</c:v>
                </c:pt>
                <c:pt idx="7">
                  <c:v>5.9415471486595415</c:v>
                </c:pt>
                <c:pt idx="8">
                  <c:v>11.217861780844867</c:v>
                </c:pt>
                <c:pt idx="9">
                  <c:v>6.6998262151517691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3C-441F-8A8E-634FDA08D22D}"/>
            </c:ext>
          </c:extLst>
        </c:ser>
        <c:ser>
          <c:idx val="3"/>
          <c:order val="2"/>
          <c:tx>
            <c:strRef>
              <c:f>'ACPD (cracked specimens)'!$D$8</c:f>
              <c:strCache>
                <c:ptCount val="1"/>
                <c:pt idx="0">
                  <c:v>    6C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specimens)'!$D$11:$D$20</c:f>
              <c:numCache>
                <c:formatCode>0.00</c:formatCode>
                <c:ptCount val="10"/>
                <c:pt idx="0">
                  <c:v>2.3276536602261784</c:v>
                </c:pt>
                <c:pt idx="1">
                  <c:v>0.549531254347709</c:v>
                </c:pt>
                <c:pt idx="2">
                  <c:v>1.4141615013804216</c:v>
                </c:pt>
                <c:pt idx="3">
                  <c:v>1.3305202977286141</c:v>
                </c:pt>
                <c:pt idx="4">
                  <c:v>11.474932553231449</c:v>
                </c:pt>
                <c:pt idx="5">
                  <c:v>2.897687144524081</c:v>
                </c:pt>
                <c:pt idx="6">
                  <c:v>3.5833740213039618</c:v>
                </c:pt>
                <c:pt idx="7">
                  <c:v>7.173544615240866</c:v>
                </c:pt>
                <c:pt idx="8">
                  <c:v>11.455678530602246</c:v>
                </c:pt>
                <c:pt idx="9">
                  <c:v>6.4102901182741379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3C-441F-8A8E-634FDA08D22D}"/>
            </c:ext>
          </c:extLst>
        </c:ser>
        <c:ser>
          <c:idx val="1"/>
          <c:order val="3"/>
          <c:tx>
            <c:strRef>
              <c:f>'ACPD (cracked specimens)'!$C$8</c:f>
              <c:strCache>
                <c:ptCount val="1"/>
                <c:pt idx="0">
                  <c:v>  31C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specimens)'!$C$11:$C$20</c:f>
              <c:numCache>
                <c:formatCode>0.00</c:formatCode>
                <c:ptCount val="10"/>
                <c:pt idx="0">
                  <c:v>3.0059049765074719</c:v>
                </c:pt>
                <c:pt idx="1">
                  <c:v>2.1007949102615227</c:v>
                </c:pt>
                <c:pt idx="2">
                  <c:v>2.0177403625204482</c:v>
                </c:pt>
                <c:pt idx="3">
                  <c:v>1.8028037450211911</c:v>
                </c:pt>
                <c:pt idx="4">
                  <c:v>-19.818584715595485</c:v>
                </c:pt>
                <c:pt idx="5">
                  <c:v>1.7436359974601576</c:v>
                </c:pt>
                <c:pt idx="6">
                  <c:v>2.7228061433078325</c:v>
                </c:pt>
                <c:pt idx="7">
                  <c:v>5.2039176304154955</c:v>
                </c:pt>
                <c:pt idx="8">
                  <c:v>9.9448868103137738</c:v>
                </c:pt>
                <c:pt idx="9">
                  <c:v>7.62428469529622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3C-441F-8A8E-634FDA08D22D}"/>
            </c:ext>
          </c:extLst>
        </c:ser>
        <c:ser>
          <c:idx val="2"/>
          <c:order val="4"/>
          <c:tx>
            <c:v>  baseline</c:v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5-703C-441F-8A8E-634FDA08D22D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03C-441F-8A8E-634FDA08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40384"/>
        <c:axId val="495440960"/>
      </c:scatterChart>
      <c:valAx>
        <c:axId val="495440384"/>
        <c:scaling>
          <c:orientation val="minMax"/>
          <c:max val="1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41595760757178074"/>
              <c:y val="0.92685176071741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40960"/>
        <c:crossesAt val="-100"/>
        <c:crossBetween val="midCat"/>
        <c:majorUnit val="1"/>
      </c:valAx>
      <c:valAx>
        <c:axId val="495440960"/>
        <c:scaling>
          <c:orientation val="minMax"/>
          <c:max val="180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ACPD Resistance Anisotropy [%]</a:t>
                </a:r>
              </a:p>
            </c:rich>
          </c:tx>
          <c:layout>
            <c:manualLayout>
              <c:xMode val="edge"/>
              <c:yMode val="edge"/>
              <c:x val="6.313131313131313E-3"/>
              <c:y val="0.1567937992125984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40384"/>
        <c:crosses val="autoZero"/>
        <c:crossBetween val="midCat"/>
        <c:majorUnit val="20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4"/>
        <c:delete val="1"/>
      </c:legendEntry>
      <c:layout>
        <c:manualLayout>
          <c:xMode val="edge"/>
          <c:yMode val="edge"/>
          <c:x val="0.15069394734749064"/>
          <c:y val="6.0491032370953629E-2"/>
          <c:w val="0.14142686709615843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8156313131313131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v>    36C</c:v>
          </c:tx>
          <c:spPr>
            <a:ln w="1270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plus>
            <c:min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minus>
          </c:errBars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specimens)'!$B$11:$B$20</c:f>
              <c:numCache>
                <c:formatCode>0.00</c:formatCode>
                <c:ptCount val="10"/>
                <c:pt idx="0">
                  <c:v>2.1399792311771577</c:v>
                </c:pt>
                <c:pt idx="1">
                  <c:v>2.1029121657038332</c:v>
                </c:pt>
                <c:pt idx="2">
                  <c:v>1.6285502372325493</c:v>
                </c:pt>
                <c:pt idx="3">
                  <c:v>2.7884318686330407</c:v>
                </c:pt>
                <c:pt idx="4">
                  <c:v>1.800524693732156</c:v>
                </c:pt>
                <c:pt idx="5">
                  <c:v>2.5017192348137209</c:v>
                </c:pt>
                <c:pt idx="6">
                  <c:v>162.63290955544068</c:v>
                </c:pt>
                <c:pt idx="7">
                  <c:v>7.4472172428742054</c:v>
                </c:pt>
                <c:pt idx="8">
                  <c:v>10.363928563190656</c:v>
                </c:pt>
                <c:pt idx="9">
                  <c:v>4.9483665772624175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30B-993E-7DD9A973EF64}"/>
            </c:ext>
          </c:extLst>
        </c:ser>
        <c:ser>
          <c:idx val="4"/>
          <c:order val="1"/>
          <c:tx>
            <c:v>    29C</c:v>
          </c:tx>
          <c:spPr>
            <a:ln w="12700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specimens)'!$E$11:$E$20</c:f>
              <c:numCache>
                <c:formatCode>0.00</c:formatCode>
                <c:ptCount val="10"/>
                <c:pt idx="0">
                  <c:v>0.71072494097629924</c:v>
                </c:pt>
                <c:pt idx="1">
                  <c:v>72.238014975199917</c:v>
                </c:pt>
                <c:pt idx="2">
                  <c:v>1.0255670530113976</c:v>
                </c:pt>
                <c:pt idx="3">
                  <c:v>1.191069624129047</c:v>
                </c:pt>
                <c:pt idx="4">
                  <c:v>2.1260344225920491</c:v>
                </c:pt>
                <c:pt idx="5">
                  <c:v>1.2464100082689424</c:v>
                </c:pt>
                <c:pt idx="6">
                  <c:v>4.0026158316059597</c:v>
                </c:pt>
                <c:pt idx="7">
                  <c:v>5.9415471486595415</c:v>
                </c:pt>
                <c:pt idx="8">
                  <c:v>11.217861780844867</c:v>
                </c:pt>
                <c:pt idx="9">
                  <c:v>6.6998262151517691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30B-993E-7DD9A973EF64}"/>
            </c:ext>
          </c:extLst>
        </c:ser>
        <c:ser>
          <c:idx val="3"/>
          <c:order val="2"/>
          <c:tx>
            <c:v>      6C</c:v>
          </c:tx>
          <c:spPr>
            <a:ln w="1270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specimens)'!$D$11:$D$20</c:f>
              <c:numCache>
                <c:formatCode>0.00</c:formatCode>
                <c:ptCount val="10"/>
                <c:pt idx="0">
                  <c:v>2.3276536602261784</c:v>
                </c:pt>
                <c:pt idx="1">
                  <c:v>0.549531254347709</c:v>
                </c:pt>
                <c:pt idx="2">
                  <c:v>1.4141615013804216</c:v>
                </c:pt>
                <c:pt idx="3">
                  <c:v>1.3305202977286141</c:v>
                </c:pt>
                <c:pt idx="4">
                  <c:v>11.474932553231449</c:v>
                </c:pt>
                <c:pt idx="5">
                  <c:v>2.897687144524081</c:v>
                </c:pt>
                <c:pt idx="6">
                  <c:v>3.5833740213039618</c:v>
                </c:pt>
                <c:pt idx="7">
                  <c:v>7.173544615240866</c:v>
                </c:pt>
                <c:pt idx="8">
                  <c:v>11.455678530602246</c:v>
                </c:pt>
                <c:pt idx="9">
                  <c:v>6.4102901182741379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C-430B-993E-7DD9A973EF64}"/>
            </c:ext>
          </c:extLst>
        </c:ser>
        <c:ser>
          <c:idx val="1"/>
          <c:order val="3"/>
          <c:tx>
            <c:v>    31C</c:v>
          </c:tx>
          <c:spPr>
            <a:ln w="158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specimens)'!$C$11:$C$20</c:f>
              <c:numCache>
                <c:formatCode>0.00</c:formatCode>
                <c:ptCount val="10"/>
                <c:pt idx="0">
                  <c:v>3.0059049765074719</c:v>
                </c:pt>
                <c:pt idx="1">
                  <c:v>2.1007949102615227</c:v>
                </c:pt>
                <c:pt idx="2">
                  <c:v>2.0177403625204482</c:v>
                </c:pt>
                <c:pt idx="3">
                  <c:v>1.8028037450211911</c:v>
                </c:pt>
                <c:pt idx="4">
                  <c:v>-19.818584715595485</c:v>
                </c:pt>
                <c:pt idx="5">
                  <c:v>1.7436359974601576</c:v>
                </c:pt>
                <c:pt idx="6">
                  <c:v>2.7228061433078325</c:v>
                </c:pt>
                <c:pt idx="7">
                  <c:v>5.2039176304154955</c:v>
                </c:pt>
                <c:pt idx="8">
                  <c:v>9.9448868103137738</c:v>
                </c:pt>
                <c:pt idx="9">
                  <c:v>7.62428469529622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FC-430B-993E-7DD9A973EF64}"/>
            </c:ext>
          </c:extLst>
        </c:ser>
        <c:ser>
          <c:idx val="2"/>
          <c:order val="4"/>
          <c:tx>
            <c:v>  baseline</c:v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5-20FC-430B-993E-7DD9A973EF64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0FC-430B-993E-7DD9A973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43264"/>
        <c:axId val="495886336"/>
      </c:scatterChart>
      <c:valAx>
        <c:axId val="495443264"/>
        <c:scaling>
          <c:orientation val="minMax"/>
          <c:max val="1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41595760757178074"/>
              <c:y val="0.92685176071741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86336"/>
        <c:crossesAt val="-100"/>
        <c:crossBetween val="midCat"/>
        <c:majorUnit val="1"/>
      </c:valAx>
      <c:valAx>
        <c:axId val="495886336"/>
        <c:scaling>
          <c:orientation val="minMax"/>
          <c:max val="180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ACPD Resistance Anisotropy [%]</a:t>
                </a:r>
              </a:p>
            </c:rich>
          </c:tx>
          <c:layout>
            <c:manualLayout>
              <c:xMode val="edge"/>
              <c:yMode val="edge"/>
              <c:x val="6.313131313131313E-3"/>
              <c:y val="0.1637382436570428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43264"/>
        <c:crosses val="autoZero"/>
        <c:crossBetween val="midCat"/>
        <c:majorUnit val="20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4"/>
        <c:delete val="1"/>
      </c:legendEntry>
      <c:layout>
        <c:manualLayout>
          <c:xMode val="edge"/>
          <c:yMode val="edge"/>
          <c:x val="0.15826970492324824"/>
          <c:y val="6.0491032370953629E-2"/>
          <c:w val="0.14142686709615843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65401515151515155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'ACPD anisotropy (4 Hz)'!$A$18</c:f>
              <c:strCache>
                <c:ptCount val="1"/>
                <c:pt idx="0">
                  <c:v>  0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'ACPD anisotropy (4 Hz)'!$A$21:$A$30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Hz)'!$F$21:$F$30</c:f>
              <c:numCache>
                <c:formatCode>0.00</c:formatCode>
                <c:ptCount val="10"/>
                <c:pt idx="0">
                  <c:v>1.163395990548634</c:v>
                </c:pt>
                <c:pt idx="1">
                  <c:v>1.3809211724015049</c:v>
                </c:pt>
                <c:pt idx="2">
                  <c:v>1.4256196240145105</c:v>
                </c:pt>
                <c:pt idx="3">
                  <c:v>1.2062314088971138</c:v>
                </c:pt>
                <c:pt idx="4">
                  <c:v>2.2060049833275293</c:v>
                </c:pt>
                <c:pt idx="5">
                  <c:v>2.6696378719227516</c:v>
                </c:pt>
                <c:pt idx="6">
                  <c:v>4.0796284155375497</c:v>
                </c:pt>
                <c:pt idx="7">
                  <c:v>7.2762736365800347</c:v>
                </c:pt>
                <c:pt idx="8">
                  <c:v>11.288262198340449</c:v>
                </c:pt>
                <c:pt idx="9">
                  <c:v>5.8504426332472654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B-4BE9-9201-950BCF9814D4}"/>
            </c:ext>
          </c:extLst>
        </c:ser>
        <c:ser>
          <c:idx val="4"/>
          <c:order val="1"/>
          <c:tx>
            <c:strRef>
              <c:f>'ACPD anisotropy (4 Hz)'!$A$32</c:f>
              <c:strCache>
                <c:ptCount val="1"/>
                <c:pt idx="0">
                  <c:v>  0.15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circle"/>
            <c:size val="3"/>
            <c:spPr>
              <a:solidFill>
                <a:srgbClr val="000099"/>
              </a:solidFill>
              <a:ln>
                <a:solidFill>
                  <a:srgbClr val="000099"/>
                </a:solidFill>
              </a:ln>
            </c:spPr>
          </c:marker>
          <c:xVal>
            <c:numRef>
              <c:f>'ACPD anisotropy (4 Hz)'!$A$35:$A$44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Hz)'!$F$35:$F$44</c:f>
              <c:numCache>
                <c:formatCode>0.00</c:formatCode>
                <c:ptCount val="10"/>
                <c:pt idx="0">
                  <c:v>2.1130296090054244</c:v>
                </c:pt>
                <c:pt idx="1">
                  <c:v>2.2622907312586684</c:v>
                </c:pt>
                <c:pt idx="2">
                  <c:v>1.7172733432119265</c:v>
                </c:pt>
                <c:pt idx="3">
                  <c:v>1.7459481621903774</c:v>
                </c:pt>
                <c:pt idx="4">
                  <c:v>1.4456492020073322</c:v>
                </c:pt>
                <c:pt idx="5">
                  <c:v>2.3060081557524428</c:v>
                </c:pt>
                <c:pt idx="6">
                  <c:v>3.5440197055866856</c:v>
                </c:pt>
                <c:pt idx="7">
                  <c:v>6.4482573424446024</c:v>
                </c:pt>
                <c:pt idx="8">
                  <c:v>10.931684824360952</c:v>
                </c:pt>
                <c:pt idx="9">
                  <c:v>6.9649221818470712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4B-4BE9-9201-950BCF9814D4}"/>
            </c:ext>
          </c:extLst>
        </c:ser>
        <c:ser>
          <c:idx val="2"/>
          <c:order val="2"/>
          <c:tx>
            <c:strRef>
              <c:f>'ACPD anisotropy (4 Hz)'!$A$46</c:f>
              <c:strCache>
                <c:ptCount val="1"/>
                <c:pt idx="0">
                  <c:v>  0.3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3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'ACPD anisotropy (4 Hz)'!$A$49:$A$58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Hz)'!$F$49:$F$58</c:f>
              <c:numCache>
                <c:formatCode>0.00</c:formatCode>
                <c:ptCount val="10"/>
                <c:pt idx="0">
                  <c:v>1.6074063866056783</c:v>
                </c:pt>
                <c:pt idx="1">
                  <c:v>1.1093621577134172</c:v>
                </c:pt>
                <c:pt idx="2">
                  <c:v>1.2037940422862219</c:v>
                </c:pt>
                <c:pt idx="3">
                  <c:v>1.1170543895422869</c:v>
                </c:pt>
                <c:pt idx="4">
                  <c:v>1.6764676767308366</c:v>
                </c:pt>
                <c:pt idx="5">
                  <c:v>2.5278915292291457</c:v>
                </c:pt>
                <c:pt idx="6">
                  <c:v>4.0038831740426355</c:v>
                </c:pt>
                <c:pt idx="7">
                  <c:v>6.1696022665071828</c:v>
                </c:pt>
                <c:pt idx="8">
                  <c:v>9.8850455895302876</c:v>
                </c:pt>
                <c:pt idx="9">
                  <c:v>6.8372009996717118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4B-4BE9-9201-950BCF9814D4}"/>
            </c:ext>
          </c:extLst>
        </c:ser>
        <c:ser>
          <c:idx val="5"/>
          <c:order val="3"/>
          <c:tx>
            <c:strRef>
              <c:f>'ACPD anisotropy (4 Hz)'!$A$60</c:f>
              <c:strCache>
                <c:ptCount val="1"/>
                <c:pt idx="0">
                  <c:v>  0.45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2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'ACPD anisotropy (4 Hz)'!$A$63:$A$72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Hz)'!$F$63:$F$72</c:f>
              <c:numCache>
                <c:formatCode>0.00</c:formatCode>
                <c:ptCount val="10"/>
                <c:pt idx="0">
                  <c:v>1.7066098804033931</c:v>
                </c:pt>
                <c:pt idx="1">
                  <c:v>0.73833429260400096</c:v>
                </c:pt>
                <c:pt idx="2">
                  <c:v>1.2541800373123027</c:v>
                </c:pt>
                <c:pt idx="3">
                  <c:v>1.0648817237816952</c:v>
                </c:pt>
                <c:pt idx="4">
                  <c:v>1.9798985404526528</c:v>
                </c:pt>
                <c:pt idx="5">
                  <c:v>2.1601510038162965</c:v>
                </c:pt>
                <c:pt idx="6">
                  <c:v>3.2495581052284588</c:v>
                </c:pt>
                <c:pt idx="7">
                  <c:v>5.5775200146507062</c:v>
                </c:pt>
                <c:pt idx="8">
                  <c:v>11.470027350463885</c:v>
                </c:pt>
                <c:pt idx="9">
                  <c:v>6.8856067116614792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4B-4BE9-9201-950BCF9814D4}"/>
            </c:ext>
          </c:extLst>
        </c:ser>
        <c:ser>
          <c:idx val="3"/>
          <c:order val="4"/>
          <c:tx>
            <c:strRef>
              <c:f>'ACPD anisotropy (4 Hz)'!$A$74</c:f>
              <c:strCache>
                <c:ptCount val="1"/>
                <c:pt idx="0">
                  <c:v>  0.6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'ACPD anisotropy (4 Hz)'!$A$77:$A$86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Hz)'!$F$77:$F$86</c:f>
              <c:numCache>
                <c:formatCode>0.00</c:formatCode>
                <c:ptCount val="10"/>
                <c:pt idx="0">
                  <c:v>1.2183457790221266</c:v>
                </c:pt>
                <c:pt idx="1">
                  <c:v>1.4044843006803429</c:v>
                </c:pt>
                <c:pt idx="2">
                  <c:v>0.92874814529028182</c:v>
                </c:pt>
                <c:pt idx="3">
                  <c:v>1.7759802050808873</c:v>
                </c:pt>
                <c:pt idx="4">
                  <c:v>1.3572218980362865</c:v>
                </c:pt>
                <c:pt idx="5">
                  <c:v>2.1946585200807118</c:v>
                </c:pt>
                <c:pt idx="6">
                  <c:v>3.4153654836965313</c:v>
                </c:pt>
                <c:pt idx="7">
                  <c:v>5.8449712034226984</c:v>
                </c:pt>
                <c:pt idx="8">
                  <c:v>11.603152215717392</c:v>
                </c:pt>
                <c:pt idx="9">
                  <c:v>7.9938480644553698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4B-4BE9-9201-950BCF9814D4}"/>
            </c:ext>
          </c:extLst>
        </c:ser>
        <c:ser>
          <c:idx val="6"/>
          <c:order val="5"/>
          <c:tx>
            <c:strRef>
              <c:f>'ACPD anisotropy (4 Hz)'!$A$88</c:f>
              <c:strCache>
                <c:ptCount val="1"/>
                <c:pt idx="0">
                  <c:v>  0.75</c:v>
                </c:pt>
              </c:strCache>
            </c:strRef>
          </c:tx>
          <c:spPr>
            <a:ln w="12700">
              <a:solidFill>
                <a:srgbClr val="9900CC"/>
              </a:solidFill>
            </a:ln>
          </c:spPr>
          <c:marker>
            <c:symbol val="circle"/>
            <c:size val="3"/>
            <c:spPr>
              <a:solidFill>
                <a:srgbClr val="9900CC"/>
              </a:solidFill>
              <a:ln>
                <a:solidFill>
                  <a:srgbClr val="9900CC"/>
                </a:solidFill>
              </a:ln>
            </c:spPr>
          </c:marker>
          <c:xVal>
            <c:numRef>
              <c:f>'ACPD anisotropy (4 Hz)'!$A$91:$A$100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Hz)'!$F$91:$F$100</c:f>
              <c:numCache>
                <c:formatCode>0.00</c:formatCode>
                <c:ptCount val="10"/>
                <c:pt idx="0">
                  <c:v>1.9642644446656092</c:v>
                </c:pt>
                <c:pt idx="1">
                  <c:v>1.7191805790332793</c:v>
                </c:pt>
                <c:pt idx="2">
                  <c:v>1.6336521968844382</c:v>
                </c:pt>
                <c:pt idx="3">
                  <c:v>1.0825801420309995</c:v>
                </c:pt>
                <c:pt idx="4">
                  <c:v>1.2071860205943983</c:v>
                </c:pt>
                <c:pt idx="5">
                  <c:v>2.5171320745441306</c:v>
                </c:pt>
                <c:pt idx="6">
                  <c:v>3.5803365580120166</c:v>
                </c:pt>
                <c:pt idx="7">
                  <c:v>6.3278165863121378</c:v>
                </c:pt>
                <c:pt idx="8">
                  <c:v>10.129115154912906</c:v>
                </c:pt>
                <c:pt idx="9">
                  <c:v>8.9613784787806807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4B-4BE9-9201-950BCF9814D4}"/>
            </c:ext>
          </c:extLst>
        </c:ser>
        <c:ser>
          <c:idx val="1"/>
          <c:order val="6"/>
          <c:tx>
            <c:strRef>
              <c:f>'ACPD anisotropy (4 Hz)'!$A$102</c:f>
              <c:strCache>
                <c:ptCount val="1"/>
                <c:pt idx="0">
                  <c:v>  0.9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'ACPD anisotropy (4 Hz)'!$A$105:$A$114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Hz)'!$F$105:$F$114</c:f>
              <c:numCache>
                <c:formatCode>0.00</c:formatCode>
                <c:ptCount val="10"/>
                <c:pt idx="0">
                  <c:v>1.5447649414747331</c:v>
                </c:pt>
                <c:pt idx="1">
                  <c:v>1.1060926854113431</c:v>
                </c:pt>
                <c:pt idx="2">
                  <c:v>1.432679605581666</c:v>
                </c:pt>
                <c:pt idx="3">
                  <c:v>1.2222884847277096</c:v>
                </c:pt>
                <c:pt idx="4">
                  <c:v>1.5025342639612449</c:v>
                </c:pt>
                <c:pt idx="5">
                  <c:v>2.3811109605407581</c:v>
                </c:pt>
                <c:pt idx="6">
                  <c:v>3.9286759185646138</c:v>
                </c:pt>
                <c:pt idx="7">
                  <c:v>5.4052222334431947</c:v>
                </c:pt>
                <c:pt idx="8">
                  <c:v>10.692067134140718</c:v>
                </c:pt>
                <c:pt idx="9">
                  <c:v>9.2295710991334214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4B-4BE9-9201-950BCF9814D4}"/>
            </c:ext>
          </c:extLst>
        </c:ser>
        <c:ser>
          <c:idx val="7"/>
          <c:order val="7"/>
          <c:tx>
            <c:strRef>
              <c:f>'ACPD anisotropy (4 Hz)'!$A$116</c:f>
              <c:strCache>
                <c:ptCount val="1"/>
                <c:pt idx="0">
                  <c:v>  2.0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'ACPD anisotropy (4 Hz)'!$A$119:$A$128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Hz)'!$F$119:$F$128</c:f>
              <c:numCache>
                <c:formatCode>0.00</c:formatCode>
                <c:ptCount val="10"/>
                <c:pt idx="0">
                  <c:v>1.4992106688275806</c:v>
                </c:pt>
                <c:pt idx="1">
                  <c:v>1.003469245849806</c:v>
                </c:pt>
                <c:pt idx="2">
                  <c:v>1.0284455718304977</c:v>
                </c:pt>
                <c:pt idx="3">
                  <c:v>1.230211297576367</c:v>
                </c:pt>
                <c:pt idx="4">
                  <c:v>1.1061333303489149</c:v>
                </c:pt>
                <c:pt idx="5">
                  <c:v>1.8600998541629634</c:v>
                </c:pt>
                <c:pt idx="6">
                  <c:v>3.2395749639233693</c:v>
                </c:pt>
                <c:pt idx="7">
                  <c:v>5.7202019634188606</c:v>
                </c:pt>
                <c:pt idx="8">
                  <c:v>10.784913384547524</c:v>
                </c:pt>
                <c:pt idx="9">
                  <c:v>7.7161143537197221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4B-4BE9-9201-950BCF98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88640"/>
        <c:axId val="495889216"/>
      </c:scatterChart>
      <c:valAx>
        <c:axId val="495888640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36040205201622527"/>
              <c:y val="0.926851760717410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89216"/>
        <c:crossesAt val="-100"/>
        <c:crossBetween val="midCat"/>
        <c:majorUnit val="1"/>
      </c:valAx>
      <c:valAx>
        <c:axId val="495889216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Anisotropy [%]</a:t>
                </a:r>
              </a:p>
            </c:rich>
          </c:tx>
          <c:layout>
            <c:manualLayout>
              <c:xMode val="edge"/>
              <c:yMode val="edge"/>
              <c:x val="1.6414141414141416E-2"/>
              <c:y val="0.313043799212598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88640"/>
        <c:crosses val="autoZero"/>
        <c:crossBetween val="midCat"/>
        <c:majorUnit val="5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0099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chemeClr val="accent6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9900CC"/>
                </a:solidFill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7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2493637158991495"/>
          <c:y val="0.33479658792650918"/>
          <c:w val="0.14393939393939395"/>
          <c:h val="0.44533573928258963"/>
        </c:manualLayout>
      </c:layout>
      <c:overlay val="0"/>
      <c:txPr>
        <a:bodyPr/>
        <a:lstStyle/>
        <a:p>
          <a:pPr>
            <a:defRPr>
              <a:solidFill>
                <a:srgbClr val="0000FF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('ACPD anisotropy (4 Hz)'!$B$9:$B$16,'ACPD anisotropy (4 Hz)'!$B$9:$B$16,'ACPD anisotropy (4 Hz)'!$B$9:$B$16,'ACPD anisotropy (4 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('ACPD anisotropy (4 Hz)'!$N$9:$N$16,'ACPD anisotropy (4 Hz)'!$O$9:$O$16,'ACPD anisotropy (4 Hz)'!$P$9:$P$16,'ACPD anisotropy (4 Hz)'!$Q$9:$Q$16)</c:f>
              <c:numCache>
                <c:formatCode>0.000</c:formatCode>
                <c:ptCount val="32"/>
                <c:pt idx="0">
                  <c:v>4.8047491372409148</c:v>
                </c:pt>
                <c:pt idx="1">
                  <c:v>3.4384512094770763</c:v>
                </c:pt>
                <c:pt idx="2">
                  <c:v>4.2599816950506657</c:v>
                </c:pt>
                <c:pt idx="3">
                  <c:v>3.2269569882483964</c:v>
                </c:pt>
                <c:pt idx="4">
                  <c:v>3.061742719962202</c:v>
                </c:pt>
                <c:pt idx="5">
                  <c:v>3.8208810723836768</c:v>
                </c:pt>
                <c:pt idx="6">
                  <c:v>2.3751927531471275</c:v>
                </c:pt>
                <c:pt idx="7">
                  <c:v>2.6468204227281631</c:v>
                </c:pt>
                <c:pt idx="8">
                  <c:v>3.8694281250873721</c:v>
                </c:pt>
                <c:pt idx="9">
                  <c:v>3.7255141315537226</c:v>
                </c:pt>
                <c:pt idx="10">
                  <c:v>3.5799597291536367</c:v>
                </c:pt>
                <c:pt idx="11">
                  <c:v>3.3052794650102224</c:v>
                </c:pt>
                <c:pt idx="12">
                  <c:v>3.2840866379449611</c:v>
                </c:pt>
                <c:pt idx="13">
                  <c:v>2.7466341761083175</c:v>
                </c:pt>
                <c:pt idx="14">
                  <c:v>3.1864471864163124</c:v>
                </c:pt>
                <c:pt idx="15">
                  <c:v>3.2913918200198395</c:v>
                </c:pt>
                <c:pt idx="16">
                  <c:v>3.3707290624397981</c:v>
                </c:pt>
                <c:pt idx="17">
                  <c:v>3.5293191861185029</c:v>
                </c:pt>
                <c:pt idx="18">
                  <c:v>3.9582656682254518</c:v>
                </c:pt>
                <c:pt idx="19">
                  <c:v>2.9079217386689056</c:v>
                </c:pt>
                <c:pt idx="20">
                  <c:v>2.7648617369244146</c:v>
                </c:pt>
                <c:pt idx="21">
                  <c:v>2.8396265734039816</c:v>
                </c:pt>
                <c:pt idx="22">
                  <c:v>4.044555371045278</c:v>
                </c:pt>
                <c:pt idx="23">
                  <c:v>3.5416462660194634</c:v>
                </c:pt>
                <c:pt idx="24">
                  <c:v>4.1866385825997794</c:v>
                </c:pt>
                <c:pt idx="25">
                  <c:v>3.0506498786417606</c:v>
                </c:pt>
                <c:pt idx="26">
                  <c:v>2.5796375540800467</c:v>
                </c:pt>
                <c:pt idx="27">
                  <c:v>3.5269694722205909</c:v>
                </c:pt>
                <c:pt idx="28">
                  <c:v>3.7015260104046508</c:v>
                </c:pt>
                <c:pt idx="29">
                  <c:v>4.2253294175667078</c:v>
                </c:pt>
                <c:pt idx="30">
                  <c:v>3.6113480659010939</c:v>
                </c:pt>
                <c:pt idx="31">
                  <c:v>2.4461516030866424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4-4889-821D-10C6D2E1A54B}"/>
            </c:ext>
          </c:extLst>
        </c:ser>
        <c:ser>
          <c:idx val="1"/>
          <c:order val="1"/>
          <c:tx>
            <c:strRef>
              <c:f>'ACPD anisotropy (4 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'ACPD anisotropy (4 Hz)'!$T$9:$T$16</c:f>
                <c:numCache>
                  <c:formatCode>General</c:formatCode>
                  <c:ptCount val="8"/>
                  <c:pt idx="0">
                    <c:v>0.74686291039894837</c:v>
                  </c:pt>
                  <c:pt idx="1">
                    <c:v>0.28953053010595697</c:v>
                  </c:pt>
                  <c:pt idx="2">
                    <c:v>0.66552053342321571</c:v>
                  </c:pt>
                  <c:pt idx="3">
                    <c:v>0.28518755618356195</c:v>
                  </c:pt>
                  <c:pt idx="4">
                    <c:v>0.49847173409559353</c:v>
                  </c:pt>
                  <c:pt idx="5">
                    <c:v>0.81721160770103651</c:v>
                  </c:pt>
                  <c:pt idx="6">
                    <c:v>0.74016952691782478</c:v>
                  </c:pt>
                  <c:pt idx="7">
                    <c:v>0.56014373805593598</c:v>
                  </c:pt>
                </c:numCache>
              </c:numRef>
            </c:plus>
            <c:minus>
              <c:numRef>
                <c:f>'ACPD anisotropy (4 Hz)'!$S$9:$S$16</c:f>
                <c:numCache>
                  <c:formatCode>General</c:formatCode>
                  <c:ptCount val="8"/>
                  <c:pt idx="0">
                    <c:v>0.68715716440216834</c:v>
                  </c:pt>
                  <c:pt idx="1">
                    <c:v>0.38533372280600497</c:v>
                  </c:pt>
                  <c:pt idx="2">
                    <c:v>1.0148236075474033</c:v>
                  </c:pt>
                  <c:pt idx="3">
                    <c:v>0.33386017736812335</c:v>
                  </c:pt>
                  <c:pt idx="4">
                    <c:v>0.43819253938464264</c:v>
                  </c:pt>
                  <c:pt idx="5">
                    <c:v>0.66148363375735375</c:v>
                  </c:pt>
                  <c:pt idx="6">
                    <c:v>0.92919309098032565</c:v>
                  </c:pt>
                  <c:pt idx="7">
                    <c:v>0.53535092487688507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'ACPD anisotropy (4 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'ACPD anisotropy (4 Hz)'!$R$9:$R$16</c:f>
              <c:numCache>
                <c:formatCode>0.000</c:formatCode>
                <c:ptCount val="8"/>
                <c:pt idx="0">
                  <c:v>4.0578862268419664</c:v>
                </c:pt>
                <c:pt idx="1">
                  <c:v>3.4359836014477656</c:v>
                </c:pt>
                <c:pt idx="2">
                  <c:v>3.59446116162745</c:v>
                </c:pt>
                <c:pt idx="3">
                  <c:v>3.2417819160370289</c:v>
                </c:pt>
                <c:pt idx="4">
                  <c:v>3.2030542763090573</c:v>
                </c:pt>
                <c:pt idx="5">
                  <c:v>3.4081178098656713</c:v>
                </c:pt>
                <c:pt idx="6">
                  <c:v>3.3043858441274532</c:v>
                </c:pt>
                <c:pt idx="7">
                  <c:v>2.9815025279635274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4-4889-821D-10C6D2E1A54B}"/>
            </c:ext>
          </c:extLst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('ACPD anisotropy (4 Hz)'!$B$9:$B$16,'ACPD anisotropy (4 Hz)'!$B$9:$B$16,'ACPD anisotropy (4 Hz)'!$B$9:$B$16,'ACPD anisotropy (4 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('ACPD anisotropy (4 Hz)'!$G$9:$G$16,'ACPD anisotropy (4 Hz)'!$H$9:$H$16,'ACPD anisotropy (4 Hz)'!$I$9:$I$16,'ACPD anisotropy (4 Hz)'!$J$9:$J$16)</c:f>
              <c:numCache>
                <c:formatCode>0.000</c:formatCode>
                <c:ptCount val="32"/>
                <c:pt idx="0">
                  <c:v>3.726050550508095</c:v>
                </c:pt>
                <c:pt idx="1">
                  <c:v>2.9573024113448896</c:v>
                </c:pt>
                <c:pt idx="2">
                  <c:v>3.0412533039609961</c:v>
                </c:pt>
                <c:pt idx="3">
                  <c:v>2.4739021908898455</c:v>
                </c:pt>
                <c:pt idx="4">
                  <c:v>2.5362826629452173</c:v>
                </c:pt>
                <c:pt idx="5">
                  <c:v>3.1518719595814297</c:v>
                </c:pt>
                <c:pt idx="6">
                  <c:v>2.1113966158607158</c:v>
                </c:pt>
                <c:pt idx="7">
                  <c:v>2.3992078267024821</c:v>
                </c:pt>
                <c:pt idx="8">
                  <c:v>3.0644338404983151</c:v>
                </c:pt>
                <c:pt idx="9">
                  <c:v>3.0788950218811171</c:v>
                </c:pt>
                <c:pt idx="10">
                  <c:v>2.8111819043151436</c:v>
                </c:pt>
                <c:pt idx="11">
                  <c:v>2.6052528946380091</c:v>
                </c:pt>
                <c:pt idx="12">
                  <c:v>2.4357738606462078</c:v>
                </c:pt>
                <c:pt idx="13">
                  <c:v>2.1506840515128229</c:v>
                </c:pt>
                <c:pt idx="14">
                  <c:v>2.6910971418899159</c:v>
                </c:pt>
                <c:pt idx="15">
                  <c:v>2.5156831165180256</c:v>
                </c:pt>
                <c:pt idx="16">
                  <c:v>2.7203809574603759</c:v>
                </c:pt>
                <c:pt idx="17">
                  <c:v>2.7874004568182449</c:v>
                </c:pt>
                <c:pt idx="18">
                  <c:v>3.2863670516657382</c:v>
                </c:pt>
                <c:pt idx="19">
                  <c:v>2.292964665854754</c:v>
                </c:pt>
                <c:pt idx="20">
                  <c:v>2.3059777242308481</c:v>
                </c:pt>
                <c:pt idx="21">
                  <c:v>2.2203993736904541</c:v>
                </c:pt>
                <c:pt idx="22">
                  <c:v>3.0378938797144852</c:v>
                </c:pt>
                <c:pt idx="23">
                  <c:v>2.9181240988552588</c:v>
                </c:pt>
                <c:pt idx="24">
                  <c:v>3.0647319450528734</c:v>
                </c:pt>
                <c:pt idx="25">
                  <c:v>2.647839384084659</c:v>
                </c:pt>
                <c:pt idx="26">
                  <c:v>1.9936597922836612</c:v>
                </c:pt>
                <c:pt idx="27">
                  <c:v>2.8186731987787987</c:v>
                </c:pt>
                <c:pt idx="28">
                  <c:v>3.066596055915991</c:v>
                </c:pt>
                <c:pt idx="29">
                  <c:v>3.3761803341340411</c:v>
                </c:pt>
                <c:pt idx="30">
                  <c:v>2.7412866737476747</c:v>
                </c:pt>
                <c:pt idx="31">
                  <c:v>1.6234296120982155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F4-4889-821D-10C6D2E1A54B}"/>
            </c:ext>
          </c:extLst>
        </c:ser>
        <c:ser>
          <c:idx val="0"/>
          <c:order val="3"/>
          <c:tx>
            <c:strRef>
              <c:f>'ACPD anisotropy (4 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'ACPD anisotropy (4 Hz)'!$M$9:$M$16</c:f>
                <c:numCache>
                  <c:formatCode>General</c:formatCode>
                  <c:ptCount val="8"/>
                  <c:pt idx="0">
                    <c:v>0.5821512271281799</c:v>
                  </c:pt>
                  <c:pt idx="1">
                    <c:v>0.21103570334888966</c:v>
                  </c:pt>
                  <c:pt idx="2">
                    <c:v>0.50325153860935323</c:v>
                  </c:pt>
                  <c:pt idx="3">
                    <c:v>0.27097496123844689</c:v>
                  </c:pt>
                  <c:pt idx="4">
                    <c:v>0.48043847998142519</c:v>
                  </c:pt>
                  <c:pt idx="5">
                    <c:v>0.65139640440435409</c:v>
                  </c:pt>
                  <c:pt idx="6">
                    <c:v>0.39247530191128721</c:v>
                  </c:pt>
                  <c:pt idx="7">
                    <c:v>0.55401293531176332</c:v>
                  </c:pt>
                </c:numCache>
              </c:numRef>
            </c:plus>
            <c:minus>
              <c:numRef>
                <c:f>'ACPD anisotropy (4 Hz)'!$L$9:$L$16</c:f>
                <c:numCache>
                  <c:formatCode>General</c:formatCode>
                  <c:ptCount val="8"/>
                  <c:pt idx="0">
                    <c:v>0.42351836591953917</c:v>
                  </c:pt>
                  <c:pt idx="1">
                    <c:v>0.2200199344475684</c:v>
                  </c:pt>
                  <c:pt idx="2">
                    <c:v>0.78945572077272375</c:v>
                  </c:pt>
                  <c:pt idx="3">
                    <c:v>0.25473357168559785</c:v>
                  </c:pt>
                  <c:pt idx="4">
                    <c:v>0.28017985170371773</c:v>
                  </c:pt>
                  <c:pt idx="5">
                    <c:v>0.57409987821686403</c:v>
                  </c:pt>
                  <c:pt idx="6">
                    <c:v>0.53402196194248219</c:v>
                  </c:pt>
                  <c:pt idx="7">
                    <c:v>0.74068155144528003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'ACPD anisotropy (4 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'ACPD anisotropy (4 Hz)'!$K$9:$K$16</c:f>
              <c:numCache>
                <c:formatCode>0.000</c:formatCode>
                <c:ptCount val="8"/>
                <c:pt idx="0">
                  <c:v>3.1438993233799151</c:v>
                </c:pt>
                <c:pt idx="1">
                  <c:v>2.8678593185322274</c:v>
                </c:pt>
                <c:pt idx="2">
                  <c:v>2.7831155130563849</c:v>
                </c:pt>
                <c:pt idx="3">
                  <c:v>2.5476982375403519</c:v>
                </c:pt>
                <c:pt idx="4">
                  <c:v>2.5861575759345659</c:v>
                </c:pt>
                <c:pt idx="5">
                  <c:v>2.724783929729687</c:v>
                </c:pt>
                <c:pt idx="6">
                  <c:v>2.645418577803198</c:v>
                </c:pt>
                <c:pt idx="7">
                  <c:v>2.3641111635434955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F4-4889-821D-10C6D2E1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91520"/>
        <c:axId val="495892096"/>
      </c:scatterChart>
      <c:valAx>
        <c:axId val="495891520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92096"/>
        <c:crossesAt val="-100"/>
        <c:crossBetween val="midCat"/>
        <c:majorUnit val="0.5"/>
      </c:valAx>
      <c:valAx>
        <c:axId val="495892096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200" b="0" i="0" u="none" strike="noStrike" baseline="0">
                    <a:effectLst/>
                  </a:rPr>
                  <a:t>ACPD Resistance Anisotropy [%]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2626262626262627E-3"/>
              <c:y val="0.1637382436570428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9152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7.2371227034120703E-2"/>
          <c:w val="0.23211206553726238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65401515151515155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'AECC anisotropy (30 kHz)'!$A$21</c:f>
              <c:strCache>
                <c:ptCount val="1"/>
                <c:pt idx="0">
                  <c:v>  0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'AECC anisotropy (30 kHz)'!$A$24:$A$33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kHz)'!$F$24:$F$33</c:f>
              <c:numCache>
                <c:formatCode>0.00</c:formatCode>
                <c:ptCount val="10"/>
                <c:pt idx="0">
                  <c:v>0.27216499999999999</c:v>
                </c:pt>
                <c:pt idx="1">
                  <c:v>0.39166500000000004</c:v>
                </c:pt>
                <c:pt idx="2">
                  <c:v>-0.31028999999999995</c:v>
                </c:pt>
                <c:pt idx="3">
                  <c:v>-0.44066499999999997</c:v>
                </c:pt>
                <c:pt idx="4">
                  <c:v>-0.69864499999999996</c:v>
                </c:pt>
                <c:pt idx="5">
                  <c:v>-0.57335500000000006</c:v>
                </c:pt>
                <c:pt idx="6">
                  <c:v>-9.6734999999999891E-2</c:v>
                </c:pt>
                <c:pt idx="7">
                  <c:v>-0.47304000000000007</c:v>
                </c:pt>
                <c:pt idx="8">
                  <c:v>-0.18285000000000004</c:v>
                </c:pt>
                <c:pt idx="9">
                  <c:v>-0.27166999999999991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9BD-911D-50061F542031}"/>
            </c:ext>
          </c:extLst>
        </c:ser>
        <c:ser>
          <c:idx val="4"/>
          <c:order val="1"/>
          <c:tx>
            <c:strRef>
              <c:f>'AECC anisotropy (30 kHz)'!$A$35</c:f>
              <c:strCache>
                <c:ptCount val="1"/>
                <c:pt idx="0">
                  <c:v>  0.15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circle"/>
            <c:size val="3"/>
            <c:spPr>
              <a:solidFill>
                <a:srgbClr val="000099"/>
              </a:solidFill>
              <a:ln>
                <a:solidFill>
                  <a:srgbClr val="000099"/>
                </a:solidFill>
              </a:ln>
            </c:spPr>
          </c:marker>
          <c:xVal>
            <c:numRef>
              <c:f>'AECC anisotropy (30 kHz)'!$A$38:$A$47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kHz)'!$F$38:$F$47</c:f>
              <c:numCache>
                <c:formatCode>0.00</c:formatCode>
                <c:ptCount val="10"/>
                <c:pt idx="0">
                  <c:v>-0.75569999999999982</c:v>
                </c:pt>
                <c:pt idx="1">
                  <c:v>-0.51157500000000011</c:v>
                </c:pt>
                <c:pt idx="2">
                  <c:v>-0.43515999999999988</c:v>
                </c:pt>
                <c:pt idx="3">
                  <c:v>-0.67954000000000003</c:v>
                </c:pt>
                <c:pt idx="4">
                  <c:v>-0.88060999999999989</c:v>
                </c:pt>
                <c:pt idx="5">
                  <c:v>-0.97011500000000017</c:v>
                </c:pt>
                <c:pt idx="6">
                  <c:v>-0.97565499999999994</c:v>
                </c:pt>
                <c:pt idx="7">
                  <c:v>-0.78972500000000012</c:v>
                </c:pt>
                <c:pt idx="8">
                  <c:v>-0.42519499999999988</c:v>
                </c:pt>
                <c:pt idx="9">
                  <c:v>-5.7974999999999888E-2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9BD-911D-50061F542031}"/>
            </c:ext>
          </c:extLst>
        </c:ser>
        <c:ser>
          <c:idx val="2"/>
          <c:order val="2"/>
          <c:tx>
            <c:strRef>
              <c:f>'AECC anisotropy (30 kHz)'!$A$49</c:f>
              <c:strCache>
                <c:ptCount val="1"/>
                <c:pt idx="0">
                  <c:v>  0.3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3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'AECC anisotropy (30 kHz)'!$A$52:$A$61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kHz)'!$F$52:$F$61</c:f>
              <c:numCache>
                <c:formatCode>0.00</c:formatCode>
                <c:ptCount val="10"/>
                <c:pt idx="0">
                  <c:v>-0.80225499999999994</c:v>
                </c:pt>
                <c:pt idx="1">
                  <c:v>-0.43812000000000001</c:v>
                </c:pt>
                <c:pt idx="2">
                  <c:v>-0.39617999999999987</c:v>
                </c:pt>
                <c:pt idx="3">
                  <c:v>-0.92747000000000002</c:v>
                </c:pt>
                <c:pt idx="4">
                  <c:v>-0.93157500000000004</c:v>
                </c:pt>
                <c:pt idx="5">
                  <c:v>-0.90977000000000008</c:v>
                </c:pt>
                <c:pt idx="6">
                  <c:v>-0.81505499999999997</c:v>
                </c:pt>
                <c:pt idx="7">
                  <c:v>-0.89007000000000003</c:v>
                </c:pt>
                <c:pt idx="8">
                  <c:v>-0.61749999999999994</c:v>
                </c:pt>
                <c:pt idx="9">
                  <c:v>-7.6980000000000146E-2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9BD-911D-50061F542031}"/>
            </c:ext>
          </c:extLst>
        </c:ser>
        <c:ser>
          <c:idx val="5"/>
          <c:order val="3"/>
          <c:tx>
            <c:strRef>
              <c:f>'AECC anisotropy (30 kHz)'!$A$63</c:f>
              <c:strCache>
                <c:ptCount val="1"/>
                <c:pt idx="0">
                  <c:v>  0.45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2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'AECC anisotropy (30 kHz)'!$A$66:$A$75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kHz)'!$F$66:$F$75</c:f>
              <c:numCache>
                <c:formatCode>0.00</c:formatCode>
                <c:ptCount val="10"/>
                <c:pt idx="0">
                  <c:v>-0.42915499999999995</c:v>
                </c:pt>
                <c:pt idx="1">
                  <c:v>-0.49773500000000009</c:v>
                </c:pt>
                <c:pt idx="2">
                  <c:v>-0.40415000000000001</c:v>
                </c:pt>
                <c:pt idx="3">
                  <c:v>-0.57025499999999973</c:v>
                </c:pt>
                <c:pt idx="4">
                  <c:v>-1.1407500000000002</c:v>
                </c:pt>
                <c:pt idx="5">
                  <c:v>-0.81086999999999998</c:v>
                </c:pt>
                <c:pt idx="6">
                  <c:v>-0.83935500000000007</c:v>
                </c:pt>
                <c:pt idx="7">
                  <c:v>-0.92372999999999994</c:v>
                </c:pt>
                <c:pt idx="8">
                  <c:v>-0.4601050000000001</c:v>
                </c:pt>
                <c:pt idx="9">
                  <c:v>-0.63190500000000016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9BD-911D-50061F542031}"/>
            </c:ext>
          </c:extLst>
        </c:ser>
        <c:ser>
          <c:idx val="3"/>
          <c:order val="4"/>
          <c:tx>
            <c:strRef>
              <c:f>'AECC anisotropy (30 kHz)'!$A$77</c:f>
              <c:strCache>
                <c:ptCount val="1"/>
                <c:pt idx="0">
                  <c:v>  0.6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'AECC anisotropy (30 kHz)'!$A$80:$A$89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kHz)'!$F$80:$F$89</c:f>
              <c:numCache>
                <c:formatCode>0.00</c:formatCode>
                <c:ptCount val="10"/>
                <c:pt idx="0">
                  <c:v>-0.30518500000000004</c:v>
                </c:pt>
                <c:pt idx="1">
                  <c:v>-0.49641499999999988</c:v>
                </c:pt>
                <c:pt idx="2">
                  <c:v>-0.45331499999999991</c:v>
                </c:pt>
                <c:pt idx="3">
                  <c:v>-0.63820999999999994</c:v>
                </c:pt>
                <c:pt idx="4">
                  <c:v>-1.0903499999999999</c:v>
                </c:pt>
                <c:pt idx="5">
                  <c:v>-0.96061000000000019</c:v>
                </c:pt>
                <c:pt idx="6">
                  <c:v>-0.84879499999999997</c:v>
                </c:pt>
                <c:pt idx="7">
                  <c:v>-0.8596499999999998</c:v>
                </c:pt>
                <c:pt idx="8">
                  <c:v>-0.61677499999999996</c:v>
                </c:pt>
                <c:pt idx="9">
                  <c:v>-0.28460999999999981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9BD-911D-50061F542031}"/>
            </c:ext>
          </c:extLst>
        </c:ser>
        <c:ser>
          <c:idx val="6"/>
          <c:order val="5"/>
          <c:tx>
            <c:strRef>
              <c:f>'AECC anisotropy (30 kHz)'!$A$91</c:f>
              <c:strCache>
                <c:ptCount val="1"/>
                <c:pt idx="0">
                  <c:v>  0.75</c:v>
                </c:pt>
              </c:strCache>
            </c:strRef>
          </c:tx>
          <c:spPr>
            <a:ln w="12700">
              <a:solidFill>
                <a:srgbClr val="9900CC"/>
              </a:solidFill>
            </a:ln>
          </c:spPr>
          <c:marker>
            <c:symbol val="circle"/>
            <c:size val="3"/>
            <c:spPr>
              <a:solidFill>
                <a:srgbClr val="9900CC"/>
              </a:solidFill>
              <a:ln>
                <a:solidFill>
                  <a:srgbClr val="9900CC"/>
                </a:solidFill>
              </a:ln>
            </c:spPr>
          </c:marker>
          <c:xVal>
            <c:numRef>
              <c:f>'AECC anisotropy (30 kHz)'!$A$94:$A$103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kHz)'!$F$94:$F$103</c:f>
              <c:numCache>
                <c:formatCode>0.00</c:formatCode>
                <c:ptCount val="10"/>
                <c:pt idx="0">
                  <c:v>-0.34586000000000028</c:v>
                </c:pt>
                <c:pt idx="1">
                  <c:v>-0.67459000000000024</c:v>
                </c:pt>
                <c:pt idx="2">
                  <c:v>-0.76245999999999992</c:v>
                </c:pt>
                <c:pt idx="3">
                  <c:v>-0.67430999999999974</c:v>
                </c:pt>
                <c:pt idx="4">
                  <c:v>-1.2764900000000001</c:v>
                </c:pt>
                <c:pt idx="5">
                  <c:v>-0.83250999999999986</c:v>
                </c:pt>
                <c:pt idx="6">
                  <c:v>-0.78701499999999991</c:v>
                </c:pt>
                <c:pt idx="7">
                  <c:v>-0.85777499999999995</c:v>
                </c:pt>
                <c:pt idx="8">
                  <c:v>-0.16876499999999997</c:v>
                </c:pt>
                <c:pt idx="9">
                  <c:v>4.5690000000000452E-2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9BD-911D-50061F542031}"/>
            </c:ext>
          </c:extLst>
        </c:ser>
        <c:ser>
          <c:idx val="1"/>
          <c:order val="6"/>
          <c:tx>
            <c:strRef>
              <c:f>'AECC anisotropy (30 kHz)'!$A$105</c:f>
              <c:strCache>
                <c:ptCount val="1"/>
                <c:pt idx="0">
                  <c:v>  0.9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'AECC anisotropy (30 kHz)'!$A$108:$A$117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kHz)'!$F$108:$F$117</c:f>
              <c:numCache>
                <c:formatCode>0.00</c:formatCode>
                <c:ptCount val="10"/>
                <c:pt idx="0">
                  <c:v>-0.73197500000000004</c:v>
                </c:pt>
                <c:pt idx="1">
                  <c:v>-0.65141500000000008</c:v>
                </c:pt>
                <c:pt idx="2">
                  <c:v>-0.54800999999999989</c:v>
                </c:pt>
                <c:pt idx="3">
                  <c:v>-0.77945500000000001</c:v>
                </c:pt>
                <c:pt idx="4">
                  <c:v>-1.1939550000000001</c:v>
                </c:pt>
                <c:pt idx="5">
                  <c:v>-0.80853500000000023</c:v>
                </c:pt>
                <c:pt idx="6">
                  <c:v>-0.79483499999999996</c:v>
                </c:pt>
                <c:pt idx="7">
                  <c:v>-0.8517849999999999</c:v>
                </c:pt>
                <c:pt idx="8">
                  <c:v>-0.64721499999999987</c:v>
                </c:pt>
                <c:pt idx="9">
                  <c:v>-0.32088500000000003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9BD-911D-50061F542031}"/>
            </c:ext>
          </c:extLst>
        </c:ser>
        <c:ser>
          <c:idx val="7"/>
          <c:order val="7"/>
          <c:tx>
            <c:strRef>
              <c:f>'AECC anisotropy (30 kHz)'!$A$119</c:f>
              <c:strCache>
                <c:ptCount val="1"/>
                <c:pt idx="0">
                  <c:v>  2.0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'AECC anisotropy (30 kHz)'!$A$122:$A$131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kHz)'!$F$122:$F$131</c:f>
              <c:numCache>
                <c:formatCode>0.00</c:formatCode>
                <c:ptCount val="10"/>
                <c:pt idx="0">
                  <c:v>-0.30445999999999995</c:v>
                </c:pt>
                <c:pt idx="1">
                  <c:v>-0.853715</c:v>
                </c:pt>
                <c:pt idx="2">
                  <c:v>-0.65897499999999987</c:v>
                </c:pt>
                <c:pt idx="3">
                  <c:v>-0.74107999999999996</c:v>
                </c:pt>
                <c:pt idx="4">
                  <c:v>-1.3250150000000001</c:v>
                </c:pt>
                <c:pt idx="5">
                  <c:v>-0.93814500000000001</c:v>
                </c:pt>
                <c:pt idx="6">
                  <c:v>-0.96109000000000011</c:v>
                </c:pt>
                <c:pt idx="7">
                  <c:v>-0.95920500000000009</c:v>
                </c:pt>
                <c:pt idx="8">
                  <c:v>-0.53650000000000009</c:v>
                </c:pt>
                <c:pt idx="9">
                  <c:v>-0.38838000000000006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9BD-911D-50061F54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03392"/>
        <c:axId val="332603968"/>
      </c:scatterChart>
      <c:valAx>
        <c:axId val="33260339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36040205201622527"/>
              <c:y val="0.926851760717410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3968"/>
        <c:crossesAt val="-100"/>
        <c:crossBetween val="midCat"/>
        <c:majorUnit val="1"/>
      </c:valAx>
      <c:valAx>
        <c:axId val="332603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Anisotropy [V]</a:t>
                </a:r>
              </a:p>
            </c:rich>
          </c:tx>
          <c:layout>
            <c:manualLayout>
              <c:xMode val="edge"/>
              <c:yMode val="edge"/>
              <c:x val="1.6414141414141416E-2"/>
              <c:y val="0.313043799212598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339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0099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chemeClr val="accent6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9900CC"/>
                </a:solidFill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7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2493637158991495"/>
          <c:y val="0.33479658792650918"/>
          <c:w val="0.14393939393939395"/>
          <c:h val="0.44533573928258963"/>
        </c:manualLayout>
      </c:layout>
      <c:overlay val="0"/>
      <c:txPr>
        <a:bodyPr/>
        <a:lstStyle/>
        <a:p>
          <a:pPr>
            <a:defRPr>
              <a:solidFill>
                <a:srgbClr val="0000FF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2525252525251"/>
          <c:y val="4.0434164479440073E-2"/>
          <c:w val="0.82068181818181818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kHz)'!$N$9:$N$16,'AECC anisotropy (30 kHz)'!$O$9:$O$16,'AECC anisotropy (30 kHz)'!$P$9:$P$16,'AECC anisotropy (30 kHz)'!$Q$9:$Q$16)</c:f>
              <c:numCache>
                <c:formatCode>0.000</c:formatCode>
                <c:ptCount val="32"/>
                <c:pt idx="0">
                  <c:v>-0.13763999999999987</c:v>
                </c:pt>
                <c:pt idx="1">
                  <c:v>-1.1359600000000001</c:v>
                </c:pt>
                <c:pt idx="2">
                  <c:v>-0.8167549999999999</c:v>
                </c:pt>
                <c:pt idx="3">
                  <c:v>-1.0651550000000001</c:v>
                </c:pt>
                <c:pt idx="4">
                  <c:v>-0.83111000000000002</c:v>
                </c:pt>
                <c:pt idx="5">
                  <c:v>-0.68779999999999997</c:v>
                </c:pt>
                <c:pt idx="6">
                  <c:v>-0.86308000000000007</c:v>
                </c:pt>
                <c:pt idx="7">
                  <c:v>-1.2239600000000002</c:v>
                </c:pt>
                <c:pt idx="8">
                  <c:v>-0.46204000000000001</c:v>
                </c:pt>
                <c:pt idx="9">
                  <c:v>-0.6608750000000001</c:v>
                </c:pt>
                <c:pt idx="10">
                  <c:v>-1.01434</c:v>
                </c:pt>
                <c:pt idx="11">
                  <c:v>-0.96812999999999994</c:v>
                </c:pt>
                <c:pt idx="12">
                  <c:v>-0.91206500000000013</c:v>
                </c:pt>
                <c:pt idx="13">
                  <c:v>-1.2763549999999999</c:v>
                </c:pt>
                <c:pt idx="14">
                  <c:v>-1.1929150000000002</c:v>
                </c:pt>
                <c:pt idx="15">
                  <c:v>-0.82825000000000015</c:v>
                </c:pt>
                <c:pt idx="16">
                  <c:v>-0.59638500000000016</c:v>
                </c:pt>
                <c:pt idx="17">
                  <c:v>-0.9518399999999998</c:v>
                </c:pt>
                <c:pt idx="18">
                  <c:v>-0.91773499999999997</c:v>
                </c:pt>
                <c:pt idx="19">
                  <c:v>-0.61719000000000024</c:v>
                </c:pt>
                <c:pt idx="20">
                  <c:v>-0.88489999999999991</c:v>
                </c:pt>
                <c:pt idx="21">
                  <c:v>-0.86271999999999993</c:v>
                </c:pt>
                <c:pt idx="22">
                  <c:v>-0.92684000000000011</c:v>
                </c:pt>
                <c:pt idx="23">
                  <c:v>-1.022275</c:v>
                </c:pt>
                <c:pt idx="24">
                  <c:v>-0.64571000000000001</c:v>
                </c:pt>
                <c:pt idx="25">
                  <c:v>-0.86743000000000015</c:v>
                </c:pt>
                <c:pt idx="26">
                  <c:v>-0.79764000000000002</c:v>
                </c:pt>
                <c:pt idx="27">
                  <c:v>-1.06423</c:v>
                </c:pt>
                <c:pt idx="28">
                  <c:v>-1.1313299999999997</c:v>
                </c:pt>
                <c:pt idx="29">
                  <c:v>-0.92691499999999993</c:v>
                </c:pt>
                <c:pt idx="30">
                  <c:v>-0.66627500000000006</c:v>
                </c:pt>
                <c:pt idx="31">
                  <c:v>-1.10897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6-402F-B72C-8F4B5A2A5FB1}"/>
            </c:ext>
          </c:extLst>
        </c:ser>
        <c:ser>
          <c:idx val="1"/>
          <c:order val="1"/>
          <c:tx>
            <c:strRef>
              <c:f>'AECC anisotropy (30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kHz)'!$T$9:$T$16</c:f>
                <c:numCache>
                  <c:formatCode>General</c:formatCode>
                  <c:ptCount val="8"/>
                  <c:pt idx="0">
                    <c:v>0.32280375000000011</c:v>
                  </c:pt>
                  <c:pt idx="1">
                    <c:v>0.24315124999999993</c:v>
                  </c:pt>
                  <c:pt idx="2">
                    <c:v>8.8977499999999932E-2</c:v>
                  </c:pt>
                  <c:pt idx="3">
                    <c:v>0.31148624999999985</c:v>
                  </c:pt>
                  <c:pt idx="4">
                    <c:v>0.1087412499999999</c:v>
                  </c:pt>
                  <c:pt idx="5">
                    <c:v>0.25064749999999991</c:v>
                  </c:pt>
                  <c:pt idx="6">
                    <c:v>0.24600250000000012</c:v>
                  </c:pt>
                  <c:pt idx="7">
                    <c:v>0.21761374999999994</c:v>
                  </c:pt>
                </c:numCache>
              </c:numRef>
            </c:plus>
            <c:minus>
              <c:numRef>
                <c:f>'AECC anisotropy (30 kHz)'!$S$9:$S$16</c:f>
                <c:numCache>
                  <c:formatCode>General</c:formatCode>
                  <c:ptCount val="8"/>
                  <c:pt idx="0">
                    <c:v>0.18526625000000002</c:v>
                  </c:pt>
                  <c:pt idx="1">
                    <c:v>0.23193375000000005</c:v>
                  </c:pt>
                  <c:pt idx="2">
                    <c:v>0.12772250000000007</c:v>
                  </c:pt>
                  <c:pt idx="3">
                    <c:v>0.13647874999999998</c:v>
                  </c:pt>
                  <c:pt idx="4">
                    <c:v>0.19147874999999981</c:v>
                  </c:pt>
                  <c:pt idx="5">
                    <c:v>0.33790750000000003</c:v>
                  </c:pt>
                  <c:pt idx="6">
                    <c:v>0.28063749999999998</c:v>
                  </c:pt>
                  <c:pt idx="7">
                    <c:v>0.17809625000000007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kHz)'!$R$9:$R$16</c:f>
              <c:numCache>
                <c:formatCode>0.000</c:formatCode>
                <c:ptCount val="8"/>
                <c:pt idx="0">
                  <c:v>-0.46044374999999998</c:v>
                </c:pt>
                <c:pt idx="1">
                  <c:v>-0.90402625000000003</c:v>
                </c:pt>
                <c:pt idx="2">
                  <c:v>-0.88661749999999995</c:v>
                </c:pt>
                <c:pt idx="3">
                  <c:v>-0.92867625000000009</c:v>
                </c:pt>
                <c:pt idx="4">
                  <c:v>-0.93985124999999992</c:v>
                </c:pt>
                <c:pt idx="5">
                  <c:v>-0.93844749999999988</c:v>
                </c:pt>
                <c:pt idx="6">
                  <c:v>-0.91227750000000019</c:v>
                </c:pt>
                <c:pt idx="7">
                  <c:v>-1.0458637500000001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6-402F-B72C-8F4B5A2A5FB1}"/>
            </c:ext>
          </c:extLst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kHz)'!$G$9:$G$16,'AECC anisotropy (30 kHz)'!$H$9:$H$16,'AECC anisotropy (30 kHz)'!$I$9:$I$16,'AECC anisotropy (30 kHz)'!$J$9:$J$16)</c:f>
              <c:numCache>
                <c:formatCode>0.000</c:formatCode>
                <c:ptCount val="32"/>
                <c:pt idx="0">
                  <c:v>-0.24998333333333325</c:v>
                </c:pt>
                <c:pt idx="1">
                  <c:v>-1.0795999999999999</c:v>
                </c:pt>
                <c:pt idx="2">
                  <c:v>-0.62769999999999992</c:v>
                </c:pt>
                <c:pt idx="3">
                  <c:v>-0.9278533333333332</c:v>
                </c:pt>
                <c:pt idx="4">
                  <c:v>-0.57487333333333346</c:v>
                </c:pt>
                <c:pt idx="5">
                  <c:v>-0.78643666666666656</c:v>
                </c:pt>
                <c:pt idx="6">
                  <c:v>-0.85318333333333329</c:v>
                </c:pt>
                <c:pt idx="7">
                  <c:v>-0.79527000000000003</c:v>
                </c:pt>
                <c:pt idx="8">
                  <c:v>-0.39635333333333334</c:v>
                </c:pt>
                <c:pt idx="9">
                  <c:v>-0.38181666666666675</c:v>
                </c:pt>
                <c:pt idx="10">
                  <c:v>-0.88563999999999998</c:v>
                </c:pt>
                <c:pt idx="11">
                  <c:v>-0.46121999999999996</c:v>
                </c:pt>
                <c:pt idx="12">
                  <c:v>-0.7089333333333333</c:v>
                </c:pt>
                <c:pt idx="13">
                  <c:v>-0.65559333333333325</c:v>
                </c:pt>
                <c:pt idx="14">
                  <c:v>-0.71543000000000001</c:v>
                </c:pt>
                <c:pt idx="15">
                  <c:v>-0.84705666666666668</c:v>
                </c:pt>
                <c:pt idx="16">
                  <c:v>-0.49960666666666675</c:v>
                </c:pt>
                <c:pt idx="17">
                  <c:v>-0.87855333333333319</c:v>
                </c:pt>
                <c:pt idx="18">
                  <c:v>-0.92879999999999996</c:v>
                </c:pt>
                <c:pt idx="19">
                  <c:v>-0.65974666666666681</c:v>
                </c:pt>
                <c:pt idx="20">
                  <c:v>-0.86524333333333325</c:v>
                </c:pt>
                <c:pt idx="21">
                  <c:v>-1.0363199999999999</c:v>
                </c:pt>
                <c:pt idx="22">
                  <c:v>-0.94899000000000011</c:v>
                </c:pt>
                <c:pt idx="23">
                  <c:v>-1.0315266666666669</c:v>
                </c:pt>
                <c:pt idx="24">
                  <c:v>-0.5825433333333333</c:v>
                </c:pt>
                <c:pt idx="25">
                  <c:v>-0.81390000000000018</c:v>
                </c:pt>
                <c:pt idx="26">
                  <c:v>-0.80460666666666658</c:v>
                </c:pt>
                <c:pt idx="27">
                  <c:v>-1.0772533333333332</c:v>
                </c:pt>
                <c:pt idx="28">
                  <c:v>-1.0849033333333331</c:v>
                </c:pt>
                <c:pt idx="29">
                  <c:v>-0.98202333333333336</c:v>
                </c:pt>
                <c:pt idx="30">
                  <c:v>-0.80011333333333334</c:v>
                </c:pt>
                <c:pt idx="31">
                  <c:v>-1.0484866666666666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6-402F-B72C-8F4B5A2A5FB1}"/>
            </c:ext>
          </c:extLst>
        </c:ser>
        <c:ser>
          <c:idx val="0"/>
          <c:order val="3"/>
          <c:tx>
            <c:strRef>
              <c:f>'AECC anisotropy (30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kHz)'!$M$9:$M$16</c:f>
                <c:numCache>
                  <c:formatCode>General</c:formatCode>
                  <c:ptCount val="8"/>
                  <c:pt idx="0">
                    <c:v>0.18213833333333337</c:v>
                  </c:pt>
                  <c:pt idx="1">
                    <c:v>0.40665083333333324</c:v>
                  </c:pt>
                  <c:pt idx="2">
                    <c:v>0.18398666666666663</c:v>
                  </c:pt>
                  <c:pt idx="3">
                    <c:v>0.32029833333333335</c:v>
                  </c:pt>
                  <c:pt idx="4">
                    <c:v>0.2336149999999998</c:v>
                  </c:pt>
                  <c:pt idx="5">
                    <c:v>0.20950000000000002</c:v>
                  </c:pt>
                  <c:pt idx="6">
                    <c:v>0.11399916666666676</c:v>
                  </c:pt>
                  <c:pt idx="7">
                    <c:v>0.13531499999999996</c:v>
                  </c:pt>
                </c:numCache>
              </c:numRef>
            </c:plus>
            <c:minus>
              <c:numRef>
                <c:f>'AECC anisotropy (30 kHz)'!$L$9:$L$16</c:f>
                <c:numCache>
                  <c:formatCode>General</c:formatCode>
                  <c:ptCount val="8"/>
                  <c:pt idx="0">
                    <c:v>0.15042166666666668</c:v>
                  </c:pt>
                  <c:pt idx="1">
                    <c:v>0.29113249999999991</c:v>
                  </c:pt>
                  <c:pt idx="2">
                    <c:v>0.1171133333333334</c:v>
                  </c:pt>
                  <c:pt idx="3">
                    <c:v>0.29573499999999986</c:v>
                  </c:pt>
                  <c:pt idx="4">
                    <c:v>0.27641499999999986</c:v>
                  </c:pt>
                  <c:pt idx="5">
                    <c:v>0.17122666666666664</c:v>
                  </c:pt>
                  <c:pt idx="6">
                    <c:v>0.11956083333333334</c:v>
                  </c:pt>
                  <c:pt idx="7">
                    <c:v>0.11790166666666657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kHz)'!$K$9:$K$16</c:f>
              <c:numCache>
                <c:formatCode>0.000</c:formatCode>
                <c:ptCount val="8"/>
                <c:pt idx="0">
                  <c:v>-0.43212166666666663</c:v>
                </c:pt>
                <c:pt idx="1">
                  <c:v>-0.78846749999999999</c:v>
                </c:pt>
                <c:pt idx="2">
                  <c:v>-0.81168666666666656</c:v>
                </c:pt>
                <c:pt idx="3">
                  <c:v>-0.78151833333333331</c:v>
                </c:pt>
                <c:pt idx="4">
                  <c:v>-0.80848833333333325</c:v>
                </c:pt>
                <c:pt idx="5">
                  <c:v>-0.86509333333333327</c:v>
                </c:pt>
                <c:pt idx="6">
                  <c:v>-0.82942916666666677</c:v>
                </c:pt>
                <c:pt idx="7">
                  <c:v>-0.930585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6-402F-B72C-8F4B5A2A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06272"/>
        <c:axId val="332606848"/>
      </c:scatterChart>
      <c:valAx>
        <c:axId val="33260627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6848"/>
        <c:crossesAt val="-100"/>
        <c:crossBetween val="midCat"/>
        <c:majorUnit val="0.5"/>
      </c:valAx>
      <c:valAx>
        <c:axId val="332606848"/>
        <c:scaling>
          <c:orientation val="minMax"/>
          <c:max val="0"/>
          <c:min val="-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6272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7.2371227034120703E-2"/>
          <c:w val="0.23211206553726238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</xdr:colOff>
      <xdr:row>1</xdr:row>
      <xdr:rowOff>7</xdr:rowOff>
    </xdr:from>
    <xdr:to>
      <xdr:col>10</xdr:col>
      <xdr:colOff>554261</xdr:colOff>
      <xdr:row>22</xdr:row>
      <xdr:rowOff>173779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4" y="190507"/>
          <a:ext cx="6040657" cy="4174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94122</xdr:colOff>
      <xdr:row>23</xdr:row>
      <xdr:rowOff>152403</xdr:rowOff>
    </xdr:from>
    <xdr:to>
      <xdr:col>9</xdr:col>
      <xdr:colOff>460142</xdr:colOff>
      <xdr:row>39</xdr:row>
      <xdr:rowOff>15878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322" y="4533903"/>
          <a:ext cx="4633220" cy="291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790575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542925</xdr:colOff>
      <xdr:row>18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542925</xdr:colOff>
      <xdr:row>18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5</xdr:row>
      <xdr:rowOff>0</xdr:rowOff>
    </xdr:from>
    <xdr:to>
      <xdr:col>11</xdr:col>
      <xdr:colOff>161925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17</xdr:col>
      <xdr:colOff>790575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17</xdr:row>
      <xdr:rowOff>0</xdr:rowOff>
    </xdr:from>
    <xdr:to>
      <xdr:col>13</xdr:col>
      <xdr:colOff>142875</xdr:colOff>
      <xdr:row>36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4565530" y="3079630"/>
          <a:ext cx="5221677" cy="3480040"/>
          <a:chOff x="6248400" y="2667000"/>
          <a:chExt cx="5029200" cy="36576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>
            <a:graphicFrameLocks/>
          </xdr:cNvGraphicFramePr>
        </xdr:nvGraphicFramePr>
        <xdr:xfrm>
          <a:off x="6248400" y="2667000"/>
          <a:ext cx="50292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10258425" y="3486150"/>
            <a:ext cx="953723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cycles [10</a:t>
            </a:r>
            <a:r>
              <a:rPr lang="en-US" sz="14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</a:p>
        </xdr:txBody>
      </xdr:sp>
    </xdr:grpSp>
    <xdr:clientData/>
  </xdr:twoCellAnchor>
  <xdr:twoCellAnchor>
    <xdr:from>
      <xdr:col>13</xdr:col>
      <xdr:colOff>238125</xdr:colOff>
      <xdr:row>17</xdr:row>
      <xdr:rowOff>0</xdr:rowOff>
    </xdr:from>
    <xdr:to>
      <xdr:col>20</xdr:col>
      <xdr:colOff>266700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20</xdr:row>
      <xdr:rowOff>0</xdr:rowOff>
    </xdr:from>
    <xdr:to>
      <xdr:col>13</xdr:col>
      <xdr:colOff>142875</xdr:colOff>
      <xdr:row>39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4565530" y="3623094"/>
          <a:ext cx="5221677" cy="3480040"/>
          <a:chOff x="6248400" y="2667000"/>
          <a:chExt cx="5029200" cy="36576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aphicFramePr>
            <a:graphicFrameLocks/>
          </xdr:cNvGraphicFramePr>
        </xdr:nvGraphicFramePr>
        <xdr:xfrm>
          <a:off x="6248400" y="2667000"/>
          <a:ext cx="50292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10258425" y="3486150"/>
            <a:ext cx="953723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cycles [10</a:t>
            </a:r>
            <a:r>
              <a:rPr lang="en-US" sz="14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</a:p>
        </xdr:txBody>
      </xdr:sp>
    </xdr:grpSp>
    <xdr:clientData/>
  </xdr:twoCellAnchor>
  <xdr:twoCellAnchor>
    <xdr:from>
      <xdr:col>13</xdr:col>
      <xdr:colOff>238125</xdr:colOff>
      <xdr:row>20</xdr:row>
      <xdr:rowOff>0</xdr:rowOff>
    </xdr:from>
    <xdr:to>
      <xdr:col>20</xdr:col>
      <xdr:colOff>266700</xdr:colOff>
      <xdr:row>39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152400</xdr:colOff>
      <xdr:row>20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20</xdr:row>
      <xdr:rowOff>0</xdr:rowOff>
    </xdr:from>
    <xdr:to>
      <xdr:col>13</xdr:col>
      <xdr:colOff>142875</xdr:colOff>
      <xdr:row>39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4565530" y="3623094"/>
          <a:ext cx="5221677" cy="3480040"/>
          <a:chOff x="6248400" y="2667000"/>
          <a:chExt cx="5029200" cy="36576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>
            <a:graphicFrameLocks/>
          </xdr:cNvGraphicFramePr>
        </xdr:nvGraphicFramePr>
        <xdr:xfrm>
          <a:off x="6248400" y="2667000"/>
          <a:ext cx="50292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258425" y="3486150"/>
            <a:ext cx="953723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cycles [10</a:t>
            </a:r>
            <a:r>
              <a:rPr lang="en-US" sz="14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</a:p>
        </xdr:txBody>
      </xdr:sp>
    </xdr:grpSp>
    <xdr:clientData/>
  </xdr:twoCellAnchor>
  <xdr:twoCellAnchor>
    <xdr:from>
      <xdr:col>13</xdr:col>
      <xdr:colOff>238125</xdr:colOff>
      <xdr:row>20</xdr:row>
      <xdr:rowOff>0</xdr:rowOff>
    </xdr:from>
    <xdr:to>
      <xdr:col>20</xdr:col>
      <xdr:colOff>266700</xdr:colOff>
      <xdr:row>39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238125</xdr:colOff>
      <xdr:row>20</xdr:row>
      <xdr:rowOff>0</xdr:rowOff>
    </xdr:from>
    <xdr:to>
      <xdr:col>27</xdr:col>
      <xdr:colOff>266700</xdr:colOff>
      <xdr:row>39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28575</xdr:colOff>
      <xdr:row>20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20</xdr:row>
      <xdr:rowOff>104775</xdr:rowOff>
    </xdr:from>
    <xdr:to>
      <xdr:col>20</xdr:col>
      <xdr:colOff>333375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</xdr:row>
      <xdr:rowOff>0</xdr:rowOff>
    </xdr:from>
    <xdr:to>
      <xdr:col>20</xdr:col>
      <xdr:colOff>333375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152400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B2:R40"/>
  <sheetViews>
    <sheetView topLeftCell="A5" workbookViewId="0">
      <selection activeCell="N32" sqref="N32"/>
    </sheetView>
  </sheetViews>
  <sheetFormatPr defaultRowHeight="14.3" x14ac:dyDescent="0.25"/>
  <cols>
    <col min="13" max="13" width="9.25" bestFit="1" customWidth="1"/>
    <col min="14" max="14" width="12.75" customWidth="1"/>
    <col min="15" max="15" width="10.125" bestFit="1" customWidth="1"/>
    <col min="16" max="16" width="12.75" customWidth="1"/>
    <col min="18" max="18" width="20.75" style="6" customWidth="1"/>
  </cols>
  <sheetData>
    <row r="2" spans="13:18" ht="14.95" customHeight="1" x14ac:dyDescent="0.25">
      <c r="M2" s="150" t="s">
        <v>8</v>
      </c>
      <c r="N2" s="151" t="s">
        <v>55</v>
      </c>
      <c r="O2" s="152" t="s">
        <v>9</v>
      </c>
      <c r="P2" s="151" t="s">
        <v>10</v>
      </c>
      <c r="Q2" s="151" t="s">
        <v>11</v>
      </c>
      <c r="R2" s="150" t="s">
        <v>12</v>
      </c>
    </row>
    <row r="3" spans="13:18" ht="14.95" x14ac:dyDescent="0.25">
      <c r="M3" s="153">
        <v>1</v>
      </c>
      <c r="N3" s="153" t="s">
        <v>3</v>
      </c>
      <c r="O3" s="154">
        <v>0</v>
      </c>
      <c r="P3" s="153">
        <v>88</v>
      </c>
      <c r="Q3" s="153" t="s">
        <v>13</v>
      </c>
      <c r="R3" s="153"/>
    </row>
    <row r="4" spans="13:18" ht="14.95" x14ac:dyDescent="0.25">
      <c r="M4" s="153">
        <v>2</v>
      </c>
      <c r="N4" s="153" t="s">
        <v>4</v>
      </c>
      <c r="O4" s="154">
        <v>0</v>
      </c>
      <c r="P4" s="153">
        <v>88</v>
      </c>
      <c r="Q4" s="153" t="s">
        <v>13</v>
      </c>
      <c r="R4" s="153"/>
    </row>
    <row r="5" spans="13:18" ht="14.95" x14ac:dyDescent="0.25">
      <c r="M5" s="153">
        <v>3</v>
      </c>
      <c r="N5" s="153" t="s">
        <v>14</v>
      </c>
      <c r="O5" s="154">
        <v>0</v>
      </c>
      <c r="P5" s="153">
        <v>88</v>
      </c>
      <c r="Q5" s="153" t="s">
        <v>15</v>
      </c>
      <c r="R5" s="153"/>
    </row>
    <row r="6" spans="13:18" ht="14.95" x14ac:dyDescent="0.25">
      <c r="M6" s="153">
        <v>4</v>
      </c>
      <c r="N6" s="153" t="s">
        <v>16</v>
      </c>
      <c r="O6" s="154">
        <v>0</v>
      </c>
      <c r="P6" s="153">
        <v>88</v>
      </c>
      <c r="Q6" s="153" t="s">
        <v>15</v>
      </c>
      <c r="R6" s="153"/>
    </row>
    <row r="7" spans="13:18" ht="14.95" x14ac:dyDescent="0.25">
      <c r="M7" s="153">
        <v>5</v>
      </c>
      <c r="N7" s="153" t="s">
        <v>17</v>
      </c>
      <c r="O7" s="154">
        <v>150000</v>
      </c>
      <c r="P7" s="153">
        <v>88</v>
      </c>
      <c r="Q7" s="153" t="s">
        <v>13</v>
      </c>
      <c r="R7" s="153"/>
    </row>
    <row r="8" spans="13:18" ht="14.95" x14ac:dyDescent="0.25">
      <c r="M8" s="153">
        <v>6</v>
      </c>
      <c r="N8" s="153" t="s">
        <v>18</v>
      </c>
      <c r="O8" s="154">
        <v>150000</v>
      </c>
      <c r="P8" s="153">
        <v>88</v>
      </c>
      <c r="Q8" s="153" t="s">
        <v>13</v>
      </c>
      <c r="R8" s="153"/>
    </row>
    <row r="9" spans="13:18" ht="14.95" x14ac:dyDescent="0.25">
      <c r="M9" s="153">
        <v>7</v>
      </c>
      <c r="N9" s="153" t="s">
        <v>19</v>
      </c>
      <c r="O9" s="154">
        <v>150000</v>
      </c>
      <c r="P9" s="153">
        <v>88</v>
      </c>
      <c r="Q9" s="153" t="s">
        <v>15</v>
      </c>
      <c r="R9" s="153"/>
    </row>
    <row r="10" spans="13:18" ht="14.95" x14ac:dyDescent="0.25">
      <c r="M10" s="153">
        <v>8</v>
      </c>
      <c r="N10" s="153" t="s">
        <v>20</v>
      </c>
      <c r="O10" s="154">
        <v>150000</v>
      </c>
      <c r="P10" s="153">
        <v>88</v>
      </c>
      <c r="Q10" s="153" t="s">
        <v>15</v>
      </c>
      <c r="R10" s="153"/>
    </row>
    <row r="11" spans="13:18" ht="14.95" x14ac:dyDescent="0.25">
      <c r="M11" s="153">
        <v>9</v>
      </c>
      <c r="N11" s="153" t="s">
        <v>21</v>
      </c>
      <c r="O11" s="154">
        <v>300000</v>
      </c>
      <c r="P11" s="153">
        <v>88</v>
      </c>
      <c r="Q11" s="153" t="s">
        <v>13</v>
      </c>
      <c r="R11" s="153"/>
    </row>
    <row r="12" spans="13:18" ht="14.95" x14ac:dyDescent="0.25">
      <c r="M12" s="153">
        <v>10</v>
      </c>
      <c r="N12" s="153" t="s">
        <v>22</v>
      </c>
      <c r="O12" s="154">
        <v>300000</v>
      </c>
      <c r="P12" s="153">
        <v>88</v>
      </c>
      <c r="Q12" s="153" t="s">
        <v>13</v>
      </c>
      <c r="R12" s="153"/>
    </row>
    <row r="13" spans="13:18" ht="14.95" x14ac:dyDescent="0.25">
      <c r="M13" s="153">
        <v>11</v>
      </c>
      <c r="N13" s="153" t="s">
        <v>23</v>
      </c>
      <c r="O13" s="154">
        <v>300000</v>
      </c>
      <c r="P13" s="153">
        <v>88</v>
      </c>
      <c r="Q13" s="153" t="s">
        <v>15</v>
      </c>
      <c r="R13" s="153"/>
    </row>
    <row r="14" spans="13:18" ht="14.95" x14ac:dyDescent="0.25">
      <c r="M14" s="153">
        <v>12</v>
      </c>
      <c r="N14" s="153" t="s">
        <v>24</v>
      </c>
      <c r="O14" s="154">
        <v>300000</v>
      </c>
      <c r="P14" s="153">
        <v>88</v>
      </c>
      <c r="Q14" s="153" t="s">
        <v>15</v>
      </c>
      <c r="R14" s="153"/>
    </row>
    <row r="15" spans="13:18" ht="14.95" x14ac:dyDescent="0.25">
      <c r="M15" s="153">
        <v>13</v>
      </c>
      <c r="N15" s="153" t="s">
        <v>25</v>
      </c>
      <c r="O15" s="154">
        <v>450000</v>
      </c>
      <c r="P15" s="153">
        <v>88</v>
      </c>
      <c r="Q15" s="153" t="s">
        <v>13</v>
      </c>
      <c r="R15" s="153"/>
    </row>
    <row r="16" spans="13:18" ht="14.95" x14ac:dyDescent="0.25">
      <c r="M16" s="153">
        <v>14</v>
      </c>
      <c r="N16" s="153" t="s">
        <v>26</v>
      </c>
      <c r="O16" s="154">
        <v>450000</v>
      </c>
      <c r="P16" s="153">
        <v>88</v>
      </c>
      <c r="Q16" s="153" t="s">
        <v>13</v>
      </c>
      <c r="R16" s="153"/>
    </row>
    <row r="17" spans="2:18" ht="14.95" x14ac:dyDescent="0.25">
      <c r="M17" s="153">
        <v>15</v>
      </c>
      <c r="N17" s="153" t="s">
        <v>27</v>
      </c>
      <c r="O17" s="154">
        <v>450000</v>
      </c>
      <c r="P17" s="153">
        <v>88</v>
      </c>
      <c r="Q17" s="153" t="s">
        <v>15</v>
      </c>
      <c r="R17" s="153"/>
    </row>
    <row r="18" spans="2:18" ht="14.95" x14ac:dyDescent="0.25">
      <c r="M18" s="153">
        <v>16</v>
      </c>
      <c r="N18" s="153" t="s">
        <v>28</v>
      </c>
      <c r="O18" s="154">
        <v>450000</v>
      </c>
      <c r="P18" s="153">
        <v>88</v>
      </c>
      <c r="Q18" s="153" t="s">
        <v>15</v>
      </c>
      <c r="R18" s="153"/>
    </row>
    <row r="19" spans="2:18" ht="14.95" x14ac:dyDescent="0.25">
      <c r="M19" s="153">
        <v>17</v>
      </c>
      <c r="N19" s="153" t="s">
        <v>29</v>
      </c>
      <c r="O19" s="154">
        <v>600000</v>
      </c>
      <c r="P19" s="153">
        <v>88</v>
      </c>
      <c r="Q19" s="153" t="s">
        <v>13</v>
      </c>
      <c r="R19" s="153"/>
    </row>
    <row r="20" spans="2:18" ht="14.95" x14ac:dyDescent="0.25">
      <c r="M20" s="153">
        <v>18</v>
      </c>
      <c r="N20" s="153" t="s">
        <v>30</v>
      </c>
      <c r="O20" s="154">
        <v>600000</v>
      </c>
      <c r="P20" s="153">
        <v>88</v>
      </c>
      <c r="Q20" s="153" t="s">
        <v>13</v>
      </c>
      <c r="R20" s="153"/>
    </row>
    <row r="21" spans="2:18" ht="14.95" x14ac:dyDescent="0.25">
      <c r="M21" s="153">
        <v>19</v>
      </c>
      <c r="N21" s="153" t="s">
        <v>31</v>
      </c>
      <c r="O21" s="154">
        <v>600000</v>
      </c>
      <c r="P21" s="153">
        <v>88</v>
      </c>
      <c r="Q21" s="153" t="s">
        <v>15</v>
      </c>
      <c r="R21" s="153"/>
    </row>
    <row r="22" spans="2:18" ht="14.95" x14ac:dyDescent="0.25">
      <c r="M22" s="153">
        <v>20</v>
      </c>
      <c r="N22" s="153" t="s">
        <v>32</v>
      </c>
      <c r="O22" s="154">
        <v>600000</v>
      </c>
      <c r="P22" s="153">
        <v>88</v>
      </c>
      <c r="Q22" s="153" t="s">
        <v>15</v>
      </c>
      <c r="R22" s="153"/>
    </row>
    <row r="23" spans="2:18" ht="14.95" x14ac:dyDescent="0.25">
      <c r="M23" s="153">
        <v>21</v>
      </c>
      <c r="N23" s="153" t="s">
        <v>33</v>
      </c>
      <c r="O23" s="154">
        <v>750000</v>
      </c>
      <c r="P23" s="153">
        <v>88</v>
      </c>
      <c r="Q23" s="153" t="s">
        <v>13</v>
      </c>
      <c r="R23" s="153"/>
    </row>
    <row r="24" spans="2:18" ht="14.95" x14ac:dyDescent="0.25">
      <c r="M24" s="153">
        <v>22</v>
      </c>
      <c r="N24" s="153" t="s">
        <v>34</v>
      </c>
      <c r="O24" s="154">
        <v>750000</v>
      </c>
      <c r="P24" s="153">
        <v>88</v>
      </c>
      <c r="Q24" s="153" t="s">
        <v>13</v>
      </c>
      <c r="R24" s="153"/>
    </row>
    <row r="25" spans="2:18" ht="14.95" x14ac:dyDescent="0.25">
      <c r="M25" s="153">
        <v>23</v>
      </c>
      <c r="N25" s="153" t="s">
        <v>35</v>
      </c>
      <c r="O25" s="154">
        <v>750000</v>
      </c>
      <c r="P25" s="153">
        <v>88</v>
      </c>
      <c r="Q25" s="153" t="s">
        <v>15</v>
      </c>
      <c r="R25" s="153"/>
    </row>
    <row r="26" spans="2:18" ht="14.95" x14ac:dyDescent="0.25">
      <c r="M26" s="153">
        <v>24</v>
      </c>
      <c r="N26" s="153" t="s">
        <v>36</v>
      </c>
      <c r="O26" s="154">
        <v>750000</v>
      </c>
      <c r="P26" s="153">
        <v>88</v>
      </c>
      <c r="Q26" s="153" t="s">
        <v>15</v>
      </c>
      <c r="R26" s="153"/>
    </row>
    <row r="27" spans="2:18" ht="14.95" x14ac:dyDescent="0.25">
      <c r="M27" s="153">
        <v>25</v>
      </c>
      <c r="N27" s="153" t="s">
        <v>37</v>
      </c>
      <c r="O27" s="154">
        <v>900000</v>
      </c>
      <c r="P27" s="153">
        <v>88</v>
      </c>
      <c r="Q27" s="153" t="s">
        <v>13</v>
      </c>
      <c r="R27" s="153"/>
    </row>
    <row r="28" spans="2:18" ht="14.95" x14ac:dyDescent="0.25">
      <c r="M28" s="153">
        <v>26</v>
      </c>
      <c r="N28" s="153" t="s">
        <v>38</v>
      </c>
      <c r="O28" s="154">
        <v>900000</v>
      </c>
      <c r="P28" s="153">
        <v>88</v>
      </c>
      <c r="Q28" s="153" t="s">
        <v>13</v>
      </c>
      <c r="R28" s="153"/>
    </row>
    <row r="29" spans="2:18" ht="14.95" customHeight="1" x14ac:dyDescent="0.25">
      <c r="M29" s="153">
        <v>27</v>
      </c>
      <c r="N29" s="153" t="s">
        <v>39</v>
      </c>
      <c r="O29" s="154">
        <v>900000</v>
      </c>
      <c r="P29" s="153">
        <v>88</v>
      </c>
      <c r="Q29" s="153" t="s">
        <v>15</v>
      </c>
      <c r="R29" s="153"/>
    </row>
    <row r="30" spans="2:18" ht="14.95" x14ac:dyDescent="0.25">
      <c r="M30" s="153">
        <v>28</v>
      </c>
      <c r="N30" s="153" t="s">
        <v>40</v>
      </c>
      <c r="O30" s="154">
        <v>900000</v>
      </c>
      <c r="P30" s="153">
        <v>88</v>
      </c>
      <c r="Q30" s="153" t="s">
        <v>15</v>
      </c>
      <c r="R30" s="153"/>
    </row>
    <row r="31" spans="2:18" ht="14.95" x14ac:dyDescent="0.25">
      <c r="M31" s="153">
        <v>29</v>
      </c>
      <c r="N31" s="153" t="s">
        <v>41</v>
      </c>
      <c r="O31" s="154">
        <v>2000000</v>
      </c>
      <c r="P31" s="153">
        <v>88</v>
      </c>
      <c r="Q31" s="153" t="s">
        <v>13</v>
      </c>
      <c r="R31" s="153"/>
    </row>
    <row r="32" spans="2:18" ht="14.95" x14ac:dyDescent="0.25">
      <c r="B32" s="43"/>
      <c r="C32" s="43"/>
      <c r="D32" s="43"/>
      <c r="E32" s="43"/>
      <c r="F32" s="43"/>
      <c r="G32" s="43"/>
      <c r="H32" s="43"/>
      <c r="I32" s="43"/>
      <c r="J32" s="43"/>
      <c r="M32" s="153">
        <v>30</v>
      </c>
      <c r="N32" s="153" t="s">
        <v>42</v>
      </c>
      <c r="O32" s="154">
        <v>348957</v>
      </c>
      <c r="P32" s="153">
        <v>88</v>
      </c>
      <c r="Q32" s="153" t="s">
        <v>13</v>
      </c>
      <c r="R32" s="153" t="s">
        <v>43</v>
      </c>
    </row>
    <row r="33" spans="2:18" ht="14.95" x14ac:dyDescent="0.25">
      <c r="B33" s="43"/>
      <c r="C33" s="46"/>
      <c r="D33" s="46"/>
      <c r="E33" s="46"/>
      <c r="F33" s="46"/>
      <c r="G33" s="46"/>
      <c r="H33" s="46"/>
      <c r="I33" s="43"/>
      <c r="J33" s="43"/>
      <c r="M33" s="153">
        <v>31</v>
      </c>
      <c r="N33" s="153" t="s">
        <v>44</v>
      </c>
      <c r="O33" s="154">
        <v>318528</v>
      </c>
      <c r="P33" s="153">
        <v>88</v>
      </c>
      <c r="Q33" s="153" t="s">
        <v>15</v>
      </c>
      <c r="R33" s="153" t="s">
        <v>43</v>
      </c>
    </row>
    <row r="34" spans="2:18" ht="14.95" x14ac:dyDescent="0.25">
      <c r="B34" s="43"/>
      <c r="C34" s="44"/>
      <c r="D34" s="44"/>
      <c r="E34" s="44"/>
      <c r="F34" s="44"/>
      <c r="G34" s="44"/>
      <c r="H34" s="44"/>
      <c r="I34" s="43"/>
      <c r="J34" s="43"/>
      <c r="M34" s="153">
        <v>32</v>
      </c>
      <c r="N34" s="153" t="s">
        <v>45</v>
      </c>
      <c r="O34" s="154">
        <v>1073548</v>
      </c>
      <c r="P34" s="153">
        <v>88</v>
      </c>
      <c r="Q34" s="153" t="s">
        <v>13</v>
      </c>
      <c r="R34" s="153" t="s">
        <v>43</v>
      </c>
    </row>
    <row r="35" spans="2:18" x14ac:dyDescent="0.25">
      <c r="B35" s="43"/>
      <c r="C35" s="45"/>
      <c r="D35" s="44"/>
      <c r="E35" s="45"/>
      <c r="F35" s="42"/>
      <c r="G35" s="42"/>
      <c r="H35" s="45"/>
      <c r="I35" s="43"/>
      <c r="J35" s="43"/>
      <c r="M35" s="153">
        <v>33</v>
      </c>
      <c r="N35" s="153" t="s">
        <v>46</v>
      </c>
      <c r="O35" s="154">
        <v>784540</v>
      </c>
      <c r="P35" s="153">
        <v>88</v>
      </c>
      <c r="Q35" s="153" t="s">
        <v>15</v>
      </c>
      <c r="R35" s="153" t="s">
        <v>43</v>
      </c>
    </row>
    <row r="36" spans="2:18" x14ac:dyDescent="0.25">
      <c r="B36" s="43"/>
      <c r="C36" s="42"/>
      <c r="D36" s="45"/>
      <c r="E36" s="45"/>
      <c r="F36" s="45"/>
      <c r="G36" s="45"/>
      <c r="H36" s="45"/>
      <c r="I36" s="43"/>
      <c r="J36" s="43"/>
      <c r="M36" s="153">
        <v>34</v>
      </c>
      <c r="N36" s="153" t="s">
        <v>47</v>
      </c>
      <c r="O36" s="154">
        <v>2000000</v>
      </c>
      <c r="P36" s="153">
        <v>84</v>
      </c>
      <c r="Q36" s="153" t="s">
        <v>13</v>
      </c>
      <c r="R36" s="153" t="s">
        <v>48</v>
      </c>
    </row>
    <row r="37" spans="2:18" x14ac:dyDescent="0.25">
      <c r="B37" s="43"/>
      <c r="C37" s="42"/>
      <c r="D37" s="45"/>
      <c r="E37" s="45"/>
      <c r="F37" s="45"/>
      <c r="G37" s="45"/>
      <c r="H37" s="45"/>
      <c r="I37" s="43"/>
      <c r="J37" s="43"/>
      <c r="M37" s="153">
        <v>35</v>
      </c>
      <c r="N37" s="153" t="s">
        <v>49</v>
      </c>
      <c r="O37" s="154">
        <v>2000000</v>
      </c>
      <c r="P37" s="153">
        <v>84</v>
      </c>
      <c r="Q37" s="153" t="s">
        <v>15</v>
      </c>
      <c r="R37" s="153" t="s">
        <v>48</v>
      </c>
    </row>
    <row r="38" spans="2:18" x14ac:dyDescent="0.25">
      <c r="B38" s="43"/>
      <c r="C38" s="43"/>
      <c r="D38" s="43"/>
      <c r="E38" s="43"/>
      <c r="F38" s="43"/>
      <c r="G38" s="43"/>
      <c r="H38" s="43"/>
      <c r="I38" s="43"/>
      <c r="J38" s="43"/>
      <c r="M38" s="153">
        <v>36</v>
      </c>
      <c r="N38" s="153" t="s">
        <v>50</v>
      </c>
      <c r="O38" s="154">
        <v>2000000</v>
      </c>
      <c r="P38" s="153">
        <v>80</v>
      </c>
      <c r="Q38" s="153" t="s">
        <v>15</v>
      </c>
      <c r="R38" s="153" t="s">
        <v>48</v>
      </c>
    </row>
    <row r="39" spans="2:18" x14ac:dyDescent="0.25">
      <c r="B39" s="43"/>
      <c r="C39" s="43"/>
      <c r="D39" s="43"/>
      <c r="E39" s="43"/>
      <c r="F39" s="43"/>
      <c r="G39" s="43"/>
      <c r="H39" s="43"/>
      <c r="I39" s="43"/>
      <c r="J39" s="43"/>
    </row>
    <row r="40" spans="2:18" x14ac:dyDescent="0.25">
      <c r="B40" s="43"/>
      <c r="C40" s="43"/>
      <c r="D40" s="43"/>
      <c r="E40" s="43"/>
      <c r="F40" s="43"/>
      <c r="G40" s="43"/>
      <c r="H40" s="43"/>
      <c r="I40" s="43"/>
      <c r="J40" s="4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"/>
  <sheetViews>
    <sheetView workbookViewId="0">
      <selection activeCell="C18" sqref="C18"/>
    </sheetView>
  </sheetViews>
  <sheetFormatPr defaultColWidth="9.125" defaultRowHeight="14.3" x14ac:dyDescent="0.25"/>
  <cols>
    <col min="1" max="9" width="12.75" style="103" customWidth="1"/>
    <col min="10" max="22" width="12.75" style="5" customWidth="1"/>
    <col min="23" max="16384" width="9.125" style="5"/>
  </cols>
  <sheetData>
    <row r="1" spans="1:10" x14ac:dyDescent="0.25">
      <c r="A1" s="277" t="s">
        <v>113</v>
      </c>
      <c r="B1" s="278"/>
      <c r="C1" s="278"/>
      <c r="D1" s="279"/>
      <c r="E1" s="174"/>
      <c r="F1" s="174"/>
      <c r="G1" s="174"/>
      <c r="H1" s="174"/>
      <c r="I1" s="174"/>
    </row>
    <row r="2" spans="1:10" x14ac:dyDescent="0.25">
      <c r="A2" s="280" t="s">
        <v>115</v>
      </c>
      <c r="B2" s="281"/>
      <c r="C2" s="281"/>
      <c r="D2" s="282"/>
      <c r="E2" s="174"/>
      <c r="F2" s="174"/>
      <c r="G2" s="183"/>
      <c r="H2" s="183"/>
      <c r="I2" s="144"/>
      <c r="J2" s="161"/>
    </row>
    <row r="3" spans="1:10" x14ac:dyDescent="0.25">
      <c r="A3" s="277" t="s">
        <v>145</v>
      </c>
      <c r="B3" s="278"/>
      <c r="C3" s="278" t="s">
        <v>110</v>
      </c>
      <c r="D3" s="279"/>
      <c r="E3" s="174"/>
      <c r="F3" s="174"/>
      <c r="G3" s="183"/>
      <c r="H3" s="183"/>
      <c r="I3" s="144"/>
      <c r="J3" s="161"/>
    </row>
    <row r="4" spans="1:10" x14ac:dyDescent="0.25">
      <c r="A4" s="280" t="s">
        <v>114</v>
      </c>
      <c r="B4" s="281"/>
      <c r="C4" s="281" t="s">
        <v>111</v>
      </c>
      <c r="D4" s="282"/>
      <c r="E4" s="174"/>
      <c r="F4" s="174"/>
      <c r="G4" s="276"/>
      <c r="H4" s="276"/>
      <c r="I4" s="182"/>
      <c r="J4" s="161"/>
    </row>
    <row r="5" spans="1:10" x14ac:dyDescent="0.25">
      <c r="A5" s="283" t="s">
        <v>116</v>
      </c>
      <c r="B5" s="284"/>
      <c r="C5" s="284" t="s">
        <v>112</v>
      </c>
      <c r="D5" s="285"/>
      <c r="E5" s="174"/>
      <c r="F5" s="174"/>
      <c r="G5" s="159"/>
      <c r="H5" s="159"/>
      <c r="I5" s="159"/>
      <c r="J5" s="69"/>
    </row>
    <row r="6" spans="1:10" x14ac:dyDescent="0.25">
      <c r="A6" s="174"/>
      <c r="B6" s="174"/>
      <c r="C6" s="174"/>
      <c r="D6" s="174"/>
      <c r="E6" s="174"/>
      <c r="F6" s="174"/>
      <c r="G6" s="174"/>
      <c r="H6" s="174"/>
      <c r="I6" s="174"/>
    </row>
    <row r="7" spans="1:10" x14ac:dyDescent="0.25">
      <c r="A7" s="277" t="s">
        <v>144</v>
      </c>
      <c r="B7" s="278"/>
      <c r="C7" s="278"/>
      <c r="D7" s="279"/>
      <c r="E7" s="174"/>
      <c r="F7" s="174"/>
      <c r="G7" s="174"/>
      <c r="H7" s="174"/>
      <c r="I7" s="174"/>
    </row>
    <row r="8" spans="1:10" x14ac:dyDescent="0.25">
      <c r="A8" s="280" t="s">
        <v>121</v>
      </c>
      <c r="B8" s="281"/>
      <c r="C8" s="180">
        <v>12</v>
      </c>
      <c r="D8" s="160"/>
    </row>
    <row r="9" spans="1:10" x14ac:dyDescent="0.25">
      <c r="A9" s="280" t="s">
        <v>122</v>
      </c>
      <c r="B9" s="281"/>
      <c r="C9" s="172">
        <v>17.23883508535382</v>
      </c>
      <c r="D9" s="160" t="s">
        <v>123</v>
      </c>
    </row>
    <row r="10" spans="1:10" x14ac:dyDescent="0.25">
      <c r="A10" s="280" t="s">
        <v>124</v>
      </c>
      <c r="B10" s="281"/>
      <c r="C10" s="172">
        <v>6.2526606521323433</v>
      </c>
      <c r="D10" s="160" t="s">
        <v>125</v>
      </c>
    </row>
    <row r="11" spans="1:10" x14ac:dyDescent="0.25">
      <c r="A11" s="280" t="s">
        <v>126</v>
      </c>
      <c r="B11" s="281"/>
      <c r="C11" s="172">
        <f>SQRT(SUM(J24:J33))</f>
        <v>0.5738191903701122</v>
      </c>
      <c r="D11" s="160" t="s">
        <v>125</v>
      </c>
    </row>
    <row r="12" spans="1:10" x14ac:dyDescent="0.25">
      <c r="A12" s="283" t="s">
        <v>127</v>
      </c>
      <c r="B12" s="284"/>
      <c r="C12" s="163">
        <v>4</v>
      </c>
      <c r="D12" s="164" t="s">
        <v>75</v>
      </c>
    </row>
    <row r="13" spans="1:10" x14ac:dyDescent="0.25">
      <c r="A13" s="159"/>
      <c r="B13" s="159"/>
      <c r="C13" s="159"/>
      <c r="D13" s="159"/>
      <c r="E13" s="174"/>
      <c r="F13" s="174"/>
      <c r="G13" s="174"/>
      <c r="H13" s="174"/>
      <c r="I13" s="174"/>
    </row>
    <row r="14" spans="1:10" x14ac:dyDescent="0.25">
      <c r="A14" s="277" t="s">
        <v>62</v>
      </c>
      <c r="B14" s="278"/>
      <c r="C14" s="278"/>
      <c r="D14" s="279"/>
    </row>
    <row r="15" spans="1:10" x14ac:dyDescent="0.25">
      <c r="A15" s="280" t="s">
        <v>128</v>
      </c>
      <c r="B15" s="281"/>
      <c r="C15" s="159">
        <v>10</v>
      </c>
      <c r="D15" s="160" t="s">
        <v>129</v>
      </c>
    </row>
    <row r="16" spans="1:10" x14ac:dyDescent="0.25">
      <c r="A16" s="280" t="s">
        <v>130</v>
      </c>
      <c r="B16" s="281"/>
      <c r="C16" s="181">
        <v>5800000</v>
      </c>
      <c r="D16" s="160" t="s">
        <v>131</v>
      </c>
    </row>
    <row r="17" spans="1:16" x14ac:dyDescent="0.25">
      <c r="A17" s="280" t="s">
        <v>132</v>
      </c>
      <c r="B17" s="281"/>
      <c r="C17" s="159">
        <f>1.61</f>
        <v>1.61</v>
      </c>
      <c r="D17" s="160" t="s">
        <v>125</v>
      </c>
    </row>
    <row r="18" spans="1:16" x14ac:dyDescent="0.25">
      <c r="A18" s="280" t="s">
        <v>133</v>
      </c>
      <c r="B18" s="281"/>
      <c r="C18" s="181">
        <f>C16*C17/C10</f>
        <v>1493444.2343061531</v>
      </c>
      <c r="D18" s="160" t="s">
        <v>131</v>
      </c>
      <c r="E18" s="175"/>
    </row>
    <row r="19" spans="1:16" x14ac:dyDescent="0.25">
      <c r="A19" s="280" t="s">
        <v>133</v>
      </c>
      <c r="B19" s="281"/>
      <c r="C19" s="172">
        <f>C18/58000000*100</f>
        <v>2.5749038522519885</v>
      </c>
      <c r="D19" s="160" t="s">
        <v>134</v>
      </c>
    </row>
    <row r="20" spans="1:16" x14ac:dyDescent="0.25">
      <c r="A20" s="283" t="s">
        <v>135</v>
      </c>
      <c r="B20" s="284"/>
      <c r="C20" s="32">
        <f>1/C18*100000000</f>
        <v>66.959313044895524</v>
      </c>
      <c r="D20" s="164" t="s">
        <v>136</v>
      </c>
    </row>
    <row r="22" spans="1:16" x14ac:dyDescent="0.25">
      <c r="A22" s="155" t="s">
        <v>137</v>
      </c>
      <c r="B22" s="278" t="s">
        <v>138</v>
      </c>
      <c r="C22" s="278"/>
      <c r="D22" s="278"/>
      <c r="E22" s="278"/>
      <c r="F22" s="278"/>
      <c r="G22" s="156" t="s">
        <v>5</v>
      </c>
      <c r="H22" s="156" t="s">
        <v>139</v>
      </c>
      <c r="I22" s="156" t="s">
        <v>140</v>
      </c>
      <c r="J22" s="156" t="s">
        <v>141</v>
      </c>
      <c r="K22" s="157" t="s">
        <v>142</v>
      </c>
    </row>
    <row r="23" spans="1:16" x14ac:dyDescent="0.25">
      <c r="A23" s="162" t="s">
        <v>123</v>
      </c>
      <c r="B23" s="163" t="s">
        <v>125</v>
      </c>
      <c r="C23" s="163" t="s">
        <v>125</v>
      </c>
      <c r="D23" s="163" t="s">
        <v>125</v>
      </c>
      <c r="E23" s="163" t="s">
        <v>125</v>
      </c>
      <c r="F23" s="163" t="s">
        <v>125</v>
      </c>
      <c r="G23" s="163" t="s">
        <v>125</v>
      </c>
      <c r="H23" s="163" t="s">
        <v>125</v>
      </c>
      <c r="I23" s="163" t="s">
        <v>125</v>
      </c>
      <c r="J23" s="163" t="s">
        <v>143</v>
      </c>
      <c r="K23" s="164" t="s">
        <v>125</v>
      </c>
    </row>
    <row r="24" spans="1:16" x14ac:dyDescent="0.25">
      <c r="A24" s="184">
        <v>2</v>
      </c>
      <c r="B24" s="169">
        <v>6.3</v>
      </c>
      <c r="C24" s="169">
        <v>6.12</v>
      </c>
      <c r="D24" s="169">
        <v>6.48</v>
      </c>
      <c r="E24" s="169">
        <v>5.85</v>
      </c>
      <c r="F24" s="169">
        <v>6.12</v>
      </c>
      <c r="G24" s="10">
        <f>AVERAGE(B24:F24)</f>
        <v>6.1740000000000004</v>
      </c>
      <c r="H24" s="169">
        <f>STDEV(B24:F24)</f>
        <v>0.23469128658729557</v>
      </c>
      <c r="I24" s="142">
        <f>$C$10*(1+(A24/$C$9)^($C$8/2))^(1/$C$8)</f>
        <v>6.2526619227521216</v>
      </c>
      <c r="J24" s="169">
        <f>(G24-I24)^2</f>
        <v>6.1876980910606904E-3</v>
      </c>
      <c r="K24" s="170">
        <f>SQRT(H24^2+(G24*$C$12/100)^2)</f>
        <v>0.34068936232292329</v>
      </c>
      <c r="L24" s="176"/>
      <c r="M24" s="176"/>
      <c r="N24" s="176"/>
      <c r="O24" s="176"/>
      <c r="P24" s="176"/>
    </row>
    <row r="25" spans="1:16" x14ac:dyDescent="0.25">
      <c r="A25" s="185">
        <v>3</v>
      </c>
      <c r="B25" s="172">
        <v>6.21</v>
      </c>
      <c r="C25" s="172">
        <v>6.12</v>
      </c>
      <c r="D25" s="172">
        <v>6.3</v>
      </c>
      <c r="E25" s="172">
        <v>6.21</v>
      </c>
      <c r="F25" s="172">
        <v>6.48</v>
      </c>
      <c r="G25" s="14">
        <f t="shared" ref="G25:G33" si="0">AVERAGE(B25:F25)</f>
        <v>6.2640000000000002</v>
      </c>
      <c r="H25" s="172">
        <f t="shared" ref="H25:H33" si="1">STDEV(B25:F25)</f>
        <v>0.13649175799292806</v>
      </c>
      <c r="I25" s="144">
        <f t="shared" ref="I25:I33" si="2">$C$10*(1+(A25/$C$9)^($C$8/2))^(1/$C$8)</f>
        <v>6.252675125117686</v>
      </c>
      <c r="J25" s="172">
        <f t="shared" ref="J25:J33" si="3">(G25-I25)^2</f>
        <v>1.2825279110007247E-4</v>
      </c>
      <c r="K25" s="173">
        <f t="shared" ref="K25:K33" si="4">SQRT(H25^2+(G25*$C$12/100)^2)</f>
        <v>0.28532492635590051</v>
      </c>
      <c r="L25" s="176"/>
      <c r="M25" s="176"/>
      <c r="N25" s="176"/>
      <c r="O25" s="176"/>
      <c r="P25" s="176"/>
    </row>
    <row r="26" spans="1:16" x14ac:dyDescent="0.25">
      <c r="A26" s="185">
        <v>4</v>
      </c>
      <c r="B26" s="172">
        <v>6.48</v>
      </c>
      <c r="C26" s="172">
        <v>6.21</v>
      </c>
      <c r="D26" s="172">
        <v>6.17</v>
      </c>
      <c r="E26" s="172">
        <v>6.3</v>
      </c>
      <c r="F26" s="172">
        <v>6.11</v>
      </c>
      <c r="G26" s="14">
        <f t="shared" si="0"/>
        <v>6.2539999999999996</v>
      </c>
      <c r="H26" s="172">
        <f t="shared" ref="H26" si="5">AVERAGE(H25,H27)</f>
        <v>0.16155986508643877</v>
      </c>
      <c r="I26" s="144">
        <f t="shared" si="2"/>
        <v>6.2527419660727892</v>
      </c>
      <c r="J26" s="172">
        <f t="shared" si="3"/>
        <v>1.5826493620123108E-6</v>
      </c>
      <c r="K26" s="173">
        <f t="shared" si="4"/>
        <v>0.29779458626165162</v>
      </c>
      <c r="L26" s="176"/>
      <c r="M26" s="176"/>
      <c r="N26" s="176"/>
      <c r="O26" s="176"/>
      <c r="P26" s="176"/>
    </row>
    <row r="27" spans="1:16" x14ac:dyDescent="0.25">
      <c r="A27" s="185">
        <v>5</v>
      </c>
      <c r="B27" s="172">
        <v>6.21</v>
      </c>
      <c r="C27" s="172">
        <v>6.12</v>
      </c>
      <c r="D27" s="172">
        <v>6.03</v>
      </c>
      <c r="E27" s="172">
        <v>6.39</v>
      </c>
      <c r="F27" s="172">
        <v>6.48</v>
      </c>
      <c r="G27" s="14">
        <f t="shared" si="0"/>
        <v>6.2460000000000004</v>
      </c>
      <c r="H27" s="172">
        <f t="shared" si="1"/>
        <v>0.18662797217994948</v>
      </c>
      <c r="I27" s="144">
        <f t="shared" si="2"/>
        <v>6.2529707777715</v>
      </c>
      <c r="J27" s="172">
        <f t="shared" si="3"/>
        <v>4.8591742739632509E-5</v>
      </c>
      <c r="K27" s="173">
        <f t="shared" si="4"/>
        <v>0.31184936363571436</v>
      </c>
      <c r="L27" s="176"/>
      <c r="M27" s="176"/>
      <c r="N27" s="176"/>
      <c r="O27" s="176"/>
      <c r="P27" s="176"/>
    </row>
    <row r="28" spans="1:16" x14ac:dyDescent="0.25">
      <c r="A28" s="185">
        <v>8</v>
      </c>
      <c r="B28" s="172">
        <v>6.39</v>
      </c>
      <c r="C28" s="172">
        <v>6.48</v>
      </c>
      <c r="D28" s="172">
        <v>6.3</v>
      </c>
      <c r="E28" s="172">
        <v>6.48</v>
      </c>
      <c r="F28" s="172">
        <v>6.3</v>
      </c>
      <c r="G28" s="14">
        <f t="shared" si="0"/>
        <v>6.3900000000000006</v>
      </c>
      <c r="H28" s="172">
        <f t="shared" si="1"/>
        <v>9.0000000000000302E-2</v>
      </c>
      <c r="I28" s="144">
        <f>$C$10*(1+(A28/$C$9)^($C$8/2))^(1/$C$8)</f>
        <v>6.2578414415754295</v>
      </c>
      <c r="J28" s="172">
        <f t="shared" si="3"/>
        <v>1.7465884564860753E-2</v>
      </c>
      <c r="K28" s="173">
        <f t="shared" si="4"/>
        <v>0.27098221343844703</v>
      </c>
      <c r="L28" s="176"/>
      <c r="M28" s="176"/>
      <c r="N28" s="176"/>
      <c r="O28" s="176"/>
      <c r="P28" s="176"/>
    </row>
    <row r="29" spans="1:16" x14ac:dyDescent="0.25">
      <c r="A29" s="185">
        <v>15</v>
      </c>
      <c r="B29" s="172">
        <v>6.57</v>
      </c>
      <c r="C29" s="172">
        <v>6.3</v>
      </c>
      <c r="D29" s="172">
        <v>6.48</v>
      </c>
      <c r="E29" s="172">
        <v>6.48</v>
      </c>
      <c r="F29" s="172">
        <v>6.3</v>
      </c>
      <c r="G29" s="14">
        <f t="shared" si="0"/>
        <v>6.4260000000000002</v>
      </c>
      <c r="H29" s="172">
        <f t="shared" si="1"/>
        <v>0.12074767078498891</v>
      </c>
      <c r="I29" s="144">
        <f t="shared" si="2"/>
        <v>6.4433375320582389</v>
      </c>
      <c r="J29" s="172">
        <f t="shared" si="3"/>
        <v>3.0059001787045592E-4</v>
      </c>
      <c r="K29" s="173">
        <f t="shared" si="4"/>
        <v>0.28398866456251393</v>
      </c>
      <c r="L29" s="176"/>
      <c r="M29" s="176"/>
      <c r="N29" s="176"/>
      <c r="O29" s="176"/>
      <c r="P29" s="176"/>
    </row>
    <row r="30" spans="1:16" x14ac:dyDescent="0.25">
      <c r="A30" s="185">
        <v>22.99</v>
      </c>
      <c r="B30" s="172">
        <v>7.11</v>
      </c>
      <c r="C30" s="172">
        <v>7.02</v>
      </c>
      <c r="D30" s="172">
        <v>7.02</v>
      </c>
      <c r="E30" s="172">
        <v>7.11</v>
      </c>
      <c r="F30" s="172">
        <v>7.2</v>
      </c>
      <c r="G30" s="14">
        <f t="shared" si="0"/>
        <v>7.0920000000000005</v>
      </c>
      <c r="H30" s="172">
        <f t="shared" si="1"/>
        <v>7.5299402388067108E-2</v>
      </c>
      <c r="I30" s="144">
        <f t="shared" si="2"/>
        <v>7.3198390344454918</v>
      </c>
      <c r="J30" s="172">
        <f t="shared" si="3"/>
        <v>5.191062561705375E-2</v>
      </c>
      <c r="K30" s="173">
        <f t="shared" si="4"/>
        <v>0.29350356454394227</v>
      </c>
      <c r="L30" s="176"/>
      <c r="M30" s="176"/>
      <c r="N30" s="176"/>
      <c r="O30" s="176"/>
      <c r="P30" s="176"/>
    </row>
    <row r="31" spans="1:16" x14ac:dyDescent="0.25">
      <c r="A31" s="185">
        <v>35</v>
      </c>
      <c r="B31" s="172">
        <v>8.64</v>
      </c>
      <c r="C31" s="172">
        <v>8.5500000000000007</v>
      </c>
      <c r="D31" s="172">
        <v>8.4600000000000009</v>
      </c>
      <c r="E31" s="172">
        <v>8.5500000000000007</v>
      </c>
      <c r="F31" s="172">
        <v>8.82</v>
      </c>
      <c r="G31" s="14">
        <f t="shared" si="0"/>
        <v>8.604000000000001</v>
      </c>
      <c r="H31" s="172">
        <f t="shared" si="1"/>
        <v>0.1364917579929277</v>
      </c>
      <c r="I31" s="144">
        <f t="shared" si="2"/>
        <v>8.919858694706976</v>
      </c>
      <c r="J31" s="172">
        <f t="shared" si="3"/>
        <v>9.9766715021994051E-2</v>
      </c>
      <c r="K31" s="173">
        <f t="shared" si="4"/>
        <v>0.37023790405629725</v>
      </c>
      <c r="L31" s="176"/>
      <c r="M31" s="176"/>
      <c r="N31" s="176"/>
      <c r="O31" s="176"/>
      <c r="P31" s="176"/>
    </row>
    <row r="32" spans="1:16" x14ac:dyDescent="0.25">
      <c r="A32" s="185">
        <v>44.98</v>
      </c>
      <c r="B32" s="172">
        <v>10.18</v>
      </c>
      <c r="C32" s="172">
        <v>10.09</v>
      </c>
      <c r="D32" s="172">
        <v>10</v>
      </c>
      <c r="E32" s="172">
        <v>10.09</v>
      </c>
      <c r="F32" s="172">
        <v>10.18</v>
      </c>
      <c r="G32" s="14">
        <f t="shared" si="0"/>
        <v>10.108000000000001</v>
      </c>
      <c r="H32" s="172">
        <f t="shared" si="1"/>
        <v>7.5299402388066677E-2</v>
      </c>
      <c r="I32" s="144">
        <f t="shared" si="2"/>
        <v>10.102646057989189</v>
      </c>
      <c r="J32" s="172">
        <f t="shared" si="3"/>
        <v>2.8664695055137244E-5</v>
      </c>
      <c r="K32" s="173">
        <f t="shared" si="4"/>
        <v>0.41127200536870973</v>
      </c>
      <c r="L32" s="176"/>
      <c r="M32" s="176"/>
      <c r="N32" s="176"/>
      <c r="O32" s="176"/>
      <c r="P32" s="176"/>
    </row>
    <row r="33" spans="1:16" x14ac:dyDescent="0.25">
      <c r="A33" s="186">
        <v>50.02</v>
      </c>
      <c r="B33" s="32">
        <v>10.9</v>
      </c>
      <c r="C33" s="32">
        <v>11.08</v>
      </c>
      <c r="D33" s="32">
        <v>11.08</v>
      </c>
      <c r="E33" s="32">
        <v>11.17</v>
      </c>
      <c r="F33" s="32">
        <v>10.99</v>
      </c>
      <c r="G33" s="17">
        <f t="shared" si="0"/>
        <v>11.044</v>
      </c>
      <c r="H33" s="32">
        <f t="shared" si="1"/>
        <v>0.10261578825892226</v>
      </c>
      <c r="I33" s="187">
        <f t="shared" si="2"/>
        <v>10.65229876430382</v>
      </c>
      <c r="J33" s="32">
        <f t="shared" si="3"/>
        <v>0.15342985804591452</v>
      </c>
      <c r="K33" s="33">
        <f t="shared" si="4"/>
        <v>0.45352166166568053</v>
      </c>
      <c r="L33" s="176"/>
      <c r="M33" s="176"/>
      <c r="N33" s="176"/>
      <c r="O33" s="176"/>
      <c r="P33" s="176"/>
    </row>
    <row r="34" spans="1:16" x14ac:dyDescent="0.25">
      <c r="A34" s="168">
        <v>1</v>
      </c>
      <c r="B34" s="169"/>
      <c r="C34" s="169"/>
      <c r="D34" s="169"/>
      <c r="E34" s="169"/>
      <c r="F34" s="169"/>
      <c r="G34" s="156"/>
      <c r="H34" s="156"/>
      <c r="I34" s="57">
        <f t="shared" ref="I34:I83" si="6">$C$10*(1+(A34/$C$9)^($C$8/2))^(1/$C$8)</f>
        <v>6.2526606719857991</v>
      </c>
      <c r="J34" s="175"/>
    </row>
    <row r="35" spans="1:16" x14ac:dyDescent="0.25">
      <c r="A35" s="171">
        <f>A34*1.1</f>
        <v>1.1000000000000001</v>
      </c>
      <c r="B35" s="159"/>
      <c r="C35" s="159"/>
      <c r="D35" s="159"/>
      <c r="E35" s="159"/>
      <c r="F35" s="159"/>
      <c r="G35" s="159"/>
      <c r="H35" s="159"/>
      <c r="I35" s="58">
        <f t="shared" si="6"/>
        <v>6.2526606873039512</v>
      </c>
      <c r="J35" s="175"/>
    </row>
    <row r="36" spans="1:16" x14ac:dyDescent="0.25">
      <c r="A36" s="171">
        <f t="shared" ref="A36:A82" si="7">A35*1.1</f>
        <v>1.2100000000000002</v>
      </c>
      <c r="B36" s="159"/>
      <c r="C36" s="159"/>
      <c r="D36" s="159"/>
      <c r="E36" s="159"/>
      <c r="F36" s="159"/>
      <c r="G36" s="159"/>
      <c r="H36" s="159"/>
      <c r="I36" s="58">
        <f t="shared" si="6"/>
        <v>6.2526607144409905</v>
      </c>
      <c r="J36" s="175"/>
    </row>
    <row r="37" spans="1:16" x14ac:dyDescent="0.25">
      <c r="A37" s="171">
        <f t="shared" si="7"/>
        <v>1.3310000000000004</v>
      </c>
      <c r="B37" s="159"/>
      <c r="C37" s="159"/>
      <c r="D37" s="159"/>
      <c r="E37" s="159"/>
      <c r="F37" s="159"/>
      <c r="G37" s="159"/>
      <c r="H37" s="159"/>
      <c r="I37" s="58">
        <f t="shared" si="6"/>
        <v>6.2526607625159079</v>
      </c>
      <c r="J37" s="175"/>
    </row>
    <row r="38" spans="1:16" x14ac:dyDescent="0.25">
      <c r="A38" s="171">
        <f t="shared" si="7"/>
        <v>1.4641000000000006</v>
      </c>
      <c r="B38" s="159"/>
      <c r="C38" s="159"/>
      <c r="D38" s="159"/>
      <c r="E38" s="159"/>
      <c r="F38" s="159"/>
      <c r="G38" s="159"/>
      <c r="H38" s="159"/>
      <c r="I38" s="58">
        <f t="shared" si="6"/>
        <v>6.252660847683547</v>
      </c>
      <c r="J38" s="175"/>
    </row>
    <row r="39" spans="1:16" x14ac:dyDescent="0.25">
      <c r="A39" s="171">
        <f t="shared" si="7"/>
        <v>1.6105100000000008</v>
      </c>
      <c r="B39" s="159"/>
      <c r="C39" s="159"/>
      <c r="D39" s="159"/>
      <c r="E39" s="159"/>
      <c r="F39" s="159"/>
      <c r="G39" s="159"/>
      <c r="H39" s="159"/>
      <c r="I39" s="58">
        <f t="shared" si="6"/>
        <v>6.252660998563182</v>
      </c>
      <c r="J39" s="175"/>
    </row>
    <row r="40" spans="1:16" x14ac:dyDescent="0.25">
      <c r="A40" s="171">
        <f t="shared" si="7"/>
        <v>1.7715610000000011</v>
      </c>
      <c r="B40" s="159"/>
      <c r="C40" s="159"/>
      <c r="D40" s="159"/>
      <c r="E40" s="159"/>
      <c r="F40" s="159"/>
      <c r="G40" s="159"/>
      <c r="H40" s="159"/>
      <c r="I40" s="58">
        <f t="shared" si="6"/>
        <v>6.2526612658555623</v>
      </c>
      <c r="J40" s="175"/>
    </row>
    <row r="41" spans="1:16" x14ac:dyDescent="0.25">
      <c r="A41" s="171">
        <f t="shared" si="7"/>
        <v>1.9487171000000014</v>
      </c>
      <c r="B41" s="159"/>
      <c r="C41" s="159"/>
      <c r="D41" s="159"/>
      <c r="E41" s="159"/>
      <c r="F41" s="159"/>
      <c r="G41" s="159"/>
      <c r="H41" s="159"/>
      <c r="I41" s="58">
        <f t="shared" si="6"/>
        <v>6.2526617393800104</v>
      </c>
      <c r="J41" s="175"/>
    </row>
    <row r="42" spans="1:16" x14ac:dyDescent="0.25">
      <c r="A42" s="171">
        <f t="shared" si="7"/>
        <v>2.1435888100000016</v>
      </c>
      <c r="B42" s="159"/>
      <c r="C42" s="159"/>
      <c r="D42" s="159"/>
      <c r="E42" s="159"/>
      <c r="F42" s="159"/>
      <c r="G42" s="159"/>
      <c r="H42" s="159"/>
      <c r="I42" s="58">
        <f t="shared" si="6"/>
        <v>6.2526625782564853</v>
      </c>
      <c r="J42" s="175"/>
    </row>
    <row r="43" spans="1:16" x14ac:dyDescent="0.25">
      <c r="A43" s="171">
        <f t="shared" si="7"/>
        <v>2.3579476910000019</v>
      </c>
      <c r="B43" s="159"/>
      <c r="C43" s="159"/>
      <c r="D43" s="159"/>
      <c r="E43" s="159"/>
      <c r="F43" s="159"/>
      <c r="G43" s="159"/>
      <c r="H43" s="159"/>
      <c r="I43" s="58">
        <f t="shared" si="6"/>
        <v>6.2526640643742928</v>
      </c>
      <c r="J43" s="175"/>
    </row>
    <row r="44" spans="1:16" x14ac:dyDescent="0.25">
      <c r="A44" s="171">
        <f t="shared" si="7"/>
        <v>2.5937424601000023</v>
      </c>
      <c r="B44" s="159"/>
      <c r="C44" s="159"/>
      <c r="D44" s="159"/>
      <c r="E44" s="159"/>
      <c r="F44" s="159"/>
      <c r="G44" s="159"/>
      <c r="H44" s="159"/>
      <c r="I44" s="58">
        <f t="shared" si="6"/>
        <v>6.2526666971131064</v>
      </c>
      <c r="J44" s="175"/>
    </row>
    <row r="45" spans="1:16" x14ac:dyDescent="0.25">
      <c r="A45" s="171">
        <f t="shared" si="7"/>
        <v>2.8531167061100029</v>
      </c>
      <c r="B45" s="159"/>
      <c r="C45" s="159"/>
      <c r="D45" s="159"/>
      <c r="E45" s="159"/>
      <c r="F45" s="159"/>
      <c r="G45" s="159"/>
      <c r="H45" s="159"/>
      <c r="I45" s="58">
        <f t="shared" si="6"/>
        <v>6.252671361140572</v>
      </c>
      <c r="J45" s="175"/>
    </row>
    <row r="46" spans="1:16" x14ac:dyDescent="0.25">
      <c r="A46" s="171">
        <f t="shared" si="7"/>
        <v>3.1384283767210035</v>
      </c>
      <c r="B46" s="159"/>
      <c r="C46" s="159"/>
      <c r="D46" s="159"/>
      <c r="E46" s="159"/>
      <c r="F46" s="159"/>
      <c r="G46" s="159"/>
      <c r="H46" s="159"/>
      <c r="I46" s="58">
        <f t="shared" si="6"/>
        <v>6.2526796236557862</v>
      </c>
      <c r="J46" s="175"/>
    </row>
    <row r="47" spans="1:16" x14ac:dyDescent="0.25">
      <c r="A47" s="171">
        <f t="shared" si="7"/>
        <v>3.4522712143931042</v>
      </c>
      <c r="B47" s="159"/>
      <c r="C47" s="159"/>
      <c r="D47" s="159"/>
      <c r="E47" s="159"/>
      <c r="F47" s="159"/>
      <c r="G47" s="159"/>
      <c r="H47" s="159"/>
      <c r="I47" s="58">
        <f t="shared" si="6"/>
        <v>6.2526942609106584</v>
      </c>
      <c r="J47" s="175"/>
    </row>
    <row r="48" spans="1:16" x14ac:dyDescent="0.25">
      <c r="A48" s="171">
        <f t="shared" si="7"/>
        <v>3.7974983358324148</v>
      </c>
      <c r="B48" s="159"/>
      <c r="C48" s="159"/>
      <c r="D48" s="159"/>
      <c r="E48" s="159"/>
      <c r="F48" s="159"/>
      <c r="G48" s="159"/>
      <c r="H48" s="159"/>
      <c r="I48" s="58">
        <f t="shared" si="6"/>
        <v>6.2527201907752445</v>
      </c>
      <c r="J48" s="175"/>
    </row>
    <row r="49" spans="1:10" x14ac:dyDescent="0.25">
      <c r="A49" s="171">
        <f t="shared" si="7"/>
        <v>4.1772481694156562</v>
      </c>
      <c r="B49" s="159"/>
      <c r="C49" s="159"/>
      <c r="D49" s="159"/>
      <c r="E49" s="159"/>
      <c r="F49" s="159"/>
      <c r="G49" s="159"/>
      <c r="H49" s="159"/>
      <c r="I49" s="58">
        <f t="shared" si="6"/>
        <v>6.2527661242084305</v>
      </c>
      <c r="J49" s="175"/>
    </row>
    <row r="50" spans="1:10" x14ac:dyDescent="0.25">
      <c r="A50" s="171">
        <f t="shared" si="7"/>
        <v>4.594972986357222</v>
      </c>
      <c r="B50" s="159"/>
      <c r="C50" s="159"/>
      <c r="D50" s="159"/>
      <c r="E50" s="159"/>
      <c r="F50" s="159"/>
      <c r="G50" s="159"/>
      <c r="H50" s="159"/>
      <c r="I50" s="58">
        <f t="shared" si="6"/>
        <v>6.252847488976073</v>
      </c>
      <c r="J50" s="175"/>
    </row>
    <row r="51" spans="1:10" x14ac:dyDescent="0.25">
      <c r="A51" s="171">
        <f t="shared" si="7"/>
        <v>5.0544702849929442</v>
      </c>
      <c r="B51" s="159"/>
      <c r="C51" s="159"/>
      <c r="D51" s="159"/>
      <c r="E51" s="159"/>
      <c r="F51" s="159"/>
      <c r="G51" s="159"/>
      <c r="H51" s="159"/>
      <c r="I51" s="58">
        <f t="shared" si="6"/>
        <v>6.2529916030399129</v>
      </c>
      <c r="J51" s="175"/>
    </row>
    <row r="52" spans="1:10" x14ac:dyDescent="0.25">
      <c r="A52" s="171">
        <f t="shared" si="7"/>
        <v>5.5599173134922388</v>
      </c>
      <c r="B52" s="159"/>
      <c r="C52" s="159"/>
      <c r="D52" s="159"/>
      <c r="E52" s="159"/>
      <c r="F52" s="159"/>
      <c r="G52" s="159"/>
      <c r="H52" s="159"/>
      <c r="I52" s="58">
        <f t="shared" si="6"/>
        <v>6.2532468202349376</v>
      </c>
      <c r="J52" s="175"/>
    </row>
    <row r="53" spans="1:10" x14ac:dyDescent="0.25">
      <c r="A53" s="171">
        <f t="shared" si="7"/>
        <v>6.1159090448414632</v>
      </c>
      <c r="B53" s="159"/>
      <c r="C53" s="159"/>
      <c r="D53" s="159"/>
      <c r="E53" s="159"/>
      <c r="F53" s="159"/>
      <c r="G53" s="159"/>
      <c r="H53" s="159"/>
      <c r="I53" s="58">
        <f t="shared" si="6"/>
        <v>6.2536986719661201</v>
      </c>
      <c r="J53" s="175"/>
    </row>
    <row r="54" spans="1:10" x14ac:dyDescent="0.25">
      <c r="A54" s="171">
        <f t="shared" si="7"/>
        <v>6.72749994932561</v>
      </c>
      <c r="B54" s="159"/>
      <c r="C54" s="159"/>
      <c r="D54" s="159"/>
      <c r="E54" s="159"/>
      <c r="F54" s="159"/>
      <c r="G54" s="159"/>
      <c r="H54" s="159"/>
      <c r="I54" s="58">
        <f t="shared" si="6"/>
        <v>6.2544982742929083</v>
      </c>
      <c r="J54" s="175"/>
    </row>
    <row r="55" spans="1:10" x14ac:dyDescent="0.25">
      <c r="A55" s="171">
        <f t="shared" si="7"/>
        <v>7.4002499442581717</v>
      </c>
      <c r="B55" s="159"/>
      <c r="C55" s="159"/>
      <c r="D55" s="159"/>
      <c r="E55" s="159"/>
      <c r="F55" s="159"/>
      <c r="G55" s="159"/>
      <c r="H55" s="159"/>
      <c r="I55" s="58">
        <f t="shared" si="6"/>
        <v>6.255912063975182</v>
      </c>
      <c r="J55" s="175"/>
    </row>
    <row r="56" spans="1:10" x14ac:dyDescent="0.25">
      <c r="A56" s="171">
        <f t="shared" si="7"/>
        <v>8.140274938683989</v>
      </c>
      <c r="B56" s="159"/>
      <c r="C56" s="159"/>
      <c r="D56" s="159"/>
      <c r="E56" s="159"/>
      <c r="F56" s="159"/>
      <c r="G56" s="159"/>
      <c r="H56" s="159"/>
      <c r="I56" s="58">
        <f t="shared" si="6"/>
        <v>6.2584080832400364</v>
      </c>
      <c r="J56" s="175"/>
    </row>
    <row r="57" spans="1:10" x14ac:dyDescent="0.25">
      <c r="A57" s="171">
        <f t="shared" si="7"/>
        <v>8.9543024325523888</v>
      </c>
      <c r="B57" s="159"/>
      <c r="C57" s="159"/>
      <c r="D57" s="159"/>
      <c r="E57" s="159"/>
      <c r="F57" s="159"/>
      <c r="G57" s="159"/>
      <c r="H57" s="159"/>
      <c r="I57" s="58">
        <f t="shared" si="6"/>
        <v>6.2628032307675623</v>
      </c>
      <c r="J57" s="175"/>
    </row>
    <row r="58" spans="1:10" x14ac:dyDescent="0.25">
      <c r="A58" s="171">
        <f t="shared" si="7"/>
        <v>9.849732675807628</v>
      </c>
      <c r="B58" s="159"/>
      <c r="C58" s="159"/>
      <c r="D58" s="159"/>
      <c r="E58" s="159"/>
      <c r="F58" s="159"/>
      <c r="G58" s="159"/>
      <c r="H58" s="159"/>
      <c r="I58" s="58">
        <f t="shared" si="6"/>
        <v>6.2705071829653214</v>
      </c>
      <c r="J58" s="175"/>
    </row>
    <row r="59" spans="1:10" x14ac:dyDescent="0.25">
      <c r="A59" s="171">
        <f t="shared" si="7"/>
        <v>10.834705943388391</v>
      </c>
      <c r="B59" s="159"/>
      <c r="C59" s="159"/>
      <c r="D59" s="159"/>
      <c r="E59" s="159"/>
      <c r="F59" s="159"/>
      <c r="G59" s="159"/>
      <c r="H59" s="159"/>
      <c r="I59" s="58">
        <f t="shared" si="6"/>
        <v>6.2839047905151046</v>
      </c>
      <c r="J59" s="175"/>
    </row>
    <row r="60" spans="1:10" x14ac:dyDescent="0.25">
      <c r="A60" s="171">
        <f t="shared" si="7"/>
        <v>11.918176537727231</v>
      </c>
      <c r="B60" s="159"/>
      <c r="C60" s="159"/>
      <c r="D60" s="159"/>
      <c r="E60" s="159"/>
      <c r="F60" s="159"/>
      <c r="G60" s="159"/>
      <c r="H60" s="159"/>
      <c r="I60" s="58">
        <f t="shared" si="6"/>
        <v>6.3068948231432733</v>
      </c>
      <c r="J60" s="175"/>
    </row>
    <row r="61" spans="1:10" x14ac:dyDescent="0.25">
      <c r="A61" s="171">
        <f t="shared" si="7"/>
        <v>13.109994191499954</v>
      </c>
      <c r="B61" s="159"/>
      <c r="C61" s="159"/>
      <c r="D61" s="159"/>
      <c r="E61" s="159"/>
      <c r="F61" s="159"/>
      <c r="G61" s="159"/>
      <c r="H61" s="159"/>
      <c r="I61" s="58">
        <f t="shared" si="6"/>
        <v>6.3454904503537701</v>
      </c>
      <c r="J61" s="175"/>
    </row>
    <row r="62" spans="1:10" x14ac:dyDescent="0.25">
      <c r="A62" s="171">
        <f t="shared" si="7"/>
        <v>14.420993610649951</v>
      </c>
      <c r="B62" s="159"/>
      <c r="C62" s="159"/>
      <c r="D62" s="159"/>
      <c r="E62" s="159"/>
      <c r="F62" s="159"/>
      <c r="G62" s="159"/>
      <c r="H62" s="159"/>
      <c r="I62" s="58">
        <f t="shared" si="6"/>
        <v>6.4081102800336538</v>
      </c>
      <c r="J62" s="175"/>
    </row>
    <row r="63" spans="1:10" x14ac:dyDescent="0.25">
      <c r="A63" s="171">
        <f t="shared" si="7"/>
        <v>15.863092971714948</v>
      </c>
      <c r="B63" s="159"/>
      <c r="C63" s="159"/>
      <c r="D63" s="159"/>
      <c r="E63" s="159"/>
      <c r="F63" s="159"/>
      <c r="G63" s="159"/>
      <c r="H63" s="159"/>
      <c r="I63" s="58">
        <f t="shared" si="6"/>
        <v>6.5048264576679262</v>
      </c>
      <c r="J63" s="175"/>
    </row>
    <row r="64" spans="1:10" x14ac:dyDescent="0.25">
      <c r="A64" s="171">
        <f t="shared" si="7"/>
        <v>17.449402268886445</v>
      </c>
      <c r="B64" s="159"/>
      <c r="C64" s="159"/>
      <c r="D64" s="159"/>
      <c r="E64" s="159"/>
      <c r="F64" s="159"/>
      <c r="G64" s="159"/>
      <c r="H64" s="159"/>
      <c r="I64" s="58">
        <f t="shared" si="6"/>
        <v>6.6449673552867141</v>
      </c>
      <c r="J64" s="175"/>
    </row>
    <row r="65" spans="1:10" x14ac:dyDescent="0.25">
      <c r="A65" s="171">
        <f t="shared" si="7"/>
        <v>19.194342495775089</v>
      </c>
      <c r="B65" s="159"/>
      <c r="C65" s="159"/>
      <c r="D65" s="159"/>
      <c r="E65" s="159"/>
      <c r="F65" s="159"/>
      <c r="G65" s="159"/>
      <c r="H65" s="159"/>
      <c r="I65" s="58">
        <f t="shared" si="6"/>
        <v>6.8338535837406242</v>
      </c>
      <c r="J65" s="175"/>
    </row>
    <row r="66" spans="1:10" x14ac:dyDescent="0.25">
      <c r="A66" s="171">
        <f t="shared" si="7"/>
        <v>21.113776745352599</v>
      </c>
      <c r="B66" s="159"/>
      <c r="C66" s="159"/>
      <c r="D66" s="159"/>
      <c r="E66" s="159"/>
      <c r="F66" s="159"/>
      <c r="G66" s="159"/>
      <c r="H66" s="159"/>
      <c r="I66" s="58">
        <f t="shared" si="6"/>
        <v>7.071059189533063</v>
      </c>
      <c r="J66" s="175"/>
    </row>
    <row r="67" spans="1:10" x14ac:dyDescent="0.25">
      <c r="A67" s="171">
        <f t="shared" si="7"/>
        <v>23.225154419887861</v>
      </c>
      <c r="B67" s="159"/>
      <c r="C67" s="159"/>
      <c r="D67" s="159"/>
      <c r="E67" s="159"/>
      <c r="F67" s="159"/>
      <c r="G67" s="159"/>
      <c r="H67" s="159"/>
      <c r="I67" s="58">
        <f t="shared" si="6"/>
        <v>7.3516759794127786</v>
      </c>
      <c r="J67" s="175"/>
    </row>
    <row r="68" spans="1:10" x14ac:dyDescent="0.25">
      <c r="A68" s="171">
        <f t="shared" si="7"/>
        <v>25.547669861876649</v>
      </c>
      <c r="B68" s="159"/>
      <c r="C68" s="159"/>
      <c r="D68" s="159"/>
      <c r="E68" s="159"/>
      <c r="F68" s="159"/>
      <c r="G68" s="159"/>
      <c r="H68" s="159"/>
      <c r="I68" s="58">
        <f t="shared" si="6"/>
        <v>7.6692163757492464</v>
      </c>
      <c r="J68" s="175"/>
    </row>
    <row r="69" spans="1:10" x14ac:dyDescent="0.25">
      <c r="A69" s="171">
        <f t="shared" si="7"/>
        <v>28.102436848064315</v>
      </c>
      <c r="B69" s="159"/>
      <c r="C69" s="159"/>
      <c r="D69" s="159"/>
      <c r="E69" s="159"/>
      <c r="F69" s="159"/>
      <c r="G69" s="159"/>
      <c r="H69" s="159"/>
      <c r="I69" s="58">
        <f t="shared" si="6"/>
        <v>8.0179183014435527</v>
      </c>
      <c r="J69" s="175"/>
    </row>
    <row r="70" spans="1:10" x14ac:dyDescent="0.25">
      <c r="A70" s="171">
        <f t="shared" si="7"/>
        <v>30.912680532870748</v>
      </c>
      <c r="B70" s="159"/>
      <c r="C70" s="159"/>
      <c r="D70" s="159"/>
      <c r="E70" s="159"/>
      <c r="F70" s="159"/>
      <c r="G70" s="159"/>
      <c r="H70" s="159"/>
      <c r="I70" s="58">
        <f t="shared" si="6"/>
        <v>8.3936661483126933</v>
      </c>
      <c r="J70" s="175"/>
    </row>
    <row r="71" spans="1:10" x14ac:dyDescent="0.25">
      <c r="A71" s="171">
        <f t="shared" si="7"/>
        <v>34.003948586157826</v>
      </c>
      <c r="B71" s="159"/>
      <c r="C71" s="159"/>
      <c r="D71" s="159"/>
      <c r="E71" s="159"/>
      <c r="F71" s="159"/>
      <c r="G71" s="159"/>
      <c r="H71" s="159"/>
      <c r="I71" s="58">
        <f t="shared" si="6"/>
        <v>8.7939674219145427</v>
      </c>
      <c r="J71" s="175"/>
    </row>
    <row r="72" spans="1:10" x14ac:dyDescent="0.25">
      <c r="A72" s="171">
        <f t="shared" si="7"/>
        <v>37.404343444773609</v>
      </c>
      <c r="B72" s="159"/>
      <c r="C72" s="159"/>
      <c r="D72" s="159"/>
      <c r="E72" s="159"/>
      <c r="F72" s="159"/>
      <c r="G72" s="159"/>
      <c r="H72" s="159"/>
      <c r="I72" s="58">
        <f t="shared" si="6"/>
        <v>9.2175839046331571</v>
      </c>
      <c r="J72" s="175"/>
    </row>
    <row r="73" spans="1:10" x14ac:dyDescent="0.25">
      <c r="A73" s="171">
        <f t="shared" si="7"/>
        <v>41.144777789250973</v>
      </c>
      <c r="B73" s="159"/>
      <c r="C73" s="159"/>
      <c r="D73" s="159"/>
      <c r="E73" s="159"/>
      <c r="F73" s="159"/>
      <c r="G73" s="159"/>
      <c r="H73" s="159"/>
      <c r="I73" s="58">
        <f t="shared" si="6"/>
        <v>9.6641466534485989</v>
      </c>
      <c r="J73" s="175"/>
    </row>
    <row r="74" spans="1:10" x14ac:dyDescent="0.25">
      <c r="A74" s="171">
        <f t="shared" si="7"/>
        <v>45.259255568176073</v>
      </c>
      <c r="B74" s="159"/>
      <c r="C74" s="159"/>
      <c r="D74" s="159"/>
      <c r="E74" s="159"/>
      <c r="F74" s="159"/>
      <c r="G74" s="159"/>
      <c r="H74" s="159"/>
      <c r="I74" s="58">
        <f t="shared" si="6"/>
        <v>10.133861103441809</v>
      </c>
      <c r="J74" s="175"/>
    </row>
    <row r="75" spans="1:10" x14ac:dyDescent="0.25">
      <c r="A75" s="171">
        <f t="shared" si="7"/>
        <v>49.785181124993684</v>
      </c>
      <c r="B75" s="159"/>
      <c r="C75" s="159"/>
      <c r="D75" s="159"/>
      <c r="E75" s="159"/>
      <c r="F75" s="159"/>
      <c r="G75" s="159"/>
      <c r="H75" s="159"/>
      <c r="I75" s="58">
        <f t="shared" si="6"/>
        <v>10.627308166179766</v>
      </c>
      <c r="J75" s="175"/>
    </row>
    <row r="76" spans="1:10" x14ac:dyDescent="0.25">
      <c r="A76" s="171">
        <f t="shared" si="7"/>
        <v>54.763699237493057</v>
      </c>
      <c r="B76" s="159"/>
      <c r="C76" s="159"/>
      <c r="D76" s="159"/>
      <c r="E76" s="159"/>
      <c r="F76" s="159"/>
      <c r="G76" s="159"/>
      <c r="H76" s="159"/>
      <c r="I76" s="58">
        <f t="shared" si="6"/>
        <v>11.145318529922653</v>
      </c>
      <c r="J76" s="175"/>
    </row>
    <row r="77" spans="1:10" x14ac:dyDescent="0.25">
      <c r="A77" s="171">
        <f t="shared" si="7"/>
        <v>60.240069161242367</v>
      </c>
      <c r="B77" s="159"/>
      <c r="C77" s="159"/>
      <c r="D77" s="159"/>
      <c r="E77" s="159"/>
      <c r="F77" s="159"/>
      <c r="G77" s="159"/>
      <c r="H77" s="159"/>
      <c r="I77" s="58">
        <f t="shared" si="6"/>
        <v>11.688896236820133</v>
      </c>
      <c r="J77" s="175"/>
    </row>
    <row r="78" spans="1:10" x14ac:dyDescent="0.25">
      <c r="A78" s="171">
        <f t="shared" si="7"/>
        <v>66.26407607736661</v>
      </c>
      <c r="B78" s="159"/>
      <c r="C78" s="159"/>
      <c r="D78" s="159"/>
      <c r="E78" s="159"/>
      <c r="F78" s="159"/>
      <c r="G78" s="159"/>
      <c r="H78" s="159"/>
      <c r="I78" s="58">
        <f t="shared" si="6"/>
        <v>12.259173541747064</v>
      </c>
      <c r="J78" s="175"/>
    </row>
    <row r="79" spans="1:10" x14ac:dyDescent="0.25">
      <c r="A79" s="171">
        <f t="shared" si="7"/>
        <v>72.890483685103277</v>
      </c>
      <c r="B79" s="159"/>
      <c r="C79" s="159"/>
      <c r="D79" s="159"/>
      <c r="E79" s="159"/>
      <c r="F79" s="159"/>
      <c r="G79" s="159"/>
      <c r="H79" s="159"/>
      <c r="I79" s="58">
        <f t="shared" si="6"/>
        <v>12.857385050864929</v>
      </c>
      <c r="J79" s="175"/>
    </row>
    <row r="80" spans="1:10" x14ac:dyDescent="0.25">
      <c r="A80" s="171">
        <f t="shared" si="7"/>
        <v>80.179532053613613</v>
      </c>
      <c r="B80" s="159"/>
      <c r="C80" s="159"/>
      <c r="D80" s="159"/>
      <c r="E80" s="159"/>
      <c r="F80" s="159"/>
      <c r="G80" s="159"/>
      <c r="H80" s="159"/>
      <c r="I80" s="58">
        <f t="shared" si="6"/>
        <v>13.48485357220104</v>
      </c>
      <c r="J80" s="175"/>
    </row>
    <row r="81" spans="1:10" x14ac:dyDescent="0.25">
      <c r="A81" s="171">
        <f t="shared" si="7"/>
        <v>88.197485258974979</v>
      </c>
      <c r="B81" s="159"/>
      <c r="C81" s="159"/>
      <c r="D81" s="159"/>
      <c r="E81" s="159"/>
      <c r="F81" s="159"/>
      <c r="G81" s="159"/>
      <c r="H81" s="159"/>
      <c r="I81" s="58">
        <f t="shared" si="6"/>
        <v>14.142983042852306</v>
      </c>
      <c r="J81" s="175"/>
    </row>
    <row r="82" spans="1:10" x14ac:dyDescent="0.25">
      <c r="A82" s="171">
        <f t="shared" si="7"/>
        <v>97.017233784872488</v>
      </c>
      <c r="B82" s="159"/>
      <c r="C82" s="159"/>
      <c r="D82" s="159"/>
      <c r="E82" s="159"/>
      <c r="F82" s="159"/>
      <c r="G82" s="159"/>
      <c r="H82" s="159"/>
      <c r="I82" s="58">
        <f t="shared" si="6"/>
        <v>14.833255738286729</v>
      </c>
      <c r="J82" s="175"/>
    </row>
    <row r="83" spans="1:10" x14ac:dyDescent="0.25">
      <c r="A83" s="76">
        <v>100</v>
      </c>
      <c r="B83" s="163"/>
      <c r="C83" s="163"/>
      <c r="D83" s="163"/>
      <c r="E83" s="163"/>
      <c r="F83" s="163"/>
      <c r="G83" s="163"/>
      <c r="H83" s="163"/>
      <c r="I83" s="59">
        <f t="shared" si="6"/>
        <v>15.059545028247378</v>
      </c>
      <c r="J83" s="175"/>
    </row>
  </sheetData>
  <mergeCells count="23">
    <mergeCell ref="A20:B20"/>
    <mergeCell ref="B22:F22"/>
    <mergeCell ref="A15:B15"/>
    <mergeCell ref="A16:B16"/>
    <mergeCell ref="A17:B17"/>
    <mergeCell ref="A18:B18"/>
    <mergeCell ref="A19:B19"/>
    <mergeCell ref="G4:H4"/>
    <mergeCell ref="A7:D7"/>
    <mergeCell ref="A14:D14"/>
    <mergeCell ref="A1:D1"/>
    <mergeCell ref="A2:D2"/>
    <mergeCell ref="A3:B3"/>
    <mergeCell ref="C3:D3"/>
    <mergeCell ref="A4:B4"/>
    <mergeCell ref="C4:D4"/>
    <mergeCell ref="A5:B5"/>
    <mergeCell ref="C5:D5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"/>
  <sheetViews>
    <sheetView workbookViewId="0">
      <selection activeCell="N26" sqref="N26"/>
    </sheetView>
  </sheetViews>
  <sheetFormatPr defaultColWidth="10.75" defaultRowHeight="15.65" x14ac:dyDescent="0.25"/>
  <cols>
    <col min="1" max="16384" width="10.75" style="191"/>
  </cols>
  <sheetData>
    <row r="1" spans="1:15" x14ac:dyDescent="0.25">
      <c r="A1" s="289" t="s">
        <v>160</v>
      </c>
      <c r="B1" s="290"/>
      <c r="C1" s="291"/>
      <c r="D1" s="190"/>
      <c r="E1" s="190"/>
      <c r="F1" s="190"/>
      <c r="G1" s="190"/>
      <c r="H1" s="188"/>
      <c r="I1" s="188"/>
      <c r="J1" s="188"/>
      <c r="K1" s="188"/>
      <c r="L1" s="188"/>
      <c r="M1" s="188"/>
      <c r="N1" s="188"/>
      <c r="O1" s="188"/>
    </row>
    <row r="2" spans="1:15" x14ac:dyDescent="0.25">
      <c r="A2" s="213" t="s">
        <v>146</v>
      </c>
      <c r="B2" s="232">
        <v>1</v>
      </c>
      <c r="C2" s="216" t="s">
        <v>147</v>
      </c>
      <c r="D2" s="194"/>
      <c r="E2" s="190"/>
      <c r="F2" s="190"/>
      <c r="G2" s="190"/>
      <c r="H2" s="188"/>
      <c r="I2" s="188"/>
      <c r="J2" s="188"/>
      <c r="K2" s="188"/>
      <c r="L2" s="188"/>
      <c r="M2" s="188"/>
      <c r="N2" s="188"/>
      <c r="O2" s="188"/>
    </row>
    <row r="3" spans="1:15" x14ac:dyDescent="0.25">
      <c r="A3" s="224" t="s">
        <v>148</v>
      </c>
      <c r="B3" s="225">
        <v>5800000</v>
      </c>
      <c r="C3" s="226" t="s">
        <v>131</v>
      </c>
      <c r="D3" s="194"/>
      <c r="E3" s="190"/>
      <c r="F3" s="190"/>
      <c r="G3" s="190"/>
      <c r="H3" s="188"/>
      <c r="I3" s="188"/>
      <c r="J3" s="188"/>
      <c r="K3" s="188"/>
      <c r="L3" s="188"/>
      <c r="M3" s="188"/>
      <c r="N3" s="188"/>
      <c r="O3" s="188"/>
    </row>
    <row r="4" spans="1:15" x14ac:dyDescent="0.25">
      <c r="A4" s="227" t="s">
        <v>161</v>
      </c>
      <c r="B4" s="228">
        <v>0.01</v>
      </c>
      <c r="C4" s="229" t="s">
        <v>149</v>
      </c>
      <c r="D4" s="195"/>
      <c r="E4" s="190"/>
      <c r="F4" s="190"/>
      <c r="G4" s="190"/>
      <c r="H4" s="188"/>
      <c r="I4" s="188"/>
      <c r="J4" s="188"/>
      <c r="K4" s="188"/>
      <c r="L4" s="188"/>
      <c r="M4" s="188"/>
      <c r="N4" s="188"/>
      <c r="O4" s="188"/>
    </row>
    <row r="5" spans="1:15" x14ac:dyDescent="0.25">
      <c r="A5" s="231"/>
      <c r="B5" s="225"/>
      <c r="C5" s="195"/>
      <c r="D5" s="195"/>
      <c r="E5" s="190"/>
      <c r="F5" s="190"/>
      <c r="G5" s="190"/>
      <c r="H5" s="188"/>
      <c r="I5" s="188"/>
      <c r="J5" s="188"/>
      <c r="K5" s="188"/>
      <c r="L5" s="188"/>
      <c r="M5" s="188"/>
      <c r="N5" s="188"/>
      <c r="O5" s="188"/>
    </row>
    <row r="6" spans="1:15" x14ac:dyDescent="0.25">
      <c r="A6" s="231"/>
      <c r="B6" s="225"/>
      <c r="C6" s="195"/>
      <c r="D6" s="195"/>
      <c r="E6" s="190"/>
      <c r="F6" s="190"/>
      <c r="G6" s="190"/>
      <c r="H6" s="188"/>
      <c r="I6" s="188"/>
      <c r="J6" s="188"/>
      <c r="K6" s="188"/>
      <c r="L6" s="188"/>
      <c r="M6" s="188"/>
      <c r="N6" s="188"/>
      <c r="O6" s="188"/>
    </row>
    <row r="7" spans="1:15" x14ac:dyDescent="0.25">
      <c r="A7" s="192"/>
      <c r="B7" s="193"/>
      <c r="C7" s="195"/>
      <c r="D7" s="195"/>
      <c r="E7" s="190"/>
      <c r="F7" s="190"/>
      <c r="G7" s="190"/>
      <c r="H7" s="188"/>
      <c r="I7" s="188"/>
      <c r="J7" s="188"/>
      <c r="K7" s="188"/>
      <c r="L7" s="188"/>
      <c r="M7" s="188"/>
      <c r="N7" s="188"/>
      <c r="O7" s="188"/>
    </row>
    <row r="8" spans="1:15" x14ac:dyDescent="0.25">
      <c r="A8" s="192"/>
      <c r="B8" s="193"/>
      <c r="C8" s="195"/>
      <c r="D8" s="195"/>
      <c r="E8" s="190"/>
      <c r="F8" s="190"/>
      <c r="G8" s="190"/>
      <c r="H8" s="188"/>
      <c r="I8" s="188"/>
      <c r="J8" s="188"/>
      <c r="K8" s="188"/>
      <c r="L8" s="188"/>
      <c r="M8" s="188"/>
      <c r="N8" s="188"/>
      <c r="O8" s="188"/>
    </row>
    <row r="9" spans="1:15" x14ac:dyDescent="0.25">
      <c r="A9" s="192"/>
      <c r="B9" s="193"/>
      <c r="C9" s="195"/>
      <c r="D9" s="195"/>
      <c r="E9" s="190"/>
      <c r="F9" s="190"/>
      <c r="G9" s="190"/>
      <c r="H9" s="188"/>
      <c r="I9" s="188"/>
      <c r="J9" s="188"/>
      <c r="K9" s="188"/>
      <c r="L9" s="188"/>
      <c r="M9" s="188"/>
      <c r="N9" s="188"/>
      <c r="O9" s="188"/>
    </row>
    <row r="10" spans="1:15" x14ac:dyDescent="0.25">
      <c r="A10" s="192"/>
      <c r="B10" s="193"/>
      <c r="C10" s="195"/>
      <c r="D10" s="195"/>
      <c r="E10" s="190"/>
      <c r="F10" s="190"/>
      <c r="G10" s="190"/>
      <c r="H10" s="188"/>
      <c r="I10" s="188"/>
      <c r="J10" s="188"/>
      <c r="K10" s="188"/>
      <c r="L10" s="188"/>
      <c r="M10" s="188"/>
      <c r="N10" s="188"/>
      <c r="O10" s="188"/>
    </row>
    <row r="11" spans="1:15" x14ac:dyDescent="0.25">
      <c r="A11" s="192"/>
      <c r="B11" s="193"/>
      <c r="C11" s="195"/>
      <c r="D11" s="195"/>
      <c r="E11" s="190"/>
      <c r="F11" s="190"/>
      <c r="G11" s="190"/>
      <c r="H11" s="188"/>
      <c r="I11" s="188"/>
      <c r="J11" s="188"/>
      <c r="K11" s="188"/>
      <c r="L11" s="188"/>
      <c r="M11" s="188"/>
      <c r="N11" s="188"/>
      <c r="O11" s="188"/>
    </row>
    <row r="12" spans="1:15" x14ac:dyDescent="0.25">
      <c r="A12" s="192"/>
      <c r="B12" s="193"/>
      <c r="C12" s="195"/>
      <c r="D12" s="195"/>
      <c r="E12" s="190"/>
      <c r="F12" s="190"/>
      <c r="G12" s="190"/>
      <c r="H12" s="188"/>
      <c r="I12" s="188"/>
      <c r="J12" s="188"/>
      <c r="K12" s="188"/>
      <c r="L12" s="188"/>
      <c r="M12" s="188"/>
      <c r="N12" s="188"/>
      <c r="O12" s="188"/>
    </row>
    <row r="13" spans="1:15" x14ac:dyDescent="0.25">
      <c r="A13" s="192"/>
      <c r="B13" s="193"/>
      <c r="C13" s="195"/>
      <c r="D13" s="195"/>
      <c r="E13" s="190"/>
      <c r="F13" s="190"/>
      <c r="G13" s="190"/>
      <c r="H13" s="188"/>
      <c r="I13" s="188"/>
      <c r="J13" s="188"/>
      <c r="K13" s="188"/>
      <c r="L13" s="188"/>
      <c r="M13" s="188"/>
      <c r="N13" s="188"/>
      <c r="O13" s="188"/>
    </row>
    <row r="14" spans="1:15" x14ac:dyDescent="0.25">
      <c r="A14" s="192"/>
      <c r="B14" s="193"/>
      <c r="C14" s="195"/>
      <c r="D14" s="195"/>
      <c r="E14" s="190"/>
      <c r="F14" s="190"/>
      <c r="G14" s="190"/>
      <c r="H14" s="188"/>
      <c r="I14" s="188"/>
      <c r="J14" s="188"/>
      <c r="K14" s="188"/>
      <c r="L14" s="188"/>
      <c r="M14" s="188"/>
      <c r="N14" s="188"/>
      <c r="O14" s="188"/>
    </row>
    <row r="15" spans="1:15" x14ac:dyDescent="0.25">
      <c r="A15" s="192"/>
      <c r="B15" s="193"/>
      <c r="C15" s="195"/>
      <c r="D15" s="195"/>
      <c r="E15" s="190"/>
      <c r="F15" s="190"/>
      <c r="G15" s="190"/>
      <c r="H15" s="188"/>
      <c r="I15" s="188"/>
      <c r="J15" s="188"/>
      <c r="K15" s="188"/>
      <c r="L15" s="188"/>
      <c r="M15" s="188"/>
      <c r="N15" s="188"/>
      <c r="O15" s="188"/>
    </row>
    <row r="16" spans="1:15" x14ac:dyDescent="0.25">
      <c r="A16" s="192"/>
      <c r="B16" s="193"/>
      <c r="C16" s="195"/>
      <c r="D16" s="195"/>
      <c r="E16" s="190"/>
      <c r="F16" s="190"/>
      <c r="G16" s="190"/>
      <c r="H16" s="188"/>
      <c r="I16" s="188"/>
      <c r="J16" s="188"/>
      <c r="K16" s="188"/>
      <c r="L16" s="188"/>
      <c r="M16" s="188"/>
      <c r="N16" s="188"/>
      <c r="O16" s="188"/>
    </row>
    <row r="17" spans="1:15" x14ac:dyDescent="0.25">
      <c r="A17" s="192"/>
      <c r="B17" s="193"/>
      <c r="C17" s="195"/>
      <c r="D17" s="195"/>
      <c r="E17" s="190"/>
      <c r="F17" s="190"/>
      <c r="G17" s="190"/>
      <c r="H17" s="188"/>
      <c r="I17" s="188"/>
      <c r="J17" s="188"/>
      <c r="K17" s="188"/>
      <c r="L17" s="188"/>
      <c r="M17" s="188"/>
      <c r="N17" s="188"/>
      <c r="O17" s="188"/>
    </row>
    <row r="18" spans="1:15" x14ac:dyDescent="0.25">
      <c r="A18" s="192"/>
      <c r="B18" s="193"/>
      <c r="C18" s="195"/>
      <c r="D18" s="195"/>
      <c r="E18" s="190"/>
      <c r="F18" s="190"/>
      <c r="G18" s="190"/>
      <c r="H18" s="188"/>
      <c r="I18" s="188"/>
      <c r="J18" s="188"/>
      <c r="K18" s="188"/>
      <c r="L18" s="188"/>
      <c r="M18" s="188"/>
      <c r="N18" s="188"/>
      <c r="O18" s="188"/>
    </row>
    <row r="19" spans="1:15" x14ac:dyDescent="0.25">
      <c r="A19" s="188"/>
      <c r="B19" s="189"/>
      <c r="C19" s="190"/>
      <c r="D19" s="190"/>
      <c r="E19" s="190"/>
      <c r="F19" s="190"/>
      <c r="G19" s="190"/>
      <c r="H19" s="188"/>
      <c r="I19" s="188"/>
      <c r="J19" s="188"/>
      <c r="K19" s="188"/>
      <c r="L19" s="188"/>
      <c r="M19" s="188"/>
      <c r="N19" s="188"/>
      <c r="O19" s="188"/>
    </row>
    <row r="20" spans="1:15" x14ac:dyDescent="0.25">
      <c r="A20" s="188"/>
      <c r="B20" s="189"/>
      <c r="C20" s="190"/>
      <c r="D20" s="190"/>
      <c r="E20" s="190"/>
      <c r="F20" s="190"/>
      <c r="G20" s="190"/>
      <c r="H20" s="188"/>
      <c r="I20" s="188"/>
      <c r="J20" s="188"/>
      <c r="K20" s="188"/>
      <c r="L20" s="188"/>
      <c r="M20" s="188"/>
      <c r="N20" s="188"/>
      <c r="O20" s="188"/>
    </row>
    <row r="21" spans="1:15" x14ac:dyDescent="0.25">
      <c r="A21" s="286" t="str">
        <f>"  parallel"</f>
        <v xml:space="preserve">  parallel</v>
      </c>
      <c r="B21" s="287"/>
      <c r="C21" s="287"/>
      <c r="D21" s="287"/>
      <c r="E21" s="288"/>
      <c r="F21" s="287" t="s">
        <v>150</v>
      </c>
      <c r="G21" s="287"/>
      <c r="H21" s="287"/>
      <c r="I21" s="287"/>
      <c r="J21" s="288"/>
      <c r="K21" s="196"/>
      <c r="L21" s="188"/>
      <c r="M21" s="188"/>
      <c r="N21" s="188"/>
      <c r="O21" s="188"/>
    </row>
    <row r="22" spans="1:15" x14ac:dyDescent="0.25">
      <c r="A22" s="197" t="s">
        <v>151</v>
      </c>
      <c r="B22" s="198" t="s">
        <v>152</v>
      </c>
      <c r="C22" s="199" t="s">
        <v>153</v>
      </c>
      <c r="D22" s="200" t="s">
        <v>154</v>
      </c>
      <c r="E22" s="201" t="s">
        <v>155</v>
      </c>
      <c r="F22" s="202" t="s">
        <v>151</v>
      </c>
      <c r="G22" s="198" t="s">
        <v>152</v>
      </c>
      <c r="H22" s="199" t="s">
        <v>153</v>
      </c>
      <c r="I22" s="200" t="s">
        <v>156</v>
      </c>
      <c r="J22" s="201" t="s">
        <v>157</v>
      </c>
      <c r="K22" s="203" t="s">
        <v>0</v>
      </c>
      <c r="L22" s="188"/>
      <c r="M22" s="188"/>
      <c r="N22" s="188"/>
      <c r="O22" s="188"/>
    </row>
    <row r="23" spans="1:15" x14ac:dyDescent="0.25">
      <c r="A23" s="204" t="s">
        <v>129</v>
      </c>
      <c r="B23" s="205" t="s">
        <v>158</v>
      </c>
      <c r="C23" s="206" t="s">
        <v>158</v>
      </c>
      <c r="D23" s="206" t="s">
        <v>159</v>
      </c>
      <c r="E23" s="207"/>
      <c r="F23" s="202" t="s">
        <v>129</v>
      </c>
      <c r="G23" s="198" t="s">
        <v>158</v>
      </c>
      <c r="H23" s="199" t="s">
        <v>158</v>
      </c>
      <c r="I23" s="199" t="s">
        <v>159</v>
      </c>
      <c r="J23" s="208"/>
      <c r="K23" s="230" t="s">
        <v>75</v>
      </c>
      <c r="L23" s="188"/>
      <c r="M23" s="188"/>
      <c r="N23" s="188"/>
      <c r="O23" s="188"/>
    </row>
    <row r="24" spans="1:15" x14ac:dyDescent="0.25">
      <c r="A24" s="209">
        <v>-300</v>
      </c>
      <c r="B24" s="210">
        <v>0.78437000000000001</v>
      </c>
      <c r="C24" s="211">
        <v>-1.4866999999999999</v>
      </c>
      <c r="D24" s="211">
        <f t="shared" ref="D24:D58" si="0">(B24-C24)/$B$2</f>
        <v>2.2710699999999999</v>
      </c>
      <c r="E24" s="212">
        <f>D24/$D$24</f>
        <v>1</v>
      </c>
      <c r="F24" s="213">
        <v>-300</v>
      </c>
      <c r="G24" s="214">
        <v>1.1968000000000001</v>
      </c>
      <c r="H24" s="214">
        <v>-1.0818000000000001</v>
      </c>
      <c r="I24" s="215">
        <f t="shared" ref="I24:I58" si="1">(G24-H24)/$B$2</f>
        <v>2.2786</v>
      </c>
      <c r="J24" s="216">
        <f t="shared" ref="J24:J58" si="2">I24/$D$24</f>
        <v>1.0033156177484621</v>
      </c>
      <c r="K24" s="217">
        <f>(D24-I24)/(D24+I24)*200</f>
        <v>-0.33101301852662007</v>
      </c>
      <c r="L24" s="188"/>
      <c r="M24" s="188"/>
      <c r="N24" s="188"/>
      <c r="O24" s="188"/>
    </row>
    <row r="25" spans="1:15" x14ac:dyDescent="0.25">
      <c r="A25" s="209">
        <v>-290</v>
      </c>
      <c r="B25" s="210">
        <v>0.83106000000000002</v>
      </c>
      <c r="C25" s="211">
        <v>-1.4346000000000001</v>
      </c>
      <c r="D25" s="211">
        <f t="shared" si="0"/>
        <v>2.26566</v>
      </c>
      <c r="E25" s="212">
        <f t="shared" ref="E25:E56" si="3">D25/$D$24</f>
        <v>0.99761786294566002</v>
      </c>
      <c r="F25" s="209">
        <v>-290</v>
      </c>
      <c r="G25" s="218">
        <v>1.1698999999999999</v>
      </c>
      <c r="H25" s="218">
        <v>-1.1032999999999999</v>
      </c>
      <c r="I25" s="211">
        <f t="shared" si="1"/>
        <v>2.2732000000000001</v>
      </c>
      <c r="J25" s="212">
        <f t="shared" si="2"/>
        <v>1.0009378839049436</v>
      </c>
      <c r="K25" s="217">
        <f t="shared" ref="K25:K58" si="4">(D25-I25)/(D25+I25)*200</f>
        <v>-0.3322420167178588</v>
      </c>
      <c r="L25" s="188"/>
      <c r="M25" s="188"/>
      <c r="N25" s="188"/>
      <c r="O25" s="188"/>
    </row>
    <row r="26" spans="1:15" x14ac:dyDescent="0.25">
      <c r="A26" s="209">
        <v>-280</v>
      </c>
      <c r="B26" s="210">
        <v>0.84243000000000001</v>
      </c>
      <c r="C26" s="211">
        <v>-1.4224000000000001</v>
      </c>
      <c r="D26" s="211">
        <f t="shared" si="0"/>
        <v>2.2648299999999999</v>
      </c>
      <c r="E26" s="212">
        <f t="shared" si="3"/>
        <v>0.99725239644748953</v>
      </c>
      <c r="F26" s="209">
        <v>-280</v>
      </c>
      <c r="G26" s="218">
        <v>1.1592</v>
      </c>
      <c r="H26" s="218">
        <v>-1.1076999999999999</v>
      </c>
      <c r="I26" s="211">
        <f t="shared" si="1"/>
        <v>2.2668999999999997</v>
      </c>
      <c r="J26" s="212">
        <f t="shared" si="2"/>
        <v>0.99816386108750488</v>
      </c>
      <c r="K26" s="217">
        <f t="shared" si="4"/>
        <v>-9.1355839822751764E-2</v>
      </c>
      <c r="L26" s="188"/>
      <c r="M26" s="188"/>
      <c r="N26" s="188"/>
      <c r="O26" s="188"/>
    </row>
    <row r="27" spans="1:15" x14ac:dyDescent="0.25">
      <c r="A27" s="209">
        <v>-270</v>
      </c>
      <c r="B27" s="210">
        <v>0.90966999999999998</v>
      </c>
      <c r="C27" s="211">
        <v>-1.3565</v>
      </c>
      <c r="D27" s="211">
        <f t="shared" si="0"/>
        <v>2.2661699999999998</v>
      </c>
      <c r="E27" s="212">
        <f t="shared" si="3"/>
        <v>0.99784242669754775</v>
      </c>
      <c r="F27" s="209">
        <v>-270</v>
      </c>
      <c r="G27" s="218">
        <v>1.2333000000000001</v>
      </c>
      <c r="H27" s="218">
        <v>-1.0311999999999999</v>
      </c>
      <c r="I27" s="211">
        <f t="shared" si="1"/>
        <v>2.2645</v>
      </c>
      <c r="J27" s="212">
        <f t="shared" si="2"/>
        <v>0.99710709049038559</v>
      </c>
      <c r="K27" s="217">
        <f t="shared" si="4"/>
        <v>7.3719780959541889E-2</v>
      </c>
      <c r="L27" s="188"/>
      <c r="M27" s="188"/>
      <c r="N27" s="188"/>
      <c r="O27" s="188"/>
    </row>
    <row r="28" spans="1:15" x14ac:dyDescent="0.25">
      <c r="A28" s="209">
        <v>-260</v>
      </c>
      <c r="B28" s="210">
        <v>0.88617999999999997</v>
      </c>
      <c r="C28" s="211">
        <v>-1.3827</v>
      </c>
      <c r="D28" s="211">
        <f t="shared" si="0"/>
        <v>2.2688800000000002</v>
      </c>
      <c r="E28" s="212">
        <f t="shared" si="3"/>
        <v>0.99903569683012872</v>
      </c>
      <c r="F28" s="209">
        <v>-260</v>
      </c>
      <c r="G28" s="218">
        <v>1.1379999999999999</v>
      </c>
      <c r="H28" s="218">
        <v>-1.1232</v>
      </c>
      <c r="I28" s="211">
        <f t="shared" si="1"/>
        <v>2.2611999999999997</v>
      </c>
      <c r="J28" s="212">
        <f t="shared" si="2"/>
        <v>0.99565403091934623</v>
      </c>
      <c r="K28" s="217">
        <f t="shared" si="4"/>
        <v>0.33906685974643164</v>
      </c>
      <c r="L28" s="188"/>
      <c r="M28" s="188"/>
      <c r="N28" s="188"/>
      <c r="O28" s="188"/>
    </row>
    <row r="29" spans="1:15" x14ac:dyDescent="0.25">
      <c r="A29" s="209">
        <v>-250</v>
      </c>
      <c r="B29" s="210">
        <v>0.94233999999999996</v>
      </c>
      <c r="C29" s="211">
        <v>-1.3292999999999999</v>
      </c>
      <c r="D29" s="211">
        <f t="shared" si="0"/>
        <v>2.2716399999999997</v>
      </c>
      <c r="E29" s="212">
        <f t="shared" si="3"/>
        <v>1.0002509830168158</v>
      </c>
      <c r="F29" s="209">
        <v>-250</v>
      </c>
      <c r="G29" s="218">
        <v>1.2034</v>
      </c>
      <c r="H29" s="218">
        <v>-1.0569999999999999</v>
      </c>
      <c r="I29" s="211">
        <f t="shared" si="1"/>
        <v>2.2603999999999997</v>
      </c>
      <c r="J29" s="212">
        <f t="shared" si="2"/>
        <v>0.99530177405363984</v>
      </c>
      <c r="K29" s="217">
        <f t="shared" si="4"/>
        <v>0.49602386563225032</v>
      </c>
      <c r="L29" s="188"/>
      <c r="M29" s="188"/>
      <c r="N29" s="188"/>
      <c r="O29" s="188"/>
    </row>
    <row r="30" spans="1:15" x14ac:dyDescent="0.25">
      <c r="A30" s="209">
        <v>-240</v>
      </c>
      <c r="B30" s="210">
        <v>0.9355</v>
      </c>
      <c r="C30" s="211">
        <v>-1.3395999999999999</v>
      </c>
      <c r="D30" s="211">
        <f t="shared" si="0"/>
        <v>2.2751000000000001</v>
      </c>
      <c r="E30" s="212">
        <f t="shared" si="3"/>
        <v>1.0017744939609965</v>
      </c>
      <c r="F30" s="209">
        <v>-240</v>
      </c>
      <c r="G30" s="218">
        <v>1.2041999999999999</v>
      </c>
      <c r="H30" s="218">
        <v>-1.0589</v>
      </c>
      <c r="I30" s="211">
        <f t="shared" si="1"/>
        <v>2.2630999999999997</v>
      </c>
      <c r="J30" s="212">
        <f t="shared" si="2"/>
        <v>0.99649064097539919</v>
      </c>
      <c r="K30" s="217">
        <f t="shared" si="4"/>
        <v>0.52884403508000777</v>
      </c>
      <c r="L30" s="188"/>
      <c r="M30" s="188"/>
      <c r="N30" s="188"/>
      <c r="O30" s="188"/>
    </row>
    <row r="31" spans="1:15" x14ac:dyDescent="0.25">
      <c r="A31" s="209">
        <v>-230</v>
      </c>
      <c r="B31" s="210">
        <v>1.0647</v>
      </c>
      <c r="C31" s="211">
        <v>-1.2148000000000001</v>
      </c>
      <c r="D31" s="211">
        <f t="shared" si="0"/>
        <v>2.2795000000000001</v>
      </c>
      <c r="E31" s="212">
        <f t="shared" si="3"/>
        <v>1.0037119067223821</v>
      </c>
      <c r="F31" s="209">
        <v>-230</v>
      </c>
      <c r="G31" s="218">
        <v>1.2309000000000001</v>
      </c>
      <c r="H31" s="218">
        <v>-1.0307999999999999</v>
      </c>
      <c r="I31" s="211">
        <f t="shared" si="1"/>
        <v>2.2617000000000003</v>
      </c>
      <c r="J31" s="212">
        <f t="shared" si="2"/>
        <v>0.99587419146041312</v>
      </c>
      <c r="K31" s="217">
        <f t="shared" si="4"/>
        <v>0.783933762001225</v>
      </c>
      <c r="L31" s="188"/>
      <c r="M31" s="188"/>
      <c r="N31" s="188"/>
      <c r="O31" s="188"/>
    </row>
    <row r="32" spans="1:15" x14ac:dyDescent="0.25">
      <c r="A32" s="209">
        <v>-220</v>
      </c>
      <c r="B32" s="210">
        <v>1.0920000000000001</v>
      </c>
      <c r="C32" s="211">
        <v>-1.1914</v>
      </c>
      <c r="D32" s="211">
        <f t="shared" si="0"/>
        <v>2.2834000000000003</v>
      </c>
      <c r="E32" s="212">
        <f t="shared" si="3"/>
        <v>1.0054291589427011</v>
      </c>
      <c r="F32" s="209">
        <v>-220</v>
      </c>
      <c r="G32" s="218">
        <v>1.1752</v>
      </c>
      <c r="H32" s="218">
        <v>-1.0886</v>
      </c>
      <c r="I32" s="211">
        <f t="shared" si="1"/>
        <v>2.2637999999999998</v>
      </c>
      <c r="J32" s="212">
        <f t="shared" si="2"/>
        <v>0.99679886573289234</v>
      </c>
      <c r="K32" s="217">
        <f t="shared" si="4"/>
        <v>0.86206896551726353</v>
      </c>
      <c r="L32" s="188"/>
      <c r="M32" s="188"/>
      <c r="N32" s="188"/>
      <c r="O32" s="188"/>
    </row>
    <row r="33" spans="1:15" x14ac:dyDescent="0.25">
      <c r="A33" s="209">
        <v>-210</v>
      </c>
      <c r="B33" s="210">
        <v>1.0896999999999999</v>
      </c>
      <c r="C33" s="211">
        <v>-1.198</v>
      </c>
      <c r="D33" s="211">
        <f t="shared" si="0"/>
        <v>2.2877000000000001</v>
      </c>
      <c r="E33" s="212">
        <f t="shared" si="3"/>
        <v>1.0073225395958734</v>
      </c>
      <c r="F33" s="209">
        <v>-210</v>
      </c>
      <c r="G33" s="218">
        <v>1.2117</v>
      </c>
      <c r="H33" s="218">
        <v>-1.0535000000000001</v>
      </c>
      <c r="I33" s="211">
        <f t="shared" si="1"/>
        <v>2.2652000000000001</v>
      </c>
      <c r="J33" s="212">
        <f t="shared" si="2"/>
        <v>0.99741531524787885</v>
      </c>
      <c r="K33" s="217">
        <f t="shared" si="4"/>
        <v>0.98838103186979565</v>
      </c>
      <c r="L33" s="188"/>
      <c r="M33" s="188"/>
      <c r="N33" s="188"/>
      <c r="O33" s="188"/>
    </row>
    <row r="34" spans="1:15" x14ac:dyDescent="0.25">
      <c r="A34" s="209">
        <v>-200</v>
      </c>
      <c r="B34" s="210">
        <v>1.1241000000000001</v>
      </c>
      <c r="C34" s="211">
        <v>-1.1676</v>
      </c>
      <c r="D34" s="211">
        <f t="shared" si="0"/>
        <v>2.2917000000000001</v>
      </c>
      <c r="E34" s="212">
        <f t="shared" si="3"/>
        <v>1.0090838239244058</v>
      </c>
      <c r="F34" s="209">
        <v>-200</v>
      </c>
      <c r="G34" s="218">
        <v>1.1728000000000001</v>
      </c>
      <c r="H34" s="218">
        <v>-1.0922000000000001</v>
      </c>
      <c r="I34" s="211">
        <f t="shared" si="1"/>
        <v>2.2650000000000001</v>
      </c>
      <c r="J34" s="212">
        <f t="shared" si="2"/>
        <v>0.99732725103145226</v>
      </c>
      <c r="K34" s="217">
        <f t="shared" si="4"/>
        <v>1.1719007176245944</v>
      </c>
      <c r="L34" s="188"/>
      <c r="M34" s="188"/>
      <c r="N34" s="188"/>
      <c r="O34" s="188"/>
    </row>
    <row r="35" spans="1:15" x14ac:dyDescent="0.25">
      <c r="A35" s="209">
        <v>-190</v>
      </c>
      <c r="B35" s="210">
        <v>1.1798</v>
      </c>
      <c r="C35" s="211">
        <v>-1.1166</v>
      </c>
      <c r="D35" s="211">
        <f t="shared" si="0"/>
        <v>2.2964000000000002</v>
      </c>
      <c r="E35" s="212">
        <f t="shared" si="3"/>
        <v>1.0111533330104314</v>
      </c>
      <c r="F35" s="209">
        <v>-190</v>
      </c>
      <c r="G35" s="218">
        <v>1.167</v>
      </c>
      <c r="H35" s="218">
        <v>-1.1012999999999999</v>
      </c>
      <c r="I35" s="211">
        <f t="shared" si="1"/>
        <v>2.2683</v>
      </c>
      <c r="J35" s="212">
        <f t="shared" si="2"/>
        <v>0.99878031060249139</v>
      </c>
      <c r="K35" s="217">
        <f t="shared" si="4"/>
        <v>1.2311871535917029</v>
      </c>
      <c r="L35" s="188"/>
      <c r="M35" s="188"/>
      <c r="N35" s="188"/>
      <c r="O35" s="188"/>
    </row>
    <row r="36" spans="1:15" x14ac:dyDescent="0.25">
      <c r="A36" s="209">
        <v>-180</v>
      </c>
      <c r="B36" s="210">
        <v>1.2005999999999999</v>
      </c>
      <c r="C36" s="211">
        <v>-1.1015999999999999</v>
      </c>
      <c r="D36" s="211">
        <f t="shared" si="0"/>
        <v>2.3022</v>
      </c>
      <c r="E36" s="212">
        <f t="shared" si="3"/>
        <v>1.0137071952868031</v>
      </c>
      <c r="F36" s="209">
        <v>-180</v>
      </c>
      <c r="G36" s="218">
        <v>1.2082999999999999</v>
      </c>
      <c r="H36" s="218">
        <v>-1.0618000000000001</v>
      </c>
      <c r="I36" s="211">
        <f t="shared" si="1"/>
        <v>2.2701000000000002</v>
      </c>
      <c r="J36" s="212">
        <f t="shared" si="2"/>
        <v>0.999572888550331</v>
      </c>
      <c r="K36" s="217">
        <f t="shared" si="4"/>
        <v>1.4041073420379149</v>
      </c>
      <c r="L36" s="188"/>
      <c r="M36" s="188"/>
      <c r="N36" s="188"/>
      <c r="O36" s="188"/>
    </row>
    <row r="37" spans="1:15" x14ac:dyDescent="0.25">
      <c r="A37" s="209">
        <v>-170</v>
      </c>
      <c r="B37" s="210">
        <v>1.2647999999999999</v>
      </c>
      <c r="C37" s="211">
        <v>-1.0428999999999999</v>
      </c>
      <c r="D37" s="211">
        <f t="shared" si="0"/>
        <v>2.3076999999999996</v>
      </c>
      <c r="E37" s="212">
        <f t="shared" si="3"/>
        <v>1.0161289612385349</v>
      </c>
      <c r="F37" s="209">
        <v>-170</v>
      </c>
      <c r="G37" s="218">
        <v>1.1721999999999999</v>
      </c>
      <c r="H37" s="218">
        <v>-1.1012</v>
      </c>
      <c r="I37" s="211">
        <f t="shared" si="1"/>
        <v>2.2733999999999996</v>
      </c>
      <c r="J37" s="212">
        <f t="shared" si="2"/>
        <v>1.0010259481213699</v>
      </c>
      <c r="K37" s="217">
        <f t="shared" si="4"/>
        <v>1.4974569426556941</v>
      </c>
      <c r="L37" s="188"/>
      <c r="M37" s="188"/>
      <c r="N37" s="188"/>
      <c r="O37" s="188"/>
    </row>
    <row r="38" spans="1:15" x14ac:dyDescent="0.25">
      <c r="A38" s="209">
        <v>-160</v>
      </c>
      <c r="B38" s="210">
        <v>1.2979000000000001</v>
      </c>
      <c r="C38" s="211">
        <v>-1.0163</v>
      </c>
      <c r="D38" s="211">
        <f t="shared" si="0"/>
        <v>2.3142</v>
      </c>
      <c r="E38" s="212">
        <f t="shared" si="3"/>
        <v>1.0189910482724003</v>
      </c>
      <c r="F38" s="209">
        <v>-160</v>
      </c>
      <c r="G38" s="218">
        <v>1.2382</v>
      </c>
      <c r="H38" s="218">
        <v>-1.0408999999999999</v>
      </c>
      <c r="I38" s="211">
        <f t="shared" si="1"/>
        <v>2.2790999999999997</v>
      </c>
      <c r="J38" s="212">
        <f t="shared" si="2"/>
        <v>1.0035357782895287</v>
      </c>
      <c r="K38" s="217">
        <f t="shared" si="4"/>
        <v>1.5283129775978213</v>
      </c>
      <c r="L38" s="188"/>
      <c r="M38" s="188"/>
      <c r="N38" s="188"/>
      <c r="O38" s="188"/>
    </row>
    <row r="39" spans="1:15" x14ac:dyDescent="0.25">
      <c r="A39" s="209">
        <v>-150</v>
      </c>
      <c r="B39" s="210">
        <v>1.2904</v>
      </c>
      <c r="C39" s="211">
        <v>-1.0311999999999999</v>
      </c>
      <c r="D39" s="211">
        <f t="shared" si="0"/>
        <v>2.3216000000000001</v>
      </c>
      <c r="E39" s="212">
        <f t="shared" si="3"/>
        <v>1.0222494242801852</v>
      </c>
      <c r="F39" s="209">
        <v>-150</v>
      </c>
      <c r="G39" s="210">
        <v>1.1914</v>
      </c>
      <c r="H39" s="211">
        <v>-1.0914999999999999</v>
      </c>
      <c r="I39" s="211">
        <f t="shared" si="1"/>
        <v>2.2828999999999997</v>
      </c>
      <c r="J39" s="212">
        <f t="shared" si="2"/>
        <v>1.0052089984016344</v>
      </c>
      <c r="K39" s="217">
        <f t="shared" si="4"/>
        <v>1.6809642740797222</v>
      </c>
      <c r="L39" s="188"/>
      <c r="M39" s="188"/>
      <c r="N39" s="188"/>
      <c r="O39" s="188"/>
    </row>
    <row r="40" spans="1:15" x14ac:dyDescent="0.25">
      <c r="A40" s="209">
        <v>-140</v>
      </c>
      <c r="B40" s="210">
        <v>1.3167</v>
      </c>
      <c r="C40" s="211">
        <v>-1.0145</v>
      </c>
      <c r="D40" s="211">
        <f t="shared" si="0"/>
        <v>2.3311999999999999</v>
      </c>
      <c r="E40" s="212">
        <f t="shared" si="3"/>
        <v>1.0264765066686627</v>
      </c>
      <c r="F40" s="209">
        <v>-140</v>
      </c>
      <c r="G40" s="210">
        <v>1.196</v>
      </c>
      <c r="H40" s="211">
        <v>-1.0907</v>
      </c>
      <c r="I40" s="211">
        <f t="shared" si="1"/>
        <v>2.2866999999999997</v>
      </c>
      <c r="J40" s="212">
        <f t="shared" si="2"/>
        <v>1.00688221851374</v>
      </c>
      <c r="K40" s="217">
        <f t="shared" si="4"/>
        <v>1.9272829641178983</v>
      </c>
      <c r="L40" s="188"/>
      <c r="M40" s="188"/>
      <c r="N40" s="188"/>
      <c r="O40" s="188"/>
    </row>
    <row r="41" spans="1:15" x14ac:dyDescent="0.25">
      <c r="A41" s="209">
        <v>-130</v>
      </c>
      <c r="B41" s="210">
        <v>1.3180000000000001</v>
      </c>
      <c r="C41" s="211">
        <v>-1.0237000000000001</v>
      </c>
      <c r="D41" s="211">
        <f t="shared" si="0"/>
        <v>2.3417000000000003</v>
      </c>
      <c r="E41" s="212">
        <f t="shared" si="3"/>
        <v>1.0310998780310605</v>
      </c>
      <c r="F41" s="209">
        <v>-130</v>
      </c>
      <c r="G41" s="210">
        <v>1.2185999999999999</v>
      </c>
      <c r="H41" s="211">
        <v>-1.0738000000000001</v>
      </c>
      <c r="I41" s="211">
        <f t="shared" si="1"/>
        <v>2.2923999999999998</v>
      </c>
      <c r="J41" s="212">
        <f t="shared" si="2"/>
        <v>1.0093920486818988</v>
      </c>
      <c r="K41" s="217">
        <f t="shared" si="4"/>
        <v>2.127705487581216</v>
      </c>
      <c r="L41" s="188"/>
      <c r="M41" s="188"/>
      <c r="N41" s="188"/>
      <c r="O41" s="188"/>
    </row>
    <row r="42" spans="1:15" x14ac:dyDescent="0.25">
      <c r="A42" s="209">
        <v>-120</v>
      </c>
      <c r="B42" s="210">
        <v>1.3925000000000001</v>
      </c>
      <c r="C42" s="211">
        <v>-0.96279000000000003</v>
      </c>
      <c r="D42" s="211">
        <f t="shared" si="0"/>
        <v>2.3552900000000001</v>
      </c>
      <c r="E42" s="212">
        <f t="shared" si="3"/>
        <v>1.037083841537249</v>
      </c>
      <c r="F42" s="209">
        <v>-120</v>
      </c>
      <c r="G42" s="210">
        <v>1.1762999999999999</v>
      </c>
      <c r="H42" s="211">
        <v>-1.1194999999999999</v>
      </c>
      <c r="I42" s="211">
        <f t="shared" si="1"/>
        <v>2.2957999999999998</v>
      </c>
      <c r="J42" s="212">
        <f t="shared" si="2"/>
        <v>1.0108891403611513</v>
      </c>
      <c r="K42" s="217">
        <f t="shared" si="4"/>
        <v>2.5581100344220502</v>
      </c>
      <c r="L42" s="188"/>
      <c r="M42" s="188"/>
      <c r="N42" s="188"/>
      <c r="O42" s="188"/>
    </row>
    <row r="43" spans="1:15" x14ac:dyDescent="0.25">
      <c r="A43" s="209">
        <v>-110</v>
      </c>
      <c r="B43" s="210">
        <v>1.3519000000000001</v>
      </c>
      <c r="C43" s="211">
        <v>-1.0185</v>
      </c>
      <c r="D43" s="211">
        <f t="shared" si="0"/>
        <v>2.3704000000000001</v>
      </c>
      <c r="E43" s="212">
        <f t="shared" si="3"/>
        <v>1.0437370930882801</v>
      </c>
      <c r="F43" s="209">
        <v>-110</v>
      </c>
      <c r="G43" s="210">
        <v>1.2423999999999999</v>
      </c>
      <c r="H43" s="211">
        <v>-1.0631999999999999</v>
      </c>
      <c r="I43" s="211">
        <f t="shared" si="1"/>
        <v>2.3056000000000001</v>
      </c>
      <c r="J43" s="212">
        <f t="shared" si="2"/>
        <v>1.0152042869660558</v>
      </c>
      <c r="K43" s="217">
        <f t="shared" si="4"/>
        <v>2.7715996578272013</v>
      </c>
      <c r="L43" s="188"/>
      <c r="M43" s="188"/>
      <c r="N43" s="188"/>
      <c r="O43" s="188"/>
    </row>
    <row r="44" spans="1:15" x14ac:dyDescent="0.25">
      <c r="A44" s="209">
        <v>-100</v>
      </c>
      <c r="B44" s="210">
        <v>1.5073000000000001</v>
      </c>
      <c r="C44" s="211">
        <v>-0.88329999999999997</v>
      </c>
      <c r="D44" s="211">
        <f t="shared" si="0"/>
        <v>2.3906000000000001</v>
      </c>
      <c r="E44" s="212">
        <f t="shared" si="3"/>
        <v>1.0526315789473686</v>
      </c>
      <c r="F44" s="209">
        <v>-100</v>
      </c>
      <c r="G44" s="210">
        <v>1.23</v>
      </c>
      <c r="H44" s="211">
        <v>-1.0828</v>
      </c>
      <c r="I44" s="211">
        <f t="shared" si="1"/>
        <v>2.3128000000000002</v>
      </c>
      <c r="J44" s="212">
        <f t="shared" si="2"/>
        <v>1.018374598757414</v>
      </c>
      <c r="K44" s="217">
        <f t="shared" si="4"/>
        <v>3.30824509928987</v>
      </c>
      <c r="L44" s="188"/>
      <c r="M44" s="188"/>
      <c r="N44" s="188"/>
      <c r="O44" s="188"/>
    </row>
    <row r="45" spans="1:15" x14ac:dyDescent="0.25">
      <c r="A45" s="209">
        <v>-90</v>
      </c>
      <c r="B45" s="210">
        <v>1.4204000000000001</v>
      </c>
      <c r="C45" s="211">
        <v>-0.99446000000000001</v>
      </c>
      <c r="D45" s="211">
        <f t="shared" si="0"/>
        <v>2.41486</v>
      </c>
      <c r="E45" s="212">
        <f t="shared" si="3"/>
        <v>1.0633137683999172</v>
      </c>
      <c r="F45" s="209">
        <v>-90</v>
      </c>
      <c r="G45" s="210">
        <v>1.2665999999999999</v>
      </c>
      <c r="H45" s="211">
        <v>-1.0565</v>
      </c>
      <c r="I45" s="211">
        <f t="shared" si="1"/>
        <v>2.3231000000000002</v>
      </c>
      <c r="J45" s="212">
        <f t="shared" si="2"/>
        <v>1.0229099059033848</v>
      </c>
      <c r="K45" s="217">
        <f t="shared" si="4"/>
        <v>3.8733969894216007</v>
      </c>
      <c r="L45" s="188"/>
      <c r="M45" s="188"/>
      <c r="N45" s="188"/>
      <c r="O45" s="188"/>
    </row>
    <row r="46" spans="1:15" x14ac:dyDescent="0.25">
      <c r="A46" s="209">
        <v>-80</v>
      </c>
      <c r="B46" s="210">
        <v>1.5062</v>
      </c>
      <c r="C46" s="211">
        <v>-0.93869999999999998</v>
      </c>
      <c r="D46" s="211">
        <f t="shared" si="0"/>
        <v>2.4449000000000001</v>
      </c>
      <c r="E46" s="212">
        <f t="shared" si="3"/>
        <v>1.0765410137071953</v>
      </c>
      <c r="F46" s="209">
        <v>-80</v>
      </c>
      <c r="G46" s="210">
        <v>1.2315</v>
      </c>
      <c r="H46" s="211">
        <v>-1.1073999999999999</v>
      </c>
      <c r="I46" s="211">
        <f t="shared" si="1"/>
        <v>2.3388999999999998</v>
      </c>
      <c r="J46" s="212">
        <f t="shared" si="2"/>
        <v>1.0298669790010875</v>
      </c>
      <c r="K46" s="217">
        <f t="shared" si="4"/>
        <v>4.4316233956269215</v>
      </c>
      <c r="L46" s="188"/>
      <c r="M46" s="188"/>
      <c r="N46" s="188"/>
      <c r="O46" s="188"/>
    </row>
    <row r="47" spans="1:15" x14ac:dyDescent="0.25">
      <c r="A47" s="209">
        <v>-70</v>
      </c>
      <c r="B47" s="210">
        <v>1.5660000000000001</v>
      </c>
      <c r="C47" s="211">
        <v>-0.91903000000000001</v>
      </c>
      <c r="D47" s="211">
        <f t="shared" si="0"/>
        <v>2.4850300000000001</v>
      </c>
      <c r="E47" s="212">
        <f t="shared" si="3"/>
        <v>1.0942110987331963</v>
      </c>
      <c r="F47" s="209">
        <v>-70</v>
      </c>
      <c r="G47" s="210">
        <v>1.2581</v>
      </c>
      <c r="H47" s="211">
        <v>-1.0959000000000001</v>
      </c>
      <c r="I47" s="211">
        <f t="shared" si="1"/>
        <v>2.3540000000000001</v>
      </c>
      <c r="J47" s="212">
        <f t="shared" si="2"/>
        <v>1.0365158273412973</v>
      </c>
      <c r="K47" s="217">
        <f t="shared" si="4"/>
        <v>5.4155481573786473</v>
      </c>
      <c r="L47" s="188"/>
      <c r="M47" s="188"/>
      <c r="N47" s="188"/>
      <c r="O47" s="188"/>
    </row>
    <row r="48" spans="1:15" x14ac:dyDescent="0.25">
      <c r="A48" s="209">
        <v>-60</v>
      </c>
      <c r="B48" s="210">
        <v>1.6761999999999999</v>
      </c>
      <c r="C48" s="211">
        <v>-0.86117999999999995</v>
      </c>
      <c r="D48" s="211">
        <f t="shared" si="0"/>
        <v>2.5373799999999997</v>
      </c>
      <c r="E48" s="212">
        <f t="shared" si="3"/>
        <v>1.1172619073828636</v>
      </c>
      <c r="F48" s="209">
        <v>-60</v>
      </c>
      <c r="G48" s="210">
        <v>1.2934000000000001</v>
      </c>
      <c r="H48" s="211">
        <v>-1.081</v>
      </c>
      <c r="I48" s="211">
        <f t="shared" si="1"/>
        <v>2.3744000000000001</v>
      </c>
      <c r="J48" s="212">
        <f t="shared" si="2"/>
        <v>1.0454983774168125</v>
      </c>
      <c r="K48" s="217">
        <f t="shared" si="4"/>
        <v>6.6362907133462681</v>
      </c>
      <c r="L48" s="188"/>
      <c r="M48" s="188"/>
      <c r="N48" s="188"/>
      <c r="O48" s="188"/>
    </row>
    <row r="49" spans="1:15" x14ac:dyDescent="0.25">
      <c r="A49" s="209">
        <v>-55</v>
      </c>
      <c r="B49" s="210">
        <v>1.7804</v>
      </c>
      <c r="C49" s="211">
        <v>-0.79059000000000001</v>
      </c>
      <c r="D49" s="211">
        <f t="shared" si="0"/>
        <v>2.5709900000000001</v>
      </c>
      <c r="E49" s="212">
        <f t="shared" si="3"/>
        <v>1.1320610989533568</v>
      </c>
      <c r="F49" s="209">
        <v>-55</v>
      </c>
      <c r="G49" s="210">
        <v>1.3547</v>
      </c>
      <c r="H49" s="211">
        <v>-1.0298</v>
      </c>
      <c r="I49" s="211">
        <f t="shared" si="1"/>
        <v>2.3845000000000001</v>
      </c>
      <c r="J49" s="212">
        <f t="shared" si="2"/>
        <v>1.0499456203463566</v>
      </c>
      <c r="K49" s="217">
        <f t="shared" si="4"/>
        <v>7.526601809306448</v>
      </c>
      <c r="L49" s="188"/>
      <c r="M49" s="188"/>
      <c r="N49" s="188"/>
      <c r="O49" s="188"/>
    </row>
    <row r="50" spans="1:15" x14ac:dyDescent="0.25">
      <c r="A50" s="209">
        <v>-50</v>
      </c>
      <c r="B50" s="210">
        <v>1.8305</v>
      </c>
      <c r="C50" s="211">
        <v>-0.77888999999999997</v>
      </c>
      <c r="D50" s="211">
        <f t="shared" si="0"/>
        <v>2.6093899999999999</v>
      </c>
      <c r="E50" s="212">
        <f t="shared" si="3"/>
        <v>1.1489694285072676</v>
      </c>
      <c r="F50" s="209">
        <v>-50</v>
      </c>
      <c r="G50" s="210">
        <v>1.4269000000000001</v>
      </c>
      <c r="H50" s="211">
        <v>-0.96301000000000003</v>
      </c>
      <c r="I50" s="211">
        <f t="shared" si="1"/>
        <v>2.38991</v>
      </c>
      <c r="J50" s="212">
        <f t="shared" si="2"/>
        <v>1.0523277574006966</v>
      </c>
      <c r="K50" s="217">
        <f t="shared" si="4"/>
        <v>8.7804292600964082</v>
      </c>
      <c r="L50" s="188"/>
      <c r="M50" s="188"/>
      <c r="N50" s="188"/>
      <c r="O50" s="188"/>
    </row>
    <row r="51" spans="1:15" x14ac:dyDescent="0.25">
      <c r="A51" s="209">
        <v>-45</v>
      </c>
      <c r="B51" s="210">
        <v>2.0295000000000001</v>
      </c>
      <c r="C51" s="211">
        <v>-0.61802999999999997</v>
      </c>
      <c r="D51" s="211">
        <f t="shared" si="0"/>
        <v>2.6475300000000002</v>
      </c>
      <c r="E51" s="212">
        <f t="shared" si="3"/>
        <v>1.1657632745798236</v>
      </c>
      <c r="F51" s="209">
        <v>-45</v>
      </c>
      <c r="G51" s="210">
        <v>1.4591000000000001</v>
      </c>
      <c r="H51" s="211">
        <v>-0.93794999999999995</v>
      </c>
      <c r="I51" s="211">
        <f t="shared" si="1"/>
        <v>2.3970500000000001</v>
      </c>
      <c r="J51" s="212">
        <f t="shared" si="2"/>
        <v>1.0554716499271271</v>
      </c>
      <c r="K51" s="217">
        <f t="shared" si="4"/>
        <v>9.9306582510337851</v>
      </c>
      <c r="L51" s="188"/>
      <c r="M51" s="188"/>
      <c r="N51" s="188"/>
      <c r="O51" s="188"/>
    </row>
    <row r="52" spans="1:15" x14ac:dyDescent="0.25">
      <c r="A52" s="209">
        <v>-40</v>
      </c>
      <c r="B52" s="210">
        <v>2.1387999999999998</v>
      </c>
      <c r="C52" s="211">
        <v>-0.53815000000000002</v>
      </c>
      <c r="D52" s="211">
        <f t="shared" si="0"/>
        <v>2.6769499999999997</v>
      </c>
      <c r="E52" s="212">
        <f t="shared" si="3"/>
        <v>1.1787175208161791</v>
      </c>
      <c r="F52" s="209">
        <v>-40</v>
      </c>
      <c r="G52" s="210">
        <v>1.4862</v>
      </c>
      <c r="H52" s="211">
        <v>-0.90598000000000001</v>
      </c>
      <c r="I52" s="211">
        <f t="shared" si="1"/>
        <v>2.3921799999999998</v>
      </c>
      <c r="J52" s="212">
        <f t="shared" si="2"/>
        <v>1.0533272862571386</v>
      </c>
      <c r="K52" s="217">
        <f t="shared" si="4"/>
        <v>11.235458550086504</v>
      </c>
      <c r="L52" s="188"/>
      <c r="M52" s="188"/>
      <c r="N52" s="188"/>
      <c r="O52" s="188"/>
    </row>
    <row r="53" spans="1:15" x14ac:dyDescent="0.25">
      <c r="A53" s="209">
        <v>-35</v>
      </c>
      <c r="B53" s="210">
        <v>2.2909000000000002</v>
      </c>
      <c r="C53" s="211">
        <v>-0.38947999999999999</v>
      </c>
      <c r="D53" s="211">
        <f t="shared" si="0"/>
        <v>2.68038</v>
      </c>
      <c r="E53" s="212">
        <f t="shared" si="3"/>
        <v>1.1802278221278957</v>
      </c>
      <c r="F53" s="209">
        <v>-35</v>
      </c>
      <c r="G53" s="210">
        <v>1.4375</v>
      </c>
      <c r="H53" s="211">
        <v>-0.95101000000000002</v>
      </c>
      <c r="I53" s="211">
        <f t="shared" si="1"/>
        <v>2.3885100000000001</v>
      </c>
      <c r="J53" s="212">
        <f t="shared" si="2"/>
        <v>1.0517113078857103</v>
      </c>
      <c r="K53" s="217">
        <f t="shared" si="4"/>
        <v>11.51613075051934</v>
      </c>
      <c r="L53" s="188"/>
      <c r="M53" s="188"/>
      <c r="N53" s="188"/>
      <c r="O53" s="188"/>
    </row>
    <row r="54" spans="1:15" x14ac:dyDescent="0.25">
      <c r="A54" s="209">
        <v>-30</v>
      </c>
      <c r="B54" s="210">
        <v>2.3831000000000002</v>
      </c>
      <c r="C54" s="211">
        <v>-0.27056999999999998</v>
      </c>
      <c r="D54" s="211">
        <f t="shared" si="0"/>
        <v>2.65367</v>
      </c>
      <c r="E54" s="212">
        <f t="shared" si="3"/>
        <v>1.1684668460241208</v>
      </c>
      <c r="F54" s="209">
        <v>-30</v>
      </c>
      <c r="G54" s="210">
        <v>1.4178999999999999</v>
      </c>
      <c r="H54" s="211">
        <v>-0.95889999999999997</v>
      </c>
      <c r="I54" s="211">
        <f t="shared" si="1"/>
        <v>2.3767999999999998</v>
      </c>
      <c r="J54" s="212">
        <f t="shared" si="2"/>
        <v>1.0465551480139317</v>
      </c>
      <c r="K54" s="217">
        <f t="shared" si="4"/>
        <v>11.007718960653785</v>
      </c>
      <c r="L54" s="188"/>
      <c r="M54" s="188"/>
      <c r="N54" s="188"/>
      <c r="O54" s="188"/>
    </row>
    <row r="55" spans="1:15" x14ac:dyDescent="0.25">
      <c r="A55" s="209">
        <v>-25</v>
      </c>
      <c r="B55" s="210">
        <v>2.2503000000000002</v>
      </c>
      <c r="C55" s="211">
        <v>-0.35210999999999998</v>
      </c>
      <c r="D55" s="211">
        <f t="shared" si="0"/>
        <v>2.6024100000000003</v>
      </c>
      <c r="E55" s="212">
        <f t="shared" si="3"/>
        <v>1.1458959873539787</v>
      </c>
      <c r="F55" s="209">
        <v>-25</v>
      </c>
      <c r="G55" s="210">
        <v>1.3355999999999999</v>
      </c>
      <c r="H55" s="211">
        <v>-1.0288999999999999</v>
      </c>
      <c r="I55" s="211">
        <f t="shared" si="1"/>
        <v>2.3644999999999996</v>
      </c>
      <c r="J55" s="212">
        <f t="shared" si="2"/>
        <v>1.0411391987036946</v>
      </c>
      <c r="K55" s="217">
        <f t="shared" si="4"/>
        <v>9.5797991105134059</v>
      </c>
      <c r="L55" s="188"/>
      <c r="M55" s="188"/>
      <c r="N55" s="188"/>
      <c r="O55" s="188"/>
    </row>
    <row r="56" spans="1:15" x14ac:dyDescent="0.25">
      <c r="A56" s="209">
        <v>-20</v>
      </c>
      <c r="B56" s="210">
        <v>2.2429999999999999</v>
      </c>
      <c r="C56" s="211">
        <v>-0.29781999999999997</v>
      </c>
      <c r="D56" s="211">
        <f t="shared" si="0"/>
        <v>2.5408200000000001</v>
      </c>
      <c r="E56" s="212">
        <f t="shared" si="3"/>
        <v>1.1187766119054015</v>
      </c>
      <c r="F56" s="209">
        <v>-20</v>
      </c>
      <c r="G56" s="210">
        <v>1.3117000000000001</v>
      </c>
      <c r="H56" s="211">
        <v>-1.0399</v>
      </c>
      <c r="I56" s="211">
        <f t="shared" si="1"/>
        <v>2.3516000000000004</v>
      </c>
      <c r="J56" s="212">
        <f t="shared" si="2"/>
        <v>1.0354590567441782</v>
      </c>
      <c r="K56" s="217">
        <f t="shared" si="4"/>
        <v>7.7352312352577943</v>
      </c>
      <c r="L56" s="188"/>
      <c r="M56" s="188"/>
      <c r="N56" s="188"/>
      <c r="O56" s="188"/>
    </row>
    <row r="57" spans="1:15" x14ac:dyDescent="0.25">
      <c r="A57" s="209">
        <v>-10</v>
      </c>
      <c r="B57" s="210">
        <v>2.0926</v>
      </c>
      <c r="C57" s="211">
        <v>-0.33560000000000001</v>
      </c>
      <c r="D57" s="211">
        <f t="shared" si="0"/>
        <v>2.4281999999999999</v>
      </c>
      <c r="E57" s="212">
        <f>D57/$D$24</f>
        <v>1.0691876516355727</v>
      </c>
      <c r="F57" s="209">
        <v>-10</v>
      </c>
      <c r="G57" s="210">
        <v>1.2968999999999999</v>
      </c>
      <c r="H57" s="211">
        <v>-1.0336000000000001</v>
      </c>
      <c r="I57" s="211">
        <f t="shared" si="1"/>
        <v>2.3304999999999998</v>
      </c>
      <c r="J57" s="212">
        <f t="shared" si="2"/>
        <v>1.0261682819111695</v>
      </c>
      <c r="K57" s="217">
        <f t="shared" si="4"/>
        <v>4.10616344800051</v>
      </c>
      <c r="L57" s="188"/>
      <c r="M57" s="188"/>
      <c r="N57" s="188"/>
      <c r="O57" s="188"/>
    </row>
    <row r="58" spans="1:15" x14ac:dyDescent="0.25">
      <c r="A58" s="219">
        <v>0</v>
      </c>
      <c r="B58" s="220">
        <v>1.9423999999999999</v>
      </c>
      <c r="C58" s="221">
        <v>-0.41476000000000002</v>
      </c>
      <c r="D58" s="221">
        <f t="shared" si="0"/>
        <v>2.3571599999999999</v>
      </c>
      <c r="E58" s="222">
        <f>D58/$D$24</f>
        <v>1.0379072419608379</v>
      </c>
      <c r="F58" s="219">
        <v>0</v>
      </c>
      <c r="G58" s="220">
        <v>1.2678</v>
      </c>
      <c r="H58" s="221">
        <v>-1.0529999999999999</v>
      </c>
      <c r="I58" s="221">
        <f t="shared" si="1"/>
        <v>2.3208000000000002</v>
      </c>
      <c r="J58" s="222">
        <f t="shared" si="2"/>
        <v>1.0218971674144788</v>
      </c>
      <c r="K58" s="223">
        <f t="shared" si="4"/>
        <v>1.5545237667701186</v>
      </c>
      <c r="L58" s="188"/>
      <c r="M58" s="188"/>
      <c r="N58" s="188"/>
      <c r="O58" s="188"/>
    </row>
    <row r="59" spans="1:15" x14ac:dyDescent="0.25">
      <c r="A59" s="188"/>
      <c r="B59" s="189"/>
      <c r="C59" s="190"/>
      <c r="D59" s="190"/>
      <c r="E59" s="190"/>
      <c r="F59" s="190"/>
      <c r="G59" s="190"/>
      <c r="H59" s="188"/>
      <c r="I59" s="188"/>
      <c r="J59" s="188"/>
      <c r="K59" s="188"/>
      <c r="L59" s="188"/>
      <c r="M59" s="188"/>
      <c r="N59" s="188"/>
      <c r="O59" s="188"/>
    </row>
    <row r="60" spans="1:15" x14ac:dyDescent="0.25">
      <c r="A60" s="188"/>
      <c r="B60" s="189"/>
      <c r="C60" s="190"/>
      <c r="D60" s="190"/>
      <c r="E60" s="190"/>
      <c r="F60" s="190"/>
      <c r="G60" s="190"/>
      <c r="H60" s="188"/>
      <c r="I60" s="188"/>
      <c r="J60" s="188"/>
      <c r="K60" s="188"/>
      <c r="L60" s="188"/>
      <c r="M60" s="188"/>
      <c r="N60" s="188"/>
      <c r="O60" s="188"/>
    </row>
    <row r="61" spans="1:15" x14ac:dyDescent="0.25">
      <c r="A61" s="188"/>
      <c r="B61" s="189"/>
      <c r="C61" s="190"/>
      <c r="D61" s="190"/>
      <c r="E61" s="190"/>
      <c r="F61" s="190"/>
      <c r="G61" s="190"/>
      <c r="H61" s="188"/>
      <c r="I61" s="188"/>
      <c r="J61" s="188"/>
      <c r="K61" s="188"/>
      <c r="L61" s="188"/>
      <c r="M61" s="188"/>
      <c r="N61" s="188"/>
      <c r="O61" s="188"/>
    </row>
    <row r="62" spans="1:15" x14ac:dyDescent="0.25">
      <c r="A62" s="188"/>
      <c r="B62" s="189"/>
      <c r="C62" s="190"/>
      <c r="D62" s="190"/>
      <c r="E62" s="190"/>
      <c r="F62" s="190"/>
      <c r="G62" s="190"/>
      <c r="H62" s="188"/>
      <c r="I62" s="188"/>
      <c r="J62" s="188"/>
      <c r="K62" s="188"/>
      <c r="L62" s="188"/>
      <c r="M62" s="188"/>
      <c r="N62" s="188"/>
      <c r="O62" s="188"/>
    </row>
    <row r="63" spans="1:15" x14ac:dyDescent="0.25">
      <c r="A63" s="188"/>
      <c r="B63" s="189"/>
      <c r="C63" s="190"/>
      <c r="D63" s="190"/>
      <c r="E63" s="190"/>
      <c r="F63" s="190"/>
      <c r="G63" s="190"/>
      <c r="H63" s="188"/>
      <c r="I63" s="188"/>
      <c r="J63" s="188"/>
      <c r="K63" s="188"/>
      <c r="L63" s="188"/>
      <c r="M63" s="188"/>
      <c r="N63" s="188"/>
      <c r="O63" s="188"/>
    </row>
    <row r="64" spans="1:15" x14ac:dyDescent="0.25">
      <c r="A64" s="188"/>
      <c r="B64" s="189"/>
      <c r="C64" s="190"/>
      <c r="D64" s="190"/>
      <c r="E64" s="190"/>
      <c r="F64" s="190"/>
      <c r="G64" s="190"/>
      <c r="H64" s="188"/>
      <c r="I64" s="188"/>
      <c r="J64" s="188"/>
      <c r="K64" s="188"/>
      <c r="L64" s="188"/>
      <c r="M64" s="188"/>
      <c r="N64" s="188"/>
      <c r="O64" s="188"/>
    </row>
    <row r="65" spans="1:15" x14ac:dyDescent="0.25">
      <c r="A65" s="188"/>
      <c r="B65" s="189"/>
      <c r="C65" s="190"/>
      <c r="D65" s="190"/>
      <c r="E65" s="190"/>
      <c r="F65" s="190"/>
      <c r="G65" s="190"/>
      <c r="H65" s="188"/>
      <c r="I65" s="188"/>
      <c r="J65" s="188"/>
      <c r="K65" s="188"/>
      <c r="L65" s="188"/>
      <c r="M65" s="188"/>
      <c r="N65" s="188"/>
      <c r="O65" s="188"/>
    </row>
    <row r="66" spans="1:15" x14ac:dyDescent="0.25">
      <c r="A66" s="188"/>
      <c r="B66" s="189"/>
      <c r="C66" s="190"/>
      <c r="D66" s="190"/>
      <c r="E66" s="190"/>
      <c r="F66" s="190"/>
      <c r="G66" s="190"/>
      <c r="H66" s="188"/>
      <c r="I66" s="188"/>
      <c r="J66" s="188"/>
      <c r="K66" s="188"/>
      <c r="L66" s="188"/>
      <c r="M66" s="188"/>
      <c r="N66" s="188"/>
      <c r="O66" s="188"/>
    </row>
    <row r="67" spans="1:15" x14ac:dyDescent="0.25">
      <c r="A67" s="188"/>
      <c r="B67" s="189"/>
      <c r="C67" s="190"/>
      <c r="D67" s="190"/>
      <c r="E67" s="190"/>
      <c r="F67" s="190"/>
      <c r="G67" s="190"/>
      <c r="H67" s="188"/>
      <c r="I67" s="188"/>
      <c r="J67" s="188"/>
      <c r="K67" s="188"/>
      <c r="L67" s="188"/>
      <c r="M67" s="188"/>
      <c r="N67" s="188"/>
      <c r="O67" s="188"/>
    </row>
    <row r="68" spans="1:15" x14ac:dyDescent="0.25">
      <c r="A68" s="188"/>
      <c r="B68" s="189"/>
      <c r="C68" s="190"/>
      <c r="D68" s="190"/>
      <c r="E68" s="190"/>
      <c r="F68" s="190"/>
      <c r="G68" s="190"/>
      <c r="H68" s="188"/>
      <c r="I68" s="188"/>
      <c r="J68" s="188"/>
      <c r="K68" s="188"/>
      <c r="L68" s="188"/>
      <c r="M68" s="188"/>
      <c r="N68" s="188"/>
      <c r="O68" s="188"/>
    </row>
    <row r="69" spans="1:15" x14ac:dyDescent="0.25">
      <c r="A69" s="188"/>
      <c r="B69" s="189"/>
      <c r="C69" s="190"/>
      <c r="D69" s="190"/>
      <c r="E69" s="190"/>
      <c r="F69" s="190"/>
      <c r="G69" s="190"/>
      <c r="H69" s="188"/>
      <c r="I69" s="188"/>
      <c r="J69" s="188"/>
      <c r="K69" s="188"/>
      <c r="L69" s="188"/>
      <c r="M69" s="188"/>
      <c r="N69" s="188"/>
      <c r="O69" s="188"/>
    </row>
    <row r="70" spans="1:15" x14ac:dyDescent="0.25">
      <c r="A70" s="188"/>
      <c r="B70" s="189"/>
      <c r="C70" s="190"/>
      <c r="D70" s="190"/>
      <c r="E70" s="190"/>
      <c r="F70" s="190"/>
      <c r="G70" s="190"/>
      <c r="H70" s="188"/>
      <c r="I70" s="188"/>
      <c r="J70" s="188"/>
      <c r="K70" s="188"/>
      <c r="L70" s="188"/>
      <c r="M70" s="188"/>
      <c r="N70" s="188"/>
      <c r="O70" s="188"/>
    </row>
    <row r="71" spans="1:15" x14ac:dyDescent="0.25">
      <c r="A71" s="188"/>
      <c r="B71" s="189"/>
      <c r="C71" s="190"/>
      <c r="D71" s="190"/>
      <c r="E71" s="190"/>
      <c r="F71" s="190"/>
      <c r="G71" s="190"/>
      <c r="H71" s="188"/>
      <c r="I71" s="188"/>
      <c r="J71" s="188"/>
      <c r="K71" s="188"/>
      <c r="L71" s="188"/>
      <c r="M71" s="188"/>
      <c r="N71" s="188"/>
      <c r="O71" s="188"/>
    </row>
    <row r="72" spans="1:15" x14ac:dyDescent="0.25">
      <c r="A72" s="188"/>
      <c r="B72" s="189"/>
      <c r="C72" s="190"/>
      <c r="D72" s="190"/>
      <c r="E72" s="190"/>
      <c r="F72" s="190"/>
      <c r="G72" s="190"/>
      <c r="H72" s="188"/>
      <c r="I72" s="188"/>
      <c r="J72" s="188"/>
      <c r="K72" s="188"/>
      <c r="L72" s="188"/>
      <c r="M72" s="188"/>
      <c r="N72" s="188"/>
      <c r="O72" s="188"/>
    </row>
    <row r="73" spans="1:15" x14ac:dyDescent="0.25">
      <c r="A73" s="188"/>
      <c r="B73" s="189"/>
      <c r="C73" s="190"/>
      <c r="D73" s="190"/>
      <c r="E73" s="190"/>
      <c r="F73" s="190"/>
      <c r="G73" s="190"/>
      <c r="H73" s="188"/>
      <c r="I73" s="188"/>
      <c r="J73" s="188"/>
      <c r="K73" s="188"/>
      <c r="L73" s="188"/>
      <c r="M73" s="188"/>
      <c r="N73" s="188"/>
      <c r="O73" s="188"/>
    </row>
    <row r="74" spans="1:15" x14ac:dyDescent="0.25">
      <c r="A74" s="188"/>
      <c r="B74" s="189"/>
      <c r="C74" s="190"/>
      <c r="D74" s="190"/>
      <c r="E74" s="190"/>
      <c r="F74" s="190"/>
      <c r="G74" s="190"/>
      <c r="H74" s="188"/>
      <c r="I74" s="188"/>
      <c r="J74" s="188"/>
      <c r="K74" s="188"/>
      <c r="L74" s="188"/>
      <c r="M74" s="188"/>
      <c r="N74" s="188"/>
      <c r="O74" s="188"/>
    </row>
  </sheetData>
  <mergeCells count="3">
    <mergeCell ref="A21:E21"/>
    <mergeCell ref="F21:J21"/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B18" sqref="B18"/>
    </sheetView>
  </sheetViews>
  <sheetFormatPr defaultColWidth="9.125" defaultRowHeight="14.3" x14ac:dyDescent="0.25"/>
  <cols>
    <col min="1" max="1" width="9.125" style="5"/>
    <col min="2" max="51" width="12.75" style="5" customWidth="1"/>
    <col min="52" max="16384" width="9.125" style="5"/>
  </cols>
  <sheetData>
    <row r="1" spans="1:10" x14ac:dyDescent="0.25">
      <c r="A1" s="277" t="s">
        <v>113</v>
      </c>
      <c r="B1" s="278"/>
      <c r="C1" s="278"/>
      <c r="D1" s="279"/>
      <c r="F1" s="114"/>
      <c r="G1" s="114"/>
    </row>
    <row r="2" spans="1:10" x14ac:dyDescent="0.25">
      <c r="A2" s="280" t="s">
        <v>115</v>
      </c>
      <c r="B2" s="281"/>
      <c r="C2" s="281"/>
      <c r="D2" s="282"/>
      <c r="F2" s="27"/>
      <c r="G2" s="292" t="s">
        <v>100</v>
      </c>
      <c r="H2" s="293"/>
      <c r="I2" s="142">
        <v>50.456606666666659</v>
      </c>
      <c r="J2" s="143" t="s">
        <v>117</v>
      </c>
    </row>
    <row r="3" spans="1:10" x14ac:dyDescent="0.25">
      <c r="A3" s="277" t="s">
        <v>109</v>
      </c>
      <c r="B3" s="278"/>
      <c r="C3" s="278" t="s">
        <v>110</v>
      </c>
      <c r="D3" s="279"/>
      <c r="F3" s="103"/>
      <c r="G3" s="294" t="s">
        <v>101</v>
      </c>
      <c r="H3" s="276"/>
      <c r="I3" s="144">
        <v>49.705458333333326</v>
      </c>
      <c r="J3" s="145" t="s">
        <v>117</v>
      </c>
    </row>
    <row r="4" spans="1:10" x14ac:dyDescent="0.25">
      <c r="A4" s="280" t="s">
        <v>114</v>
      </c>
      <c r="B4" s="281"/>
      <c r="C4" s="281" t="s">
        <v>111</v>
      </c>
      <c r="D4" s="282"/>
      <c r="F4" s="103"/>
      <c r="G4" s="295" t="s">
        <v>102</v>
      </c>
      <c r="H4" s="296"/>
      <c r="I4" s="146">
        <v>1.5111988874461302</v>
      </c>
      <c r="J4" s="147" t="s">
        <v>75</v>
      </c>
    </row>
    <row r="5" spans="1:10" x14ac:dyDescent="0.25">
      <c r="A5" s="283" t="s">
        <v>116</v>
      </c>
      <c r="B5" s="284"/>
      <c r="C5" s="284" t="s">
        <v>112</v>
      </c>
      <c r="D5" s="285"/>
      <c r="F5" s="2"/>
      <c r="G5" s="103"/>
      <c r="H5" s="103"/>
      <c r="I5" s="103"/>
      <c r="J5" s="103"/>
    </row>
    <row r="8" spans="1:10" x14ac:dyDescent="0.25">
      <c r="A8" s="104"/>
      <c r="B8" s="34" t="s">
        <v>103</v>
      </c>
      <c r="C8" s="34" t="s">
        <v>104</v>
      </c>
      <c r="D8" s="34" t="s">
        <v>105</v>
      </c>
      <c r="E8" s="29" t="s">
        <v>106</v>
      </c>
    </row>
    <row r="9" spans="1:10" x14ac:dyDescent="0.25">
      <c r="A9" s="106" t="s">
        <v>107</v>
      </c>
      <c r="B9" s="30" t="s">
        <v>108</v>
      </c>
      <c r="C9" s="30" t="s">
        <v>108</v>
      </c>
      <c r="D9" s="30" t="s">
        <v>108</v>
      </c>
      <c r="E9" s="31" t="s">
        <v>108</v>
      </c>
    </row>
    <row r="10" spans="1:10" x14ac:dyDescent="0.25">
      <c r="A10" s="107"/>
      <c r="B10" s="32" t="s">
        <v>75</v>
      </c>
      <c r="C10" s="32" t="s">
        <v>75</v>
      </c>
      <c r="D10" s="32" t="s">
        <v>75</v>
      </c>
      <c r="E10" s="33" t="s">
        <v>75</v>
      </c>
    </row>
    <row r="11" spans="1:10" x14ac:dyDescent="0.25">
      <c r="A11" s="104">
        <v>1</v>
      </c>
      <c r="B11" s="34">
        <v>2.1399792311771577</v>
      </c>
      <c r="C11" s="34">
        <v>3.0059049765074719</v>
      </c>
      <c r="D11" s="34">
        <v>2.3276536602261784</v>
      </c>
      <c r="E11" s="29">
        <v>0.71072494097629924</v>
      </c>
    </row>
    <row r="12" spans="1:10" x14ac:dyDescent="0.25">
      <c r="A12" s="106">
        <v>2</v>
      </c>
      <c r="B12" s="30">
        <v>2.1029121657038332</v>
      </c>
      <c r="C12" s="30">
        <v>2.1007949102615227</v>
      </c>
      <c r="D12" s="30">
        <v>0.549531254347709</v>
      </c>
      <c r="E12" s="31">
        <v>72.238014975199917</v>
      </c>
    </row>
    <row r="13" spans="1:10" x14ac:dyDescent="0.25">
      <c r="A13" s="106">
        <v>3</v>
      </c>
      <c r="B13" s="30">
        <v>1.6285502372325493</v>
      </c>
      <c r="C13" s="30">
        <v>2.0177403625204482</v>
      </c>
      <c r="D13" s="30">
        <v>1.4141615013804216</v>
      </c>
      <c r="E13" s="31">
        <v>1.0255670530113976</v>
      </c>
    </row>
    <row r="14" spans="1:10" x14ac:dyDescent="0.25">
      <c r="A14" s="106">
        <v>4</v>
      </c>
      <c r="B14" s="30">
        <v>2.7884318686330407</v>
      </c>
      <c r="C14" s="30">
        <v>1.8028037450211911</v>
      </c>
      <c r="D14" s="30">
        <v>1.3305202977286141</v>
      </c>
      <c r="E14" s="31">
        <v>1.191069624129047</v>
      </c>
    </row>
    <row r="15" spans="1:10" x14ac:dyDescent="0.25">
      <c r="A15" s="106">
        <v>5</v>
      </c>
      <c r="B15" s="30">
        <v>1.800524693732156</v>
      </c>
      <c r="C15" s="30">
        <v>-19.818584715595485</v>
      </c>
      <c r="D15" s="30">
        <v>11.474932553231449</v>
      </c>
      <c r="E15" s="31">
        <v>2.1260344225920491</v>
      </c>
    </row>
    <row r="16" spans="1:10" x14ac:dyDescent="0.25">
      <c r="A16" s="106">
        <v>6</v>
      </c>
      <c r="B16" s="30">
        <v>2.5017192348137209</v>
      </c>
      <c r="C16" s="30">
        <v>1.7436359974601576</v>
      </c>
      <c r="D16" s="30">
        <v>2.897687144524081</v>
      </c>
      <c r="E16" s="31">
        <v>1.2464100082689424</v>
      </c>
    </row>
    <row r="17" spans="1:5" x14ac:dyDescent="0.25">
      <c r="A17" s="106">
        <v>7</v>
      </c>
      <c r="B17" s="30">
        <v>162.63290955544068</v>
      </c>
      <c r="C17" s="30">
        <v>2.7228061433078325</v>
      </c>
      <c r="D17" s="30">
        <v>3.5833740213039618</v>
      </c>
      <c r="E17" s="31">
        <v>4.0026158316059597</v>
      </c>
    </row>
    <row r="18" spans="1:5" x14ac:dyDescent="0.25">
      <c r="A18" s="106">
        <v>8</v>
      </c>
      <c r="B18" s="30">
        <v>7.4472172428742054</v>
      </c>
      <c r="C18" s="30">
        <v>5.2039176304154955</v>
      </c>
      <c r="D18" s="30">
        <v>7.173544615240866</v>
      </c>
      <c r="E18" s="31">
        <v>5.9415471486595415</v>
      </c>
    </row>
    <row r="19" spans="1:5" x14ac:dyDescent="0.25">
      <c r="A19" s="106">
        <v>9</v>
      </c>
      <c r="B19" s="30">
        <v>10.363928563190656</v>
      </c>
      <c r="C19" s="30">
        <v>9.9448868103137738</v>
      </c>
      <c r="D19" s="30">
        <v>11.455678530602246</v>
      </c>
      <c r="E19" s="31">
        <v>11.217861780844867</v>
      </c>
    </row>
    <row r="20" spans="1:5" x14ac:dyDescent="0.25">
      <c r="A20" s="107">
        <v>10</v>
      </c>
      <c r="B20" s="32">
        <v>4.9483665772624175</v>
      </c>
      <c r="C20" s="32">
        <v>7.62428469529622</v>
      </c>
      <c r="D20" s="32">
        <v>6.4102901182741379</v>
      </c>
      <c r="E20" s="33">
        <v>6.6998262151517691</v>
      </c>
    </row>
    <row r="23" spans="1:5" x14ac:dyDescent="0.25">
      <c r="D23" s="176"/>
    </row>
  </sheetData>
  <mergeCells count="11">
    <mergeCell ref="A4:B4"/>
    <mergeCell ref="C4:D4"/>
    <mergeCell ref="G4:H4"/>
    <mergeCell ref="A5:B5"/>
    <mergeCell ref="C5:D5"/>
    <mergeCell ref="A1:D1"/>
    <mergeCell ref="A2:D2"/>
    <mergeCell ref="G2:H2"/>
    <mergeCell ref="A3:B3"/>
    <mergeCell ref="C3:D3"/>
    <mergeCell ref="G3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:W128"/>
  <sheetViews>
    <sheetView zoomScaleNormal="100" workbookViewId="0">
      <selection activeCell="C7" sqref="C7:F7"/>
    </sheetView>
  </sheetViews>
  <sheetFormatPr defaultColWidth="9.125" defaultRowHeight="14.3" x14ac:dyDescent="0.25"/>
  <cols>
    <col min="1" max="1" width="10.75" style="5" customWidth="1"/>
    <col min="2" max="14" width="10.75" style="103" customWidth="1"/>
    <col min="15" max="15" width="10.75" style="5" customWidth="1"/>
    <col min="16" max="18" width="10.75" style="103" customWidth="1"/>
    <col min="19" max="20" width="10.75" style="5" customWidth="1"/>
    <col min="21" max="16384" width="9.125" style="5"/>
  </cols>
  <sheetData>
    <row r="1" spans="1:23" x14ac:dyDescent="0.25">
      <c r="A1" s="277" t="s">
        <v>113</v>
      </c>
      <c r="B1" s="278"/>
      <c r="C1" s="278"/>
      <c r="D1" s="279"/>
      <c r="E1" s="5"/>
      <c r="F1" s="5"/>
      <c r="H1" s="304" t="s">
        <v>85</v>
      </c>
      <c r="I1" s="305"/>
      <c r="J1" s="114"/>
      <c r="K1" s="114"/>
      <c r="L1" s="5"/>
      <c r="M1" s="5"/>
      <c r="N1" s="5"/>
    </row>
    <row r="2" spans="1:23" x14ac:dyDescent="0.25">
      <c r="A2" s="280" t="s">
        <v>115</v>
      </c>
      <c r="B2" s="281"/>
      <c r="C2" s="281"/>
      <c r="D2" s="282"/>
      <c r="E2" s="5"/>
      <c r="F2" s="5"/>
      <c r="H2" s="306" t="s">
        <v>68</v>
      </c>
      <c r="I2" s="307"/>
      <c r="J2" s="27"/>
      <c r="K2" s="292" t="s">
        <v>100</v>
      </c>
      <c r="L2" s="293"/>
      <c r="M2" s="142">
        <v>50.456606666666659</v>
      </c>
      <c r="N2" s="143" t="s">
        <v>117</v>
      </c>
    </row>
    <row r="3" spans="1:23" x14ac:dyDescent="0.25">
      <c r="A3" s="277" t="s">
        <v>109</v>
      </c>
      <c r="B3" s="278"/>
      <c r="C3" s="278" t="s">
        <v>110</v>
      </c>
      <c r="D3" s="279"/>
      <c r="E3" s="5"/>
      <c r="F3" s="5"/>
      <c r="H3" s="300" t="s">
        <v>69</v>
      </c>
      <c r="I3" s="301"/>
      <c r="K3" s="294" t="s">
        <v>101</v>
      </c>
      <c r="L3" s="276"/>
      <c r="M3" s="144">
        <v>49.705458333333326</v>
      </c>
      <c r="N3" s="145" t="s">
        <v>117</v>
      </c>
    </row>
    <row r="4" spans="1:23" x14ac:dyDescent="0.25">
      <c r="A4" s="280" t="s">
        <v>114</v>
      </c>
      <c r="B4" s="281"/>
      <c r="C4" s="281" t="s">
        <v>111</v>
      </c>
      <c r="D4" s="282"/>
      <c r="E4" s="5"/>
      <c r="F4" s="5"/>
      <c r="H4" s="302" t="s">
        <v>67</v>
      </c>
      <c r="I4" s="303"/>
      <c r="K4" s="295" t="s">
        <v>102</v>
      </c>
      <c r="L4" s="296"/>
      <c r="M4" s="146">
        <v>1.5111988874461302</v>
      </c>
      <c r="N4" s="147" t="s">
        <v>75</v>
      </c>
    </row>
    <row r="5" spans="1:23" x14ac:dyDescent="0.25">
      <c r="A5" s="283" t="s">
        <v>116</v>
      </c>
      <c r="B5" s="284"/>
      <c r="C5" s="284" t="s">
        <v>112</v>
      </c>
      <c r="D5" s="285"/>
      <c r="E5" s="5"/>
      <c r="F5" s="5"/>
      <c r="G5" s="98"/>
      <c r="J5" s="2"/>
    </row>
    <row r="6" spans="1:23" x14ac:dyDescent="0.25">
      <c r="B6" s="5"/>
      <c r="C6" s="5"/>
      <c r="D6" s="5"/>
      <c r="F6" s="98"/>
      <c r="G6" s="98"/>
    </row>
    <row r="7" spans="1:23" x14ac:dyDescent="0.25">
      <c r="A7" s="100" t="s">
        <v>2</v>
      </c>
      <c r="B7" s="101" t="s">
        <v>2</v>
      </c>
      <c r="C7" s="297" t="s">
        <v>7</v>
      </c>
      <c r="D7" s="298"/>
      <c r="E7" s="298"/>
      <c r="F7" s="298"/>
      <c r="G7" s="297" t="s">
        <v>59</v>
      </c>
      <c r="H7" s="298"/>
      <c r="I7" s="298"/>
      <c r="J7" s="299"/>
      <c r="K7" s="100" t="s">
        <v>5</v>
      </c>
      <c r="L7" s="101" t="s">
        <v>51</v>
      </c>
      <c r="M7" s="101" t="s">
        <v>52</v>
      </c>
      <c r="N7" s="297" t="s">
        <v>60</v>
      </c>
      <c r="O7" s="298"/>
      <c r="P7" s="298"/>
      <c r="Q7" s="299"/>
      <c r="R7" s="100" t="s">
        <v>5</v>
      </c>
      <c r="S7" s="101" t="s">
        <v>51</v>
      </c>
      <c r="T7" s="102" t="s">
        <v>52</v>
      </c>
    </row>
    <row r="8" spans="1:23" x14ac:dyDescent="0.25">
      <c r="A8" s="23"/>
      <c r="B8" s="13" t="s">
        <v>53</v>
      </c>
      <c r="C8" s="23"/>
      <c r="D8" s="21"/>
      <c r="E8" s="21"/>
      <c r="F8" s="21"/>
      <c r="G8" s="36" t="s">
        <v>75</v>
      </c>
      <c r="H8" s="22" t="s">
        <v>75</v>
      </c>
      <c r="I8" s="22" t="s">
        <v>75</v>
      </c>
      <c r="J8" s="71" t="s">
        <v>75</v>
      </c>
      <c r="K8" s="22" t="s">
        <v>75</v>
      </c>
      <c r="L8" s="22" t="s">
        <v>75</v>
      </c>
      <c r="M8" s="71" t="s">
        <v>75</v>
      </c>
      <c r="N8" s="36" t="s">
        <v>75</v>
      </c>
      <c r="O8" s="22" t="s">
        <v>75</v>
      </c>
      <c r="P8" s="22" t="s">
        <v>75</v>
      </c>
      <c r="Q8" s="71" t="s">
        <v>75</v>
      </c>
      <c r="R8" s="37" t="s">
        <v>75</v>
      </c>
      <c r="S8" s="37" t="s">
        <v>75</v>
      </c>
      <c r="T8" s="38" t="s">
        <v>75</v>
      </c>
    </row>
    <row r="9" spans="1:23" x14ac:dyDescent="0.25">
      <c r="A9" s="136">
        <v>0</v>
      </c>
      <c r="B9" s="137">
        <f>A9/1000000</f>
        <v>0</v>
      </c>
      <c r="C9" s="82" t="s">
        <v>3</v>
      </c>
      <c r="D9" s="83" t="s">
        <v>4</v>
      </c>
      <c r="E9" s="83" t="s">
        <v>14</v>
      </c>
      <c r="F9" s="83" t="s">
        <v>16</v>
      </c>
      <c r="G9" s="84">
        <f>AVERAGE(B23:B28)</f>
        <v>3.726050550508095</v>
      </c>
      <c r="H9" s="85">
        <f t="shared" ref="H9:J9" si="0">AVERAGE(C23:C28)</f>
        <v>3.0644338404983151</v>
      </c>
      <c r="I9" s="85">
        <f t="shared" si="0"/>
        <v>2.7203809574603759</v>
      </c>
      <c r="J9" s="85">
        <f t="shared" si="0"/>
        <v>3.0647319450528734</v>
      </c>
      <c r="K9" s="124">
        <f t="shared" ref="K9:K16" si="1">AVERAGE(G9:J9)</f>
        <v>3.1438993233799151</v>
      </c>
      <c r="L9" s="125">
        <f>K9-MIN(G9:J9)</f>
        <v>0.42351836591953917</v>
      </c>
      <c r="M9" s="126">
        <f>MAX(G9:J9)-K9</f>
        <v>0.5821512271281799</v>
      </c>
      <c r="N9" s="63">
        <f>AVERAGE(B25:B28)</f>
        <v>4.8047491372409148</v>
      </c>
      <c r="O9" s="63">
        <f t="shared" ref="O9:Q9" si="2">AVERAGE(C25:C28)</f>
        <v>3.8694281250873721</v>
      </c>
      <c r="P9" s="63">
        <f t="shared" si="2"/>
        <v>3.3707290624397981</v>
      </c>
      <c r="Q9" s="63">
        <f t="shared" si="2"/>
        <v>4.1866385825997794</v>
      </c>
      <c r="R9" s="124">
        <f t="shared" ref="R9:R16" si="3">AVERAGE(N9:Q9)</f>
        <v>4.0578862268419664</v>
      </c>
      <c r="S9" s="125">
        <f>R9-MIN(N9:Q9)</f>
        <v>0.68715716440216834</v>
      </c>
      <c r="T9" s="126">
        <f>MAX(N9:Q9)-R9</f>
        <v>0.74686291039894837</v>
      </c>
      <c r="W9" s="233"/>
    </row>
    <row r="10" spans="1:23" x14ac:dyDescent="0.25">
      <c r="A10" s="138">
        <v>150000</v>
      </c>
      <c r="B10" s="139">
        <f t="shared" ref="B10:B16" si="4">A10/1000000</f>
        <v>0.15</v>
      </c>
      <c r="C10" s="86" t="s">
        <v>17</v>
      </c>
      <c r="D10" s="87" t="s">
        <v>18</v>
      </c>
      <c r="E10" s="87" t="s">
        <v>19</v>
      </c>
      <c r="F10" s="87" t="s">
        <v>20</v>
      </c>
      <c r="G10" s="88">
        <f>AVERAGE(B37:B42)</f>
        <v>2.9573024113448896</v>
      </c>
      <c r="H10" s="63">
        <f t="shared" ref="H10:J10" si="5">AVERAGE(C37:C42)</f>
        <v>3.0788950218811171</v>
      </c>
      <c r="I10" s="63">
        <f t="shared" si="5"/>
        <v>2.7874004568182449</v>
      </c>
      <c r="J10" s="63">
        <f t="shared" si="5"/>
        <v>2.647839384084659</v>
      </c>
      <c r="K10" s="127">
        <f t="shared" si="1"/>
        <v>2.8678593185322274</v>
      </c>
      <c r="L10" s="128">
        <f t="shared" ref="L10:L16" si="6">K10-MIN(G10:J10)</f>
        <v>0.2200199344475684</v>
      </c>
      <c r="M10" s="129">
        <f t="shared" ref="M10:M16" si="7">MAX(G10:J10)-K10</f>
        <v>0.21103570334888966</v>
      </c>
      <c r="N10" s="63">
        <f>AVERAGE(B39:B42)</f>
        <v>3.4384512094770763</v>
      </c>
      <c r="O10" s="63">
        <f t="shared" ref="O10:Q10" si="8">AVERAGE(C39:C42)</f>
        <v>3.7255141315537226</v>
      </c>
      <c r="P10" s="63">
        <f t="shared" si="8"/>
        <v>3.5293191861185029</v>
      </c>
      <c r="Q10" s="63">
        <f t="shared" si="8"/>
        <v>3.0506498786417606</v>
      </c>
      <c r="R10" s="127">
        <f t="shared" si="3"/>
        <v>3.4359836014477656</v>
      </c>
      <c r="S10" s="128">
        <f t="shared" ref="S10:S16" si="9">R10-MIN(N10:Q10)</f>
        <v>0.38533372280600497</v>
      </c>
      <c r="T10" s="129">
        <f t="shared" ref="T10:T16" si="10">MAX(N10:Q10)-R10</f>
        <v>0.28953053010595697</v>
      </c>
      <c r="W10" s="233"/>
    </row>
    <row r="11" spans="1:23" x14ac:dyDescent="0.25">
      <c r="A11" s="138">
        <v>300000</v>
      </c>
      <c r="B11" s="139">
        <f t="shared" si="4"/>
        <v>0.3</v>
      </c>
      <c r="C11" s="86" t="s">
        <v>21</v>
      </c>
      <c r="D11" s="87" t="s">
        <v>22</v>
      </c>
      <c r="E11" s="87" t="s">
        <v>23</v>
      </c>
      <c r="F11" s="87" t="s">
        <v>24</v>
      </c>
      <c r="G11" s="88">
        <f>AVERAGE(B51:B56)</f>
        <v>3.0412533039609961</v>
      </c>
      <c r="H11" s="63">
        <f t="shared" ref="H11:J11" si="11">AVERAGE(C51:C56)</f>
        <v>2.8111819043151436</v>
      </c>
      <c r="I11" s="63">
        <f t="shared" si="11"/>
        <v>3.2863670516657382</v>
      </c>
      <c r="J11" s="63">
        <f t="shared" si="11"/>
        <v>1.9936597922836612</v>
      </c>
      <c r="K11" s="127">
        <f t="shared" si="1"/>
        <v>2.7831155130563849</v>
      </c>
      <c r="L11" s="128">
        <f t="shared" si="6"/>
        <v>0.78945572077272375</v>
      </c>
      <c r="M11" s="129">
        <f t="shared" si="7"/>
        <v>0.50325153860935323</v>
      </c>
      <c r="N11" s="63">
        <f>AVERAGE(B53:B56)</f>
        <v>4.2599816950506657</v>
      </c>
      <c r="O11" s="63">
        <f t="shared" ref="O11:Q11" si="12">AVERAGE(C53:C56)</f>
        <v>3.5799597291536367</v>
      </c>
      <c r="P11" s="63">
        <f t="shared" si="12"/>
        <v>3.9582656682254518</v>
      </c>
      <c r="Q11" s="63">
        <f t="shared" si="12"/>
        <v>2.5796375540800467</v>
      </c>
      <c r="R11" s="127">
        <f t="shared" si="3"/>
        <v>3.59446116162745</v>
      </c>
      <c r="S11" s="128">
        <f t="shared" si="9"/>
        <v>1.0148236075474033</v>
      </c>
      <c r="T11" s="129">
        <f t="shared" si="10"/>
        <v>0.66552053342321571</v>
      </c>
      <c r="W11" s="233"/>
    </row>
    <row r="12" spans="1:23" x14ac:dyDescent="0.25">
      <c r="A12" s="138">
        <v>450000</v>
      </c>
      <c r="B12" s="139">
        <f t="shared" si="4"/>
        <v>0.45</v>
      </c>
      <c r="C12" s="86" t="s">
        <v>25</v>
      </c>
      <c r="D12" s="87" t="s">
        <v>26</v>
      </c>
      <c r="E12" s="87" t="s">
        <v>27</v>
      </c>
      <c r="F12" s="87" t="s">
        <v>28</v>
      </c>
      <c r="G12" s="88">
        <f>AVERAGE(B65:B70)</f>
        <v>2.4739021908898455</v>
      </c>
      <c r="H12" s="63">
        <f t="shared" ref="H12:J12" si="13">AVERAGE(C65:C70)</f>
        <v>2.6052528946380091</v>
      </c>
      <c r="I12" s="63">
        <f t="shared" si="13"/>
        <v>2.292964665854754</v>
      </c>
      <c r="J12" s="63">
        <f t="shared" si="13"/>
        <v>2.8186731987787987</v>
      </c>
      <c r="K12" s="127">
        <f t="shared" si="1"/>
        <v>2.5476982375403519</v>
      </c>
      <c r="L12" s="128">
        <f t="shared" si="6"/>
        <v>0.25473357168559785</v>
      </c>
      <c r="M12" s="129">
        <f t="shared" si="7"/>
        <v>0.27097496123844689</v>
      </c>
      <c r="N12" s="63">
        <f>AVERAGE(B67:B70)</f>
        <v>3.2269569882483964</v>
      </c>
      <c r="O12" s="63">
        <f t="shared" ref="O12:Q12" si="14">AVERAGE(C67:C70)</f>
        <v>3.3052794650102224</v>
      </c>
      <c r="P12" s="63">
        <f t="shared" si="14"/>
        <v>2.9079217386689056</v>
      </c>
      <c r="Q12" s="63">
        <f t="shared" si="14"/>
        <v>3.5269694722205909</v>
      </c>
      <c r="R12" s="127">
        <f t="shared" si="3"/>
        <v>3.2417819160370289</v>
      </c>
      <c r="S12" s="128">
        <f t="shared" si="9"/>
        <v>0.33386017736812335</v>
      </c>
      <c r="T12" s="129">
        <f t="shared" si="10"/>
        <v>0.28518755618356195</v>
      </c>
      <c r="W12" s="233"/>
    </row>
    <row r="13" spans="1:23" x14ac:dyDescent="0.25">
      <c r="A13" s="138">
        <v>600000</v>
      </c>
      <c r="B13" s="139">
        <f t="shared" si="4"/>
        <v>0.6</v>
      </c>
      <c r="C13" s="86" t="s">
        <v>29</v>
      </c>
      <c r="D13" s="89" t="s">
        <v>30</v>
      </c>
      <c r="E13" s="89" t="s">
        <v>31</v>
      </c>
      <c r="F13" s="89" t="s">
        <v>32</v>
      </c>
      <c r="G13" s="88">
        <f>AVERAGE(B79:B84)</f>
        <v>2.5362826629452173</v>
      </c>
      <c r="H13" s="63">
        <f t="shared" ref="H13:J13" si="15">AVERAGE(C79:C84)</f>
        <v>2.4357738606462078</v>
      </c>
      <c r="I13" s="63">
        <f t="shared" si="15"/>
        <v>2.3059777242308481</v>
      </c>
      <c r="J13" s="63">
        <f t="shared" si="15"/>
        <v>3.066596055915991</v>
      </c>
      <c r="K13" s="127">
        <f t="shared" si="1"/>
        <v>2.5861575759345659</v>
      </c>
      <c r="L13" s="128">
        <f t="shared" si="6"/>
        <v>0.28017985170371773</v>
      </c>
      <c r="M13" s="129">
        <f t="shared" si="7"/>
        <v>0.48043847998142519</v>
      </c>
      <c r="N13" s="63">
        <f>AVERAGE(B81:B84)</f>
        <v>3.061742719962202</v>
      </c>
      <c r="O13" s="63">
        <f t="shared" ref="O13:Q13" si="16">AVERAGE(C81:C84)</f>
        <v>3.2840866379449611</v>
      </c>
      <c r="P13" s="63">
        <f t="shared" si="16"/>
        <v>2.7648617369244146</v>
      </c>
      <c r="Q13" s="63">
        <f t="shared" si="16"/>
        <v>3.7015260104046508</v>
      </c>
      <c r="R13" s="127">
        <f t="shared" si="3"/>
        <v>3.2030542763090573</v>
      </c>
      <c r="S13" s="128">
        <f t="shared" si="9"/>
        <v>0.43819253938464264</v>
      </c>
      <c r="T13" s="129">
        <f t="shared" si="10"/>
        <v>0.49847173409559353</v>
      </c>
      <c r="W13" s="233"/>
    </row>
    <row r="14" spans="1:23" x14ac:dyDescent="0.25">
      <c r="A14" s="138">
        <v>750000</v>
      </c>
      <c r="B14" s="139">
        <f t="shared" si="4"/>
        <v>0.75</v>
      </c>
      <c r="C14" s="86" t="s">
        <v>34</v>
      </c>
      <c r="D14" s="89" t="s">
        <v>33</v>
      </c>
      <c r="E14" s="89" t="s">
        <v>35</v>
      </c>
      <c r="F14" s="89" t="s">
        <v>36</v>
      </c>
      <c r="G14" s="88">
        <f>AVERAGE(B93:B98)</f>
        <v>3.1518719595814297</v>
      </c>
      <c r="H14" s="63">
        <f t="shared" ref="H14:J14" si="17">AVERAGE(C93:C98)</f>
        <v>2.1506840515128229</v>
      </c>
      <c r="I14" s="63">
        <f t="shared" si="17"/>
        <v>2.2203993736904541</v>
      </c>
      <c r="J14" s="63">
        <f t="shared" si="17"/>
        <v>3.3761803341340411</v>
      </c>
      <c r="K14" s="127">
        <f t="shared" si="1"/>
        <v>2.724783929729687</v>
      </c>
      <c r="L14" s="128">
        <f t="shared" si="6"/>
        <v>0.57409987821686403</v>
      </c>
      <c r="M14" s="129">
        <f t="shared" si="7"/>
        <v>0.65139640440435409</v>
      </c>
      <c r="N14" s="63">
        <f>AVERAGE(B95:B98)</f>
        <v>3.8208810723836768</v>
      </c>
      <c r="O14" s="63">
        <f t="shared" ref="O14:Q14" si="18">AVERAGE(C95:C98)</f>
        <v>2.7466341761083175</v>
      </c>
      <c r="P14" s="63">
        <f t="shared" si="18"/>
        <v>2.8396265734039816</v>
      </c>
      <c r="Q14" s="63">
        <f t="shared" si="18"/>
        <v>4.2253294175667078</v>
      </c>
      <c r="R14" s="127">
        <f t="shared" si="3"/>
        <v>3.4081178098656713</v>
      </c>
      <c r="S14" s="128">
        <f t="shared" si="9"/>
        <v>0.66148363375735375</v>
      </c>
      <c r="T14" s="129">
        <f t="shared" si="10"/>
        <v>0.81721160770103651</v>
      </c>
      <c r="W14" s="233"/>
    </row>
    <row r="15" spans="1:23" x14ac:dyDescent="0.25">
      <c r="A15" s="138">
        <v>900000</v>
      </c>
      <c r="B15" s="139">
        <f t="shared" si="4"/>
        <v>0.9</v>
      </c>
      <c r="C15" s="86" t="s">
        <v>37</v>
      </c>
      <c r="D15" s="89" t="s">
        <v>38</v>
      </c>
      <c r="E15" s="89" t="s">
        <v>39</v>
      </c>
      <c r="F15" s="89" t="s">
        <v>40</v>
      </c>
      <c r="G15" s="88">
        <f>AVERAGE(B107:B112)</f>
        <v>2.1113966158607158</v>
      </c>
      <c r="H15" s="63">
        <f t="shared" ref="H15:J15" si="19">AVERAGE(C107:C112)</f>
        <v>2.6910971418899159</v>
      </c>
      <c r="I15" s="63">
        <f t="shared" si="19"/>
        <v>3.0378938797144852</v>
      </c>
      <c r="J15" s="63">
        <f t="shared" si="19"/>
        <v>2.7412866737476747</v>
      </c>
      <c r="K15" s="127">
        <f t="shared" si="1"/>
        <v>2.645418577803198</v>
      </c>
      <c r="L15" s="128">
        <f t="shared" si="6"/>
        <v>0.53402196194248219</v>
      </c>
      <c r="M15" s="129">
        <f t="shared" si="7"/>
        <v>0.39247530191128721</v>
      </c>
      <c r="N15" s="63">
        <f>AVERAGE(B109:B112)</f>
        <v>2.3751927531471275</v>
      </c>
      <c r="O15" s="63">
        <f t="shared" ref="O15:Q15" si="20">AVERAGE(C109:C112)</f>
        <v>3.1864471864163124</v>
      </c>
      <c r="P15" s="63">
        <f t="shared" si="20"/>
        <v>4.044555371045278</v>
      </c>
      <c r="Q15" s="63">
        <f t="shared" si="20"/>
        <v>3.6113480659010939</v>
      </c>
      <c r="R15" s="127">
        <f t="shared" si="3"/>
        <v>3.3043858441274532</v>
      </c>
      <c r="S15" s="128">
        <f t="shared" si="9"/>
        <v>0.92919309098032565</v>
      </c>
      <c r="T15" s="129">
        <f t="shared" si="10"/>
        <v>0.74016952691782478</v>
      </c>
      <c r="W15" s="233"/>
    </row>
    <row r="16" spans="1:23" x14ac:dyDescent="0.25">
      <c r="A16" s="140">
        <v>2000000</v>
      </c>
      <c r="B16" s="141">
        <f t="shared" si="4"/>
        <v>2</v>
      </c>
      <c r="C16" s="79" t="s">
        <v>41</v>
      </c>
      <c r="D16" s="55" t="s">
        <v>47</v>
      </c>
      <c r="E16" s="55" t="s">
        <v>49</v>
      </c>
      <c r="F16" s="78" t="s">
        <v>50</v>
      </c>
      <c r="G16" s="80">
        <f>AVERAGE(B121:B126)</f>
        <v>2.3992078267024821</v>
      </c>
      <c r="H16" s="53">
        <f t="shared" ref="H16:J16" si="21">AVERAGE(C121:C126)</f>
        <v>2.5156831165180256</v>
      </c>
      <c r="I16" s="53">
        <f t="shared" si="21"/>
        <v>2.9181240988552588</v>
      </c>
      <c r="J16" s="64">
        <f t="shared" si="21"/>
        <v>1.6234296120982155</v>
      </c>
      <c r="K16" s="130">
        <f t="shared" si="1"/>
        <v>2.3641111635434955</v>
      </c>
      <c r="L16" s="131">
        <f t="shared" si="6"/>
        <v>0.74068155144528003</v>
      </c>
      <c r="M16" s="132">
        <f t="shared" si="7"/>
        <v>0.55401293531176332</v>
      </c>
      <c r="N16" s="81">
        <f>AVERAGE(B123:B126)</f>
        <v>2.6468204227281631</v>
      </c>
      <c r="O16" s="53">
        <f t="shared" ref="O16:Q16" si="22">AVERAGE(C123:C126)</f>
        <v>3.2913918200198395</v>
      </c>
      <c r="P16" s="53">
        <f t="shared" si="22"/>
        <v>3.5416462660194634</v>
      </c>
      <c r="Q16" s="64">
        <f t="shared" si="22"/>
        <v>2.4461516030866424</v>
      </c>
      <c r="R16" s="130">
        <f t="shared" si="3"/>
        <v>2.9815025279635274</v>
      </c>
      <c r="S16" s="131">
        <f t="shared" si="9"/>
        <v>0.53535092487688507</v>
      </c>
      <c r="T16" s="132">
        <f t="shared" si="10"/>
        <v>0.56014373805593598</v>
      </c>
      <c r="V16" s="233"/>
      <c r="W16" s="233"/>
    </row>
    <row r="17" spans="1:23" x14ac:dyDescent="0.25">
      <c r="B17" s="3"/>
      <c r="C17" s="4"/>
      <c r="D17" s="7"/>
      <c r="E17" s="7"/>
      <c r="F17" s="7"/>
      <c r="G17" s="1"/>
      <c r="K17" s="1"/>
      <c r="L17" s="1"/>
      <c r="M17" s="1"/>
      <c r="W17" s="233"/>
    </row>
    <row r="18" spans="1:23" x14ac:dyDescent="0.25">
      <c r="A18" s="28" t="s">
        <v>77</v>
      </c>
      <c r="B18" s="92" t="s">
        <v>3</v>
      </c>
      <c r="C18" s="92" t="s">
        <v>4</v>
      </c>
      <c r="D18" s="92" t="s">
        <v>14</v>
      </c>
      <c r="E18" s="92" t="s">
        <v>16</v>
      </c>
      <c r="F18" s="29" t="s">
        <v>5</v>
      </c>
      <c r="G18" s="1"/>
      <c r="K18" s="1"/>
      <c r="L18" s="1"/>
      <c r="M18" s="1"/>
    </row>
    <row r="19" spans="1:23" x14ac:dyDescent="0.25">
      <c r="A19" s="106" t="s">
        <v>54</v>
      </c>
      <c r="B19" s="30" t="s">
        <v>0</v>
      </c>
      <c r="C19" s="30" t="s">
        <v>0</v>
      </c>
      <c r="D19" s="30" t="s">
        <v>0</v>
      </c>
      <c r="E19" s="30" t="s">
        <v>0</v>
      </c>
      <c r="F19" s="31" t="s">
        <v>0</v>
      </c>
      <c r="G19" s="1"/>
      <c r="K19" s="1"/>
      <c r="L19" s="1"/>
      <c r="M19" s="1"/>
    </row>
    <row r="20" spans="1:23" x14ac:dyDescent="0.25">
      <c r="A20" s="106"/>
      <c r="B20" s="30" t="s">
        <v>75</v>
      </c>
      <c r="C20" s="30" t="s">
        <v>75</v>
      </c>
      <c r="D20" s="30" t="s">
        <v>75</v>
      </c>
      <c r="E20" s="30" t="s">
        <v>75</v>
      </c>
      <c r="F20" s="31" t="s">
        <v>6</v>
      </c>
      <c r="K20" s="1"/>
      <c r="L20" s="1"/>
      <c r="M20" s="1"/>
    </row>
    <row r="21" spans="1:23" x14ac:dyDescent="0.25">
      <c r="A21" s="104">
        <v>1</v>
      </c>
      <c r="B21" s="34">
        <v>0.54638572101416671</v>
      </c>
      <c r="C21" s="34">
        <v>2.0909566150424119</v>
      </c>
      <c r="D21" s="34">
        <v>1.1562752779472476</v>
      </c>
      <c r="E21" s="34">
        <v>0.85996634819071027</v>
      </c>
      <c r="F21" s="29">
        <f>AVERAGE(B21:E21)</f>
        <v>1.163395990548634</v>
      </c>
      <c r="K21" s="1"/>
      <c r="L21" s="1"/>
      <c r="M21" s="1"/>
    </row>
    <row r="22" spans="1:23" x14ac:dyDescent="0.25">
      <c r="A22" s="106">
        <v>2</v>
      </c>
      <c r="B22" s="30">
        <v>0.13318750141930419</v>
      </c>
      <c r="C22" s="30">
        <v>2.4577042674285949</v>
      </c>
      <c r="D22" s="30">
        <v>1.1141329692927959</v>
      </c>
      <c r="E22" s="30">
        <v>1.8186599514653246</v>
      </c>
      <c r="F22" s="31">
        <f t="shared" ref="F22:F30" si="23">AVERAGE(B22:E22)</f>
        <v>1.3809211724015049</v>
      </c>
      <c r="K22" s="1"/>
      <c r="L22" s="1"/>
      <c r="M22" s="1"/>
    </row>
    <row r="23" spans="1:23" x14ac:dyDescent="0.25">
      <c r="A23" s="106">
        <v>3</v>
      </c>
      <c r="B23" s="30">
        <v>1.6239606892863829</v>
      </c>
      <c r="C23" s="30">
        <v>1.209299141280523</v>
      </c>
      <c r="D23" s="30">
        <v>2.0282263057370171</v>
      </c>
      <c r="E23" s="30">
        <v>0.84099235975411912</v>
      </c>
      <c r="F23" s="31">
        <f t="shared" si="23"/>
        <v>1.4256196240145105</v>
      </c>
      <c r="K23" s="1"/>
      <c r="L23" s="1"/>
      <c r="M23" s="1"/>
    </row>
    <row r="24" spans="1:23" x14ac:dyDescent="0.25">
      <c r="A24" s="106">
        <v>4</v>
      </c>
      <c r="B24" s="30">
        <v>1.5133460647985291</v>
      </c>
      <c r="C24" s="30">
        <v>1.6995914013598779</v>
      </c>
      <c r="D24" s="30">
        <v>0.81114318926604556</v>
      </c>
      <c r="E24" s="30">
        <v>0.80084498016400241</v>
      </c>
      <c r="F24" s="31">
        <f t="shared" si="23"/>
        <v>1.2062314088971138</v>
      </c>
    </row>
    <row r="25" spans="1:23" x14ac:dyDescent="0.25">
      <c r="A25" s="106">
        <v>5</v>
      </c>
      <c r="B25" s="30">
        <v>2.8537603063448316</v>
      </c>
      <c r="C25" s="30">
        <v>2.6910633054696271</v>
      </c>
      <c r="D25" s="30">
        <v>0.76341389280377459</v>
      </c>
      <c r="E25" s="30">
        <v>2.5157824286918831</v>
      </c>
      <c r="F25" s="31">
        <f t="shared" si="23"/>
        <v>2.2060049833275293</v>
      </c>
    </row>
    <row r="26" spans="1:23" x14ac:dyDescent="0.25">
      <c r="A26" s="106">
        <v>6</v>
      </c>
      <c r="B26" s="30">
        <v>3.1434804740717315</v>
      </c>
      <c r="C26" s="30">
        <v>2.3274145224947635</v>
      </c>
      <c r="D26" s="30">
        <v>2.7328851969158565</v>
      </c>
      <c r="E26" s="30">
        <v>2.4747712942086535</v>
      </c>
      <c r="F26" s="31">
        <f t="shared" si="23"/>
        <v>2.6696378719227516</v>
      </c>
    </row>
    <row r="27" spans="1:23" x14ac:dyDescent="0.25">
      <c r="A27" s="106">
        <v>7</v>
      </c>
      <c r="B27" s="30">
        <v>4.6261237069458847</v>
      </c>
      <c r="C27" s="30">
        <v>3.4173062604073876</v>
      </c>
      <c r="D27" s="30">
        <v>4.1792829952916239</v>
      </c>
      <c r="E27" s="30">
        <v>4.0958006995053022</v>
      </c>
      <c r="F27" s="31">
        <f t="shared" si="23"/>
        <v>4.0796284155375497</v>
      </c>
    </row>
    <row r="28" spans="1:23" x14ac:dyDescent="0.25">
      <c r="A28" s="106">
        <v>8</v>
      </c>
      <c r="B28" s="30">
        <v>8.5956320616012114</v>
      </c>
      <c r="C28" s="30">
        <v>7.0419284119777092</v>
      </c>
      <c r="D28" s="30">
        <v>5.8073341647479371</v>
      </c>
      <c r="E28" s="30">
        <v>7.6601999079932792</v>
      </c>
      <c r="F28" s="31">
        <f t="shared" si="23"/>
        <v>7.2762736365800347</v>
      </c>
    </row>
    <row r="29" spans="1:23" x14ac:dyDescent="0.25">
      <c r="A29" s="106">
        <v>9</v>
      </c>
      <c r="B29" s="30">
        <v>11.234716253984976</v>
      </c>
      <c r="C29" s="30">
        <v>11.437149669597767</v>
      </c>
      <c r="D29" s="30">
        <v>10.919529758175781</v>
      </c>
      <c r="E29" s="30">
        <v>11.561653111603272</v>
      </c>
      <c r="F29" s="31">
        <f t="shared" si="23"/>
        <v>11.288262198340449</v>
      </c>
    </row>
    <row r="30" spans="1:23" x14ac:dyDescent="0.25">
      <c r="A30" s="107">
        <v>10</v>
      </c>
      <c r="B30" s="32">
        <v>2.5766150542325557</v>
      </c>
      <c r="C30" s="32">
        <v>9.1204057254647779</v>
      </c>
      <c r="D30" s="32">
        <v>6.1816895059802244</v>
      </c>
      <c r="E30" s="32">
        <v>5.5230602473115074</v>
      </c>
      <c r="F30" s="33">
        <f t="shared" si="23"/>
        <v>5.8504426332472654</v>
      </c>
    </row>
    <row r="31" spans="1:23" x14ac:dyDescent="0.25">
      <c r="A31" s="103"/>
      <c r="B31" s="35"/>
      <c r="D31" s="5"/>
      <c r="E31" s="5"/>
      <c r="F31" s="5"/>
    </row>
    <row r="32" spans="1:23" x14ac:dyDescent="0.25">
      <c r="A32" s="28" t="s">
        <v>78</v>
      </c>
      <c r="B32" s="92" t="s">
        <v>17</v>
      </c>
      <c r="C32" s="92" t="s">
        <v>18</v>
      </c>
      <c r="D32" s="92" t="s">
        <v>19</v>
      </c>
      <c r="E32" s="92" t="s">
        <v>20</v>
      </c>
      <c r="F32" s="29" t="s">
        <v>5</v>
      </c>
    </row>
    <row r="33" spans="1:11" x14ac:dyDescent="0.25">
      <c r="A33" s="106" t="s">
        <v>54</v>
      </c>
      <c r="B33" s="30" t="s">
        <v>0</v>
      </c>
      <c r="C33" s="30" t="s">
        <v>0</v>
      </c>
      <c r="D33" s="30" t="s">
        <v>0</v>
      </c>
      <c r="E33" s="30" t="s">
        <v>0</v>
      </c>
      <c r="F33" s="31" t="s">
        <v>0</v>
      </c>
    </row>
    <row r="34" spans="1:11" x14ac:dyDescent="0.25">
      <c r="A34" s="106"/>
      <c r="B34" s="30" t="s">
        <v>75</v>
      </c>
      <c r="C34" s="30" t="s">
        <v>75</v>
      </c>
      <c r="D34" s="30" t="s">
        <v>75</v>
      </c>
      <c r="E34" s="30" t="s">
        <v>75</v>
      </c>
      <c r="F34" s="31" t="s">
        <v>6</v>
      </c>
    </row>
    <row r="35" spans="1:11" x14ac:dyDescent="0.25">
      <c r="A35" s="104">
        <v>1</v>
      </c>
      <c r="B35" s="34">
        <v>1.7573901472185098</v>
      </c>
      <c r="C35" s="34">
        <v>2.3904633014440932</v>
      </c>
      <c r="D35" s="34">
        <v>2.1698269034438917</v>
      </c>
      <c r="E35" s="34">
        <v>2.1344380839152022</v>
      </c>
      <c r="F35" s="29">
        <f>AVERAGE(B35:E35)</f>
        <v>2.1130296090054244</v>
      </c>
    </row>
    <row r="36" spans="1:11" x14ac:dyDescent="0.25">
      <c r="A36" s="106">
        <v>2</v>
      </c>
      <c r="B36" s="30">
        <v>1.9274295986107894</v>
      </c>
      <c r="C36" s="30">
        <v>3.5493648681568226</v>
      </c>
      <c r="D36" s="30">
        <v>2.1407237354383097</v>
      </c>
      <c r="E36" s="30">
        <v>1.4316447228287525</v>
      </c>
      <c r="F36" s="31">
        <f t="shared" ref="F36:F44" si="24">AVERAGE(B36:E36)</f>
        <v>2.2622907312586684</v>
      </c>
    </row>
    <row r="37" spans="1:11" x14ac:dyDescent="0.25">
      <c r="A37" s="106">
        <v>3</v>
      </c>
      <c r="B37" s="30">
        <v>1.731008101835446</v>
      </c>
      <c r="C37" s="30">
        <v>1.7249255432745767</v>
      </c>
      <c r="D37" s="30">
        <v>1.3457218506449065</v>
      </c>
      <c r="E37" s="30">
        <v>2.0674378770927775</v>
      </c>
      <c r="F37" s="31">
        <f t="shared" si="24"/>
        <v>1.7172733432119265</v>
      </c>
    </row>
    <row r="38" spans="1:11" x14ac:dyDescent="0.25">
      <c r="A38" s="106">
        <v>4</v>
      </c>
      <c r="B38" s="30">
        <v>2.2590015283255895</v>
      </c>
      <c r="C38" s="30">
        <v>1.8463880617972357</v>
      </c>
      <c r="D38" s="30">
        <v>1.2614041457905512</v>
      </c>
      <c r="E38" s="30">
        <v>1.6169989128481332</v>
      </c>
      <c r="F38" s="31">
        <f t="shared" si="24"/>
        <v>1.7459481621903774</v>
      </c>
    </row>
    <row r="39" spans="1:11" x14ac:dyDescent="0.25">
      <c r="A39" s="106">
        <v>5</v>
      </c>
      <c r="B39" s="30">
        <v>1.8419607080131268</v>
      </c>
      <c r="C39" s="30">
        <v>0.60742632712105249</v>
      </c>
      <c r="D39" s="30">
        <v>1.8265799071732443</v>
      </c>
      <c r="E39" s="30">
        <v>1.5066298657219055</v>
      </c>
      <c r="F39" s="31">
        <f t="shared" si="24"/>
        <v>1.4456492020073322</v>
      </c>
    </row>
    <row r="40" spans="1:11" x14ac:dyDescent="0.25">
      <c r="A40" s="106">
        <v>6</v>
      </c>
      <c r="B40" s="30">
        <v>1.8098727193273525</v>
      </c>
      <c r="C40" s="30">
        <v>3.8942261251984744</v>
      </c>
      <c r="D40" s="30">
        <v>2.5376031313221197</v>
      </c>
      <c r="E40" s="30">
        <v>0.98233064716182439</v>
      </c>
      <c r="F40" s="31">
        <f t="shared" si="24"/>
        <v>2.3060081557524428</v>
      </c>
    </row>
    <row r="41" spans="1:11" x14ac:dyDescent="0.25">
      <c r="A41" s="106">
        <v>7</v>
      </c>
      <c r="B41" s="30">
        <v>2.9366385148154315</v>
      </c>
      <c r="C41" s="30">
        <v>4.0740537155961469</v>
      </c>
      <c r="D41" s="30">
        <v>4.0438478720983868</v>
      </c>
      <c r="E41" s="30">
        <v>3.121538719836777</v>
      </c>
      <c r="F41" s="31">
        <f t="shared" si="24"/>
        <v>3.5440197055866856</v>
      </c>
    </row>
    <row r="42" spans="1:11" x14ac:dyDescent="0.25">
      <c r="A42" s="106">
        <v>8</v>
      </c>
      <c r="B42" s="30">
        <v>7.1653328957523943</v>
      </c>
      <c r="C42" s="30">
        <v>6.3263503582992175</v>
      </c>
      <c r="D42" s="30">
        <v>5.7092458338802601</v>
      </c>
      <c r="E42" s="30">
        <v>6.5921002818465357</v>
      </c>
      <c r="F42" s="31">
        <f t="shared" si="24"/>
        <v>6.4482573424446024</v>
      </c>
    </row>
    <row r="43" spans="1:11" x14ac:dyDescent="0.25">
      <c r="A43" s="106">
        <v>9</v>
      </c>
      <c r="B43" s="30">
        <v>11.279735834819373</v>
      </c>
      <c r="C43" s="30">
        <v>10.377216409595606</v>
      </c>
      <c r="D43" s="30">
        <v>10.284103603339386</v>
      </c>
      <c r="E43" s="30">
        <v>11.78568344968944</v>
      </c>
      <c r="F43" s="31">
        <f t="shared" si="24"/>
        <v>10.931684824360952</v>
      </c>
      <c r="J43" s="35"/>
      <c r="K43" s="35"/>
    </row>
    <row r="44" spans="1:11" x14ac:dyDescent="0.25">
      <c r="A44" s="107">
        <v>10</v>
      </c>
      <c r="B44" s="32">
        <v>6.2850898704284131</v>
      </c>
      <c r="C44" s="32">
        <v>6.4703808312021378</v>
      </c>
      <c r="D44" s="32">
        <v>8.4977929088183686</v>
      </c>
      <c r="E44" s="32">
        <v>6.6064251169393655</v>
      </c>
      <c r="F44" s="33">
        <f t="shared" si="24"/>
        <v>6.9649221818470712</v>
      </c>
      <c r="J44" s="35"/>
      <c r="K44" s="35"/>
    </row>
    <row r="45" spans="1:11" x14ac:dyDescent="0.25">
      <c r="A45" s="103"/>
      <c r="B45" s="133"/>
      <c r="D45" s="5"/>
      <c r="E45" s="5"/>
      <c r="F45" s="5"/>
      <c r="J45" s="35"/>
      <c r="K45" s="35"/>
    </row>
    <row r="46" spans="1:11" x14ac:dyDescent="0.25">
      <c r="A46" s="28" t="s">
        <v>79</v>
      </c>
      <c r="B46" s="92" t="s">
        <v>21</v>
      </c>
      <c r="C46" s="92" t="s">
        <v>22</v>
      </c>
      <c r="D46" s="92" t="s">
        <v>23</v>
      </c>
      <c r="E46" s="92" t="s">
        <v>24</v>
      </c>
      <c r="F46" s="29" t="s">
        <v>5</v>
      </c>
      <c r="J46" s="35"/>
      <c r="K46" s="35"/>
    </row>
    <row r="47" spans="1:11" x14ac:dyDescent="0.25">
      <c r="A47" s="106" t="s">
        <v>54</v>
      </c>
      <c r="B47" s="30" t="s">
        <v>0</v>
      </c>
      <c r="C47" s="30" t="s">
        <v>0</v>
      </c>
      <c r="D47" s="30" t="s">
        <v>0</v>
      </c>
      <c r="E47" s="30" t="s">
        <v>0</v>
      </c>
      <c r="F47" s="31" t="s">
        <v>0</v>
      </c>
      <c r="J47" s="35"/>
      <c r="K47" s="35"/>
    </row>
    <row r="48" spans="1:11" x14ac:dyDescent="0.25">
      <c r="A48" s="106"/>
      <c r="B48" s="30" t="s">
        <v>75</v>
      </c>
      <c r="C48" s="30" t="s">
        <v>75</v>
      </c>
      <c r="D48" s="30" t="s">
        <v>75</v>
      </c>
      <c r="E48" s="30" t="s">
        <v>75</v>
      </c>
      <c r="F48" s="31" t="s">
        <v>6</v>
      </c>
      <c r="J48" s="35"/>
      <c r="K48" s="35"/>
    </row>
    <row r="49" spans="1:11" x14ac:dyDescent="0.25">
      <c r="A49" s="104">
        <v>1</v>
      </c>
      <c r="B49" s="34">
        <v>1.7381485314567562</v>
      </c>
      <c r="C49" s="34">
        <v>0.68138541201747294</v>
      </c>
      <c r="D49" s="34">
        <v>1.186394529379847</v>
      </c>
      <c r="E49" s="34">
        <v>2.8236970735686375</v>
      </c>
      <c r="F49" s="29">
        <f>AVERAGE(B49:E49)</f>
        <v>1.6074063866056783</v>
      </c>
      <c r="J49" s="35"/>
      <c r="K49" s="35"/>
    </row>
    <row r="50" spans="1:11" x14ac:dyDescent="0.25">
      <c r="A50" s="106">
        <v>2</v>
      </c>
      <c r="B50" s="30">
        <v>-5.228448935761687E-2</v>
      </c>
      <c r="C50" s="30">
        <v>0.52210737693902987</v>
      </c>
      <c r="D50" s="30">
        <v>2.672494528933357</v>
      </c>
      <c r="E50" s="30">
        <v>1.2951312143388987</v>
      </c>
      <c r="F50" s="31">
        <f t="shared" ref="F50:F58" si="25">AVERAGE(B50:E50)</f>
        <v>1.1093621577134172</v>
      </c>
      <c r="J50" s="35"/>
      <c r="K50" s="35"/>
    </row>
    <row r="51" spans="1:11" x14ac:dyDescent="0.25">
      <c r="A51" s="106">
        <v>3</v>
      </c>
      <c r="B51" s="30">
        <v>0.51710243499255348</v>
      </c>
      <c r="C51" s="30">
        <v>1.2439475153034352</v>
      </c>
      <c r="D51" s="30">
        <v>2.535784376904529</v>
      </c>
      <c r="E51" s="30">
        <v>0.51834184194436939</v>
      </c>
      <c r="F51" s="31">
        <f t="shared" si="25"/>
        <v>1.2037940422862219</v>
      </c>
      <c r="J51" s="35"/>
      <c r="K51" s="35"/>
    </row>
    <row r="52" spans="1:11" x14ac:dyDescent="0.25">
      <c r="A52" s="106">
        <v>4</v>
      </c>
      <c r="B52" s="30">
        <v>0.69049060857076139</v>
      </c>
      <c r="C52" s="30">
        <v>1.3033049939728816</v>
      </c>
      <c r="D52" s="30">
        <v>1.3493552601880936</v>
      </c>
      <c r="E52" s="30">
        <v>1.1250666954374109</v>
      </c>
      <c r="F52" s="31">
        <f t="shared" si="25"/>
        <v>1.1170543895422869</v>
      </c>
      <c r="J52" s="35"/>
      <c r="K52" s="35"/>
    </row>
    <row r="53" spans="1:11" x14ac:dyDescent="0.25">
      <c r="A53" s="106">
        <v>5</v>
      </c>
      <c r="B53" s="30">
        <v>2.5085573053525168</v>
      </c>
      <c r="C53" s="30">
        <v>1.5975223035917963</v>
      </c>
      <c r="D53" s="30">
        <v>1.7760958704767149</v>
      </c>
      <c r="E53" s="30">
        <v>0.82369522750231872</v>
      </c>
      <c r="F53" s="31">
        <f t="shared" si="25"/>
        <v>1.6764676767308366</v>
      </c>
      <c r="J53" s="35"/>
      <c r="K53" s="35"/>
    </row>
    <row r="54" spans="1:11" x14ac:dyDescent="0.25">
      <c r="A54" s="106">
        <v>6</v>
      </c>
      <c r="B54" s="30">
        <v>3.0430204080415626</v>
      </c>
      <c r="C54" s="30">
        <v>2.1864719902682981</v>
      </c>
      <c r="D54" s="30">
        <v>3.2045600023665486</v>
      </c>
      <c r="E54" s="30">
        <v>1.6775137162401736</v>
      </c>
      <c r="F54" s="31">
        <f t="shared" si="25"/>
        <v>2.5278915292291457</v>
      </c>
      <c r="J54" s="35"/>
      <c r="K54" s="35"/>
    </row>
    <row r="55" spans="1:11" x14ac:dyDescent="0.25">
      <c r="A55" s="106">
        <v>7</v>
      </c>
      <c r="B55" s="30">
        <v>4.3350161532846219</v>
      </c>
      <c r="C55" s="30">
        <v>4.0249388872538585</v>
      </c>
      <c r="D55" s="30">
        <v>4.5990497045477756</v>
      </c>
      <c r="E55" s="30">
        <v>3.0565279510842864</v>
      </c>
      <c r="F55" s="31">
        <f t="shared" si="25"/>
        <v>4.0038831740426355</v>
      </c>
    </row>
    <row r="56" spans="1:11" x14ac:dyDescent="0.25">
      <c r="A56" s="106">
        <v>8</v>
      </c>
      <c r="B56" s="30">
        <v>7.1533329135239594</v>
      </c>
      <c r="C56" s="30">
        <v>6.5109057355005948</v>
      </c>
      <c r="D56" s="30">
        <v>6.2533570955107676</v>
      </c>
      <c r="E56" s="30">
        <v>4.7608133214934094</v>
      </c>
      <c r="F56" s="31">
        <f t="shared" si="25"/>
        <v>6.1696022665071828</v>
      </c>
    </row>
    <row r="57" spans="1:11" x14ac:dyDescent="0.25">
      <c r="A57" s="106">
        <v>9</v>
      </c>
      <c r="B57" s="30">
        <v>9.8974700654983501</v>
      </c>
      <c r="C57" s="30">
        <v>9.8787800445094582</v>
      </c>
      <c r="D57" s="30">
        <v>9.5659390808578841</v>
      </c>
      <c r="E57" s="30">
        <v>10.197993167255456</v>
      </c>
      <c r="F57" s="31">
        <f t="shared" si="25"/>
        <v>9.8850455895302876</v>
      </c>
    </row>
    <row r="58" spans="1:11" x14ac:dyDescent="0.25">
      <c r="A58" s="107">
        <v>10</v>
      </c>
      <c r="B58" s="32">
        <v>5.4081686809574778</v>
      </c>
      <c r="C58" s="32">
        <v>7.3422777556200218</v>
      </c>
      <c r="D58" s="32">
        <v>4.7945232123447266</v>
      </c>
      <c r="E58" s="32">
        <v>9.8038343497646228</v>
      </c>
      <c r="F58" s="33">
        <f t="shared" si="25"/>
        <v>6.8372009996717118</v>
      </c>
    </row>
    <row r="59" spans="1:11" x14ac:dyDescent="0.25">
      <c r="A59" s="103"/>
      <c r="D59" s="5"/>
      <c r="E59" s="5"/>
      <c r="F59" s="5"/>
    </row>
    <row r="60" spans="1:11" x14ac:dyDescent="0.25">
      <c r="A60" s="28" t="s">
        <v>80</v>
      </c>
      <c r="B60" s="92" t="s">
        <v>25</v>
      </c>
      <c r="C60" s="92" t="s">
        <v>26</v>
      </c>
      <c r="D60" s="92" t="s">
        <v>27</v>
      </c>
      <c r="E60" s="92" t="s">
        <v>28</v>
      </c>
      <c r="F60" s="29" t="s">
        <v>5</v>
      </c>
    </row>
    <row r="61" spans="1:11" x14ac:dyDescent="0.25">
      <c r="A61" s="106" t="s">
        <v>54</v>
      </c>
      <c r="B61" s="30" t="s">
        <v>0</v>
      </c>
      <c r="C61" s="30" t="s">
        <v>0</v>
      </c>
      <c r="D61" s="30" t="s">
        <v>0</v>
      </c>
      <c r="E61" s="30" t="s">
        <v>0</v>
      </c>
      <c r="F61" s="31" t="s">
        <v>0</v>
      </c>
    </row>
    <row r="62" spans="1:11" x14ac:dyDescent="0.25">
      <c r="A62" s="106"/>
      <c r="B62" s="30" t="s">
        <v>75</v>
      </c>
      <c r="C62" s="30" t="s">
        <v>75</v>
      </c>
      <c r="D62" s="30" t="s">
        <v>75</v>
      </c>
      <c r="E62" s="30" t="s">
        <v>75</v>
      </c>
      <c r="F62" s="31" t="s">
        <v>6</v>
      </c>
    </row>
    <row r="63" spans="1:11" x14ac:dyDescent="0.25">
      <c r="A63" s="104">
        <v>1</v>
      </c>
      <c r="B63" s="34">
        <v>3.5511000157876098</v>
      </c>
      <c r="C63" s="34">
        <v>1.627307270023665</v>
      </c>
      <c r="D63" s="34">
        <v>0.16546021888820511</v>
      </c>
      <c r="E63" s="34">
        <v>1.4825720169140928</v>
      </c>
      <c r="F63" s="29">
        <f>AVERAGE(B63:E63)</f>
        <v>1.7066098804033931</v>
      </c>
    </row>
    <row r="64" spans="1:11" x14ac:dyDescent="0.25">
      <c r="A64" s="106">
        <v>2</v>
      </c>
      <c r="B64" s="30">
        <v>9.6630470612906499E-2</v>
      </c>
      <c r="C64" s="30">
        <v>2.6467052814977778</v>
      </c>
      <c r="D64" s="30">
        <v>-0.38582338762249291</v>
      </c>
      <c r="E64" s="30">
        <v>0.59582480592781251</v>
      </c>
      <c r="F64" s="31">
        <f t="shared" ref="F64:F72" si="26">AVERAGE(B64:E64)</f>
        <v>0.73833429260400096</v>
      </c>
    </row>
    <row r="65" spans="1:6" x14ac:dyDescent="0.25">
      <c r="A65" s="106">
        <v>3</v>
      </c>
      <c r="B65" s="30">
        <v>1.4403023646397528</v>
      </c>
      <c r="C65" s="30">
        <v>1.1786676526838351</v>
      </c>
      <c r="D65" s="30">
        <v>0.87528271114433376</v>
      </c>
      <c r="E65" s="30">
        <v>1.5224674207812887</v>
      </c>
      <c r="F65" s="31">
        <f t="shared" si="26"/>
        <v>1.2541800373123027</v>
      </c>
    </row>
    <row r="66" spans="1:6" x14ac:dyDescent="0.25">
      <c r="A66" s="106">
        <v>4</v>
      </c>
      <c r="B66" s="30">
        <v>0.495282827705738</v>
      </c>
      <c r="C66" s="30">
        <v>1.2317318551033316</v>
      </c>
      <c r="D66" s="30">
        <v>1.2508183293085693</v>
      </c>
      <c r="E66" s="30">
        <v>1.281693883009142</v>
      </c>
      <c r="F66" s="31">
        <f t="shared" si="26"/>
        <v>1.0648817237816952</v>
      </c>
    </row>
    <row r="67" spans="1:6" x14ac:dyDescent="0.25">
      <c r="A67" s="106">
        <v>5</v>
      </c>
      <c r="B67" s="30">
        <v>1.8057264057306732</v>
      </c>
      <c r="C67" s="30">
        <v>2.0360608745437552</v>
      </c>
      <c r="D67" s="30">
        <v>1.6250371876227401</v>
      </c>
      <c r="E67" s="30">
        <v>2.4527696939134418</v>
      </c>
      <c r="F67" s="31">
        <f t="shared" si="26"/>
        <v>1.9798985404526528</v>
      </c>
    </row>
    <row r="68" spans="1:6" x14ac:dyDescent="0.25">
      <c r="A68" s="106">
        <v>6</v>
      </c>
      <c r="B68" s="30">
        <v>2.0705861549473057</v>
      </c>
      <c r="C68" s="30">
        <v>3.1289986086449666</v>
      </c>
      <c r="D68" s="30">
        <v>1.5717648994005156</v>
      </c>
      <c r="E68" s="30">
        <v>1.8692543522723988</v>
      </c>
      <c r="F68" s="31">
        <f t="shared" si="26"/>
        <v>2.1601510038162965</v>
      </c>
    </row>
    <row r="69" spans="1:6" x14ac:dyDescent="0.25">
      <c r="A69" s="106">
        <v>7</v>
      </c>
      <c r="B69" s="30">
        <v>3.2733256228592524</v>
      </c>
      <c r="C69" s="30">
        <v>3.9222433870038858</v>
      </c>
      <c r="D69" s="30">
        <v>2.9367626955795396</v>
      </c>
      <c r="E69" s="30">
        <v>2.8659007154711578</v>
      </c>
      <c r="F69" s="31">
        <f t="shared" si="26"/>
        <v>3.2495581052284588</v>
      </c>
    </row>
    <row r="70" spans="1:6" x14ac:dyDescent="0.25">
      <c r="A70" s="106">
        <v>8</v>
      </c>
      <c r="B70" s="30">
        <v>5.7581897694563535</v>
      </c>
      <c r="C70" s="30">
        <v>4.1338149898482808</v>
      </c>
      <c r="D70" s="30">
        <v>5.4981221720728266</v>
      </c>
      <c r="E70" s="30">
        <v>6.9199531272253649</v>
      </c>
      <c r="F70" s="31">
        <f t="shared" si="26"/>
        <v>5.5775200146507062</v>
      </c>
    </row>
    <row r="71" spans="1:6" x14ac:dyDescent="0.25">
      <c r="A71" s="106">
        <v>9</v>
      </c>
      <c r="B71" s="30">
        <v>10.79228524543975</v>
      </c>
      <c r="C71" s="30">
        <v>10.367262477315847</v>
      </c>
      <c r="D71" s="30">
        <v>12.794439032979792</v>
      </c>
      <c r="E71" s="30">
        <v>11.926122646120158</v>
      </c>
      <c r="F71" s="31">
        <f t="shared" si="26"/>
        <v>11.470027350463885</v>
      </c>
    </row>
    <row r="72" spans="1:6" x14ac:dyDescent="0.25">
      <c r="A72" s="107">
        <v>10</v>
      </c>
      <c r="B72" s="32">
        <v>9.8709503896802726</v>
      </c>
      <c r="C72" s="32">
        <v>7.0853967129664763</v>
      </c>
      <c r="D72" s="32">
        <v>4.0108866504343439</v>
      </c>
      <c r="E72" s="32">
        <v>6.5751930935648257</v>
      </c>
      <c r="F72" s="33">
        <f t="shared" si="26"/>
        <v>6.8856067116614792</v>
      </c>
    </row>
    <row r="73" spans="1:6" x14ac:dyDescent="0.25">
      <c r="A73" s="103"/>
      <c r="D73" s="5"/>
      <c r="E73" s="5"/>
      <c r="F73" s="5"/>
    </row>
    <row r="74" spans="1:6" x14ac:dyDescent="0.25">
      <c r="A74" s="28" t="s">
        <v>81</v>
      </c>
      <c r="B74" s="92" t="s">
        <v>29</v>
      </c>
      <c r="C74" s="92" t="s">
        <v>30</v>
      </c>
      <c r="D74" s="92" t="s">
        <v>31</v>
      </c>
      <c r="E74" s="92" t="s">
        <v>32</v>
      </c>
      <c r="F74" s="29" t="s">
        <v>5</v>
      </c>
    </row>
    <row r="75" spans="1:6" x14ac:dyDescent="0.25">
      <c r="A75" s="106" t="s">
        <v>54</v>
      </c>
      <c r="B75" s="30" t="s">
        <v>0</v>
      </c>
      <c r="C75" s="30" t="s">
        <v>0</v>
      </c>
      <c r="D75" s="30" t="s">
        <v>0</v>
      </c>
      <c r="E75" s="30" t="s">
        <v>0</v>
      </c>
      <c r="F75" s="31" t="s">
        <v>0</v>
      </c>
    </row>
    <row r="76" spans="1:6" x14ac:dyDescent="0.25">
      <c r="A76" s="106"/>
      <c r="B76" s="30" t="s">
        <v>75</v>
      </c>
      <c r="C76" s="30" t="s">
        <v>75</v>
      </c>
      <c r="D76" s="30" t="s">
        <v>75</v>
      </c>
      <c r="E76" s="30" t="s">
        <v>75</v>
      </c>
      <c r="F76" s="31" t="s">
        <v>6</v>
      </c>
    </row>
    <row r="77" spans="1:6" x14ac:dyDescent="0.25">
      <c r="A77" s="104">
        <v>1</v>
      </c>
      <c r="B77" s="34">
        <v>1.804177993222551</v>
      </c>
      <c r="C77" s="34">
        <v>1.3800536812902104</v>
      </c>
      <c r="D77" s="34">
        <v>0.66371602630056203</v>
      </c>
      <c r="E77" s="34">
        <v>1.0254354152751828</v>
      </c>
      <c r="F77" s="29">
        <f>AVERAGE(B77:E77)</f>
        <v>1.2183457790221266</v>
      </c>
    </row>
    <row r="78" spans="1:6" x14ac:dyDescent="0.25">
      <c r="A78" s="106">
        <v>2</v>
      </c>
      <c r="B78" s="30">
        <v>1.683532255564075</v>
      </c>
      <c r="C78" s="30">
        <v>2.0587580156353309</v>
      </c>
      <c r="D78" s="30">
        <v>0.80525362413825885</v>
      </c>
      <c r="E78" s="30">
        <v>1.0703933073837066</v>
      </c>
      <c r="F78" s="31">
        <f t="shared" ref="F78:F86" si="27">AVERAGE(B78:E78)</f>
        <v>1.4044843006803429</v>
      </c>
    </row>
    <row r="79" spans="1:6" x14ac:dyDescent="0.25">
      <c r="A79" s="106">
        <v>3</v>
      </c>
      <c r="B79" s="30">
        <v>1.4678618426066758</v>
      </c>
      <c r="C79" s="30">
        <v>0.13269545143055339</v>
      </c>
      <c r="D79" s="30">
        <v>0.71609633770705527</v>
      </c>
      <c r="E79" s="30">
        <v>1.3983389494168428</v>
      </c>
      <c r="F79" s="31">
        <f t="shared" si="27"/>
        <v>0.92874814529028182</v>
      </c>
    </row>
    <row r="80" spans="1:6" x14ac:dyDescent="0.25">
      <c r="A80" s="106">
        <v>4</v>
      </c>
      <c r="B80" s="30">
        <v>1.5028632552158216</v>
      </c>
      <c r="C80" s="30">
        <v>1.3456011606668503</v>
      </c>
      <c r="D80" s="30">
        <v>2.0603230599803743</v>
      </c>
      <c r="E80" s="30">
        <v>2.1951333444605021</v>
      </c>
      <c r="F80" s="31">
        <f t="shared" si="27"/>
        <v>1.7759802050808873</v>
      </c>
    </row>
    <row r="81" spans="1:6" x14ac:dyDescent="0.25">
      <c r="A81" s="106">
        <v>5</v>
      </c>
      <c r="B81" s="30">
        <v>1.6985370900386243</v>
      </c>
      <c r="C81" s="30">
        <v>1.397616042917641</v>
      </c>
      <c r="D81" s="30">
        <v>1.1242199253852045</v>
      </c>
      <c r="E81" s="30">
        <v>1.208514533803676</v>
      </c>
      <c r="F81" s="31">
        <f t="shared" si="27"/>
        <v>1.3572218980362865</v>
      </c>
    </row>
    <row r="82" spans="1:6" x14ac:dyDescent="0.25">
      <c r="A82" s="106">
        <v>6</v>
      </c>
      <c r="B82" s="30">
        <v>1.8261670870292299</v>
      </c>
      <c r="C82" s="30">
        <v>2.9407822914488397</v>
      </c>
      <c r="D82" s="30">
        <v>1.2390517197439284</v>
      </c>
      <c r="E82" s="30">
        <v>2.7726329821008493</v>
      </c>
      <c r="F82" s="31">
        <f t="shared" si="27"/>
        <v>2.1946585200807118</v>
      </c>
    </row>
    <row r="83" spans="1:6" x14ac:dyDescent="0.25">
      <c r="A83" s="106">
        <v>7</v>
      </c>
      <c r="B83" s="30">
        <v>3.1225855236119284</v>
      </c>
      <c r="C83" s="30">
        <v>3.3514804844567663</v>
      </c>
      <c r="D83" s="30">
        <v>3.655064657070811</v>
      </c>
      <c r="E83" s="30">
        <v>3.532331269646618</v>
      </c>
      <c r="F83" s="31">
        <f t="shared" si="27"/>
        <v>3.4153654836965313</v>
      </c>
    </row>
    <row r="84" spans="1:6" x14ac:dyDescent="0.25">
      <c r="A84" s="106">
        <v>8</v>
      </c>
      <c r="B84" s="30">
        <v>5.5996811791690249</v>
      </c>
      <c r="C84" s="30">
        <v>5.446467732956596</v>
      </c>
      <c r="D84" s="30">
        <v>5.0411106454977155</v>
      </c>
      <c r="E84" s="30">
        <v>7.2926252560674598</v>
      </c>
      <c r="F84" s="31">
        <f t="shared" si="27"/>
        <v>5.8449712034226984</v>
      </c>
    </row>
    <row r="85" spans="1:6" x14ac:dyDescent="0.25">
      <c r="A85" s="106">
        <v>9</v>
      </c>
      <c r="B85" s="30">
        <v>11.750495668207265</v>
      </c>
      <c r="C85" s="30">
        <v>11.172242916094962</v>
      </c>
      <c r="D85" s="30">
        <v>11.837701776852848</v>
      </c>
      <c r="E85" s="30">
        <v>11.652168501714494</v>
      </c>
      <c r="F85" s="31">
        <f t="shared" si="27"/>
        <v>11.603152215717392</v>
      </c>
    </row>
    <row r="86" spans="1:6" x14ac:dyDescent="0.25">
      <c r="A86" s="107">
        <v>10</v>
      </c>
      <c r="B86" s="32">
        <v>10.996818431094349</v>
      </c>
      <c r="C86" s="32">
        <v>7.3532033440802262</v>
      </c>
      <c r="D86" s="32">
        <v>7.2176304598395635</v>
      </c>
      <c r="E86" s="32">
        <v>6.4077400228073413</v>
      </c>
      <c r="F86" s="33">
        <f t="shared" si="27"/>
        <v>7.9938480644553698</v>
      </c>
    </row>
    <row r="87" spans="1:6" x14ac:dyDescent="0.25">
      <c r="A87" s="103"/>
      <c r="D87" s="5"/>
      <c r="E87" s="5"/>
      <c r="F87" s="5"/>
    </row>
    <row r="88" spans="1:6" x14ac:dyDescent="0.25">
      <c r="A88" s="28" t="s">
        <v>82</v>
      </c>
      <c r="B88" s="92" t="s">
        <v>34</v>
      </c>
      <c r="C88" s="92" t="s">
        <v>33</v>
      </c>
      <c r="D88" s="92" t="s">
        <v>35</v>
      </c>
      <c r="E88" s="92" t="s">
        <v>36</v>
      </c>
      <c r="F88" s="29" t="s">
        <v>5</v>
      </c>
    </row>
    <row r="89" spans="1:6" x14ac:dyDescent="0.25">
      <c r="A89" s="106" t="s">
        <v>54</v>
      </c>
      <c r="B89" s="30" t="s">
        <v>0</v>
      </c>
      <c r="C89" s="30" t="s">
        <v>0</v>
      </c>
      <c r="D89" s="30" t="s">
        <v>0</v>
      </c>
      <c r="E89" s="30" t="s">
        <v>0</v>
      </c>
      <c r="F89" s="31" t="s">
        <v>0</v>
      </c>
    </row>
    <row r="90" spans="1:6" x14ac:dyDescent="0.25">
      <c r="A90" s="106"/>
      <c r="B90" s="30" t="s">
        <v>75</v>
      </c>
      <c r="C90" s="30" t="s">
        <v>75</v>
      </c>
      <c r="D90" s="30" t="s">
        <v>75</v>
      </c>
      <c r="E90" s="30" t="s">
        <v>75</v>
      </c>
      <c r="F90" s="31" t="s">
        <v>6</v>
      </c>
    </row>
    <row r="91" spans="1:6" x14ac:dyDescent="0.25">
      <c r="A91" s="104">
        <v>1</v>
      </c>
      <c r="B91" s="34">
        <v>2.2639413547266378</v>
      </c>
      <c r="C91" s="34">
        <v>0.21767411274078494</v>
      </c>
      <c r="D91" s="34">
        <v>2.2723347049192677</v>
      </c>
      <c r="E91" s="34">
        <v>3.1031076062757466</v>
      </c>
      <c r="F91" s="29">
        <f>AVERAGE(B91:E91)</f>
        <v>1.9642644446656092</v>
      </c>
    </row>
    <row r="92" spans="1:6" x14ac:dyDescent="0.25">
      <c r="A92" s="106">
        <v>2</v>
      </c>
      <c r="B92" s="30">
        <v>2.3264550941157376</v>
      </c>
      <c r="C92" s="30">
        <v>0.2298282045681698</v>
      </c>
      <c r="D92" s="30">
        <v>1.2410867859013601</v>
      </c>
      <c r="E92" s="30">
        <v>3.079352231547849</v>
      </c>
      <c r="F92" s="31">
        <f t="shared" ref="F92:F100" si="28">AVERAGE(B92:E92)</f>
        <v>1.7191805790332793</v>
      </c>
    </row>
    <row r="93" spans="1:6" x14ac:dyDescent="0.25">
      <c r="A93" s="106">
        <v>3</v>
      </c>
      <c r="B93" s="30">
        <v>2.5346388627933831</v>
      </c>
      <c r="C93" s="30">
        <v>0.6978070555709156</v>
      </c>
      <c r="D93" s="30">
        <v>1.6536929231203508</v>
      </c>
      <c r="E93" s="30">
        <v>1.6484699460531025</v>
      </c>
      <c r="F93" s="31">
        <f t="shared" si="28"/>
        <v>1.6336521968844382</v>
      </c>
    </row>
    <row r="94" spans="1:6" x14ac:dyDescent="0.25">
      <c r="A94" s="106">
        <v>4</v>
      </c>
      <c r="B94" s="30">
        <v>1.0930686051604879</v>
      </c>
      <c r="C94" s="30">
        <v>1.2197605490727503</v>
      </c>
      <c r="D94" s="30">
        <v>0.31019702540644739</v>
      </c>
      <c r="E94" s="30">
        <v>1.7072943884843128</v>
      </c>
      <c r="F94" s="31">
        <f t="shared" si="28"/>
        <v>1.0825801420309995</v>
      </c>
    </row>
    <row r="95" spans="1:6" x14ac:dyDescent="0.25">
      <c r="A95" s="106">
        <v>5</v>
      </c>
      <c r="B95" s="30">
        <v>2.0443908668180319</v>
      </c>
      <c r="C95" s="30">
        <v>0.35471780723432811</v>
      </c>
      <c r="D95" s="30">
        <v>0.28889851514367726</v>
      </c>
      <c r="E95" s="30">
        <v>2.1407368931815554</v>
      </c>
      <c r="F95" s="31">
        <f t="shared" si="28"/>
        <v>1.2071860205943983</v>
      </c>
    </row>
    <row r="96" spans="1:6" x14ac:dyDescent="0.25">
      <c r="A96" s="106">
        <v>6</v>
      </c>
      <c r="B96" s="30">
        <v>2.8028351340723368</v>
      </c>
      <c r="C96" s="30">
        <v>2.1500577538228063</v>
      </c>
      <c r="D96" s="30">
        <v>2.0799991202859425</v>
      </c>
      <c r="E96" s="30">
        <v>3.0356362899954381</v>
      </c>
      <c r="F96" s="31">
        <f t="shared" si="28"/>
        <v>2.5171320745441306</v>
      </c>
    </row>
    <row r="97" spans="1:11" x14ac:dyDescent="0.25">
      <c r="A97" s="106">
        <v>7</v>
      </c>
      <c r="B97" s="30">
        <v>3.8126142245815573</v>
      </c>
      <c r="C97" s="30">
        <v>3.2716826301678985</v>
      </c>
      <c r="D97" s="30">
        <v>3.3958326278215574</v>
      </c>
      <c r="E97" s="30">
        <v>3.8412167494770535</v>
      </c>
      <c r="F97" s="31">
        <f t="shared" si="28"/>
        <v>3.5803365580120166</v>
      </c>
    </row>
    <row r="98" spans="1:11" x14ac:dyDescent="0.25">
      <c r="A98" s="106">
        <v>8</v>
      </c>
      <c r="B98" s="30">
        <v>6.6236840640627808</v>
      </c>
      <c r="C98" s="30">
        <v>5.2100785132082379</v>
      </c>
      <c r="D98" s="30">
        <v>5.593776030364749</v>
      </c>
      <c r="E98" s="30">
        <v>7.8837277376127828</v>
      </c>
      <c r="F98" s="31">
        <f t="shared" si="28"/>
        <v>6.3278165863121378</v>
      </c>
    </row>
    <row r="99" spans="1:11" x14ac:dyDescent="0.25">
      <c r="A99" s="106">
        <v>9</v>
      </c>
      <c r="B99" s="30">
        <v>10.449896333766066</v>
      </c>
      <c r="C99" s="30">
        <v>9.282661504487205</v>
      </c>
      <c r="D99" s="30">
        <v>10.003186224086672</v>
      </c>
      <c r="E99" s="30">
        <v>10.780716557311679</v>
      </c>
      <c r="F99" s="31">
        <f t="shared" si="28"/>
        <v>10.129115154912906</v>
      </c>
      <c r="H99" s="13"/>
      <c r="I99" s="13"/>
      <c r="J99" s="13"/>
      <c r="K99" s="13"/>
    </row>
    <row r="100" spans="1:11" x14ac:dyDescent="0.25">
      <c r="A100" s="107">
        <v>10</v>
      </c>
      <c r="B100" s="32">
        <v>12.695985562867991</v>
      </c>
      <c r="C100" s="32">
        <v>6.3476000346573933</v>
      </c>
      <c r="D100" s="32">
        <v>9.3085504010464923</v>
      </c>
      <c r="E100" s="32">
        <v>7.4933779165508456</v>
      </c>
      <c r="F100" s="33">
        <f t="shared" si="28"/>
        <v>8.9613784787806807</v>
      </c>
      <c r="H100" s="13"/>
      <c r="I100" s="13"/>
      <c r="J100" s="13"/>
      <c r="K100" s="13"/>
    </row>
    <row r="101" spans="1:11" x14ac:dyDescent="0.25">
      <c r="A101" s="103"/>
      <c r="D101" s="5"/>
      <c r="E101" s="5"/>
      <c r="F101" s="5"/>
      <c r="H101" s="13"/>
      <c r="I101" s="13"/>
      <c r="J101" s="13"/>
      <c r="K101" s="13"/>
    </row>
    <row r="102" spans="1:11" x14ac:dyDescent="0.25">
      <c r="A102" s="28" t="s">
        <v>83</v>
      </c>
      <c r="B102" s="9" t="s">
        <v>37</v>
      </c>
      <c r="C102" s="56" t="s">
        <v>38</v>
      </c>
      <c r="D102" s="56" t="s">
        <v>39</v>
      </c>
      <c r="E102" s="56" t="s">
        <v>40</v>
      </c>
      <c r="F102" s="29" t="s">
        <v>5</v>
      </c>
      <c r="H102" s="13"/>
      <c r="I102" s="13"/>
      <c r="J102" s="13"/>
      <c r="K102" s="13"/>
    </row>
    <row r="103" spans="1:11" x14ac:dyDescent="0.25">
      <c r="A103" s="106" t="s">
        <v>54</v>
      </c>
      <c r="B103" s="30" t="s">
        <v>0</v>
      </c>
      <c r="C103" s="30" t="s">
        <v>0</v>
      </c>
      <c r="D103" s="30" t="s">
        <v>0</v>
      </c>
      <c r="E103" s="30" t="s">
        <v>0</v>
      </c>
      <c r="F103" s="31" t="s">
        <v>0</v>
      </c>
      <c r="H103" s="13"/>
      <c r="I103" s="13"/>
      <c r="J103" s="13"/>
      <c r="K103" s="13"/>
    </row>
    <row r="104" spans="1:11" x14ac:dyDescent="0.25">
      <c r="A104" s="106"/>
      <c r="B104" s="30" t="s">
        <v>75</v>
      </c>
      <c r="C104" s="30" t="s">
        <v>75</v>
      </c>
      <c r="D104" s="30" t="s">
        <v>75</v>
      </c>
      <c r="E104" s="30" t="s">
        <v>75</v>
      </c>
      <c r="F104" s="31" t="s">
        <v>6</v>
      </c>
      <c r="H104" s="13"/>
      <c r="I104" s="13"/>
      <c r="J104" s="13"/>
      <c r="K104" s="13"/>
    </row>
    <row r="105" spans="1:11" x14ac:dyDescent="0.25">
      <c r="A105" s="104">
        <v>1</v>
      </c>
      <c r="B105" s="34">
        <v>2.3344845642932519</v>
      </c>
      <c r="C105" s="34">
        <v>1.3755428402201548</v>
      </c>
      <c r="D105" s="34">
        <v>1.9766625058959093</v>
      </c>
      <c r="E105" s="34">
        <v>0.49236985548961609</v>
      </c>
      <c r="F105" s="29">
        <f>AVERAGE(B105:E105)</f>
        <v>1.5447649414747331</v>
      </c>
      <c r="H105" s="30"/>
      <c r="I105" s="13"/>
      <c r="J105" s="30"/>
      <c r="K105" s="13"/>
    </row>
    <row r="106" spans="1:11" x14ac:dyDescent="0.25">
      <c r="A106" s="106">
        <v>2</v>
      </c>
      <c r="B106" s="30">
        <v>1.4060118033841467</v>
      </c>
      <c r="C106" s="30">
        <v>0.8505246696975306</v>
      </c>
      <c r="D106" s="30">
        <v>1.8939809152105258</v>
      </c>
      <c r="E106" s="30">
        <v>0.27385335335316902</v>
      </c>
      <c r="F106" s="31">
        <f t="shared" ref="F106:F114" si="29">AVERAGE(B106:E106)</f>
        <v>1.1060926854113431</v>
      </c>
      <c r="H106" s="30"/>
      <c r="I106" s="13"/>
      <c r="J106" s="30"/>
      <c r="K106" s="13"/>
    </row>
    <row r="107" spans="1:11" x14ac:dyDescent="0.25">
      <c r="A107" s="106">
        <v>3</v>
      </c>
      <c r="B107" s="30">
        <v>2.1651179587277927</v>
      </c>
      <c r="C107" s="30">
        <v>1.7652067625987311</v>
      </c>
      <c r="D107" s="30">
        <v>1.0491419184671231</v>
      </c>
      <c r="E107" s="30">
        <v>0.7512517825330165</v>
      </c>
      <c r="F107" s="31">
        <f t="shared" si="29"/>
        <v>1.432679605581666</v>
      </c>
      <c r="H107" s="30"/>
      <c r="I107" s="13"/>
      <c r="J107" s="30"/>
      <c r="K107" s="13"/>
    </row>
    <row r="108" spans="1:11" x14ac:dyDescent="0.25">
      <c r="A108" s="106">
        <v>4</v>
      </c>
      <c r="B108" s="30">
        <v>1.0024907238479903</v>
      </c>
      <c r="C108" s="30">
        <v>1.6355873430755139</v>
      </c>
      <c r="D108" s="30">
        <v>0.99999987563867909</v>
      </c>
      <c r="E108" s="30">
        <v>1.2510759963486549</v>
      </c>
      <c r="F108" s="31">
        <f t="shared" si="29"/>
        <v>1.2222884847277096</v>
      </c>
      <c r="H108" s="30"/>
      <c r="I108" s="13"/>
      <c r="J108" s="30"/>
      <c r="K108" s="13"/>
    </row>
    <row r="109" spans="1:11" x14ac:dyDescent="0.25">
      <c r="A109" s="106">
        <v>5</v>
      </c>
      <c r="B109" s="30">
        <v>1.5938367552418957</v>
      </c>
      <c r="C109" s="30">
        <v>0.92953342274523687</v>
      </c>
      <c r="D109" s="30">
        <v>2.0587203537462755</v>
      </c>
      <c r="E109" s="30">
        <v>1.4280465241115714</v>
      </c>
      <c r="F109" s="31">
        <f t="shared" si="29"/>
        <v>1.5025342639612449</v>
      </c>
      <c r="H109" s="30"/>
      <c r="I109" s="13"/>
      <c r="J109" s="30"/>
      <c r="K109" s="13"/>
    </row>
    <row r="110" spans="1:11" x14ac:dyDescent="0.25">
      <c r="A110" s="106">
        <v>6</v>
      </c>
      <c r="B110" s="30">
        <v>1.504571944398609</v>
      </c>
      <c r="C110" s="30">
        <v>1.7688410686153635</v>
      </c>
      <c r="D110" s="30">
        <v>3.7049355089108005</v>
      </c>
      <c r="E110" s="30">
        <v>2.5460953202382588</v>
      </c>
      <c r="F110" s="31">
        <f t="shared" si="29"/>
        <v>2.3811109605407581</v>
      </c>
      <c r="H110" s="30"/>
      <c r="I110" s="13"/>
      <c r="J110" s="30"/>
      <c r="K110" s="13"/>
    </row>
    <row r="111" spans="1:11" x14ac:dyDescent="0.25">
      <c r="A111" s="106">
        <v>7</v>
      </c>
      <c r="B111" s="30">
        <v>2.5272792446801597</v>
      </c>
      <c r="C111" s="30">
        <v>4.293954914663618</v>
      </c>
      <c r="D111" s="30">
        <v>3.7399313316455691</v>
      </c>
      <c r="E111" s="30">
        <v>5.1535381832691103</v>
      </c>
      <c r="F111" s="31">
        <f t="shared" si="29"/>
        <v>3.9286759185646138</v>
      </c>
      <c r="H111" s="30"/>
      <c r="I111" s="13"/>
      <c r="J111" s="30"/>
      <c r="K111" s="13"/>
    </row>
    <row r="112" spans="1:11" x14ac:dyDescent="0.25">
      <c r="A112" s="106">
        <v>8</v>
      </c>
      <c r="B112" s="30">
        <v>3.8750830682678457</v>
      </c>
      <c r="C112" s="30">
        <v>5.7534593396410312</v>
      </c>
      <c r="D112" s="30">
        <v>6.6746342898784663</v>
      </c>
      <c r="E112" s="30">
        <v>5.317712235985435</v>
      </c>
      <c r="F112" s="31">
        <f t="shared" si="29"/>
        <v>5.4052222334431947</v>
      </c>
      <c r="H112" s="30"/>
      <c r="I112" s="13"/>
      <c r="J112" s="30"/>
      <c r="K112" s="13"/>
    </row>
    <row r="113" spans="1:11" x14ac:dyDescent="0.25">
      <c r="A113" s="106">
        <v>9</v>
      </c>
      <c r="B113" s="30">
        <v>9.8529528917022766</v>
      </c>
      <c r="C113" s="30">
        <v>10.107388702913848</v>
      </c>
      <c r="D113" s="30">
        <v>11.521252069872427</v>
      </c>
      <c r="E113" s="30">
        <v>11.286674872074318</v>
      </c>
      <c r="F113" s="31">
        <f t="shared" si="29"/>
        <v>10.692067134140718</v>
      </c>
      <c r="H113" s="30"/>
      <c r="I113" s="13"/>
      <c r="J113" s="30"/>
      <c r="K113" s="13"/>
    </row>
    <row r="114" spans="1:11" x14ac:dyDescent="0.25">
      <c r="A114" s="107">
        <v>10</v>
      </c>
      <c r="B114" s="32">
        <v>8.5794482358846782</v>
      </c>
      <c r="C114" s="32">
        <v>7.5487838762563158</v>
      </c>
      <c r="D114" s="32">
        <v>8.881889944866332</v>
      </c>
      <c r="E114" s="32">
        <v>11.908162339526363</v>
      </c>
      <c r="F114" s="33">
        <f t="shared" si="29"/>
        <v>9.2295710991334214</v>
      </c>
      <c r="H114" s="30"/>
      <c r="I114" s="13"/>
      <c r="J114" s="30"/>
      <c r="K114" s="13"/>
    </row>
    <row r="115" spans="1:11" x14ac:dyDescent="0.25">
      <c r="A115" s="103"/>
      <c r="D115" s="5"/>
      <c r="E115" s="5"/>
      <c r="F115" s="5"/>
      <c r="H115" s="13"/>
      <c r="I115" s="13"/>
      <c r="J115" s="13"/>
      <c r="K115" s="13"/>
    </row>
    <row r="116" spans="1:11" x14ac:dyDescent="0.25">
      <c r="A116" s="28" t="s">
        <v>84</v>
      </c>
      <c r="B116" s="92" t="s">
        <v>41</v>
      </c>
      <c r="C116" s="134" t="s">
        <v>47</v>
      </c>
      <c r="D116" s="134" t="s">
        <v>49</v>
      </c>
      <c r="E116" s="135" t="s">
        <v>50</v>
      </c>
      <c r="F116" s="29" t="s">
        <v>5</v>
      </c>
      <c r="H116" s="13"/>
      <c r="I116" s="13"/>
      <c r="J116" s="13"/>
      <c r="K116" s="13"/>
    </row>
    <row r="117" spans="1:11" x14ac:dyDescent="0.25">
      <c r="A117" s="106" t="s">
        <v>54</v>
      </c>
      <c r="B117" s="30" t="s">
        <v>0</v>
      </c>
      <c r="C117" s="30" t="s">
        <v>0</v>
      </c>
      <c r="D117" s="30" t="s">
        <v>0</v>
      </c>
      <c r="E117" s="30" t="s">
        <v>0</v>
      </c>
      <c r="F117" s="31" t="s">
        <v>0</v>
      </c>
      <c r="H117" s="13"/>
      <c r="I117" s="13"/>
      <c r="J117" s="13"/>
      <c r="K117" s="13"/>
    </row>
    <row r="118" spans="1:11" x14ac:dyDescent="0.25">
      <c r="A118" s="106"/>
      <c r="B118" s="30" t="s">
        <v>75</v>
      </c>
      <c r="C118" s="30" t="s">
        <v>75</v>
      </c>
      <c r="D118" s="30" t="s">
        <v>75</v>
      </c>
      <c r="E118" s="30" t="s">
        <v>75</v>
      </c>
      <c r="F118" s="31" t="s">
        <v>6</v>
      </c>
    </row>
    <row r="119" spans="1:11" x14ac:dyDescent="0.25">
      <c r="A119" s="104">
        <v>1</v>
      </c>
      <c r="B119" s="34">
        <v>2.653490454315993</v>
      </c>
      <c r="C119" s="34">
        <v>0.71058866646467977</v>
      </c>
      <c r="D119" s="34">
        <v>2.7799462565927229</v>
      </c>
      <c r="E119" s="34">
        <v>-0.14718270206307366</v>
      </c>
      <c r="F119" s="29">
        <f>AVERAGE(B119:E119)</f>
        <v>1.4992106688275806</v>
      </c>
    </row>
    <row r="120" spans="1:11" x14ac:dyDescent="0.25">
      <c r="A120" s="106">
        <v>2</v>
      </c>
      <c r="B120" s="30">
        <v>1.6303452303474804</v>
      </c>
      <c r="C120" s="30">
        <v>-4.2199913382577933E-2</v>
      </c>
      <c r="D120" s="30">
        <v>2.2689937190610689</v>
      </c>
      <c r="E120" s="30">
        <v>0.15673794737325272</v>
      </c>
      <c r="F120" s="31">
        <f t="shared" ref="F120:F128" si="30">AVERAGE(B120:E120)</f>
        <v>1.003469245849806</v>
      </c>
    </row>
    <row r="121" spans="1:11" x14ac:dyDescent="0.25">
      <c r="A121" s="106">
        <v>3</v>
      </c>
      <c r="B121" s="30">
        <v>2.2665921690522177</v>
      </c>
      <c r="C121" s="30">
        <v>0.51292109444843992</v>
      </c>
      <c r="D121" s="30">
        <v>1.2022605808810654</v>
      </c>
      <c r="E121" s="30">
        <v>0.13200844294026784</v>
      </c>
      <c r="F121" s="31">
        <f t="shared" si="30"/>
        <v>1.0284455718304977</v>
      </c>
    </row>
    <row r="122" spans="1:11" x14ac:dyDescent="0.25">
      <c r="A122" s="106">
        <v>4</v>
      </c>
      <c r="B122" s="30">
        <v>1.5413731002500228</v>
      </c>
      <c r="C122" s="30">
        <v>1.4156103245803555</v>
      </c>
      <c r="D122" s="30">
        <v>2.1398989481726334</v>
      </c>
      <c r="E122" s="30">
        <v>-0.17603718269754304</v>
      </c>
      <c r="F122" s="31">
        <f t="shared" si="30"/>
        <v>1.230211297576367</v>
      </c>
    </row>
    <row r="123" spans="1:11" x14ac:dyDescent="0.25">
      <c r="A123" s="106">
        <v>5</v>
      </c>
      <c r="B123" s="30">
        <v>1.2043442788243675</v>
      </c>
      <c r="C123" s="30">
        <v>1.6344278938887633</v>
      </c>
      <c r="D123" s="30">
        <v>0.74923728263455236</v>
      </c>
      <c r="E123" s="30">
        <v>0.83652386604797724</v>
      </c>
      <c r="F123" s="31">
        <f t="shared" si="30"/>
        <v>1.1061333303489149</v>
      </c>
    </row>
    <row r="124" spans="1:11" x14ac:dyDescent="0.25">
      <c r="A124" s="106">
        <v>6</v>
      </c>
      <c r="B124" s="30">
        <v>0.93331471841847313</v>
      </c>
      <c r="C124" s="30">
        <v>2.0385121425013786</v>
      </c>
      <c r="D124" s="30">
        <v>3.0446294224517554</v>
      </c>
      <c r="E124" s="30">
        <v>1.4239431332802464</v>
      </c>
      <c r="F124" s="31">
        <f t="shared" si="30"/>
        <v>1.8600998541629634</v>
      </c>
    </row>
    <row r="125" spans="1:11" x14ac:dyDescent="0.25">
      <c r="A125" s="106">
        <v>7</v>
      </c>
      <c r="B125" s="30">
        <v>3.2185854356305041</v>
      </c>
      <c r="C125" s="30">
        <v>3.2174404092760431</v>
      </c>
      <c r="D125" s="30">
        <v>3.9409899561085195</v>
      </c>
      <c r="E125" s="30">
        <v>2.5812840546784113</v>
      </c>
      <c r="F125" s="31">
        <f t="shared" si="30"/>
        <v>3.2395749639233693</v>
      </c>
    </row>
    <row r="126" spans="1:11" x14ac:dyDescent="0.25">
      <c r="A126" s="106">
        <v>8</v>
      </c>
      <c r="B126" s="30">
        <v>5.2310372580393079</v>
      </c>
      <c r="C126" s="30">
        <v>6.2751868344131729</v>
      </c>
      <c r="D126" s="30">
        <v>6.4317284028830271</v>
      </c>
      <c r="E126" s="30">
        <v>4.9428553583399344</v>
      </c>
      <c r="F126" s="31">
        <f t="shared" si="30"/>
        <v>5.7202019634188606</v>
      </c>
    </row>
    <row r="127" spans="1:11" x14ac:dyDescent="0.25">
      <c r="A127" s="106">
        <v>9</v>
      </c>
      <c r="B127" s="30">
        <v>9.4378915467331055</v>
      </c>
      <c r="C127" s="30">
        <v>10.660819786332898</v>
      </c>
      <c r="D127" s="30">
        <v>12.277815071747849</v>
      </c>
      <c r="E127" s="30">
        <v>10.763127133376244</v>
      </c>
      <c r="F127" s="31">
        <f t="shared" si="30"/>
        <v>10.784913384547524</v>
      </c>
    </row>
    <row r="128" spans="1:11" x14ac:dyDescent="0.25">
      <c r="A128" s="107">
        <v>10</v>
      </c>
      <c r="B128" s="32">
        <v>9.3770730431412339</v>
      </c>
      <c r="C128" s="32">
        <v>6.6189391036224023</v>
      </c>
      <c r="D128" s="32">
        <v>5.7517584488390234</v>
      </c>
      <c r="E128" s="32">
        <v>9.1166868192762287</v>
      </c>
      <c r="F128" s="33">
        <f t="shared" si="30"/>
        <v>7.7161143537197221</v>
      </c>
    </row>
  </sheetData>
  <mergeCells count="18">
    <mergeCell ref="A1:D1"/>
    <mergeCell ref="A2:D2"/>
    <mergeCell ref="H1:I1"/>
    <mergeCell ref="A4:B4"/>
    <mergeCell ref="H2:I2"/>
    <mergeCell ref="K2:L2"/>
    <mergeCell ref="K3:L3"/>
    <mergeCell ref="K4:L4"/>
    <mergeCell ref="A3:B3"/>
    <mergeCell ref="H3:I3"/>
    <mergeCell ref="H4:I4"/>
    <mergeCell ref="C3:D3"/>
    <mergeCell ref="C4:D4"/>
    <mergeCell ref="C5:D5"/>
    <mergeCell ref="A5:B5"/>
    <mergeCell ref="C7:F7"/>
    <mergeCell ref="G7:J7"/>
    <mergeCell ref="N7:Q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T145"/>
  <sheetViews>
    <sheetView zoomScaleNormal="100" workbookViewId="0">
      <selection activeCell="O16" sqref="O16"/>
    </sheetView>
  </sheetViews>
  <sheetFormatPr defaultColWidth="9.125" defaultRowHeight="14.3" x14ac:dyDescent="0.25"/>
  <cols>
    <col min="1" max="1" width="10.75" style="5" customWidth="1"/>
    <col min="2" max="14" width="10.75" style="174" customWidth="1"/>
    <col min="15" max="15" width="10.75" style="5" customWidth="1"/>
    <col min="16" max="18" width="10.75" style="174" customWidth="1"/>
    <col min="19" max="20" width="10.75" style="5" customWidth="1"/>
    <col min="21" max="16384" width="9.125" style="5"/>
  </cols>
  <sheetData>
    <row r="1" spans="1:20" x14ac:dyDescent="0.25">
      <c r="A1" s="277" t="s">
        <v>90</v>
      </c>
      <c r="B1" s="278"/>
      <c r="C1" s="278" t="s">
        <v>91</v>
      </c>
      <c r="D1" s="279"/>
      <c r="E1" s="5"/>
      <c r="F1" s="5"/>
      <c r="H1" s="312"/>
      <c r="I1" s="312"/>
      <c r="J1" s="114"/>
      <c r="K1" s="114"/>
      <c r="L1" s="5"/>
      <c r="M1" s="5"/>
      <c r="N1" s="5"/>
    </row>
    <row r="2" spans="1:20" x14ac:dyDescent="0.25">
      <c r="A2" s="280" t="s">
        <v>98</v>
      </c>
      <c r="B2" s="281"/>
      <c r="C2" s="281" t="s">
        <v>1</v>
      </c>
      <c r="D2" s="282"/>
      <c r="E2" s="5"/>
      <c r="F2" s="5"/>
      <c r="H2" s="313" t="s">
        <v>68</v>
      </c>
      <c r="I2" s="314"/>
      <c r="J2" s="27"/>
      <c r="K2" s="99"/>
      <c r="L2" s="5"/>
      <c r="M2" s="5"/>
      <c r="N2" s="5"/>
    </row>
    <row r="3" spans="1:20" x14ac:dyDescent="0.25">
      <c r="A3" s="280" t="s">
        <v>99</v>
      </c>
      <c r="B3" s="281"/>
      <c r="C3" s="281" t="s">
        <v>95</v>
      </c>
      <c r="D3" s="282"/>
      <c r="E3" s="5"/>
      <c r="F3" s="5"/>
      <c r="H3" s="300" t="s">
        <v>69</v>
      </c>
      <c r="I3" s="301"/>
      <c r="L3" s="5"/>
      <c r="M3" s="5"/>
      <c r="N3" s="5"/>
    </row>
    <row r="4" spans="1:20" x14ac:dyDescent="0.25">
      <c r="A4" s="280" t="s">
        <v>89</v>
      </c>
      <c r="B4" s="281"/>
      <c r="C4" s="281" t="s">
        <v>96</v>
      </c>
      <c r="D4" s="282"/>
      <c r="E4" s="5"/>
      <c r="F4" s="5"/>
      <c r="H4" s="310" t="s">
        <v>67</v>
      </c>
      <c r="I4" s="311"/>
      <c r="L4" s="5"/>
      <c r="M4" s="5"/>
      <c r="N4" s="5"/>
    </row>
    <row r="5" spans="1:20" x14ac:dyDescent="0.25">
      <c r="A5" s="283" t="s">
        <v>88</v>
      </c>
      <c r="B5" s="284"/>
      <c r="C5" s="284" t="s">
        <v>97</v>
      </c>
      <c r="D5" s="285"/>
      <c r="E5" s="5"/>
      <c r="F5" s="5"/>
      <c r="G5" s="98"/>
      <c r="H5" s="308" t="s">
        <v>163</v>
      </c>
      <c r="I5" s="309"/>
      <c r="J5" s="2"/>
      <c r="K5" s="2"/>
    </row>
    <row r="6" spans="1:20" x14ac:dyDescent="0.25">
      <c r="B6" s="5"/>
      <c r="C6" s="5"/>
      <c r="D6" s="5"/>
      <c r="F6" s="98"/>
      <c r="G6" s="98"/>
    </row>
    <row r="7" spans="1:20" x14ac:dyDescent="0.25">
      <c r="A7" s="165" t="s">
        <v>2</v>
      </c>
      <c r="B7" s="166" t="s">
        <v>2</v>
      </c>
      <c r="C7" s="297" t="s">
        <v>7</v>
      </c>
      <c r="D7" s="298"/>
      <c r="E7" s="298"/>
      <c r="F7" s="298"/>
      <c r="G7" s="297" t="s">
        <v>59</v>
      </c>
      <c r="H7" s="298"/>
      <c r="I7" s="298"/>
      <c r="J7" s="299"/>
      <c r="K7" s="165" t="s">
        <v>5</v>
      </c>
      <c r="L7" s="166" t="s">
        <v>51</v>
      </c>
      <c r="M7" s="166" t="s">
        <v>52</v>
      </c>
      <c r="N7" s="297" t="s">
        <v>60</v>
      </c>
      <c r="O7" s="298"/>
      <c r="P7" s="298"/>
      <c r="Q7" s="299"/>
      <c r="R7" s="165" t="s">
        <v>5</v>
      </c>
      <c r="S7" s="166" t="s">
        <v>51</v>
      </c>
      <c r="T7" s="167" t="s">
        <v>52</v>
      </c>
    </row>
    <row r="8" spans="1:20" x14ac:dyDescent="0.25">
      <c r="A8" s="23"/>
      <c r="B8" s="159" t="s">
        <v>53</v>
      </c>
      <c r="C8" s="23"/>
      <c r="D8" s="21"/>
      <c r="E8" s="21"/>
      <c r="F8" s="21"/>
      <c r="G8" s="36" t="s">
        <v>6</v>
      </c>
      <c r="H8" s="22" t="s">
        <v>6</v>
      </c>
      <c r="I8" s="22" t="s">
        <v>6</v>
      </c>
      <c r="J8" s="22" t="s">
        <v>6</v>
      </c>
      <c r="K8" s="36" t="s">
        <v>6</v>
      </c>
      <c r="L8" s="22" t="s">
        <v>6</v>
      </c>
      <c r="M8" s="22" t="s">
        <v>6</v>
      </c>
      <c r="N8" s="41" t="s">
        <v>6</v>
      </c>
      <c r="O8" s="37" t="s">
        <v>6</v>
      </c>
      <c r="P8" s="37" t="s">
        <v>6</v>
      </c>
      <c r="Q8" s="37" t="s">
        <v>6</v>
      </c>
      <c r="R8" s="36" t="s">
        <v>6</v>
      </c>
      <c r="S8" s="22" t="s">
        <v>6</v>
      </c>
      <c r="T8" s="71" t="s">
        <v>6</v>
      </c>
    </row>
    <row r="9" spans="1:20" x14ac:dyDescent="0.25">
      <c r="A9" s="136">
        <v>0</v>
      </c>
      <c r="B9" s="137">
        <f>A9/1000000</f>
        <v>0</v>
      </c>
      <c r="C9" s="82" t="s">
        <v>3</v>
      </c>
      <c r="D9" s="83" t="s">
        <v>4</v>
      </c>
      <c r="E9" s="83" t="s">
        <v>14</v>
      </c>
      <c r="F9" s="83" t="s">
        <v>16</v>
      </c>
      <c r="G9" s="84">
        <f>AVERAGE(B26:B31)</f>
        <v>-0.24998333333333325</v>
      </c>
      <c r="H9" s="85">
        <f t="shared" ref="H9:J9" si="0">AVERAGE(C26:C31)</f>
        <v>-0.39635333333333334</v>
      </c>
      <c r="I9" s="85">
        <f t="shared" si="0"/>
        <v>-0.49960666666666675</v>
      </c>
      <c r="J9" s="85">
        <f t="shared" si="0"/>
        <v>-0.5825433333333333</v>
      </c>
      <c r="K9" s="124">
        <f t="shared" ref="K9:K16" si="1">AVERAGE(G9:J9)</f>
        <v>-0.43212166666666663</v>
      </c>
      <c r="L9" s="125">
        <f>K9-MIN(G9:J9)</f>
        <v>0.15042166666666668</v>
      </c>
      <c r="M9" s="126">
        <f>MAX(G9:J9)-K9</f>
        <v>0.18213833333333337</v>
      </c>
      <c r="N9" s="63">
        <f>AVERAGE(B28:B31)</f>
        <v>-0.13763999999999987</v>
      </c>
      <c r="O9" s="63">
        <f t="shared" ref="O9:Q9" si="2">AVERAGE(C28:C31)</f>
        <v>-0.46204000000000001</v>
      </c>
      <c r="P9" s="63">
        <f t="shared" si="2"/>
        <v>-0.59638500000000016</v>
      </c>
      <c r="Q9" s="63">
        <f t="shared" si="2"/>
        <v>-0.64571000000000001</v>
      </c>
      <c r="R9" s="124">
        <f t="shared" ref="R9:R16" si="3">AVERAGE(N9:Q9)</f>
        <v>-0.46044374999999998</v>
      </c>
      <c r="S9" s="125">
        <f>R9-MIN(N9:Q9)</f>
        <v>0.18526625000000002</v>
      </c>
      <c r="T9" s="126">
        <f>MAX(N9:Q9)-R9</f>
        <v>0.32280375000000011</v>
      </c>
    </row>
    <row r="10" spans="1:20" x14ac:dyDescent="0.25">
      <c r="A10" s="138">
        <v>150000</v>
      </c>
      <c r="B10" s="139">
        <f t="shared" ref="B10:B16" si="4">A10/1000000</f>
        <v>0.15</v>
      </c>
      <c r="C10" s="86" t="s">
        <v>17</v>
      </c>
      <c r="D10" s="87" t="s">
        <v>18</v>
      </c>
      <c r="E10" s="87" t="s">
        <v>19</v>
      </c>
      <c r="F10" s="87" t="s">
        <v>20</v>
      </c>
      <c r="G10" s="88">
        <f>AVERAGE(B40:B45)</f>
        <v>-1.0795999999999999</v>
      </c>
      <c r="H10" s="63">
        <f t="shared" ref="H10:J10" si="5">AVERAGE(C40:C45)</f>
        <v>-0.38181666666666675</v>
      </c>
      <c r="I10" s="63">
        <f t="shared" si="5"/>
        <v>-0.87855333333333319</v>
      </c>
      <c r="J10" s="63">
        <f t="shared" si="5"/>
        <v>-0.81390000000000018</v>
      </c>
      <c r="K10" s="127">
        <f t="shared" si="1"/>
        <v>-0.78846749999999999</v>
      </c>
      <c r="L10" s="128">
        <f t="shared" ref="L10:L16" si="6">K10-MIN(G10:J10)</f>
        <v>0.29113249999999991</v>
      </c>
      <c r="M10" s="129">
        <f t="shared" ref="M10:M16" si="7">MAX(G10:J10)-K10</f>
        <v>0.40665083333333324</v>
      </c>
      <c r="N10" s="63">
        <f>AVERAGE(B42:B45)</f>
        <v>-1.1359600000000001</v>
      </c>
      <c r="O10" s="63">
        <f t="shared" ref="O10:Q10" si="8">AVERAGE(C42:C45)</f>
        <v>-0.6608750000000001</v>
      </c>
      <c r="P10" s="63">
        <f t="shared" si="8"/>
        <v>-0.9518399999999998</v>
      </c>
      <c r="Q10" s="63">
        <f t="shared" si="8"/>
        <v>-0.86743000000000015</v>
      </c>
      <c r="R10" s="127">
        <f t="shared" si="3"/>
        <v>-0.90402625000000003</v>
      </c>
      <c r="S10" s="128">
        <f t="shared" ref="S10:S16" si="9">R10-MIN(N10:Q10)</f>
        <v>0.23193375000000005</v>
      </c>
      <c r="T10" s="129">
        <f t="shared" ref="T10:T16" si="10">MAX(N10:Q10)-R10</f>
        <v>0.24315124999999993</v>
      </c>
    </row>
    <row r="11" spans="1:20" x14ac:dyDescent="0.25">
      <c r="A11" s="138">
        <v>300000</v>
      </c>
      <c r="B11" s="139">
        <f t="shared" si="4"/>
        <v>0.3</v>
      </c>
      <c r="C11" s="86" t="s">
        <v>21</v>
      </c>
      <c r="D11" s="87" t="s">
        <v>22</v>
      </c>
      <c r="E11" s="87" t="s">
        <v>23</v>
      </c>
      <c r="F11" s="87" t="s">
        <v>24</v>
      </c>
      <c r="G11" s="88">
        <f>AVERAGE(B54:B59)</f>
        <v>-0.62769999999999992</v>
      </c>
      <c r="H11" s="63">
        <f t="shared" ref="H11:J11" si="11">AVERAGE(C54:C59)</f>
        <v>-0.88563999999999998</v>
      </c>
      <c r="I11" s="63">
        <f t="shared" si="11"/>
        <v>-0.92879999999999996</v>
      </c>
      <c r="J11" s="63">
        <f t="shared" si="11"/>
        <v>-0.80460666666666658</v>
      </c>
      <c r="K11" s="127">
        <f t="shared" si="1"/>
        <v>-0.81168666666666656</v>
      </c>
      <c r="L11" s="128">
        <f t="shared" si="6"/>
        <v>0.1171133333333334</v>
      </c>
      <c r="M11" s="129">
        <f t="shared" si="7"/>
        <v>0.18398666666666663</v>
      </c>
      <c r="N11" s="63">
        <f>AVERAGE(B56:B59)</f>
        <v>-0.8167549999999999</v>
      </c>
      <c r="O11" s="63">
        <f t="shared" ref="O11:Q11" si="12">AVERAGE(C56:C59)</f>
        <v>-1.01434</v>
      </c>
      <c r="P11" s="63">
        <f t="shared" si="12"/>
        <v>-0.91773499999999997</v>
      </c>
      <c r="Q11" s="63">
        <f t="shared" si="12"/>
        <v>-0.79764000000000002</v>
      </c>
      <c r="R11" s="127">
        <f t="shared" si="3"/>
        <v>-0.88661749999999995</v>
      </c>
      <c r="S11" s="128">
        <f t="shared" si="9"/>
        <v>0.12772250000000007</v>
      </c>
      <c r="T11" s="129">
        <f t="shared" si="10"/>
        <v>8.8977499999999932E-2</v>
      </c>
    </row>
    <row r="12" spans="1:20" x14ac:dyDescent="0.25">
      <c r="A12" s="138">
        <v>450000</v>
      </c>
      <c r="B12" s="139">
        <f t="shared" si="4"/>
        <v>0.45</v>
      </c>
      <c r="C12" s="86" t="s">
        <v>25</v>
      </c>
      <c r="D12" s="87" t="s">
        <v>26</v>
      </c>
      <c r="E12" s="87" t="s">
        <v>27</v>
      </c>
      <c r="F12" s="87" t="s">
        <v>28</v>
      </c>
      <c r="G12" s="88">
        <f>AVERAGE(B68:B73)</f>
        <v>-0.9278533333333332</v>
      </c>
      <c r="H12" s="63">
        <f t="shared" ref="H12:J12" si="13">AVERAGE(C68:C73)</f>
        <v>-0.46121999999999996</v>
      </c>
      <c r="I12" s="63">
        <f t="shared" si="13"/>
        <v>-0.65974666666666681</v>
      </c>
      <c r="J12" s="63">
        <f t="shared" si="13"/>
        <v>-1.0772533333333332</v>
      </c>
      <c r="K12" s="127">
        <f t="shared" si="1"/>
        <v>-0.78151833333333331</v>
      </c>
      <c r="L12" s="128">
        <f t="shared" si="6"/>
        <v>0.29573499999999986</v>
      </c>
      <c r="M12" s="129">
        <f t="shared" si="7"/>
        <v>0.32029833333333335</v>
      </c>
      <c r="N12" s="63">
        <f>AVERAGE(B70:B73)</f>
        <v>-1.0651550000000001</v>
      </c>
      <c r="O12" s="63">
        <f t="shared" ref="O12:Q12" si="14">AVERAGE(C70:C73)</f>
        <v>-0.96812999999999994</v>
      </c>
      <c r="P12" s="63">
        <f t="shared" si="14"/>
        <v>-0.61719000000000024</v>
      </c>
      <c r="Q12" s="63">
        <f t="shared" si="14"/>
        <v>-1.06423</v>
      </c>
      <c r="R12" s="127">
        <f t="shared" si="3"/>
        <v>-0.92867625000000009</v>
      </c>
      <c r="S12" s="128">
        <f t="shared" si="9"/>
        <v>0.13647874999999998</v>
      </c>
      <c r="T12" s="129">
        <f t="shared" si="10"/>
        <v>0.31148624999999985</v>
      </c>
    </row>
    <row r="13" spans="1:20" x14ac:dyDescent="0.25">
      <c r="A13" s="138">
        <v>600000</v>
      </c>
      <c r="B13" s="139">
        <f t="shared" si="4"/>
        <v>0.6</v>
      </c>
      <c r="C13" s="86" t="s">
        <v>29</v>
      </c>
      <c r="D13" s="89" t="s">
        <v>30</v>
      </c>
      <c r="E13" s="89" t="s">
        <v>31</v>
      </c>
      <c r="F13" s="89" t="s">
        <v>32</v>
      </c>
      <c r="G13" s="88">
        <f>AVERAGE(B82:B87)</f>
        <v>-0.57487333333333346</v>
      </c>
      <c r="H13" s="63">
        <f t="shared" ref="H13:J13" si="15">AVERAGE(C82:C87)</f>
        <v>-0.7089333333333333</v>
      </c>
      <c r="I13" s="63">
        <f t="shared" si="15"/>
        <v>-0.86524333333333325</v>
      </c>
      <c r="J13" s="63">
        <f t="shared" si="15"/>
        <v>-1.0849033333333331</v>
      </c>
      <c r="K13" s="127">
        <f t="shared" si="1"/>
        <v>-0.80848833333333325</v>
      </c>
      <c r="L13" s="128">
        <f t="shared" si="6"/>
        <v>0.27641499999999986</v>
      </c>
      <c r="M13" s="129">
        <f t="shared" si="7"/>
        <v>0.2336149999999998</v>
      </c>
      <c r="N13" s="63">
        <f>AVERAGE(B84:B87)</f>
        <v>-0.83111000000000002</v>
      </c>
      <c r="O13" s="63">
        <f t="shared" ref="O13:Q13" si="16">AVERAGE(C84:C87)</f>
        <v>-0.91206500000000013</v>
      </c>
      <c r="P13" s="63">
        <f t="shared" si="16"/>
        <v>-0.88489999999999991</v>
      </c>
      <c r="Q13" s="63">
        <f t="shared" si="16"/>
        <v>-1.1313299999999997</v>
      </c>
      <c r="R13" s="127">
        <f t="shared" si="3"/>
        <v>-0.93985124999999992</v>
      </c>
      <c r="S13" s="128">
        <f t="shared" si="9"/>
        <v>0.19147874999999981</v>
      </c>
      <c r="T13" s="129">
        <f t="shared" si="10"/>
        <v>0.1087412499999999</v>
      </c>
    </row>
    <row r="14" spans="1:20" x14ac:dyDescent="0.25">
      <c r="A14" s="138">
        <v>750000</v>
      </c>
      <c r="B14" s="139">
        <f t="shared" si="4"/>
        <v>0.75</v>
      </c>
      <c r="C14" s="86" t="s">
        <v>34</v>
      </c>
      <c r="D14" s="89" t="s">
        <v>33</v>
      </c>
      <c r="E14" s="89" t="s">
        <v>35</v>
      </c>
      <c r="F14" s="89" t="s">
        <v>36</v>
      </c>
      <c r="G14" s="88">
        <f>AVERAGE(B96:B101)</f>
        <v>-0.78643666666666656</v>
      </c>
      <c r="H14" s="63">
        <f t="shared" ref="H14:J14" si="17">AVERAGE(C96:C101)</f>
        <v>-0.65559333333333325</v>
      </c>
      <c r="I14" s="63">
        <f t="shared" si="17"/>
        <v>-1.0363199999999999</v>
      </c>
      <c r="J14" s="63">
        <f t="shared" si="17"/>
        <v>-0.98202333333333336</v>
      </c>
      <c r="K14" s="127">
        <f t="shared" si="1"/>
        <v>-0.86509333333333327</v>
      </c>
      <c r="L14" s="128">
        <f t="shared" si="6"/>
        <v>0.17122666666666664</v>
      </c>
      <c r="M14" s="129">
        <f t="shared" si="7"/>
        <v>0.20950000000000002</v>
      </c>
      <c r="N14" s="63">
        <f>AVERAGE(B98:B101)</f>
        <v>-0.68779999999999997</v>
      </c>
      <c r="O14" s="63">
        <f t="shared" ref="O14:Q14" si="18">AVERAGE(C98:C101)</f>
        <v>-1.2763549999999999</v>
      </c>
      <c r="P14" s="63">
        <f t="shared" si="18"/>
        <v>-0.86271999999999993</v>
      </c>
      <c r="Q14" s="63">
        <f t="shared" si="18"/>
        <v>-0.92691499999999993</v>
      </c>
      <c r="R14" s="127">
        <f t="shared" si="3"/>
        <v>-0.93844749999999988</v>
      </c>
      <c r="S14" s="128">
        <f t="shared" si="9"/>
        <v>0.33790750000000003</v>
      </c>
      <c r="T14" s="129">
        <f t="shared" si="10"/>
        <v>0.25064749999999991</v>
      </c>
    </row>
    <row r="15" spans="1:20" x14ac:dyDescent="0.25">
      <c r="A15" s="138">
        <v>900000</v>
      </c>
      <c r="B15" s="139">
        <f t="shared" si="4"/>
        <v>0.9</v>
      </c>
      <c r="C15" s="86" t="s">
        <v>37</v>
      </c>
      <c r="D15" s="89" t="s">
        <v>38</v>
      </c>
      <c r="E15" s="89" t="s">
        <v>39</v>
      </c>
      <c r="F15" s="89" t="s">
        <v>40</v>
      </c>
      <c r="G15" s="88">
        <f>AVERAGE(B110:B115)</f>
        <v>-0.85318333333333329</v>
      </c>
      <c r="H15" s="63">
        <f t="shared" ref="H15:J15" si="19">AVERAGE(C110:C115)</f>
        <v>-0.71543000000000001</v>
      </c>
      <c r="I15" s="63">
        <f t="shared" si="19"/>
        <v>-0.94899000000000011</v>
      </c>
      <c r="J15" s="63">
        <f t="shared" si="19"/>
        <v>-0.80011333333333334</v>
      </c>
      <c r="K15" s="127">
        <f t="shared" si="1"/>
        <v>-0.82942916666666677</v>
      </c>
      <c r="L15" s="128">
        <f t="shared" si="6"/>
        <v>0.11956083333333334</v>
      </c>
      <c r="M15" s="129">
        <f t="shared" si="7"/>
        <v>0.11399916666666676</v>
      </c>
      <c r="N15" s="63">
        <f>AVERAGE(B112:B115)</f>
        <v>-0.86308000000000007</v>
      </c>
      <c r="O15" s="63">
        <f t="shared" ref="O15:Q15" si="20">AVERAGE(C112:C115)</f>
        <v>-1.1929150000000002</v>
      </c>
      <c r="P15" s="63">
        <f t="shared" si="20"/>
        <v>-0.92684000000000011</v>
      </c>
      <c r="Q15" s="63">
        <f t="shared" si="20"/>
        <v>-0.66627500000000006</v>
      </c>
      <c r="R15" s="127">
        <f t="shared" si="3"/>
        <v>-0.91227750000000019</v>
      </c>
      <c r="S15" s="128">
        <f t="shared" si="9"/>
        <v>0.28063749999999998</v>
      </c>
      <c r="T15" s="129">
        <f t="shared" si="10"/>
        <v>0.24600250000000012</v>
      </c>
    </row>
    <row r="16" spans="1:20" x14ac:dyDescent="0.25">
      <c r="A16" s="140">
        <v>2000000</v>
      </c>
      <c r="B16" s="141">
        <f t="shared" si="4"/>
        <v>2</v>
      </c>
      <c r="C16" s="79" t="s">
        <v>41</v>
      </c>
      <c r="D16" s="55" t="s">
        <v>47</v>
      </c>
      <c r="E16" s="55" t="s">
        <v>49</v>
      </c>
      <c r="F16" s="78" t="s">
        <v>50</v>
      </c>
      <c r="G16" s="80">
        <f>AVERAGE(B124:B129)</f>
        <v>-0.79527000000000003</v>
      </c>
      <c r="H16" s="53">
        <f t="shared" ref="H16:J16" si="21">AVERAGE(C124:C129)</f>
        <v>-0.84705666666666668</v>
      </c>
      <c r="I16" s="53">
        <f t="shared" si="21"/>
        <v>-1.0315266666666669</v>
      </c>
      <c r="J16" s="64">
        <f t="shared" si="21"/>
        <v>-1.0484866666666666</v>
      </c>
      <c r="K16" s="130">
        <f t="shared" si="1"/>
        <v>-0.930585</v>
      </c>
      <c r="L16" s="131">
        <f t="shared" si="6"/>
        <v>0.11790166666666657</v>
      </c>
      <c r="M16" s="132">
        <f t="shared" si="7"/>
        <v>0.13531499999999996</v>
      </c>
      <c r="N16" s="81">
        <f>AVERAGE(B126:B129)</f>
        <v>-1.2239600000000002</v>
      </c>
      <c r="O16" s="53">
        <f t="shared" ref="O16:Q16" si="22">AVERAGE(C126:C129)</f>
        <v>-0.82825000000000015</v>
      </c>
      <c r="P16" s="53">
        <f t="shared" si="22"/>
        <v>-1.022275</v>
      </c>
      <c r="Q16" s="64">
        <f t="shared" si="22"/>
        <v>-1.10897</v>
      </c>
      <c r="R16" s="130">
        <f t="shared" si="3"/>
        <v>-1.0458637500000001</v>
      </c>
      <c r="S16" s="131">
        <f t="shared" si="9"/>
        <v>0.17809625000000007</v>
      </c>
      <c r="T16" s="132">
        <f t="shared" si="10"/>
        <v>0.21761374999999994</v>
      </c>
    </row>
    <row r="17" spans="1:20" s="246" customFormat="1" x14ac:dyDescent="0.25">
      <c r="A17" s="243"/>
      <c r="B17" s="244"/>
      <c r="C17" s="50"/>
      <c r="D17" s="245"/>
      <c r="E17" s="245"/>
      <c r="F17" s="245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</row>
    <row r="18" spans="1:20" s="246" customFormat="1" x14ac:dyDescent="0.25">
      <c r="A18" s="262" t="s">
        <v>2</v>
      </c>
      <c r="B18" s="247" t="s">
        <v>53</v>
      </c>
      <c r="G18" s="124">
        <v>0.318</v>
      </c>
      <c r="H18" s="125">
        <v>0.34899999999999998</v>
      </c>
      <c r="I18" s="125">
        <v>0.78500000000000003</v>
      </c>
      <c r="J18" s="126">
        <v>1.0740000000000001</v>
      </c>
      <c r="K18" s="125"/>
      <c r="L18" s="125"/>
      <c r="M18" s="125"/>
      <c r="N18" s="124"/>
      <c r="O18" s="125"/>
      <c r="P18" s="125"/>
      <c r="Q18" s="126"/>
      <c r="R18" s="125"/>
      <c r="S18" s="125"/>
      <c r="T18" s="126"/>
    </row>
    <row r="19" spans="1:20" s="246" customFormat="1" x14ac:dyDescent="0.25">
      <c r="A19" s="256" t="s">
        <v>162</v>
      </c>
      <c r="B19" s="257"/>
      <c r="C19" s="248" t="s">
        <v>44</v>
      </c>
      <c r="D19" s="249" t="s">
        <v>42</v>
      </c>
      <c r="E19" s="249" t="s">
        <v>46</v>
      </c>
      <c r="F19" s="249" t="s">
        <v>45</v>
      </c>
      <c r="G19" s="252">
        <f>AVERAGE(B138:B143)</f>
        <v>-0.97145999999999977</v>
      </c>
      <c r="H19" s="253">
        <f t="shared" ref="H19:J19" si="23">AVERAGE(C138:C143)</f>
        <v>-0.88995199999999985</v>
      </c>
      <c r="I19" s="253">
        <f>AVERAGE(D138:D143)</f>
        <v>-0.86722999999999983</v>
      </c>
      <c r="J19" s="254">
        <f t="shared" si="23"/>
        <v>-1.1250799999999999</v>
      </c>
      <c r="K19" s="131"/>
      <c r="L19" s="131"/>
      <c r="M19" s="131"/>
      <c r="N19" s="252">
        <f>AVERAGE(B140:B143)</f>
        <v>-0.98563999999999974</v>
      </c>
      <c r="O19" s="253">
        <f t="shared" ref="O19:Q19" si="24">AVERAGE(C140:C143)</f>
        <v>-0.69014666666666669</v>
      </c>
      <c r="P19" s="253">
        <f>AVERAGE(D140:D143)</f>
        <v>-0.94818500000000006</v>
      </c>
      <c r="Q19" s="254">
        <f t="shared" si="24"/>
        <v>-1.18608</v>
      </c>
      <c r="R19" s="131"/>
      <c r="S19" s="131"/>
      <c r="T19" s="132"/>
    </row>
    <row r="20" spans="1:20" x14ac:dyDescent="0.25">
      <c r="B20" s="3"/>
      <c r="C20" s="4"/>
      <c r="D20" s="7"/>
      <c r="E20" s="7"/>
      <c r="F20" s="7"/>
      <c r="G20" s="1"/>
      <c r="K20" s="1"/>
      <c r="L20" s="1"/>
      <c r="M20" s="1"/>
    </row>
    <row r="21" spans="1:20" x14ac:dyDescent="0.25">
      <c r="A21" s="28" t="s">
        <v>77</v>
      </c>
      <c r="B21" s="156" t="s">
        <v>3</v>
      </c>
      <c r="C21" s="156" t="s">
        <v>4</v>
      </c>
      <c r="D21" s="156" t="s">
        <v>14</v>
      </c>
      <c r="E21" s="156" t="s">
        <v>16</v>
      </c>
      <c r="F21" s="170" t="s">
        <v>5</v>
      </c>
      <c r="G21" s="1"/>
      <c r="K21" s="1"/>
      <c r="L21" s="1"/>
      <c r="M21" s="1"/>
    </row>
    <row r="22" spans="1:20" x14ac:dyDescent="0.25">
      <c r="A22" s="158" t="s">
        <v>54</v>
      </c>
      <c r="B22" s="172" t="s">
        <v>0</v>
      </c>
      <c r="C22" s="172" t="s">
        <v>0</v>
      </c>
      <c r="D22" s="172" t="s">
        <v>0</v>
      </c>
      <c r="E22" s="172" t="s">
        <v>0</v>
      </c>
      <c r="F22" s="173" t="s">
        <v>0</v>
      </c>
      <c r="G22" s="1"/>
      <c r="K22" s="1"/>
      <c r="L22" s="1"/>
      <c r="M22" s="1"/>
    </row>
    <row r="23" spans="1:20" x14ac:dyDescent="0.25">
      <c r="A23" s="158"/>
      <c r="B23" s="172" t="s">
        <v>6</v>
      </c>
      <c r="C23" s="172" t="s">
        <v>6</v>
      </c>
      <c r="D23" s="172" t="s">
        <v>6</v>
      </c>
      <c r="E23" s="172" t="s">
        <v>6</v>
      </c>
      <c r="F23" s="173" t="s">
        <v>6</v>
      </c>
      <c r="K23" s="1"/>
      <c r="L23" s="1"/>
      <c r="M23" s="1"/>
    </row>
    <row r="24" spans="1:20" x14ac:dyDescent="0.25">
      <c r="A24" s="155">
        <v>1</v>
      </c>
      <c r="B24" s="169">
        <v>0.70579999999999987</v>
      </c>
      <c r="C24" s="169">
        <v>0.13500000000000001</v>
      </c>
      <c r="D24" s="169">
        <v>0.10099999999999998</v>
      </c>
      <c r="E24" s="169">
        <v>0.14686000000000005</v>
      </c>
      <c r="F24" s="170">
        <f>AVERAGE(B24:E24)</f>
        <v>0.27216499999999999</v>
      </c>
      <c r="K24" s="1"/>
      <c r="L24" s="1"/>
      <c r="M24" s="1"/>
    </row>
    <row r="25" spans="1:20" x14ac:dyDescent="0.25">
      <c r="A25" s="158">
        <v>2</v>
      </c>
      <c r="B25" s="172">
        <v>1.2726200000000001</v>
      </c>
      <c r="C25" s="172">
        <v>0.11792000000000002</v>
      </c>
      <c r="D25" s="172">
        <v>2.0000000000000018E-2</v>
      </c>
      <c r="E25" s="172">
        <v>0.15612000000000004</v>
      </c>
      <c r="F25" s="173">
        <f t="shared" ref="F25:F33" si="25">AVERAGE(B25:E25)</f>
        <v>0.39166500000000004</v>
      </c>
      <c r="K25" s="1"/>
      <c r="L25" s="1"/>
      <c r="M25" s="1"/>
    </row>
    <row r="26" spans="1:20" x14ac:dyDescent="0.25">
      <c r="A26" s="158">
        <v>3</v>
      </c>
      <c r="B26" s="172">
        <v>-0.6740600000000001</v>
      </c>
      <c r="C26" s="172">
        <v>-7.7100000000000002E-2</v>
      </c>
      <c r="D26" s="172">
        <v>-0.27965999999999991</v>
      </c>
      <c r="E26" s="172">
        <v>-0.21033999999999997</v>
      </c>
      <c r="F26" s="173">
        <f t="shared" si="25"/>
        <v>-0.31028999999999995</v>
      </c>
      <c r="K26" s="1"/>
      <c r="L26" s="1"/>
      <c r="M26" s="1"/>
    </row>
    <row r="27" spans="1:20" x14ac:dyDescent="0.25">
      <c r="A27" s="158">
        <v>4</v>
      </c>
      <c r="B27" s="172">
        <v>-0.27527999999999997</v>
      </c>
      <c r="C27" s="172">
        <v>-0.45286000000000004</v>
      </c>
      <c r="D27" s="172">
        <v>-0.3324399999999999</v>
      </c>
      <c r="E27" s="172">
        <v>-0.70208000000000004</v>
      </c>
      <c r="F27" s="173">
        <f t="shared" si="25"/>
        <v>-0.44066499999999997</v>
      </c>
    </row>
    <row r="28" spans="1:20" x14ac:dyDescent="0.25">
      <c r="A28" s="158">
        <v>5</v>
      </c>
      <c r="B28" s="172">
        <v>-0.57021999999999995</v>
      </c>
      <c r="C28" s="172">
        <v>-1.3288199999999999</v>
      </c>
      <c r="D28" s="172">
        <v>-0.3084800000000002</v>
      </c>
      <c r="E28" s="172">
        <v>-0.58705999999999992</v>
      </c>
      <c r="F28" s="173">
        <f t="shared" si="25"/>
        <v>-0.69864499999999996</v>
      </c>
    </row>
    <row r="29" spans="1:20" x14ac:dyDescent="0.25">
      <c r="A29" s="158">
        <v>6</v>
      </c>
      <c r="B29" s="172">
        <v>-0.19597999999999982</v>
      </c>
      <c r="C29" s="172">
        <v>-0.89948000000000006</v>
      </c>
      <c r="D29" s="172">
        <v>-0.57396000000000003</v>
      </c>
      <c r="E29" s="172">
        <v>-0.62400000000000011</v>
      </c>
      <c r="F29" s="173">
        <f t="shared" si="25"/>
        <v>-0.57335500000000006</v>
      </c>
    </row>
    <row r="30" spans="1:20" x14ac:dyDescent="0.25">
      <c r="A30" s="158">
        <v>7</v>
      </c>
      <c r="B30" s="172">
        <v>2.442000000000033E-2</v>
      </c>
      <c r="C30" s="172">
        <v>0.81903999999999999</v>
      </c>
      <c r="D30" s="172">
        <v>-0.49035999999999996</v>
      </c>
      <c r="E30" s="172">
        <v>-0.74003999999999992</v>
      </c>
      <c r="F30" s="173">
        <f t="shared" si="25"/>
        <v>-9.6734999999999891E-2</v>
      </c>
    </row>
    <row r="31" spans="1:20" x14ac:dyDescent="0.25">
      <c r="A31" s="158">
        <v>8</v>
      </c>
      <c r="B31" s="172">
        <v>0.19121999999999995</v>
      </c>
      <c r="C31" s="172">
        <v>-0.43889999999999996</v>
      </c>
      <c r="D31" s="172">
        <v>-1.0127400000000002</v>
      </c>
      <c r="E31" s="172">
        <v>-0.63173999999999997</v>
      </c>
      <c r="F31" s="173">
        <f t="shared" si="25"/>
        <v>-0.47304000000000007</v>
      </c>
    </row>
    <row r="32" spans="1:20" x14ac:dyDescent="0.25">
      <c r="A32" s="158">
        <v>9</v>
      </c>
      <c r="B32" s="172">
        <v>-0.55896000000000035</v>
      </c>
      <c r="C32" s="172">
        <v>-2.501999999999982E-2</v>
      </c>
      <c r="D32" s="172">
        <v>0.47972000000000004</v>
      </c>
      <c r="E32" s="172">
        <v>-0.62714000000000003</v>
      </c>
      <c r="F32" s="173">
        <f t="shared" si="25"/>
        <v>-0.18285000000000004</v>
      </c>
    </row>
    <row r="33" spans="1:11" x14ac:dyDescent="0.25">
      <c r="A33" s="162">
        <v>10</v>
      </c>
      <c r="B33" s="32">
        <v>0</v>
      </c>
      <c r="C33" s="32">
        <v>0.12617999999999974</v>
      </c>
      <c r="D33" s="32">
        <v>0</v>
      </c>
      <c r="E33" s="32">
        <v>-1.2128599999999994</v>
      </c>
      <c r="F33" s="33">
        <f t="shared" si="25"/>
        <v>-0.27166999999999991</v>
      </c>
    </row>
    <row r="34" spans="1:11" x14ac:dyDescent="0.25">
      <c r="A34" s="174"/>
      <c r="B34" s="35"/>
      <c r="D34" s="5"/>
      <c r="E34" s="5"/>
      <c r="F34" s="5"/>
    </row>
    <row r="35" spans="1:11" x14ac:dyDescent="0.25">
      <c r="A35" s="28" t="s">
        <v>78</v>
      </c>
      <c r="B35" s="156" t="s">
        <v>17</v>
      </c>
      <c r="C35" s="156" t="s">
        <v>18</v>
      </c>
      <c r="D35" s="156" t="s">
        <v>19</v>
      </c>
      <c r="E35" s="156" t="s">
        <v>20</v>
      </c>
      <c r="F35" s="170" t="s">
        <v>5</v>
      </c>
    </row>
    <row r="36" spans="1:11" x14ac:dyDescent="0.25">
      <c r="A36" s="158" t="s">
        <v>54</v>
      </c>
      <c r="B36" s="172" t="s">
        <v>0</v>
      </c>
      <c r="C36" s="172" t="s">
        <v>0</v>
      </c>
      <c r="D36" s="172" t="s">
        <v>0</v>
      </c>
      <c r="E36" s="172" t="s">
        <v>0</v>
      </c>
      <c r="F36" s="173" t="s">
        <v>0</v>
      </c>
    </row>
    <row r="37" spans="1:11" x14ac:dyDescent="0.25">
      <c r="A37" s="158"/>
      <c r="B37" s="172" t="s">
        <v>6</v>
      </c>
      <c r="C37" s="172" t="s">
        <v>6</v>
      </c>
      <c r="D37" s="172" t="s">
        <v>6</v>
      </c>
      <c r="E37" s="172" t="s">
        <v>6</v>
      </c>
      <c r="F37" s="173" t="s">
        <v>6</v>
      </c>
    </row>
    <row r="38" spans="1:11" x14ac:dyDescent="0.25">
      <c r="A38" s="155">
        <v>1</v>
      </c>
      <c r="B38" s="169">
        <v>-1.2947400000000004</v>
      </c>
      <c r="C38" s="169">
        <v>0.59264000000000117</v>
      </c>
      <c r="D38" s="169">
        <v>-1.4484999999999999</v>
      </c>
      <c r="E38" s="169">
        <v>-0.87220000000000009</v>
      </c>
      <c r="F38" s="170">
        <f>AVERAGE(B38:E38)</f>
        <v>-0.75569999999999982</v>
      </c>
    </row>
    <row r="39" spans="1:11" x14ac:dyDescent="0.25">
      <c r="A39" s="158">
        <v>2</v>
      </c>
      <c r="B39" s="172">
        <v>-0.87747999999999982</v>
      </c>
      <c r="C39" s="172">
        <v>0.53163999999999945</v>
      </c>
      <c r="D39" s="172">
        <v>-0.84134000000000009</v>
      </c>
      <c r="E39" s="172">
        <v>-0.85911999999999999</v>
      </c>
      <c r="F39" s="173">
        <f t="shared" ref="F39:F47" si="26">AVERAGE(B39:E39)</f>
        <v>-0.51157500000000011</v>
      </c>
    </row>
    <row r="40" spans="1:11" x14ac:dyDescent="0.25">
      <c r="A40" s="158">
        <v>3</v>
      </c>
      <c r="B40" s="172">
        <v>-1.3134799999999998</v>
      </c>
      <c r="C40" s="172">
        <v>0.83644000000000007</v>
      </c>
      <c r="D40" s="172">
        <v>-0.72270000000000012</v>
      </c>
      <c r="E40" s="172">
        <v>-0.54089999999999971</v>
      </c>
      <c r="F40" s="173">
        <f t="shared" si="26"/>
        <v>-0.43515999999999988</v>
      </c>
    </row>
    <row r="41" spans="1:11" x14ac:dyDescent="0.25">
      <c r="A41" s="158">
        <v>4</v>
      </c>
      <c r="B41" s="172">
        <v>-0.62027999999999972</v>
      </c>
      <c r="C41" s="172">
        <v>-0.48384000000000027</v>
      </c>
      <c r="D41" s="172">
        <v>-0.74126000000000003</v>
      </c>
      <c r="E41" s="172">
        <v>-0.87278000000000033</v>
      </c>
      <c r="F41" s="173">
        <f t="shared" si="26"/>
        <v>-0.67954000000000003</v>
      </c>
    </row>
    <row r="42" spans="1:11" x14ac:dyDescent="0.25">
      <c r="A42" s="158">
        <v>5</v>
      </c>
      <c r="B42" s="172">
        <v>-1.6231599999999999</v>
      </c>
      <c r="C42" s="172">
        <v>-0.34853999999999985</v>
      </c>
      <c r="D42" s="172">
        <v>-0.85471999999999992</v>
      </c>
      <c r="E42" s="172">
        <v>-0.69601999999999986</v>
      </c>
      <c r="F42" s="173">
        <f t="shared" si="26"/>
        <v>-0.88060999999999989</v>
      </c>
    </row>
    <row r="43" spans="1:11" x14ac:dyDescent="0.25">
      <c r="A43" s="158">
        <v>6</v>
      </c>
      <c r="B43" s="172">
        <v>-1.03904</v>
      </c>
      <c r="C43" s="172">
        <v>-1.0132600000000003</v>
      </c>
      <c r="D43" s="172">
        <v>-1.0022599999999999</v>
      </c>
      <c r="E43" s="172">
        <v>-0.8259000000000003</v>
      </c>
      <c r="F43" s="173">
        <f t="shared" si="26"/>
        <v>-0.97011500000000017</v>
      </c>
    </row>
    <row r="44" spans="1:11" x14ac:dyDescent="0.25">
      <c r="A44" s="158">
        <v>7</v>
      </c>
      <c r="B44" s="172">
        <v>-1.1649400000000001</v>
      </c>
      <c r="C44" s="172">
        <v>-1.0843799999999999</v>
      </c>
      <c r="D44" s="172">
        <v>-0.88833999999999969</v>
      </c>
      <c r="E44" s="172">
        <v>-0.76496000000000031</v>
      </c>
      <c r="F44" s="173">
        <f t="shared" si="26"/>
        <v>-0.97565499999999994</v>
      </c>
    </row>
    <row r="45" spans="1:11" x14ac:dyDescent="0.25">
      <c r="A45" s="158">
        <v>8</v>
      </c>
      <c r="B45" s="172">
        <v>-0.7167</v>
      </c>
      <c r="C45" s="172">
        <v>-0.19732000000000038</v>
      </c>
      <c r="D45" s="172">
        <v>-1.0620399999999999</v>
      </c>
      <c r="E45" s="172">
        <v>-1.1828400000000001</v>
      </c>
      <c r="F45" s="173">
        <f t="shared" si="26"/>
        <v>-0.78972500000000012</v>
      </c>
    </row>
    <row r="46" spans="1:11" x14ac:dyDescent="0.25">
      <c r="A46" s="158">
        <v>9</v>
      </c>
      <c r="B46" s="172">
        <v>-0.14843999999999991</v>
      </c>
      <c r="C46" s="172">
        <v>-0.11021999999999954</v>
      </c>
      <c r="D46" s="172">
        <v>-0.90688000000000002</v>
      </c>
      <c r="E46" s="172">
        <v>-0.53524000000000005</v>
      </c>
      <c r="F46" s="173">
        <f t="shared" si="26"/>
        <v>-0.42519499999999988</v>
      </c>
      <c r="J46" s="35"/>
      <c r="K46" s="35"/>
    </row>
    <row r="47" spans="1:11" x14ac:dyDescent="0.25">
      <c r="A47" s="162">
        <v>10</v>
      </c>
      <c r="B47" s="32">
        <v>0.10132000000000008</v>
      </c>
      <c r="C47" s="32">
        <v>0.40322000000000013</v>
      </c>
      <c r="D47" s="32">
        <v>0.2416400000000003</v>
      </c>
      <c r="E47" s="32">
        <v>-0.97808000000000006</v>
      </c>
      <c r="F47" s="33">
        <f t="shared" si="26"/>
        <v>-5.7974999999999888E-2</v>
      </c>
      <c r="J47" s="35"/>
      <c r="K47" s="35"/>
    </row>
    <row r="48" spans="1:11" x14ac:dyDescent="0.25">
      <c r="A48" s="174"/>
      <c r="D48" s="5"/>
      <c r="E48" s="5"/>
      <c r="F48" s="5"/>
      <c r="J48" s="35"/>
      <c r="K48" s="35"/>
    </row>
    <row r="49" spans="1:11" x14ac:dyDescent="0.25">
      <c r="A49" s="28" t="s">
        <v>79</v>
      </c>
      <c r="B49" s="156" t="s">
        <v>21</v>
      </c>
      <c r="C49" s="156" t="s">
        <v>22</v>
      </c>
      <c r="D49" s="156" t="s">
        <v>23</v>
      </c>
      <c r="E49" s="156" t="s">
        <v>24</v>
      </c>
      <c r="F49" s="170" t="s">
        <v>5</v>
      </c>
      <c r="J49" s="35"/>
      <c r="K49" s="35"/>
    </row>
    <row r="50" spans="1:11" x14ac:dyDescent="0.25">
      <c r="A50" s="158" t="s">
        <v>54</v>
      </c>
      <c r="B50" s="172" t="s">
        <v>0</v>
      </c>
      <c r="C50" s="172" t="s">
        <v>0</v>
      </c>
      <c r="D50" s="172" t="s">
        <v>0</v>
      </c>
      <c r="E50" s="172" t="s">
        <v>0</v>
      </c>
      <c r="F50" s="173" t="s">
        <v>0</v>
      </c>
      <c r="J50" s="35"/>
      <c r="K50" s="35"/>
    </row>
    <row r="51" spans="1:11" x14ac:dyDescent="0.25">
      <c r="A51" s="158"/>
      <c r="B51" s="172" t="s">
        <v>6</v>
      </c>
      <c r="C51" s="172" t="s">
        <v>6</v>
      </c>
      <c r="D51" s="172" t="s">
        <v>6</v>
      </c>
      <c r="E51" s="172" t="s">
        <v>6</v>
      </c>
      <c r="F51" s="173" t="s">
        <v>6</v>
      </c>
      <c r="J51" s="35"/>
      <c r="K51" s="35"/>
    </row>
    <row r="52" spans="1:11" x14ac:dyDescent="0.25">
      <c r="A52" s="155">
        <v>1</v>
      </c>
      <c r="B52" s="169">
        <v>-2.0940000000000014E-2</v>
      </c>
      <c r="C52" s="169">
        <v>0.43495999999999996</v>
      </c>
      <c r="D52" s="169">
        <v>-2.5903399999999994</v>
      </c>
      <c r="E52" s="169">
        <v>-1.0327000000000002</v>
      </c>
      <c r="F52" s="170">
        <f>AVERAGE(B52:E52)</f>
        <v>-0.80225499999999994</v>
      </c>
      <c r="J52" s="35"/>
      <c r="K52" s="35"/>
    </row>
    <row r="53" spans="1:11" x14ac:dyDescent="0.25">
      <c r="A53" s="158">
        <v>2</v>
      </c>
      <c r="B53" s="172">
        <v>3.9599999999999996E-2</v>
      </c>
      <c r="C53" s="172">
        <v>0.41997999999999991</v>
      </c>
      <c r="D53" s="172">
        <v>-1.1676199999999999</v>
      </c>
      <c r="E53" s="172">
        <v>-1.04444</v>
      </c>
      <c r="F53" s="173">
        <f t="shared" ref="F53:F61" si="27">AVERAGE(B53:E53)</f>
        <v>-0.43812000000000001</v>
      </c>
      <c r="J53" s="35"/>
      <c r="K53" s="35"/>
    </row>
    <row r="54" spans="1:11" x14ac:dyDescent="0.25">
      <c r="A54" s="158">
        <v>3</v>
      </c>
      <c r="B54" s="172">
        <v>-0.10097999999999999</v>
      </c>
      <c r="C54" s="172">
        <v>0.32488000000000017</v>
      </c>
      <c r="D54" s="172">
        <v>-0.98145999999999989</v>
      </c>
      <c r="E54" s="172">
        <v>-0.8271599999999999</v>
      </c>
      <c r="F54" s="173">
        <f t="shared" si="27"/>
        <v>-0.39617999999999987</v>
      </c>
      <c r="J54" s="35"/>
      <c r="K54" s="35"/>
    </row>
    <row r="55" spans="1:11" x14ac:dyDescent="0.25">
      <c r="A55" s="158">
        <v>4</v>
      </c>
      <c r="B55" s="172">
        <v>-0.3982</v>
      </c>
      <c r="C55" s="172">
        <v>-1.5813600000000001</v>
      </c>
      <c r="D55" s="172">
        <v>-0.92040000000000011</v>
      </c>
      <c r="E55" s="172">
        <v>-0.8099200000000002</v>
      </c>
      <c r="F55" s="173">
        <f t="shared" si="27"/>
        <v>-0.92747000000000002</v>
      </c>
      <c r="J55" s="35"/>
      <c r="K55" s="35"/>
    </row>
    <row r="56" spans="1:11" x14ac:dyDescent="0.25">
      <c r="A56" s="158">
        <v>5</v>
      </c>
      <c r="B56" s="172">
        <v>-0.81954000000000005</v>
      </c>
      <c r="C56" s="172">
        <v>-1.3311600000000001</v>
      </c>
      <c r="D56" s="172">
        <v>-0.7876200000000001</v>
      </c>
      <c r="E56" s="172">
        <v>-0.7879799999999999</v>
      </c>
      <c r="F56" s="173">
        <f t="shared" si="27"/>
        <v>-0.93157500000000004</v>
      </c>
      <c r="J56" s="35"/>
      <c r="K56" s="35"/>
    </row>
    <row r="57" spans="1:11" x14ac:dyDescent="0.25">
      <c r="A57" s="158">
        <v>6</v>
      </c>
      <c r="B57" s="172">
        <v>-0.83456000000000019</v>
      </c>
      <c r="C57" s="172">
        <v>-0.62939999999999996</v>
      </c>
      <c r="D57" s="172">
        <v>-0.99797999999999998</v>
      </c>
      <c r="E57" s="172">
        <v>-1.1771400000000001</v>
      </c>
      <c r="F57" s="173">
        <f t="shared" si="27"/>
        <v>-0.90977000000000008</v>
      </c>
      <c r="J57" s="35"/>
      <c r="K57" s="35"/>
    </row>
    <row r="58" spans="1:11" x14ac:dyDescent="0.25">
      <c r="A58" s="158">
        <v>7</v>
      </c>
      <c r="B58" s="172">
        <v>-0.58370000000000011</v>
      </c>
      <c r="C58" s="172">
        <v>-1.2623399999999998</v>
      </c>
      <c r="D58" s="172">
        <v>-0.75839999999999996</v>
      </c>
      <c r="E58" s="172">
        <v>-0.65577999999999992</v>
      </c>
      <c r="F58" s="173">
        <f t="shared" si="27"/>
        <v>-0.81505499999999997</v>
      </c>
    </row>
    <row r="59" spans="1:11" x14ac:dyDescent="0.25">
      <c r="A59" s="158">
        <v>8</v>
      </c>
      <c r="B59" s="172">
        <v>-1.0292199999999998</v>
      </c>
      <c r="C59" s="172">
        <v>-0.83445999999999998</v>
      </c>
      <c r="D59" s="172">
        <v>-1.1269400000000001</v>
      </c>
      <c r="E59" s="172">
        <v>-0.56966000000000017</v>
      </c>
      <c r="F59" s="173">
        <f t="shared" si="27"/>
        <v>-0.89007000000000003</v>
      </c>
    </row>
    <row r="60" spans="1:11" x14ac:dyDescent="0.25">
      <c r="A60" s="158">
        <v>9</v>
      </c>
      <c r="B60" s="172">
        <v>-0.55620000000000003</v>
      </c>
      <c r="C60" s="172">
        <v>-0.12676000000000004</v>
      </c>
      <c r="D60" s="172">
        <v>-1.1717399999999998</v>
      </c>
      <c r="E60" s="172">
        <v>-0.61529999999999996</v>
      </c>
      <c r="F60" s="173">
        <f t="shared" si="27"/>
        <v>-0.61749999999999994</v>
      </c>
    </row>
    <row r="61" spans="1:11" x14ac:dyDescent="0.25">
      <c r="A61" s="162">
        <v>10</v>
      </c>
      <c r="B61" s="32">
        <v>-0.46339999999999998</v>
      </c>
      <c r="C61" s="32">
        <v>0.81692000000000009</v>
      </c>
      <c r="D61" s="32">
        <v>-0.15916000000000086</v>
      </c>
      <c r="E61" s="32">
        <v>-0.50227999999999984</v>
      </c>
      <c r="F61" s="33">
        <f t="shared" si="27"/>
        <v>-7.6980000000000146E-2</v>
      </c>
    </row>
    <row r="62" spans="1:11" x14ac:dyDescent="0.25">
      <c r="A62" s="174"/>
      <c r="D62" s="5"/>
      <c r="E62" s="5"/>
      <c r="F62" s="5"/>
    </row>
    <row r="63" spans="1:11" x14ac:dyDescent="0.25">
      <c r="A63" s="28" t="s">
        <v>80</v>
      </c>
      <c r="B63" s="156" t="s">
        <v>25</v>
      </c>
      <c r="C63" s="156" t="s">
        <v>26</v>
      </c>
      <c r="D63" s="156" t="s">
        <v>27</v>
      </c>
      <c r="E63" s="156" t="s">
        <v>28</v>
      </c>
      <c r="F63" s="170" t="s">
        <v>5</v>
      </c>
    </row>
    <row r="64" spans="1:11" x14ac:dyDescent="0.25">
      <c r="A64" s="158" t="s">
        <v>54</v>
      </c>
      <c r="B64" s="172" t="s">
        <v>0</v>
      </c>
      <c r="C64" s="172" t="s">
        <v>0</v>
      </c>
      <c r="D64" s="172" t="s">
        <v>0</v>
      </c>
      <c r="E64" s="172" t="s">
        <v>0</v>
      </c>
      <c r="F64" s="173" t="s">
        <v>0</v>
      </c>
    </row>
    <row r="65" spans="1:6" x14ac:dyDescent="0.25">
      <c r="A65" s="158"/>
      <c r="B65" s="172" t="s">
        <v>6</v>
      </c>
      <c r="C65" s="172" t="s">
        <v>6</v>
      </c>
      <c r="D65" s="172" t="s">
        <v>6</v>
      </c>
      <c r="E65" s="172" t="s">
        <v>6</v>
      </c>
      <c r="F65" s="173" t="s">
        <v>6</v>
      </c>
    </row>
    <row r="66" spans="1:6" x14ac:dyDescent="0.25">
      <c r="A66" s="155">
        <v>1</v>
      </c>
      <c r="B66" s="169">
        <v>0.21638000000000002</v>
      </c>
      <c r="C66" s="169">
        <v>0.44196000000000035</v>
      </c>
      <c r="D66" s="169">
        <v>-0.9352600000000002</v>
      </c>
      <c r="E66" s="169">
        <v>-1.4397</v>
      </c>
      <c r="F66" s="170">
        <f>AVERAGE(B66:E66)</f>
        <v>-0.42915499999999995</v>
      </c>
    </row>
    <row r="67" spans="1:6" x14ac:dyDescent="0.25">
      <c r="A67" s="158">
        <v>2</v>
      </c>
      <c r="B67" s="172">
        <v>0.12559999999999971</v>
      </c>
      <c r="C67" s="172">
        <v>0.60627999999999993</v>
      </c>
      <c r="D67" s="172">
        <v>-1.1812600000000004</v>
      </c>
      <c r="E67" s="172">
        <v>-1.5415599999999996</v>
      </c>
      <c r="F67" s="173">
        <f t="shared" ref="F67:F75" si="28">AVERAGE(B67:E67)</f>
        <v>-0.49773500000000009</v>
      </c>
    </row>
    <row r="68" spans="1:6" x14ac:dyDescent="0.25">
      <c r="A68" s="158">
        <v>3</v>
      </c>
      <c r="B68" s="172">
        <v>1.5160000000000284E-2</v>
      </c>
      <c r="C68" s="172">
        <v>0.69461999999999979</v>
      </c>
      <c r="D68" s="172">
        <v>-0.97544000000000031</v>
      </c>
      <c r="E68" s="172">
        <v>-1.3509399999999998</v>
      </c>
      <c r="F68" s="173">
        <f t="shared" si="28"/>
        <v>-0.40415000000000001</v>
      </c>
    </row>
    <row r="69" spans="1:6" x14ac:dyDescent="0.25">
      <c r="A69" s="158">
        <v>4</v>
      </c>
      <c r="B69" s="172">
        <v>-1.3216599999999998</v>
      </c>
      <c r="C69" s="172">
        <v>0.41057999999999995</v>
      </c>
      <c r="D69" s="172">
        <v>-0.5142799999999994</v>
      </c>
      <c r="E69" s="172">
        <v>-0.85565999999999987</v>
      </c>
      <c r="F69" s="173">
        <f t="shared" si="28"/>
        <v>-0.57025499999999973</v>
      </c>
    </row>
    <row r="70" spans="1:6" x14ac:dyDescent="0.25">
      <c r="A70" s="158">
        <v>5</v>
      </c>
      <c r="B70" s="172">
        <v>-0.71668000000000009</v>
      </c>
      <c r="C70" s="172">
        <v>-1.2746999999999997</v>
      </c>
      <c r="D70" s="172">
        <v>-1.1724000000000006</v>
      </c>
      <c r="E70" s="172">
        <v>-1.3992200000000001</v>
      </c>
      <c r="F70" s="173">
        <f t="shared" si="28"/>
        <v>-1.1407500000000002</v>
      </c>
    </row>
    <row r="71" spans="1:6" x14ac:dyDescent="0.25">
      <c r="A71" s="158">
        <v>6</v>
      </c>
      <c r="B71" s="172">
        <v>-1.1661999999999999</v>
      </c>
      <c r="C71" s="172">
        <v>-0.65176000000000001</v>
      </c>
      <c r="D71" s="172">
        <v>-0.49146000000000001</v>
      </c>
      <c r="E71" s="172">
        <v>-0.93406000000000011</v>
      </c>
      <c r="F71" s="173">
        <f t="shared" si="28"/>
        <v>-0.81086999999999998</v>
      </c>
    </row>
    <row r="72" spans="1:6" x14ac:dyDescent="0.25">
      <c r="A72" s="158">
        <v>7</v>
      </c>
      <c r="B72" s="172">
        <v>-1.1913399999999998</v>
      </c>
      <c r="C72" s="172">
        <v>-0.78023999999999993</v>
      </c>
      <c r="D72" s="172">
        <v>-0.3217800000000004</v>
      </c>
      <c r="E72" s="172">
        <v>-1.06406</v>
      </c>
      <c r="F72" s="173">
        <f t="shared" si="28"/>
        <v>-0.83935500000000007</v>
      </c>
    </row>
    <row r="73" spans="1:6" x14ac:dyDescent="0.25">
      <c r="A73" s="158">
        <v>8</v>
      </c>
      <c r="B73" s="172">
        <v>-1.1864000000000001</v>
      </c>
      <c r="C73" s="172">
        <v>-1.1658200000000001</v>
      </c>
      <c r="D73" s="172">
        <v>-0.48311999999999999</v>
      </c>
      <c r="E73" s="172">
        <v>-0.85957999999999968</v>
      </c>
      <c r="F73" s="173">
        <f t="shared" si="28"/>
        <v>-0.92372999999999994</v>
      </c>
    </row>
    <row r="74" spans="1:6" x14ac:dyDescent="0.25">
      <c r="A74" s="158">
        <v>9</v>
      </c>
      <c r="B74" s="172">
        <v>-0.20702000000000043</v>
      </c>
      <c r="C74" s="172">
        <v>-0.19703999999999999</v>
      </c>
      <c r="D74" s="172">
        <v>-0.64967999999999992</v>
      </c>
      <c r="E74" s="172">
        <v>-0.78668000000000005</v>
      </c>
      <c r="F74" s="173">
        <f t="shared" si="28"/>
        <v>-0.4601050000000001</v>
      </c>
    </row>
    <row r="75" spans="1:6" x14ac:dyDescent="0.25">
      <c r="A75" s="162">
        <v>10</v>
      </c>
      <c r="B75" s="32">
        <v>0.57827999999999968</v>
      </c>
      <c r="C75" s="32">
        <v>-1.1441400000000002</v>
      </c>
      <c r="D75" s="32">
        <v>-1.1412400000000003</v>
      </c>
      <c r="E75" s="32">
        <v>-0.82052000000000003</v>
      </c>
      <c r="F75" s="33">
        <f t="shared" si="28"/>
        <v>-0.63190500000000016</v>
      </c>
    </row>
    <row r="76" spans="1:6" x14ac:dyDescent="0.25">
      <c r="A76" s="174"/>
      <c r="D76" s="5"/>
      <c r="E76" s="5"/>
      <c r="F76" s="5"/>
    </row>
    <row r="77" spans="1:6" x14ac:dyDescent="0.25">
      <c r="A77" s="28" t="s">
        <v>81</v>
      </c>
      <c r="B77" s="156" t="s">
        <v>29</v>
      </c>
      <c r="C77" s="156" t="s">
        <v>30</v>
      </c>
      <c r="D77" s="156" t="s">
        <v>31</v>
      </c>
      <c r="E77" s="156" t="s">
        <v>32</v>
      </c>
      <c r="F77" s="170" t="s">
        <v>5</v>
      </c>
    </row>
    <row r="78" spans="1:6" x14ac:dyDescent="0.25">
      <c r="A78" s="158" t="s">
        <v>54</v>
      </c>
      <c r="B78" s="172" t="s">
        <v>0</v>
      </c>
      <c r="C78" s="172" t="s">
        <v>0</v>
      </c>
      <c r="D78" s="172" t="s">
        <v>0</v>
      </c>
      <c r="E78" s="172" t="s">
        <v>0</v>
      </c>
      <c r="F78" s="173" t="s">
        <v>0</v>
      </c>
    </row>
    <row r="79" spans="1:6" x14ac:dyDescent="0.25">
      <c r="A79" s="158"/>
      <c r="B79" s="172" t="s">
        <v>6</v>
      </c>
      <c r="C79" s="172" t="s">
        <v>6</v>
      </c>
      <c r="D79" s="172" t="s">
        <v>6</v>
      </c>
      <c r="E79" s="172" t="s">
        <v>6</v>
      </c>
      <c r="F79" s="173" t="s">
        <v>6</v>
      </c>
    </row>
    <row r="80" spans="1:6" x14ac:dyDescent="0.25">
      <c r="A80" s="155">
        <v>1</v>
      </c>
      <c r="B80" s="169">
        <v>-0.29956000000000005</v>
      </c>
      <c r="C80" s="169">
        <v>0.73042000000000007</v>
      </c>
      <c r="D80" s="169">
        <v>-0.70962000000000014</v>
      </c>
      <c r="E80" s="169">
        <v>-0.94198000000000004</v>
      </c>
      <c r="F80" s="170">
        <f>AVERAGE(B80:E80)</f>
        <v>-0.30518500000000004</v>
      </c>
    </row>
    <row r="81" spans="1:6" x14ac:dyDescent="0.25">
      <c r="A81" s="158">
        <v>2</v>
      </c>
      <c r="B81" s="172">
        <v>-0.15595999999999965</v>
      </c>
      <c r="C81" s="172">
        <v>0.45633999999999997</v>
      </c>
      <c r="D81" s="172">
        <v>-0.94572000000000012</v>
      </c>
      <c r="E81" s="172">
        <v>-1.3403199999999997</v>
      </c>
      <c r="F81" s="173">
        <f t="shared" ref="F81:F89" si="29">AVERAGE(B81:E81)</f>
        <v>-0.49641499999999988</v>
      </c>
    </row>
    <row r="82" spans="1:6" x14ac:dyDescent="0.25">
      <c r="A82" s="158">
        <v>3</v>
      </c>
      <c r="B82" s="172">
        <v>-1.6860000000000097E-2</v>
      </c>
      <c r="C82" s="172">
        <v>0.25678000000000045</v>
      </c>
      <c r="D82" s="172">
        <v>-0.97662000000000027</v>
      </c>
      <c r="E82" s="172">
        <v>-1.0765599999999997</v>
      </c>
      <c r="F82" s="173">
        <f t="shared" si="29"/>
        <v>-0.45331499999999991</v>
      </c>
    </row>
    <row r="83" spans="1:6" x14ac:dyDescent="0.25">
      <c r="A83" s="158">
        <v>4</v>
      </c>
      <c r="B83" s="172">
        <v>-0.10793999999999992</v>
      </c>
      <c r="C83" s="172">
        <v>-0.86212</v>
      </c>
      <c r="D83" s="172">
        <v>-0.67523999999999984</v>
      </c>
      <c r="E83" s="172">
        <v>-0.90753999999999979</v>
      </c>
      <c r="F83" s="173">
        <f t="shared" si="29"/>
        <v>-0.63820999999999994</v>
      </c>
    </row>
    <row r="84" spans="1:6" x14ac:dyDescent="0.25">
      <c r="A84" s="158">
        <v>5</v>
      </c>
      <c r="B84" s="172">
        <v>-0.88645999999999991</v>
      </c>
      <c r="C84" s="172">
        <v>-0.85526000000000013</v>
      </c>
      <c r="D84" s="172">
        <v>-1.1933400000000001</v>
      </c>
      <c r="E84" s="172">
        <v>-1.4263400000000002</v>
      </c>
      <c r="F84" s="173">
        <f t="shared" si="29"/>
        <v>-1.0903499999999999</v>
      </c>
    </row>
    <row r="85" spans="1:6" x14ac:dyDescent="0.25">
      <c r="A85" s="158">
        <v>6</v>
      </c>
      <c r="B85" s="172">
        <v>-0.97420000000000007</v>
      </c>
      <c r="C85" s="172">
        <v>-0.92774000000000001</v>
      </c>
      <c r="D85" s="172">
        <v>-0.91320000000000001</v>
      </c>
      <c r="E85" s="172">
        <v>-1.0273000000000001</v>
      </c>
      <c r="F85" s="173">
        <f t="shared" si="29"/>
        <v>-0.96061000000000019</v>
      </c>
    </row>
    <row r="86" spans="1:6" x14ac:dyDescent="0.25">
      <c r="A86" s="158">
        <v>7</v>
      </c>
      <c r="B86" s="172">
        <v>-0.69613999999999998</v>
      </c>
      <c r="C86" s="172">
        <v>-1.0827</v>
      </c>
      <c r="D86" s="172">
        <v>-0.7426600000000001</v>
      </c>
      <c r="E86" s="172">
        <v>-0.87367999999999957</v>
      </c>
      <c r="F86" s="173">
        <f t="shared" si="29"/>
        <v>-0.84879499999999997</v>
      </c>
    </row>
    <row r="87" spans="1:6" x14ac:dyDescent="0.25">
      <c r="A87" s="158">
        <v>8</v>
      </c>
      <c r="B87" s="172">
        <v>-0.76763999999999988</v>
      </c>
      <c r="C87" s="172">
        <v>-0.78255999999999992</v>
      </c>
      <c r="D87" s="172">
        <v>-0.6903999999999999</v>
      </c>
      <c r="E87" s="172">
        <v>-1.1979999999999997</v>
      </c>
      <c r="F87" s="173">
        <f t="shared" si="29"/>
        <v>-0.8596499999999998</v>
      </c>
    </row>
    <row r="88" spans="1:6" x14ac:dyDescent="0.25">
      <c r="A88" s="158">
        <v>9</v>
      </c>
      <c r="B88" s="172">
        <v>-0.55884</v>
      </c>
      <c r="C88" s="172">
        <v>6.0740000000000016E-2</v>
      </c>
      <c r="D88" s="172">
        <v>-0.97633999999999987</v>
      </c>
      <c r="E88" s="172">
        <v>-0.99265999999999988</v>
      </c>
      <c r="F88" s="173">
        <f t="shared" si="29"/>
        <v>-0.61677499999999996</v>
      </c>
    </row>
    <row r="89" spans="1:6" x14ac:dyDescent="0.25">
      <c r="A89" s="162">
        <v>10</v>
      </c>
      <c r="B89" s="32">
        <v>0.1593</v>
      </c>
      <c r="C89" s="32">
        <v>0.68344000000000049</v>
      </c>
      <c r="D89" s="32">
        <v>-1.1210599999999999</v>
      </c>
      <c r="E89" s="32">
        <v>-0.86011999999999988</v>
      </c>
      <c r="F89" s="33">
        <f t="shared" si="29"/>
        <v>-0.28460999999999981</v>
      </c>
    </row>
    <row r="90" spans="1:6" x14ac:dyDescent="0.25">
      <c r="A90" s="174"/>
      <c r="D90" s="5"/>
      <c r="E90" s="5"/>
      <c r="F90" s="5"/>
    </row>
    <row r="91" spans="1:6" x14ac:dyDescent="0.25">
      <c r="A91" s="28" t="s">
        <v>82</v>
      </c>
      <c r="B91" s="156" t="s">
        <v>34</v>
      </c>
      <c r="C91" s="156" t="s">
        <v>33</v>
      </c>
      <c r="D91" s="156" t="s">
        <v>35</v>
      </c>
      <c r="E91" s="156" t="s">
        <v>36</v>
      </c>
      <c r="F91" s="170" t="s">
        <v>5</v>
      </c>
    </row>
    <row r="92" spans="1:6" x14ac:dyDescent="0.25">
      <c r="A92" s="158" t="s">
        <v>54</v>
      </c>
      <c r="B92" s="172" t="s">
        <v>0</v>
      </c>
      <c r="C92" s="172" t="s">
        <v>0</v>
      </c>
      <c r="D92" s="172" t="s">
        <v>0</v>
      </c>
      <c r="E92" s="172" t="s">
        <v>0</v>
      </c>
      <c r="F92" s="173" t="s">
        <v>0</v>
      </c>
    </row>
    <row r="93" spans="1:6" x14ac:dyDescent="0.25">
      <c r="A93" s="158"/>
      <c r="B93" s="172" t="s">
        <v>6</v>
      </c>
      <c r="C93" s="172" t="s">
        <v>6</v>
      </c>
      <c r="D93" s="172" t="s">
        <v>6</v>
      </c>
      <c r="E93" s="172" t="s">
        <v>6</v>
      </c>
      <c r="F93" s="173" t="s">
        <v>6</v>
      </c>
    </row>
    <row r="94" spans="1:6" x14ac:dyDescent="0.25">
      <c r="A94" s="155">
        <v>1</v>
      </c>
      <c r="B94" s="169">
        <v>-0.34132000000000051</v>
      </c>
      <c r="C94" s="169">
        <v>0.74783999999999962</v>
      </c>
      <c r="D94" s="169">
        <v>-1.0741200000000002</v>
      </c>
      <c r="E94" s="169">
        <v>-0.71584000000000003</v>
      </c>
      <c r="F94" s="170">
        <f>AVERAGE(B94:E94)</f>
        <v>-0.34586000000000028</v>
      </c>
    </row>
    <row r="95" spans="1:6" x14ac:dyDescent="0.25">
      <c r="A95" s="158">
        <v>2</v>
      </c>
      <c r="B95" s="172">
        <v>-1.1802000000000001</v>
      </c>
      <c r="C95" s="172">
        <v>0.77765999999999957</v>
      </c>
      <c r="D95" s="172">
        <v>-1.0273600000000003</v>
      </c>
      <c r="E95" s="172">
        <v>-1.2684599999999999</v>
      </c>
      <c r="F95" s="173">
        <f t="shared" ref="F95:F103" si="30">AVERAGE(B95:E95)</f>
        <v>-0.67459000000000024</v>
      </c>
    </row>
    <row r="96" spans="1:6" x14ac:dyDescent="0.25">
      <c r="A96" s="158">
        <v>3</v>
      </c>
      <c r="B96" s="172">
        <v>-0.97465999999999986</v>
      </c>
      <c r="C96" s="172">
        <v>0.80552000000000001</v>
      </c>
      <c r="D96" s="172">
        <v>-1.8343399999999999</v>
      </c>
      <c r="E96" s="172">
        <v>-1.04636</v>
      </c>
      <c r="F96" s="173">
        <f t="shared" si="30"/>
        <v>-0.76245999999999992</v>
      </c>
    </row>
    <row r="97" spans="1:11" x14ac:dyDescent="0.25">
      <c r="A97" s="158">
        <v>4</v>
      </c>
      <c r="B97" s="172">
        <v>-0.99276000000000009</v>
      </c>
      <c r="C97" s="172">
        <v>0.36634000000000033</v>
      </c>
      <c r="D97" s="172">
        <v>-0.93269999999999964</v>
      </c>
      <c r="E97" s="172">
        <v>-1.1381199999999996</v>
      </c>
      <c r="F97" s="173">
        <f t="shared" si="30"/>
        <v>-0.67430999999999974</v>
      </c>
    </row>
    <row r="98" spans="1:11" x14ac:dyDescent="0.25">
      <c r="A98" s="158">
        <v>5</v>
      </c>
      <c r="B98" s="172">
        <v>-0.44299999999999995</v>
      </c>
      <c r="C98" s="172">
        <v>-2.7471399999999999</v>
      </c>
      <c r="D98" s="172">
        <v>-0.71657999999999999</v>
      </c>
      <c r="E98" s="172">
        <v>-1.1992400000000003</v>
      </c>
      <c r="F98" s="173">
        <f t="shared" si="30"/>
        <v>-1.2764900000000001</v>
      </c>
    </row>
    <row r="99" spans="1:11" x14ac:dyDescent="0.25">
      <c r="A99" s="158">
        <v>6</v>
      </c>
      <c r="B99" s="172">
        <v>-0.76136000000000004</v>
      </c>
      <c r="C99" s="172">
        <v>-0.59241999999999984</v>
      </c>
      <c r="D99" s="172">
        <v>-1.0425999999999997</v>
      </c>
      <c r="E99" s="172">
        <v>-0.93365999999999993</v>
      </c>
      <c r="F99" s="173">
        <f t="shared" si="30"/>
        <v>-0.83250999999999986</v>
      </c>
    </row>
    <row r="100" spans="1:11" x14ac:dyDescent="0.25">
      <c r="A100" s="158">
        <v>7</v>
      </c>
      <c r="B100" s="172">
        <v>-0.98561999999999994</v>
      </c>
      <c r="C100" s="172">
        <v>-0.55098000000000003</v>
      </c>
      <c r="D100" s="172">
        <v>-0.71704000000000001</v>
      </c>
      <c r="E100" s="172">
        <v>-0.89441999999999988</v>
      </c>
      <c r="F100" s="173">
        <f t="shared" si="30"/>
        <v>-0.78701499999999991</v>
      </c>
    </row>
    <row r="101" spans="1:11" x14ac:dyDescent="0.25">
      <c r="A101" s="158">
        <v>8</v>
      </c>
      <c r="B101" s="172">
        <v>-0.56121999999999994</v>
      </c>
      <c r="C101" s="172">
        <v>-1.21488</v>
      </c>
      <c r="D101" s="172">
        <v>-0.97466000000000008</v>
      </c>
      <c r="E101" s="172">
        <v>-0.68033999999999994</v>
      </c>
      <c r="F101" s="173">
        <f t="shared" si="30"/>
        <v>-0.85777499999999995</v>
      </c>
    </row>
    <row r="102" spans="1:11" x14ac:dyDescent="0.25">
      <c r="A102" s="158">
        <v>9</v>
      </c>
      <c r="B102" s="172">
        <v>-0.47932000000000041</v>
      </c>
      <c r="C102" s="172">
        <v>0.13098000000000054</v>
      </c>
      <c r="D102" s="172">
        <v>-0.30680000000000002</v>
      </c>
      <c r="E102" s="172">
        <v>-1.9920000000000021E-2</v>
      </c>
      <c r="F102" s="173">
        <f t="shared" si="30"/>
        <v>-0.16876499999999997</v>
      </c>
      <c r="H102" s="159"/>
      <c r="I102" s="159"/>
      <c r="J102" s="159"/>
      <c r="K102" s="159"/>
    </row>
    <row r="103" spans="1:11" x14ac:dyDescent="0.25">
      <c r="A103" s="162">
        <v>10</v>
      </c>
      <c r="B103" s="32">
        <v>0.87370000000000014</v>
      </c>
      <c r="C103" s="32">
        <v>0.77392000000000127</v>
      </c>
      <c r="D103" s="32">
        <v>-1.4282000000000001</v>
      </c>
      <c r="E103" s="32">
        <v>-3.6659999999999471E-2</v>
      </c>
      <c r="F103" s="33">
        <f t="shared" si="30"/>
        <v>4.5690000000000452E-2</v>
      </c>
      <c r="H103" s="159"/>
      <c r="I103" s="159"/>
      <c r="J103" s="159"/>
      <c r="K103" s="159"/>
    </row>
    <row r="104" spans="1:11" x14ac:dyDescent="0.25">
      <c r="A104" s="174"/>
      <c r="D104" s="5"/>
      <c r="E104" s="5"/>
      <c r="F104" s="5"/>
      <c r="H104" s="159"/>
      <c r="I104" s="159"/>
      <c r="J104" s="159"/>
      <c r="K104" s="159"/>
    </row>
    <row r="105" spans="1:11" x14ac:dyDescent="0.25">
      <c r="A105" s="28" t="s">
        <v>83</v>
      </c>
      <c r="B105" s="9" t="s">
        <v>37</v>
      </c>
      <c r="C105" s="56" t="s">
        <v>38</v>
      </c>
      <c r="D105" s="156" t="s">
        <v>39</v>
      </c>
      <c r="E105" s="156" t="s">
        <v>40</v>
      </c>
      <c r="F105" s="170" t="s">
        <v>5</v>
      </c>
      <c r="H105" s="159"/>
      <c r="I105" s="159"/>
      <c r="J105" s="159"/>
      <c r="K105" s="159"/>
    </row>
    <row r="106" spans="1:11" x14ac:dyDescent="0.25">
      <c r="A106" s="158" t="s">
        <v>54</v>
      </c>
      <c r="B106" s="172" t="s">
        <v>0</v>
      </c>
      <c r="C106" s="172" t="s">
        <v>0</v>
      </c>
      <c r="D106" s="172" t="s">
        <v>0</v>
      </c>
      <c r="E106" s="172" t="s">
        <v>0</v>
      </c>
      <c r="F106" s="173" t="s">
        <v>0</v>
      </c>
      <c r="H106" s="159"/>
      <c r="I106" s="159"/>
      <c r="J106" s="159"/>
      <c r="K106" s="159"/>
    </row>
    <row r="107" spans="1:11" x14ac:dyDescent="0.25">
      <c r="A107" s="158"/>
      <c r="B107" s="172" t="s">
        <v>6</v>
      </c>
      <c r="C107" s="172" t="s">
        <v>6</v>
      </c>
      <c r="D107" s="172" t="s">
        <v>6</v>
      </c>
      <c r="E107" s="172" t="s">
        <v>6</v>
      </c>
      <c r="F107" s="173" t="s">
        <v>6</v>
      </c>
      <c r="H107" s="159"/>
      <c r="I107" s="159"/>
      <c r="J107" s="159"/>
      <c r="K107" s="159"/>
    </row>
    <row r="108" spans="1:11" x14ac:dyDescent="0.25">
      <c r="A108" s="155">
        <v>1</v>
      </c>
      <c r="B108" s="169">
        <v>-1.0806400000000003</v>
      </c>
      <c r="C108" s="169">
        <v>8.9119999999999866E-2</v>
      </c>
      <c r="D108" s="169">
        <v>-1.01718</v>
      </c>
      <c r="E108" s="169">
        <v>-0.91920000000000013</v>
      </c>
      <c r="F108" s="170">
        <f>AVERAGE(B108:E108)</f>
        <v>-0.73197500000000004</v>
      </c>
      <c r="H108" s="172"/>
      <c r="I108" s="159"/>
      <c r="J108" s="172"/>
      <c r="K108" s="159"/>
    </row>
    <row r="109" spans="1:11" x14ac:dyDescent="0.25">
      <c r="A109" s="158">
        <v>2</v>
      </c>
      <c r="B109" s="172">
        <v>-0.84205999999999992</v>
      </c>
      <c r="C109" s="172">
        <v>0.53641999999999967</v>
      </c>
      <c r="D109" s="172">
        <v>-1.3007200000000001</v>
      </c>
      <c r="E109" s="172">
        <v>-0.99930000000000008</v>
      </c>
      <c r="F109" s="173">
        <f t="shared" ref="F109:F117" si="31">AVERAGE(B109:E109)</f>
        <v>-0.65141500000000008</v>
      </c>
      <c r="H109" s="172"/>
      <c r="I109" s="159"/>
      <c r="J109" s="172"/>
      <c r="K109" s="159"/>
    </row>
    <row r="110" spans="1:11" x14ac:dyDescent="0.25">
      <c r="A110" s="158">
        <v>3</v>
      </c>
      <c r="B110" s="172">
        <v>-0.74951999999999985</v>
      </c>
      <c r="C110" s="172">
        <v>0.51246000000000014</v>
      </c>
      <c r="D110" s="172">
        <v>-1.05342</v>
      </c>
      <c r="E110" s="172">
        <v>-0.90155999999999992</v>
      </c>
      <c r="F110" s="173">
        <f t="shared" si="31"/>
        <v>-0.54800999999999989</v>
      </c>
      <c r="H110" s="172"/>
      <c r="I110" s="159"/>
      <c r="J110" s="172"/>
      <c r="K110" s="159"/>
    </row>
    <row r="111" spans="1:11" x14ac:dyDescent="0.25">
      <c r="A111" s="158">
        <v>4</v>
      </c>
      <c r="B111" s="172">
        <v>-0.91725999999999985</v>
      </c>
      <c r="C111" s="172">
        <v>-3.3380000000000187E-2</v>
      </c>
      <c r="D111" s="172">
        <v>-0.93315999999999988</v>
      </c>
      <c r="E111" s="172">
        <v>-1.2340200000000003</v>
      </c>
      <c r="F111" s="173">
        <f t="shared" si="31"/>
        <v>-0.77945500000000001</v>
      </c>
      <c r="H111" s="172"/>
      <c r="I111" s="159"/>
      <c r="J111" s="172"/>
      <c r="K111" s="159"/>
    </row>
    <row r="112" spans="1:11" x14ac:dyDescent="0.25">
      <c r="A112" s="158">
        <v>5</v>
      </c>
      <c r="B112" s="172">
        <v>-1.0223800000000001</v>
      </c>
      <c r="C112" s="172">
        <v>-1.7741600000000004</v>
      </c>
      <c r="D112" s="172">
        <v>-1.1416400000000002</v>
      </c>
      <c r="E112" s="172">
        <v>-0.83764000000000016</v>
      </c>
      <c r="F112" s="173">
        <f t="shared" si="31"/>
        <v>-1.1939550000000001</v>
      </c>
      <c r="H112" s="172"/>
      <c r="I112" s="159"/>
      <c r="J112" s="172"/>
      <c r="K112" s="159"/>
    </row>
    <row r="113" spans="1:11" x14ac:dyDescent="0.25">
      <c r="A113" s="158">
        <v>6</v>
      </c>
      <c r="B113" s="172">
        <v>-1.0490800000000002</v>
      </c>
      <c r="C113" s="172">
        <v>-0.58846000000000009</v>
      </c>
      <c r="D113" s="172">
        <v>-0.7208</v>
      </c>
      <c r="E113" s="172">
        <v>-0.87580000000000036</v>
      </c>
      <c r="F113" s="173">
        <f t="shared" si="31"/>
        <v>-0.80853500000000023</v>
      </c>
      <c r="H113" s="172"/>
      <c r="I113" s="159"/>
      <c r="J113" s="172"/>
      <c r="K113" s="159"/>
    </row>
    <row r="114" spans="1:11" x14ac:dyDescent="0.25">
      <c r="A114" s="158">
        <v>7</v>
      </c>
      <c r="B114" s="172">
        <v>-0.59688000000000008</v>
      </c>
      <c r="C114" s="172">
        <v>-0.64532</v>
      </c>
      <c r="D114" s="172">
        <v>-1.0266999999999999</v>
      </c>
      <c r="E114" s="172">
        <v>-0.91043999999999992</v>
      </c>
      <c r="F114" s="173">
        <f t="shared" si="31"/>
        <v>-0.79483499999999996</v>
      </c>
      <c r="H114" s="172"/>
      <c r="I114" s="159"/>
      <c r="J114" s="172"/>
      <c r="K114" s="159"/>
    </row>
    <row r="115" spans="1:11" x14ac:dyDescent="0.25">
      <c r="A115" s="158">
        <v>8</v>
      </c>
      <c r="B115" s="172">
        <v>-0.78398000000000001</v>
      </c>
      <c r="C115" s="172">
        <v>-1.76372</v>
      </c>
      <c r="D115" s="172">
        <v>-0.81821999999999995</v>
      </c>
      <c r="E115" s="172">
        <v>-4.121999999999959E-2</v>
      </c>
      <c r="F115" s="173">
        <f t="shared" si="31"/>
        <v>-0.8517849999999999</v>
      </c>
      <c r="H115" s="172"/>
      <c r="I115" s="159"/>
      <c r="J115" s="172"/>
      <c r="K115" s="159"/>
    </row>
    <row r="116" spans="1:11" x14ac:dyDescent="0.25">
      <c r="A116" s="158">
        <v>9</v>
      </c>
      <c r="B116" s="172">
        <v>-0.77992000000000006</v>
      </c>
      <c r="C116" s="172">
        <v>0.1492</v>
      </c>
      <c r="D116" s="172">
        <v>-1.3573599999999995</v>
      </c>
      <c r="E116" s="172">
        <v>-0.60077999999999987</v>
      </c>
      <c r="F116" s="173">
        <f t="shared" si="31"/>
        <v>-0.64721499999999987</v>
      </c>
      <c r="H116" s="172"/>
      <c r="I116" s="159"/>
      <c r="J116" s="172"/>
      <c r="K116" s="159"/>
    </row>
    <row r="117" spans="1:11" x14ac:dyDescent="0.25">
      <c r="A117" s="162">
        <v>10</v>
      </c>
      <c r="B117" s="32">
        <v>-3.4019999999999939E-2</v>
      </c>
      <c r="C117" s="32">
        <v>-7.8100000000000502E-2</v>
      </c>
      <c r="D117" s="32">
        <v>-0.50117999999999974</v>
      </c>
      <c r="E117" s="32">
        <v>-0.67023999999999995</v>
      </c>
      <c r="F117" s="33">
        <f t="shared" si="31"/>
        <v>-0.32088500000000003</v>
      </c>
      <c r="H117" s="172"/>
      <c r="I117" s="159"/>
      <c r="J117" s="172"/>
      <c r="K117" s="159"/>
    </row>
    <row r="118" spans="1:11" x14ac:dyDescent="0.25">
      <c r="A118" s="174"/>
      <c r="D118" s="5"/>
      <c r="E118" s="5"/>
      <c r="F118" s="5"/>
      <c r="H118" s="159"/>
      <c r="I118" s="159"/>
      <c r="J118" s="159"/>
      <c r="K118" s="159"/>
    </row>
    <row r="119" spans="1:11" x14ac:dyDescent="0.25">
      <c r="A119" s="28" t="s">
        <v>84</v>
      </c>
      <c r="B119" s="156" t="s">
        <v>41</v>
      </c>
      <c r="C119" s="156" t="s">
        <v>47</v>
      </c>
      <c r="D119" s="156" t="s">
        <v>49</v>
      </c>
      <c r="E119" s="156" t="s">
        <v>50</v>
      </c>
      <c r="F119" s="170" t="s">
        <v>5</v>
      </c>
      <c r="H119" s="159"/>
      <c r="I119" s="159"/>
      <c r="J119" s="159"/>
      <c r="K119" s="159"/>
    </row>
    <row r="120" spans="1:11" x14ac:dyDescent="0.25">
      <c r="A120" s="158" t="s">
        <v>54</v>
      </c>
      <c r="B120" s="172" t="s">
        <v>0</v>
      </c>
      <c r="C120" s="172" t="s">
        <v>0</v>
      </c>
      <c r="D120" s="172" t="s">
        <v>0</v>
      </c>
      <c r="E120" s="172" t="s">
        <v>0</v>
      </c>
      <c r="F120" s="173" t="s">
        <v>0</v>
      </c>
      <c r="H120" s="159"/>
      <c r="I120" s="159"/>
      <c r="J120" s="159"/>
      <c r="K120" s="159"/>
    </row>
    <row r="121" spans="1:11" x14ac:dyDescent="0.25">
      <c r="A121" s="158"/>
      <c r="B121" s="172" t="s">
        <v>6</v>
      </c>
      <c r="C121" s="172" t="s">
        <v>6</v>
      </c>
      <c r="D121" s="172" t="s">
        <v>6</v>
      </c>
      <c r="E121" s="172" t="s">
        <v>6</v>
      </c>
      <c r="F121" s="173" t="s">
        <v>6</v>
      </c>
    </row>
    <row r="122" spans="1:11" x14ac:dyDescent="0.25">
      <c r="A122" s="155">
        <v>1</v>
      </c>
      <c r="B122" s="169">
        <v>0.4882200000000001</v>
      </c>
      <c r="C122" s="169">
        <v>-0.27176</v>
      </c>
      <c r="D122" s="169">
        <v>-0.88860000000000006</v>
      </c>
      <c r="E122" s="169">
        <v>-0.54569999999999996</v>
      </c>
      <c r="F122" s="170">
        <f>AVERAGE(B122:E122)</f>
        <v>-0.30445999999999995</v>
      </c>
    </row>
    <row r="123" spans="1:11" x14ac:dyDescent="0.25">
      <c r="A123" s="158">
        <v>2</v>
      </c>
      <c r="B123" s="172">
        <v>0.24443999999999999</v>
      </c>
      <c r="C123" s="172">
        <v>-1.09504</v>
      </c>
      <c r="D123" s="172">
        <v>-1.2936000000000001</v>
      </c>
      <c r="E123" s="172">
        <v>-1.2706599999999999</v>
      </c>
      <c r="F123" s="173">
        <f t="shared" ref="F123:F131" si="32">AVERAGE(B123:E123)</f>
        <v>-0.853715</v>
      </c>
    </row>
    <row r="124" spans="1:11" x14ac:dyDescent="0.25">
      <c r="A124" s="158">
        <v>3</v>
      </c>
      <c r="B124" s="172">
        <v>0.27771999999999997</v>
      </c>
      <c r="C124" s="172">
        <v>-0.93513999999999997</v>
      </c>
      <c r="D124" s="172">
        <v>-0.96485999999999983</v>
      </c>
      <c r="E124" s="172">
        <v>-1.0136199999999997</v>
      </c>
      <c r="F124" s="173">
        <f t="shared" si="32"/>
        <v>-0.65897499999999987</v>
      </c>
    </row>
    <row r="125" spans="1:11" x14ac:dyDescent="0.25">
      <c r="A125" s="158">
        <v>4</v>
      </c>
      <c r="B125" s="172">
        <v>-0.15349999999999997</v>
      </c>
      <c r="C125" s="172">
        <v>-0.83420000000000016</v>
      </c>
      <c r="D125" s="172">
        <v>-1.1352</v>
      </c>
      <c r="E125" s="172">
        <v>-0.84142000000000006</v>
      </c>
      <c r="F125" s="173">
        <f t="shared" si="32"/>
        <v>-0.74107999999999996</v>
      </c>
    </row>
    <row r="126" spans="1:11" x14ac:dyDescent="0.25">
      <c r="A126" s="158">
        <v>5</v>
      </c>
      <c r="B126" s="172">
        <v>-2.1204200000000002</v>
      </c>
      <c r="C126" s="172">
        <v>-0.96031999999999995</v>
      </c>
      <c r="D126" s="172">
        <v>-1.4169800000000004</v>
      </c>
      <c r="E126" s="172">
        <v>-0.80234000000000028</v>
      </c>
      <c r="F126" s="173">
        <f t="shared" si="32"/>
        <v>-1.3250150000000001</v>
      </c>
    </row>
    <row r="127" spans="1:11" x14ac:dyDescent="0.25">
      <c r="A127" s="158">
        <v>6</v>
      </c>
      <c r="B127" s="172">
        <v>-0.90198</v>
      </c>
      <c r="C127" s="172">
        <v>-0.62871999999999995</v>
      </c>
      <c r="D127" s="172">
        <v>-1.1729600000000002</v>
      </c>
      <c r="E127" s="172">
        <v>-1.0489199999999999</v>
      </c>
      <c r="F127" s="173">
        <f t="shared" si="32"/>
        <v>-0.93814500000000001</v>
      </c>
    </row>
    <row r="128" spans="1:11" x14ac:dyDescent="0.25">
      <c r="A128" s="158">
        <v>7</v>
      </c>
      <c r="B128" s="172">
        <v>-1.01142</v>
      </c>
      <c r="C128" s="172">
        <v>-0.78839999999999999</v>
      </c>
      <c r="D128" s="172">
        <v>-1.0251000000000003</v>
      </c>
      <c r="E128" s="172">
        <v>-1.0194399999999999</v>
      </c>
      <c r="F128" s="173">
        <f t="shared" si="32"/>
        <v>-0.96109000000000011</v>
      </c>
    </row>
    <row r="129" spans="1:6" x14ac:dyDescent="0.25">
      <c r="A129" s="158">
        <v>8</v>
      </c>
      <c r="B129" s="172">
        <v>-0.86202000000000001</v>
      </c>
      <c r="C129" s="172">
        <v>-0.93556000000000039</v>
      </c>
      <c r="D129" s="172">
        <v>-0.4740599999999997</v>
      </c>
      <c r="E129" s="172">
        <v>-1.56518</v>
      </c>
      <c r="F129" s="173">
        <f t="shared" si="32"/>
        <v>-0.95920500000000009</v>
      </c>
    </row>
    <row r="130" spans="1:6" x14ac:dyDescent="0.25">
      <c r="A130" s="158">
        <v>9</v>
      </c>
      <c r="B130" s="172">
        <v>-0.62314000000000025</v>
      </c>
      <c r="C130" s="172">
        <v>-0.71673999999999971</v>
      </c>
      <c r="D130" s="172">
        <v>5.0819999999999865E-2</v>
      </c>
      <c r="E130" s="172">
        <v>-0.85694000000000015</v>
      </c>
      <c r="F130" s="173">
        <f t="shared" si="32"/>
        <v>-0.53650000000000009</v>
      </c>
    </row>
    <row r="131" spans="1:6" x14ac:dyDescent="0.25">
      <c r="A131" s="162">
        <v>10</v>
      </c>
      <c r="B131" s="32">
        <v>4.8840000000000217E-2</v>
      </c>
      <c r="C131" s="32">
        <v>0</v>
      </c>
      <c r="D131" s="32">
        <v>-0.69874000000000036</v>
      </c>
      <c r="E131" s="32">
        <v>-0.90362000000000009</v>
      </c>
      <c r="F131" s="33">
        <f t="shared" si="32"/>
        <v>-0.38838000000000006</v>
      </c>
    </row>
    <row r="133" spans="1:6" x14ac:dyDescent="0.25">
      <c r="A133" s="28" t="s">
        <v>162</v>
      </c>
      <c r="B133" s="259" t="s">
        <v>44</v>
      </c>
      <c r="C133" s="259" t="s">
        <v>42</v>
      </c>
      <c r="D133" s="259" t="s">
        <v>46</v>
      </c>
      <c r="E133" s="259" t="s">
        <v>45</v>
      </c>
      <c r="F133" s="264" t="s">
        <v>5</v>
      </c>
    </row>
    <row r="134" spans="1:6" x14ac:dyDescent="0.25">
      <c r="A134" s="260" t="s">
        <v>54</v>
      </c>
      <c r="B134" s="265" t="s">
        <v>0</v>
      </c>
      <c r="C134" s="265" t="s">
        <v>0</v>
      </c>
      <c r="D134" s="265" t="s">
        <v>0</v>
      </c>
      <c r="E134" s="265" t="s">
        <v>0</v>
      </c>
      <c r="F134" s="266" t="s">
        <v>0</v>
      </c>
    </row>
    <row r="135" spans="1:6" x14ac:dyDescent="0.25">
      <c r="A135" s="260"/>
      <c r="B135" s="265" t="s">
        <v>6</v>
      </c>
      <c r="C135" s="265" t="s">
        <v>6</v>
      </c>
      <c r="D135" s="265" t="s">
        <v>6</v>
      </c>
      <c r="E135" s="265" t="s">
        <v>6</v>
      </c>
      <c r="F135" s="266" t="s">
        <v>6</v>
      </c>
    </row>
    <row r="136" spans="1:6" x14ac:dyDescent="0.25">
      <c r="A136" s="258">
        <v>1</v>
      </c>
      <c r="B136" s="263">
        <v>-1.06358</v>
      </c>
      <c r="C136" s="263">
        <v>0.11514000000000069</v>
      </c>
      <c r="D136" s="263">
        <v>-0.50856000000000001</v>
      </c>
      <c r="E136" s="263">
        <v>-0.9430400000000001</v>
      </c>
      <c r="F136" s="264">
        <v>-0.86801499999999998</v>
      </c>
    </row>
    <row r="137" spans="1:6" x14ac:dyDescent="0.25">
      <c r="A137" s="260">
        <v>2</v>
      </c>
      <c r="B137" s="265">
        <v>-0.97796000000000016</v>
      </c>
      <c r="C137" s="265">
        <v>2.5140000000000384E-2</v>
      </c>
      <c r="D137" s="255"/>
      <c r="E137" s="265">
        <v>-1.33338</v>
      </c>
      <c r="F137" s="266">
        <v>-0.55112666666666676</v>
      </c>
    </row>
    <row r="138" spans="1:6" x14ac:dyDescent="0.25">
      <c r="A138" s="260">
        <v>3</v>
      </c>
      <c r="B138" s="265">
        <v>-0.96385999999999994</v>
      </c>
      <c r="C138" s="265">
        <v>-0.15517999999999965</v>
      </c>
      <c r="D138" s="265">
        <v>-0.54927999999999977</v>
      </c>
      <c r="E138" s="265">
        <v>-0.73777999999999999</v>
      </c>
      <c r="F138" s="266">
        <v>-0.93386499999999995</v>
      </c>
    </row>
    <row r="139" spans="1:6" x14ac:dyDescent="0.25">
      <c r="A139" s="260">
        <v>4</v>
      </c>
      <c r="B139" s="265">
        <v>-0.93651999999999935</v>
      </c>
      <c r="C139" s="265">
        <v>-2.2241399999999998</v>
      </c>
      <c r="D139" s="265">
        <v>-0.8613599999999999</v>
      </c>
      <c r="E139" s="265">
        <v>-1.2683800000000001</v>
      </c>
      <c r="F139" s="266">
        <v>-1.2446800000000002</v>
      </c>
    </row>
    <row r="140" spans="1:6" x14ac:dyDescent="0.25">
      <c r="A140" s="260">
        <v>5</v>
      </c>
      <c r="B140" s="255"/>
      <c r="C140" s="265">
        <v>-0.39123999999999998</v>
      </c>
      <c r="D140" s="265">
        <v>-0.88553999999999999</v>
      </c>
      <c r="E140" s="265">
        <v>-1.26478</v>
      </c>
      <c r="F140" s="266">
        <v>-0.94042666666666663</v>
      </c>
    </row>
    <row r="141" spans="1:6" x14ac:dyDescent="0.25">
      <c r="A141" s="260">
        <v>6</v>
      </c>
      <c r="B141" s="265">
        <v>-0.99313999999999991</v>
      </c>
      <c r="C141" s="265">
        <v>-0.92884000000000011</v>
      </c>
      <c r="D141" s="265">
        <v>-1.0484000000000002</v>
      </c>
      <c r="E141" s="265">
        <v>-1.1531199999999999</v>
      </c>
      <c r="F141" s="266">
        <v>-1.4807250000000001</v>
      </c>
    </row>
    <row r="142" spans="1:6" x14ac:dyDescent="0.25">
      <c r="A142" s="260">
        <v>7</v>
      </c>
      <c r="B142" s="265">
        <v>-0.74035999999999969</v>
      </c>
      <c r="C142" s="255"/>
      <c r="D142" s="265">
        <v>-0.83619999999999994</v>
      </c>
      <c r="E142" s="265">
        <v>-1.1106</v>
      </c>
      <c r="F142" s="266">
        <v>-1.1637333333333333</v>
      </c>
    </row>
    <row r="143" spans="1:6" x14ac:dyDescent="0.25">
      <c r="A143" s="260">
        <v>8</v>
      </c>
      <c r="B143" s="265">
        <v>-1.22342</v>
      </c>
      <c r="C143" s="265">
        <v>-0.75035999999999992</v>
      </c>
      <c r="D143" s="265">
        <v>-1.0226</v>
      </c>
      <c r="E143" s="265">
        <v>-1.2158199999999999</v>
      </c>
      <c r="F143" s="266">
        <v>-1.176685</v>
      </c>
    </row>
    <row r="144" spans="1:6" x14ac:dyDescent="0.25">
      <c r="A144" s="260">
        <v>9</v>
      </c>
      <c r="B144" s="265">
        <v>-1.0247999999999999</v>
      </c>
      <c r="C144" s="265">
        <v>-0.50272000000000006</v>
      </c>
      <c r="D144" s="265">
        <v>-1.0497800000000002</v>
      </c>
      <c r="E144" s="265">
        <v>-1.4564999999999997</v>
      </c>
      <c r="F144" s="266">
        <v>-1.5255099999999997</v>
      </c>
    </row>
    <row r="145" spans="1:6" x14ac:dyDescent="0.25">
      <c r="A145" s="261">
        <v>10</v>
      </c>
      <c r="B145" s="32">
        <v>9.6519999999999939E-2</v>
      </c>
      <c r="C145" s="32">
        <v>-0.1258800000000001</v>
      </c>
      <c r="D145" s="32">
        <v>-1.0997199999999998</v>
      </c>
      <c r="E145" s="32">
        <v>-1.8453599999999999</v>
      </c>
      <c r="F145" s="33">
        <v>-1.064505</v>
      </c>
    </row>
  </sheetData>
  <mergeCells count="18">
    <mergeCell ref="A1:B1"/>
    <mergeCell ref="C1:D1"/>
    <mergeCell ref="H1:I1"/>
    <mergeCell ref="A2:B2"/>
    <mergeCell ref="C2:D2"/>
    <mergeCell ref="H2:I2"/>
    <mergeCell ref="A3:B3"/>
    <mergeCell ref="C3:D3"/>
    <mergeCell ref="H3:I3"/>
    <mergeCell ref="A4:B4"/>
    <mergeCell ref="C4:D4"/>
    <mergeCell ref="H4:I4"/>
    <mergeCell ref="A5:B5"/>
    <mergeCell ref="C5:D5"/>
    <mergeCell ref="C7:F7"/>
    <mergeCell ref="G7:J7"/>
    <mergeCell ref="N7:Q7"/>
    <mergeCell ref="H5:I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:AL145"/>
  <sheetViews>
    <sheetView zoomScaleNormal="100" workbookViewId="0">
      <selection activeCell="C19" sqref="C19:F19"/>
    </sheetView>
  </sheetViews>
  <sheetFormatPr defaultColWidth="9.125" defaultRowHeight="14.3" x14ac:dyDescent="0.25"/>
  <cols>
    <col min="1" max="1" width="10.75" style="5" customWidth="1"/>
    <col min="2" max="14" width="10.75" style="97" customWidth="1"/>
    <col min="15" max="15" width="10.75" style="5" customWidth="1"/>
    <col min="16" max="18" width="10.75" style="97" customWidth="1"/>
    <col min="19" max="20" width="10.75" style="5" customWidth="1"/>
    <col min="21" max="38" width="10.75" style="103" customWidth="1"/>
    <col min="39" max="16384" width="9.125" style="5"/>
  </cols>
  <sheetData>
    <row r="1" spans="1:24" x14ac:dyDescent="0.25">
      <c r="A1" s="277" t="s">
        <v>90</v>
      </c>
      <c r="B1" s="278"/>
      <c r="C1" s="278" t="s">
        <v>91</v>
      </c>
      <c r="D1" s="279"/>
      <c r="E1" s="5"/>
      <c r="F1" s="5"/>
      <c r="H1" s="312"/>
      <c r="I1" s="312"/>
      <c r="J1" s="114"/>
      <c r="K1" s="114"/>
    </row>
    <row r="2" spans="1:24" x14ac:dyDescent="0.25">
      <c r="A2" s="280" t="s">
        <v>86</v>
      </c>
      <c r="B2" s="281"/>
      <c r="C2" s="281" t="s">
        <v>1</v>
      </c>
      <c r="D2" s="282"/>
      <c r="E2" s="5"/>
      <c r="F2" s="5"/>
      <c r="H2" s="313" t="s">
        <v>68</v>
      </c>
      <c r="I2" s="314"/>
      <c r="J2" s="27"/>
      <c r="K2" s="93"/>
    </row>
    <row r="3" spans="1:24" x14ac:dyDescent="0.25">
      <c r="A3" s="280" t="s">
        <v>87</v>
      </c>
      <c r="B3" s="281"/>
      <c r="C3" s="281" t="s">
        <v>56</v>
      </c>
      <c r="D3" s="282"/>
      <c r="E3" s="5"/>
      <c r="F3" s="5"/>
      <c r="H3" s="300" t="s">
        <v>69</v>
      </c>
      <c r="I3" s="301"/>
    </row>
    <row r="4" spans="1:24" x14ac:dyDescent="0.25">
      <c r="A4" s="280" t="s">
        <v>89</v>
      </c>
      <c r="B4" s="281"/>
      <c r="C4" s="281" t="s">
        <v>57</v>
      </c>
      <c r="D4" s="282"/>
      <c r="E4" s="5"/>
      <c r="F4" s="5"/>
      <c r="H4" s="310" t="s">
        <v>67</v>
      </c>
      <c r="I4" s="311"/>
    </row>
    <row r="5" spans="1:24" x14ac:dyDescent="0.25">
      <c r="A5" s="283" t="s">
        <v>88</v>
      </c>
      <c r="B5" s="284"/>
      <c r="C5" s="284" t="s">
        <v>58</v>
      </c>
      <c r="D5" s="285"/>
      <c r="E5" s="5"/>
      <c r="F5" s="5"/>
      <c r="G5" s="98"/>
      <c r="H5" s="308" t="s">
        <v>163</v>
      </c>
      <c r="I5" s="309"/>
      <c r="J5" s="2"/>
      <c r="K5" s="2"/>
    </row>
    <row r="6" spans="1:24" x14ac:dyDescent="0.25">
      <c r="B6" s="5"/>
      <c r="C6" s="5"/>
      <c r="D6" s="5"/>
      <c r="F6" s="98"/>
      <c r="G6" s="98"/>
      <c r="V6" s="277" t="s">
        <v>120</v>
      </c>
      <c r="W6" s="278"/>
      <c r="X6" s="279"/>
    </row>
    <row r="7" spans="1:24" x14ac:dyDescent="0.25">
      <c r="A7" s="94" t="s">
        <v>2</v>
      </c>
      <c r="B7" s="95" t="s">
        <v>2</v>
      </c>
      <c r="C7" s="297" t="s">
        <v>7</v>
      </c>
      <c r="D7" s="298"/>
      <c r="E7" s="298"/>
      <c r="F7" s="298"/>
      <c r="G7" s="297" t="s">
        <v>59</v>
      </c>
      <c r="H7" s="298"/>
      <c r="I7" s="298"/>
      <c r="J7" s="299"/>
      <c r="K7" s="94" t="s">
        <v>5</v>
      </c>
      <c r="L7" s="95" t="s">
        <v>51</v>
      </c>
      <c r="M7" s="95" t="s">
        <v>52</v>
      </c>
      <c r="N7" s="297" t="s">
        <v>60</v>
      </c>
      <c r="O7" s="298"/>
      <c r="P7" s="298"/>
      <c r="Q7" s="299"/>
      <c r="R7" s="94" t="s">
        <v>5</v>
      </c>
      <c r="S7" s="95" t="s">
        <v>51</v>
      </c>
      <c r="T7" s="96" t="s">
        <v>52</v>
      </c>
      <c r="V7" s="110" t="s">
        <v>118</v>
      </c>
      <c r="W7" s="13" t="s">
        <v>74</v>
      </c>
      <c r="X7" s="111" t="s">
        <v>76</v>
      </c>
    </row>
    <row r="8" spans="1:24" x14ac:dyDescent="0.25">
      <c r="A8" s="23"/>
      <c r="B8" s="13" t="s">
        <v>53</v>
      </c>
      <c r="C8" s="23"/>
      <c r="D8" s="21"/>
      <c r="E8" s="21"/>
      <c r="F8" s="21"/>
      <c r="G8" s="36" t="s">
        <v>6</v>
      </c>
      <c r="H8" s="22" t="s">
        <v>6</v>
      </c>
      <c r="I8" s="22" t="s">
        <v>6</v>
      </c>
      <c r="J8" s="22" t="s">
        <v>6</v>
      </c>
      <c r="K8" s="36" t="s">
        <v>6</v>
      </c>
      <c r="L8" s="22" t="s">
        <v>6</v>
      </c>
      <c r="M8" s="22" t="s">
        <v>6</v>
      </c>
      <c r="N8" s="41" t="s">
        <v>6</v>
      </c>
      <c r="O8" s="37" t="s">
        <v>6</v>
      </c>
      <c r="P8" s="37" t="s">
        <v>6</v>
      </c>
      <c r="Q8" s="37" t="s">
        <v>6</v>
      </c>
      <c r="R8" s="36" t="s">
        <v>6</v>
      </c>
      <c r="S8" s="22" t="s">
        <v>6</v>
      </c>
      <c r="T8" s="71" t="s">
        <v>6</v>
      </c>
      <c r="V8" s="112" t="s">
        <v>119</v>
      </c>
      <c r="W8" s="133" t="s">
        <v>6</v>
      </c>
      <c r="X8" s="113" t="s">
        <v>6</v>
      </c>
    </row>
    <row r="9" spans="1:24" x14ac:dyDescent="0.25">
      <c r="A9" s="136">
        <v>0</v>
      </c>
      <c r="B9" s="137">
        <f>A9/1000000</f>
        <v>0</v>
      </c>
      <c r="C9" s="82" t="s">
        <v>3</v>
      </c>
      <c r="D9" s="83" t="s">
        <v>4</v>
      </c>
      <c r="E9" s="83" t="s">
        <v>14</v>
      </c>
      <c r="F9" s="83" t="s">
        <v>16</v>
      </c>
      <c r="G9" s="84">
        <f>AVERAGE(B26:B31)</f>
        <v>-2.6647166666666666</v>
      </c>
      <c r="H9" s="85">
        <f t="shared" ref="H9:J9" si="0">AVERAGE(C26:C31)</f>
        <v>-2.3902933333333332</v>
      </c>
      <c r="I9" s="85">
        <f t="shared" si="0"/>
        <v>-2.7472966666666672</v>
      </c>
      <c r="J9" s="85">
        <f t="shared" si="0"/>
        <v>-3.0513266666666667</v>
      </c>
      <c r="K9" s="124">
        <f t="shared" ref="K9:K16" si="1">AVERAGE(G9:J9)</f>
        <v>-2.7134083333333332</v>
      </c>
      <c r="L9" s="125">
        <f>K9-MIN(G9:J9)</f>
        <v>0.33791833333333354</v>
      </c>
      <c r="M9" s="126">
        <f>MAX(G9:J9)-K9</f>
        <v>0.32311500000000004</v>
      </c>
      <c r="N9" s="63">
        <f>AVERAGE(B28:B31)</f>
        <v>-2.8660299999999999</v>
      </c>
      <c r="O9" s="63">
        <f t="shared" ref="O9:Q9" si="2">AVERAGE(C28:C31)</f>
        <v>-2.2541250000000002</v>
      </c>
      <c r="P9" s="63">
        <f t="shared" si="2"/>
        <v>-2.7884999999999995</v>
      </c>
      <c r="Q9" s="63">
        <f t="shared" si="2"/>
        <v>-3.2022200000000001</v>
      </c>
      <c r="R9" s="124">
        <f t="shared" ref="R9:R16" si="3">AVERAGE(N9:Q9)</f>
        <v>-2.77771875</v>
      </c>
      <c r="S9" s="125">
        <f>R9-MIN(N9:Q9)</f>
        <v>0.42450125000000005</v>
      </c>
      <c r="T9" s="126">
        <f>MAX(N9:Q9)-R9</f>
        <v>0.52359374999999986</v>
      </c>
      <c r="V9" s="109">
        <v>88</v>
      </c>
      <c r="W9" s="10">
        <f>G16</f>
        <v>-0.79527000000000003</v>
      </c>
      <c r="X9" s="11">
        <f>N16</f>
        <v>-1.2239600000000002</v>
      </c>
    </row>
    <row r="10" spans="1:24" x14ac:dyDescent="0.25">
      <c r="A10" s="138">
        <v>150000</v>
      </c>
      <c r="B10" s="139">
        <f t="shared" ref="B10:B16" si="4">A10/1000000</f>
        <v>0.15</v>
      </c>
      <c r="C10" s="86" t="s">
        <v>17</v>
      </c>
      <c r="D10" s="87" t="s">
        <v>18</v>
      </c>
      <c r="E10" s="87" t="s">
        <v>19</v>
      </c>
      <c r="F10" s="87" t="s">
        <v>20</v>
      </c>
      <c r="G10" s="88">
        <f>AVERAGE(B40:B45)</f>
        <v>-1.5042966666666666</v>
      </c>
      <c r="H10" s="63">
        <f t="shared" ref="H10:J10" si="5">AVERAGE(C40:C45)</f>
        <v>-1.5416733333333335</v>
      </c>
      <c r="I10" s="63">
        <f t="shared" si="5"/>
        <v>-1.5304833333333334</v>
      </c>
      <c r="J10" s="63">
        <f t="shared" si="5"/>
        <v>-1.29897</v>
      </c>
      <c r="K10" s="127">
        <f t="shared" si="1"/>
        <v>-1.4688558333333332</v>
      </c>
      <c r="L10" s="128">
        <f t="shared" ref="L10:L16" si="6">K10-MIN(G10:J10)</f>
        <v>7.2817500000000202E-2</v>
      </c>
      <c r="M10" s="129">
        <f t="shared" ref="M10:M16" si="7">MAX(G10:J10)-K10</f>
        <v>0.16988583333333329</v>
      </c>
      <c r="N10" s="63">
        <f>AVERAGE(B42:B45)</f>
        <v>-1.7181149999999996</v>
      </c>
      <c r="O10" s="63">
        <f t="shared" ref="O10:Q10" si="8">AVERAGE(C42:C45)</f>
        <v>-2.167395</v>
      </c>
      <c r="P10" s="63">
        <f t="shared" si="8"/>
        <v>-1.502545</v>
      </c>
      <c r="Q10" s="63">
        <f t="shared" si="8"/>
        <v>-1.3500650000000003</v>
      </c>
      <c r="R10" s="127">
        <f t="shared" si="3"/>
        <v>-1.6845300000000001</v>
      </c>
      <c r="S10" s="128">
        <f t="shared" ref="S10:S16" si="9">R10-MIN(N10:Q10)</f>
        <v>0.48286499999999988</v>
      </c>
      <c r="T10" s="129">
        <f t="shared" ref="T10:T16" si="10">MAX(N10:Q10)-R10</f>
        <v>0.33446499999999979</v>
      </c>
      <c r="V10" s="110">
        <v>84</v>
      </c>
      <c r="W10" s="14">
        <f>H16</f>
        <v>-0.84705666666666668</v>
      </c>
      <c r="X10" s="15">
        <f>O16</f>
        <v>-0.82825000000000015</v>
      </c>
    </row>
    <row r="11" spans="1:24" x14ac:dyDescent="0.25">
      <c r="A11" s="138">
        <v>300000</v>
      </c>
      <c r="B11" s="139">
        <f t="shared" si="4"/>
        <v>0.3</v>
      </c>
      <c r="C11" s="86" t="s">
        <v>21</v>
      </c>
      <c r="D11" s="87" t="s">
        <v>22</v>
      </c>
      <c r="E11" s="87" t="s">
        <v>23</v>
      </c>
      <c r="F11" s="87" t="s">
        <v>24</v>
      </c>
      <c r="G11" s="88">
        <f>AVERAGE(B54:B59)</f>
        <v>-1.9857533333333333</v>
      </c>
      <c r="H11" s="63">
        <f t="shared" ref="H11:J11" si="11">AVERAGE(C54:C59)</f>
        <v>-1.3774866666666667</v>
      </c>
      <c r="I11" s="63">
        <f t="shared" si="11"/>
        <v>-1.7036866666666668</v>
      </c>
      <c r="J11" s="63">
        <f t="shared" si="11"/>
        <v>-1.77993</v>
      </c>
      <c r="K11" s="127">
        <f t="shared" si="1"/>
        <v>-1.7117141666666669</v>
      </c>
      <c r="L11" s="128">
        <f t="shared" si="6"/>
        <v>0.27403916666666639</v>
      </c>
      <c r="M11" s="129">
        <f t="shared" si="7"/>
        <v>0.33422750000000012</v>
      </c>
      <c r="N11" s="63">
        <f>AVERAGE(B56:B59)</f>
        <v>-1.836935</v>
      </c>
      <c r="O11" s="63">
        <f t="shared" ref="O11:Q11" si="12">AVERAGE(C56:C59)</f>
        <v>-1.5217549999999997</v>
      </c>
      <c r="P11" s="63">
        <f t="shared" si="12"/>
        <v>-1.6757600000000001</v>
      </c>
      <c r="Q11" s="63">
        <f t="shared" si="12"/>
        <v>-1.7949999999999999</v>
      </c>
      <c r="R11" s="127">
        <f t="shared" si="3"/>
        <v>-1.7073624999999999</v>
      </c>
      <c r="S11" s="128">
        <f t="shared" si="9"/>
        <v>0.12957250000000009</v>
      </c>
      <c r="T11" s="129">
        <f t="shared" si="10"/>
        <v>0.18560750000000015</v>
      </c>
      <c r="V11" s="110">
        <v>84</v>
      </c>
      <c r="W11" s="14">
        <f>I16</f>
        <v>-1.3221366666666665</v>
      </c>
      <c r="X11" s="15">
        <f>P16</f>
        <v>-1.4322649999999999</v>
      </c>
    </row>
    <row r="12" spans="1:24" x14ac:dyDescent="0.25">
      <c r="A12" s="138">
        <v>450000</v>
      </c>
      <c r="B12" s="139">
        <f t="shared" si="4"/>
        <v>0.45</v>
      </c>
      <c r="C12" s="86" t="s">
        <v>25</v>
      </c>
      <c r="D12" s="87" t="s">
        <v>26</v>
      </c>
      <c r="E12" s="87" t="s">
        <v>27</v>
      </c>
      <c r="F12" s="87" t="s">
        <v>28</v>
      </c>
      <c r="G12" s="88">
        <f>AVERAGE(B68:B73)</f>
        <v>-1.4585366666666666</v>
      </c>
      <c r="H12" s="63">
        <f t="shared" ref="H12:J12" si="13">AVERAGE(C68:C73)</f>
        <v>-0.98339666666666681</v>
      </c>
      <c r="I12" s="63">
        <f t="shared" si="13"/>
        <v>-1.5990766666666663</v>
      </c>
      <c r="J12" s="63">
        <f t="shared" si="13"/>
        <v>-1.1847566666666667</v>
      </c>
      <c r="K12" s="127">
        <f t="shared" si="1"/>
        <v>-1.3064416666666667</v>
      </c>
      <c r="L12" s="128">
        <f t="shared" si="6"/>
        <v>0.29263499999999953</v>
      </c>
      <c r="M12" s="129">
        <f t="shared" si="7"/>
        <v>0.32304499999999992</v>
      </c>
      <c r="N12" s="63">
        <f>AVERAGE(B70:B73)</f>
        <v>-1.57074</v>
      </c>
      <c r="O12" s="63">
        <f t="shared" ref="O12:Q12" si="14">AVERAGE(C70:C73)</f>
        <v>-1.2482200000000001</v>
      </c>
      <c r="P12" s="63">
        <f t="shared" si="14"/>
        <v>-1.3124149999999997</v>
      </c>
      <c r="Q12" s="63">
        <f t="shared" si="14"/>
        <v>-1.1760999999999999</v>
      </c>
      <c r="R12" s="127">
        <f t="shared" si="3"/>
        <v>-1.32686875</v>
      </c>
      <c r="S12" s="128">
        <f t="shared" si="9"/>
        <v>0.24387124999999998</v>
      </c>
      <c r="T12" s="129">
        <f t="shared" si="10"/>
        <v>0.15076875000000012</v>
      </c>
      <c r="V12" s="112">
        <v>80</v>
      </c>
      <c r="W12" s="17">
        <f>J16</f>
        <v>-1.7694700000000001</v>
      </c>
      <c r="X12" s="18">
        <f>Q16</f>
        <v>-1.8085499999999999</v>
      </c>
    </row>
    <row r="13" spans="1:24" x14ac:dyDescent="0.25">
      <c r="A13" s="138">
        <v>600000</v>
      </c>
      <c r="B13" s="139">
        <f t="shared" si="4"/>
        <v>0.6</v>
      </c>
      <c r="C13" s="86" t="s">
        <v>29</v>
      </c>
      <c r="D13" s="89" t="s">
        <v>30</v>
      </c>
      <c r="E13" s="89" t="s">
        <v>31</v>
      </c>
      <c r="F13" s="89" t="s">
        <v>32</v>
      </c>
      <c r="G13" s="88">
        <f>AVERAGE(B82:B87)</f>
        <v>-0.98548999999999998</v>
      </c>
      <c r="H13" s="63">
        <f t="shared" ref="H13:J13" si="15">AVERAGE(C82:C87)</f>
        <v>-0.92248000000000008</v>
      </c>
      <c r="I13" s="63">
        <f t="shared" si="15"/>
        <v>-1.6091566666666666</v>
      </c>
      <c r="J13" s="63">
        <f t="shared" si="15"/>
        <v>-1.4175899999999999</v>
      </c>
      <c r="K13" s="127">
        <f t="shared" si="1"/>
        <v>-1.2336791666666667</v>
      </c>
      <c r="L13" s="128">
        <f t="shared" si="6"/>
        <v>0.37547749999999991</v>
      </c>
      <c r="M13" s="129">
        <f t="shared" si="7"/>
        <v>0.31119916666666658</v>
      </c>
      <c r="N13" s="63">
        <f>AVERAGE(B84:B87)</f>
        <v>-1.1945399999999999</v>
      </c>
      <c r="O13" s="63">
        <f t="shared" ref="O13:Q13" si="16">AVERAGE(C84:C87)</f>
        <v>-0.92715499999999995</v>
      </c>
      <c r="P13" s="63">
        <f t="shared" si="16"/>
        <v>-1.5787949999999999</v>
      </c>
      <c r="Q13" s="63">
        <f t="shared" si="16"/>
        <v>-1.6056349999999999</v>
      </c>
      <c r="R13" s="127">
        <f t="shared" si="3"/>
        <v>-1.3265312499999999</v>
      </c>
      <c r="S13" s="128">
        <f t="shared" si="9"/>
        <v>0.27910374999999998</v>
      </c>
      <c r="T13" s="129">
        <f t="shared" si="10"/>
        <v>0.39937624999999999</v>
      </c>
    </row>
    <row r="14" spans="1:24" x14ac:dyDescent="0.25">
      <c r="A14" s="138">
        <v>750000</v>
      </c>
      <c r="B14" s="139">
        <f t="shared" si="4"/>
        <v>0.75</v>
      </c>
      <c r="C14" s="86" t="s">
        <v>34</v>
      </c>
      <c r="D14" s="89" t="s">
        <v>33</v>
      </c>
      <c r="E14" s="89" t="s">
        <v>35</v>
      </c>
      <c r="F14" s="89" t="s">
        <v>36</v>
      </c>
      <c r="G14" s="88">
        <f>AVERAGE(B96:B101)</f>
        <v>-1.1088733333333334</v>
      </c>
      <c r="H14" s="63">
        <f t="shared" ref="H14:J14" si="17">AVERAGE(C96:C101)</f>
        <v>-1.2778633333333334</v>
      </c>
      <c r="I14" s="63">
        <f t="shared" si="17"/>
        <v>-1.3494533333333332</v>
      </c>
      <c r="J14" s="63">
        <f t="shared" si="17"/>
        <v>-1.5862733333333334</v>
      </c>
      <c r="K14" s="127">
        <f t="shared" si="1"/>
        <v>-1.3306158333333333</v>
      </c>
      <c r="L14" s="128">
        <f t="shared" si="6"/>
        <v>0.25565750000000009</v>
      </c>
      <c r="M14" s="129">
        <f t="shared" si="7"/>
        <v>0.22174249999999995</v>
      </c>
      <c r="N14" s="63">
        <f>AVERAGE(B98:B101)</f>
        <v>-1.2690049999999999</v>
      </c>
      <c r="O14" s="63">
        <f t="shared" ref="O14:Q14" si="18">AVERAGE(C98:C101)</f>
        <v>-1.60215</v>
      </c>
      <c r="P14" s="63">
        <f t="shared" si="18"/>
        <v>-1.2809550000000001</v>
      </c>
      <c r="Q14" s="63">
        <f t="shared" si="18"/>
        <v>-1.7042599999999999</v>
      </c>
      <c r="R14" s="127">
        <f t="shared" si="3"/>
        <v>-1.4640925</v>
      </c>
      <c r="S14" s="128">
        <f t="shared" si="9"/>
        <v>0.24016749999999987</v>
      </c>
      <c r="T14" s="129">
        <f t="shared" si="10"/>
        <v>0.19508750000000008</v>
      </c>
    </row>
    <row r="15" spans="1:24" x14ac:dyDescent="0.25">
      <c r="A15" s="138">
        <v>900000</v>
      </c>
      <c r="B15" s="139">
        <f t="shared" si="4"/>
        <v>0.9</v>
      </c>
      <c r="C15" s="86" t="s">
        <v>37</v>
      </c>
      <c r="D15" s="89" t="s">
        <v>38</v>
      </c>
      <c r="E15" s="89" t="s">
        <v>39</v>
      </c>
      <c r="F15" s="89" t="s">
        <v>40</v>
      </c>
      <c r="G15" s="88">
        <f>AVERAGE(B110:B115)</f>
        <v>-1.4074366666666664</v>
      </c>
      <c r="H15" s="63">
        <f t="shared" ref="H15:J15" si="19">AVERAGE(C110:C115)</f>
        <v>-0.80957333333333337</v>
      </c>
      <c r="I15" s="63">
        <f t="shared" si="19"/>
        <v>-0.95411666666666672</v>
      </c>
      <c r="J15" s="63">
        <f t="shared" si="19"/>
        <v>-1.4089799999999999</v>
      </c>
      <c r="K15" s="127">
        <f t="shared" si="1"/>
        <v>-1.1450266666666666</v>
      </c>
      <c r="L15" s="128">
        <f t="shared" si="6"/>
        <v>0.26395333333333326</v>
      </c>
      <c r="M15" s="129">
        <f t="shared" si="7"/>
        <v>0.33545333333333327</v>
      </c>
      <c r="N15" s="63">
        <f>AVERAGE(B112:B115)</f>
        <v>-1.6935899999999999</v>
      </c>
      <c r="O15" s="63">
        <f t="shared" ref="O15:Q15" si="20">AVERAGE(C112:C115)</f>
        <v>-1.1269099999999999</v>
      </c>
      <c r="P15" s="63">
        <f t="shared" si="20"/>
        <v>-1.24377</v>
      </c>
      <c r="Q15" s="63">
        <f t="shared" si="20"/>
        <v>-1.364115</v>
      </c>
      <c r="R15" s="127">
        <f t="shared" si="3"/>
        <v>-1.3570962500000001</v>
      </c>
      <c r="S15" s="128">
        <f t="shared" si="9"/>
        <v>0.33649374999999981</v>
      </c>
      <c r="T15" s="129">
        <f t="shared" si="10"/>
        <v>0.23018625000000026</v>
      </c>
    </row>
    <row r="16" spans="1:24" x14ac:dyDescent="0.25">
      <c r="A16" s="140">
        <v>2000000</v>
      </c>
      <c r="B16" s="141">
        <f t="shared" si="4"/>
        <v>2</v>
      </c>
      <c r="C16" s="79" t="s">
        <v>41</v>
      </c>
      <c r="D16" s="55" t="s">
        <v>47</v>
      </c>
      <c r="E16" s="55" t="s">
        <v>49</v>
      </c>
      <c r="F16" s="78" t="s">
        <v>50</v>
      </c>
      <c r="G16" s="80">
        <f>AVERAGE(B124:B129)</f>
        <v>-0.79527000000000003</v>
      </c>
      <c r="H16" s="53">
        <f t="shared" ref="H16:J16" si="21">AVERAGE(C124:C129)</f>
        <v>-0.84705666666666668</v>
      </c>
      <c r="I16" s="53">
        <f t="shared" si="21"/>
        <v>-1.3221366666666665</v>
      </c>
      <c r="J16" s="64">
        <f t="shared" si="21"/>
        <v>-1.7694700000000001</v>
      </c>
      <c r="K16" s="130">
        <f t="shared" si="1"/>
        <v>-1.1834833333333332</v>
      </c>
      <c r="L16" s="131">
        <f t="shared" si="6"/>
        <v>0.58598666666666688</v>
      </c>
      <c r="M16" s="132">
        <f t="shared" si="7"/>
        <v>0.38821333333333319</v>
      </c>
      <c r="N16" s="81">
        <f>AVERAGE(B126:B129)</f>
        <v>-1.2239600000000002</v>
      </c>
      <c r="O16" s="53">
        <f t="shared" ref="O16:Q16" si="22">AVERAGE(C126:C129)</f>
        <v>-0.82825000000000015</v>
      </c>
      <c r="P16" s="53">
        <f t="shared" si="22"/>
        <v>-1.4322649999999999</v>
      </c>
      <c r="Q16" s="64">
        <f t="shared" si="22"/>
        <v>-1.8085499999999999</v>
      </c>
      <c r="R16" s="130">
        <f t="shared" si="3"/>
        <v>-1.32325625</v>
      </c>
      <c r="S16" s="131">
        <f t="shared" si="9"/>
        <v>0.48529374999999986</v>
      </c>
      <c r="T16" s="132">
        <f t="shared" si="10"/>
        <v>0.49500624999999987</v>
      </c>
    </row>
    <row r="17" spans="1:38" s="246" customFormat="1" x14ac:dyDescent="0.25">
      <c r="A17" s="243"/>
      <c r="B17" s="244"/>
      <c r="C17" s="50"/>
      <c r="D17" s="245"/>
      <c r="E17" s="245"/>
      <c r="F17" s="245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</row>
    <row r="18" spans="1:38" s="246" customFormat="1" x14ac:dyDescent="0.25">
      <c r="A18" s="238" t="s">
        <v>2</v>
      </c>
      <c r="B18" s="247" t="s">
        <v>53</v>
      </c>
      <c r="G18" s="124">
        <v>0.318</v>
      </c>
      <c r="H18" s="125">
        <v>0.34899999999999998</v>
      </c>
      <c r="I18" s="125">
        <v>0.78500000000000003</v>
      </c>
      <c r="J18" s="126">
        <v>1.0740000000000001</v>
      </c>
      <c r="K18" s="125"/>
      <c r="L18" s="125"/>
      <c r="M18" s="125"/>
      <c r="N18" s="124"/>
      <c r="O18" s="125"/>
      <c r="P18" s="125"/>
      <c r="Q18" s="126"/>
      <c r="R18" s="125"/>
      <c r="S18" s="125"/>
      <c r="T18" s="126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</row>
    <row r="19" spans="1:38" s="246" customFormat="1" x14ac:dyDescent="0.25">
      <c r="A19" s="256" t="s">
        <v>162</v>
      </c>
      <c r="B19" s="257"/>
      <c r="C19" s="248" t="s">
        <v>44</v>
      </c>
      <c r="D19" s="249" t="s">
        <v>42</v>
      </c>
      <c r="E19" s="249" t="s">
        <v>46</v>
      </c>
      <c r="F19" s="249" t="s">
        <v>45</v>
      </c>
      <c r="G19" s="252">
        <f>AVERAGE(B138:B143)</f>
        <v>-1.6001640000000001</v>
      </c>
      <c r="H19" s="253">
        <f t="shared" ref="H19:J19" si="23">AVERAGE(C138:C143)</f>
        <v>-0.58995200000000003</v>
      </c>
      <c r="I19" s="253">
        <f>AVERAGE(D138:D143)</f>
        <v>-1.2458733333333332</v>
      </c>
      <c r="J19" s="254">
        <f t="shared" si="23"/>
        <v>-1.1250799999999999</v>
      </c>
      <c r="K19" s="131"/>
      <c r="L19" s="131"/>
      <c r="M19" s="131"/>
      <c r="N19" s="252">
        <f>AVERAGE(B140:B143)</f>
        <v>-1.9006000000000001</v>
      </c>
      <c r="O19" s="253">
        <f t="shared" ref="O19:Q19" si="24">AVERAGE(C140:C143)</f>
        <v>-0.39014666666666664</v>
      </c>
      <c r="P19" s="253">
        <f>AVERAGE(D140:D143)</f>
        <v>-1.3313899999999999</v>
      </c>
      <c r="Q19" s="254">
        <f t="shared" si="24"/>
        <v>-1.18608</v>
      </c>
      <c r="R19" s="131"/>
      <c r="S19" s="131"/>
      <c r="T19" s="13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</row>
    <row r="20" spans="1:38" x14ac:dyDescent="0.25">
      <c r="B20" s="3"/>
      <c r="C20" s="4"/>
      <c r="D20" s="7"/>
      <c r="E20" s="7"/>
      <c r="F20" s="7"/>
      <c r="G20" s="1"/>
      <c r="H20" s="1"/>
      <c r="I20" s="1"/>
      <c r="J20" s="1"/>
      <c r="K20" s="1"/>
      <c r="L20" s="1"/>
      <c r="M20" s="1"/>
      <c r="N20" s="1"/>
      <c r="O20" s="233"/>
      <c r="P20" s="1"/>
      <c r="Q20" s="1"/>
      <c r="R20" s="1"/>
      <c r="S20" s="233"/>
      <c r="T20" s="233"/>
    </row>
    <row r="21" spans="1:38" x14ac:dyDescent="0.25">
      <c r="A21" s="28" t="s">
        <v>77</v>
      </c>
      <c r="B21" s="177" t="s">
        <v>3</v>
      </c>
      <c r="C21" s="177" t="s">
        <v>4</v>
      </c>
      <c r="D21" s="177" t="s">
        <v>14</v>
      </c>
      <c r="E21" s="177" t="s">
        <v>16</v>
      </c>
      <c r="F21" s="29" t="s">
        <v>5</v>
      </c>
      <c r="G21" s="1"/>
      <c r="K21" s="1"/>
      <c r="L21" s="1"/>
      <c r="M21" s="1"/>
    </row>
    <row r="22" spans="1:38" x14ac:dyDescent="0.25">
      <c r="A22" s="20" t="s">
        <v>54</v>
      </c>
      <c r="B22" s="179" t="s">
        <v>0</v>
      </c>
      <c r="C22" s="179" t="s">
        <v>0</v>
      </c>
      <c r="D22" s="179" t="s">
        <v>0</v>
      </c>
      <c r="E22" s="179" t="s">
        <v>0</v>
      </c>
      <c r="F22" s="31" t="s">
        <v>0</v>
      </c>
      <c r="G22" s="1"/>
      <c r="K22" s="1"/>
      <c r="L22" s="1"/>
      <c r="M22" s="1"/>
    </row>
    <row r="23" spans="1:38" x14ac:dyDescent="0.25">
      <c r="A23" s="20"/>
      <c r="B23" s="179" t="s">
        <v>6</v>
      </c>
      <c r="C23" s="179" t="s">
        <v>6</v>
      </c>
      <c r="D23" s="179" t="s">
        <v>6</v>
      </c>
      <c r="E23" s="179" t="s">
        <v>6</v>
      </c>
      <c r="F23" s="31" t="s">
        <v>6</v>
      </c>
      <c r="K23" s="1"/>
      <c r="L23" s="1"/>
      <c r="M23" s="1"/>
    </row>
    <row r="24" spans="1:38" x14ac:dyDescent="0.25">
      <c r="A24" s="19">
        <v>1</v>
      </c>
      <c r="B24" s="178">
        <v>-2.97628</v>
      </c>
      <c r="C24" s="178">
        <v>-3.3818799999999998</v>
      </c>
      <c r="D24" s="178">
        <v>-2.7431800000000002</v>
      </c>
      <c r="E24" s="178">
        <v>-2.7470800000000004</v>
      </c>
      <c r="F24" s="29">
        <f>AVERAGE(B24:E24)</f>
        <v>-2.9621050000000002</v>
      </c>
      <c r="K24" s="1"/>
      <c r="L24" s="1"/>
      <c r="M24" s="1"/>
    </row>
    <row r="25" spans="1:38" x14ac:dyDescent="0.25">
      <c r="A25" s="20">
        <v>2</v>
      </c>
      <c r="B25" s="179">
        <v>-2.2711199999999998</v>
      </c>
      <c r="C25" s="179">
        <v>-2.9386199999999998</v>
      </c>
      <c r="D25" s="179">
        <v>-3.2894199999999998</v>
      </c>
      <c r="E25" s="179">
        <v>-2.2838199999999995</v>
      </c>
      <c r="F25" s="31">
        <f t="shared" ref="F25:F33" si="25">AVERAGE(B25:E25)</f>
        <v>-2.6957449999999996</v>
      </c>
      <c r="K25" s="1"/>
      <c r="L25" s="1"/>
      <c r="M25" s="1"/>
    </row>
    <row r="26" spans="1:38" x14ac:dyDescent="0.25">
      <c r="A26" s="20">
        <v>3</v>
      </c>
      <c r="B26" s="179">
        <v>-2.6837</v>
      </c>
      <c r="C26" s="179">
        <v>-2.8232000000000004</v>
      </c>
      <c r="D26" s="179">
        <v>-2.8239600000000005</v>
      </c>
      <c r="E26" s="179">
        <v>-2.91682</v>
      </c>
      <c r="F26" s="31">
        <f t="shared" si="25"/>
        <v>-2.8119200000000002</v>
      </c>
      <c r="K26" s="1"/>
      <c r="L26" s="1"/>
      <c r="M26" s="1"/>
    </row>
    <row r="27" spans="1:38" x14ac:dyDescent="0.25">
      <c r="A27" s="20">
        <v>4</v>
      </c>
      <c r="B27" s="179">
        <v>-1.8404799999999999</v>
      </c>
      <c r="C27" s="179">
        <v>-2.5020599999999997</v>
      </c>
      <c r="D27" s="179">
        <v>-2.5058199999999999</v>
      </c>
      <c r="E27" s="179">
        <v>-2.5822600000000002</v>
      </c>
      <c r="F27" s="31">
        <f t="shared" si="25"/>
        <v>-2.3576549999999998</v>
      </c>
    </row>
    <row r="28" spans="1:38" x14ac:dyDescent="0.25">
      <c r="A28" s="20">
        <v>5</v>
      </c>
      <c r="B28" s="179">
        <v>-2.51098</v>
      </c>
      <c r="C28" s="179">
        <v>-2.4566400000000002</v>
      </c>
      <c r="D28" s="179">
        <v>-2.8048799999999998</v>
      </c>
      <c r="E28" s="179">
        <v>-2.7973600000000003</v>
      </c>
      <c r="F28" s="31">
        <f t="shared" si="25"/>
        <v>-2.6424650000000001</v>
      </c>
    </row>
    <row r="29" spans="1:38" x14ac:dyDescent="0.25">
      <c r="A29" s="20">
        <v>6</v>
      </c>
      <c r="B29" s="179">
        <v>-3.1785399999999999</v>
      </c>
      <c r="C29" s="179">
        <v>-2.4019799999999996</v>
      </c>
      <c r="D29" s="179">
        <v>-2.90178</v>
      </c>
      <c r="E29" s="179">
        <v>-2.7232399999999997</v>
      </c>
      <c r="F29" s="31">
        <f t="shared" si="25"/>
        <v>-2.8013849999999998</v>
      </c>
    </row>
    <row r="30" spans="1:38" x14ac:dyDescent="0.25">
      <c r="A30" s="20">
        <v>7</v>
      </c>
      <c r="B30" s="179">
        <v>-2.7028600000000003</v>
      </c>
      <c r="C30" s="179">
        <v>-1.7924800000000001</v>
      </c>
      <c r="D30" s="179">
        <v>-2.5562399999999998</v>
      </c>
      <c r="E30" s="179">
        <v>-3.7027000000000001</v>
      </c>
      <c r="F30" s="31">
        <f t="shared" si="25"/>
        <v>-2.6885700000000003</v>
      </c>
    </row>
    <row r="31" spans="1:38" x14ac:dyDescent="0.25">
      <c r="A31" s="20">
        <v>8</v>
      </c>
      <c r="B31" s="179">
        <v>-3.0717400000000001</v>
      </c>
      <c r="C31" s="179">
        <v>-2.3653999999999997</v>
      </c>
      <c r="D31" s="179">
        <v>-2.8910999999999998</v>
      </c>
      <c r="E31" s="179">
        <v>-3.5855799999999998</v>
      </c>
      <c r="F31" s="31">
        <f t="shared" si="25"/>
        <v>-2.9784549999999999</v>
      </c>
    </row>
    <row r="32" spans="1:38" x14ac:dyDescent="0.25">
      <c r="A32" s="20">
        <v>9</v>
      </c>
      <c r="B32" s="179">
        <v>-2.6252200000000001</v>
      </c>
      <c r="C32" s="179">
        <v>-2.58134</v>
      </c>
      <c r="D32" s="179">
        <v>-2.3270199999999996</v>
      </c>
      <c r="E32" s="179">
        <v>-2.9652399999999997</v>
      </c>
      <c r="F32" s="31">
        <f t="shared" si="25"/>
        <v>-2.6247049999999996</v>
      </c>
    </row>
    <row r="33" spans="1:11" x14ac:dyDescent="0.25">
      <c r="A33" s="8">
        <v>10</v>
      </c>
      <c r="B33" s="32">
        <v>-3.1551400000000003</v>
      </c>
      <c r="C33" s="32">
        <v>-1.7577399999999996</v>
      </c>
      <c r="D33" s="32">
        <v>-2.4335799999999996</v>
      </c>
      <c r="E33" s="32">
        <v>-2.1752199999999999</v>
      </c>
      <c r="F33" s="33">
        <f t="shared" si="25"/>
        <v>-2.3804199999999995</v>
      </c>
    </row>
    <row r="34" spans="1:11" x14ac:dyDescent="0.25">
      <c r="A34" s="97"/>
      <c r="B34" s="35"/>
      <c r="C34" s="174"/>
      <c r="D34" s="5"/>
      <c r="E34" s="5"/>
      <c r="F34" s="5"/>
    </row>
    <row r="35" spans="1:11" x14ac:dyDescent="0.25">
      <c r="A35" s="28" t="s">
        <v>78</v>
      </c>
      <c r="B35" s="177" t="s">
        <v>17</v>
      </c>
      <c r="C35" s="177" t="s">
        <v>18</v>
      </c>
      <c r="D35" s="177" t="s">
        <v>19</v>
      </c>
      <c r="E35" s="177" t="s">
        <v>20</v>
      </c>
      <c r="F35" s="29" t="s">
        <v>5</v>
      </c>
    </row>
    <row r="36" spans="1:11" x14ac:dyDescent="0.25">
      <c r="A36" s="20" t="s">
        <v>54</v>
      </c>
      <c r="B36" s="179" t="s">
        <v>0</v>
      </c>
      <c r="C36" s="179" t="s">
        <v>0</v>
      </c>
      <c r="D36" s="179" t="s">
        <v>0</v>
      </c>
      <c r="E36" s="179" t="s">
        <v>0</v>
      </c>
      <c r="F36" s="31" t="s">
        <v>0</v>
      </c>
    </row>
    <row r="37" spans="1:11" x14ac:dyDescent="0.25">
      <c r="A37" s="20"/>
      <c r="B37" s="179" t="s">
        <v>6</v>
      </c>
      <c r="C37" s="179" t="s">
        <v>6</v>
      </c>
      <c r="D37" s="179" t="s">
        <v>6</v>
      </c>
      <c r="E37" s="179" t="s">
        <v>6</v>
      </c>
      <c r="F37" s="31" t="s">
        <v>6</v>
      </c>
    </row>
    <row r="38" spans="1:11" x14ac:dyDescent="0.25">
      <c r="A38" s="19">
        <v>1</v>
      </c>
      <c r="B38" s="178">
        <v>-1.2655000000000001</v>
      </c>
      <c r="C38" s="178">
        <v>-0.53486000000000011</v>
      </c>
      <c r="D38" s="178">
        <v>-1.7444600000000001</v>
      </c>
      <c r="E38" s="178">
        <v>-1.7668200000000001</v>
      </c>
      <c r="F38" s="29">
        <f>AVERAGE(B38:E38)</f>
        <v>-1.3279100000000001</v>
      </c>
    </row>
    <row r="39" spans="1:11" x14ac:dyDescent="0.25">
      <c r="A39" s="20">
        <v>2</v>
      </c>
      <c r="B39" s="179">
        <v>-0.88190000000000013</v>
      </c>
      <c r="C39" s="179">
        <v>0.12991999999999981</v>
      </c>
      <c r="D39" s="179">
        <v>-1.5770199999999999</v>
      </c>
      <c r="E39" s="179">
        <v>-1.7824399999999998</v>
      </c>
      <c r="F39" s="31">
        <f t="shared" ref="F39:F47" si="26">AVERAGE(B39:E39)</f>
        <v>-1.02786</v>
      </c>
    </row>
    <row r="40" spans="1:11" x14ac:dyDescent="0.25">
      <c r="A40" s="20">
        <v>3</v>
      </c>
      <c r="B40" s="179">
        <v>-1.02054</v>
      </c>
      <c r="C40" s="179">
        <v>0.10617999999999994</v>
      </c>
      <c r="D40" s="179">
        <v>-1.4528600000000003</v>
      </c>
      <c r="E40" s="179">
        <v>-1.3968200000000002</v>
      </c>
      <c r="F40" s="31">
        <f t="shared" si="26"/>
        <v>-0.94101000000000012</v>
      </c>
    </row>
    <row r="41" spans="1:11" x14ac:dyDescent="0.25">
      <c r="A41" s="20">
        <v>4</v>
      </c>
      <c r="B41" s="179">
        <v>-1.1327799999999999</v>
      </c>
      <c r="C41" s="179">
        <v>-0.6866399999999997</v>
      </c>
      <c r="D41" s="179">
        <v>-1.7198599999999999</v>
      </c>
      <c r="E41" s="179">
        <v>-0.99674000000000007</v>
      </c>
      <c r="F41" s="31">
        <f t="shared" si="26"/>
        <v>-1.1340049999999999</v>
      </c>
    </row>
    <row r="42" spans="1:11" x14ac:dyDescent="0.25">
      <c r="A42" s="20">
        <v>5</v>
      </c>
      <c r="B42" s="179">
        <v>-1.7498999999999998</v>
      </c>
      <c r="C42" s="179">
        <v>-2.76058</v>
      </c>
      <c r="D42" s="179">
        <v>-1.44492</v>
      </c>
      <c r="E42" s="179">
        <v>-1.2988400000000002</v>
      </c>
      <c r="F42" s="31">
        <f t="shared" si="26"/>
        <v>-1.8135599999999998</v>
      </c>
    </row>
    <row r="43" spans="1:11" x14ac:dyDescent="0.25">
      <c r="A43" s="20">
        <v>6</v>
      </c>
      <c r="B43" s="179">
        <v>-1.3305799999999999</v>
      </c>
      <c r="C43" s="179">
        <v>-1.8453600000000001</v>
      </c>
      <c r="D43" s="179">
        <v>-1.5466799999999998</v>
      </c>
      <c r="E43" s="179">
        <v>-1.0285000000000002</v>
      </c>
      <c r="F43" s="31">
        <f t="shared" si="26"/>
        <v>-1.4377799999999998</v>
      </c>
    </row>
    <row r="44" spans="1:11" x14ac:dyDescent="0.25">
      <c r="A44" s="20">
        <v>7</v>
      </c>
      <c r="B44" s="179">
        <v>-1.8241999999999998</v>
      </c>
      <c r="C44" s="179">
        <v>-2.2506199999999996</v>
      </c>
      <c r="D44" s="179">
        <v>-1.5206400000000002</v>
      </c>
      <c r="E44" s="179">
        <v>-1.4783600000000003</v>
      </c>
      <c r="F44" s="31">
        <f t="shared" si="26"/>
        <v>-1.7684549999999999</v>
      </c>
    </row>
    <row r="45" spans="1:11" x14ac:dyDescent="0.25">
      <c r="A45" s="20">
        <v>8</v>
      </c>
      <c r="B45" s="179">
        <v>-1.9677799999999999</v>
      </c>
      <c r="C45" s="179">
        <v>-1.8130200000000001</v>
      </c>
      <c r="D45" s="179">
        <v>-1.4979400000000003</v>
      </c>
      <c r="E45" s="179">
        <v>-1.59456</v>
      </c>
      <c r="F45" s="31">
        <f t="shared" si="26"/>
        <v>-1.7183250000000001</v>
      </c>
    </row>
    <row r="46" spans="1:11" x14ac:dyDescent="0.25">
      <c r="A46" s="20">
        <v>9</v>
      </c>
      <c r="B46" s="179">
        <v>-2.3589000000000002</v>
      </c>
      <c r="C46" s="179">
        <v>-2.05382</v>
      </c>
      <c r="D46" s="179">
        <v>-1.9610799999999999</v>
      </c>
      <c r="E46" s="179">
        <v>-2.4104599999999996</v>
      </c>
      <c r="F46" s="31">
        <f t="shared" si="26"/>
        <v>-2.1960649999999999</v>
      </c>
      <c r="J46" s="35"/>
      <c r="K46" s="35"/>
    </row>
    <row r="47" spans="1:11" x14ac:dyDescent="0.25">
      <c r="A47" s="8">
        <v>10</v>
      </c>
      <c r="B47" s="32">
        <v>-2.1087800000000008</v>
      </c>
      <c r="C47" s="32">
        <v>-2.1035399999999997</v>
      </c>
      <c r="D47" s="32">
        <v>-2.2719200000000002</v>
      </c>
      <c r="E47" s="32">
        <v>-3.1646999999999994</v>
      </c>
      <c r="F47" s="33">
        <f t="shared" si="26"/>
        <v>-2.4122349999999999</v>
      </c>
      <c r="J47" s="35"/>
      <c r="K47" s="35"/>
    </row>
    <row r="48" spans="1:11" x14ac:dyDescent="0.25">
      <c r="A48" s="97"/>
      <c r="B48" s="174"/>
      <c r="C48" s="174"/>
      <c r="D48" s="5"/>
      <c r="E48" s="5"/>
      <c r="F48" s="5"/>
      <c r="J48" s="35"/>
      <c r="K48" s="35"/>
    </row>
    <row r="49" spans="1:11" x14ac:dyDescent="0.25">
      <c r="A49" s="28" t="s">
        <v>79</v>
      </c>
      <c r="B49" s="177" t="s">
        <v>21</v>
      </c>
      <c r="C49" s="177" t="s">
        <v>22</v>
      </c>
      <c r="D49" s="177" t="s">
        <v>23</v>
      </c>
      <c r="E49" s="177" t="s">
        <v>24</v>
      </c>
      <c r="F49" s="29" t="s">
        <v>5</v>
      </c>
      <c r="J49" s="35"/>
      <c r="K49" s="35"/>
    </row>
    <row r="50" spans="1:11" x14ac:dyDescent="0.25">
      <c r="A50" s="20" t="s">
        <v>54</v>
      </c>
      <c r="B50" s="179" t="s">
        <v>0</v>
      </c>
      <c r="C50" s="179" t="s">
        <v>0</v>
      </c>
      <c r="D50" s="179" t="s">
        <v>0</v>
      </c>
      <c r="E50" s="179" t="s">
        <v>0</v>
      </c>
      <c r="F50" s="31" t="s">
        <v>0</v>
      </c>
      <c r="J50" s="35"/>
      <c r="K50" s="35"/>
    </row>
    <row r="51" spans="1:11" x14ac:dyDescent="0.25">
      <c r="A51" s="20"/>
      <c r="B51" s="179" t="s">
        <v>6</v>
      </c>
      <c r="C51" s="179" t="s">
        <v>6</v>
      </c>
      <c r="D51" s="179" t="s">
        <v>6</v>
      </c>
      <c r="E51" s="179" t="s">
        <v>6</v>
      </c>
      <c r="F51" s="31" t="s">
        <v>6</v>
      </c>
      <c r="J51" s="35"/>
      <c r="K51" s="35"/>
    </row>
    <row r="52" spans="1:11" x14ac:dyDescent="0.25">
      <c r="A52" s="19">
        <v>1</v>
      </c>
      <c r="B52" s="178">
        <v>-2.4293999999999998</v>
      </c>
      <c r="C52" s="178">
        <v>-1.94428</v>
      </c>
      <c r="D52" s="178">
        <v>-2.6076000000000001</v>
      </c>
      <c r="E52" s="178">
        <v>-2.2945199999999999</v>
      </c>
      <c r="F52" s="29">
        <f>AVERAGE(B52:E52)</f>
        <v>-2.3189500000000001</v>
      </c>
      <c r="J52" s="35"/>
      <c r="K52" s="35"/>
    </row>
    <row r="53" spans="1:11" x14ac:dyDescent="0.25">
      <c r="A53" s="20">
        <v>2</v>
      </c>
      <c r="B53" s="179">
        <v>-1.65794</v>
      </c>
      <c r="C53" s="179">
        <v>-2.08182</v>
      </c>
      <c r="D53" s="179">
        <v>-2.1919199999999996</v>
      </c>
      <c r="E53" s="179">
        <v>-2.0288000000000004</v>
      </c>
      <c r="F53" s="31">
        <f t="shared" ref="F53:F61" si="27">AVERAGE(B53:E53)</f>
        <v>-1.9901200000000001</v>
      </c>
      <c r="J53" s="35"/>
      <c r="K53" s="35"/>
    </row>
    <row r="54" spans="1:11" x14ac:dyDescent="0.25">
      <c r="A54" s="20">
        <v>3</v>
      </c>
      <c r="B54" s="179">
        <v>-1.9961799999999998</v>
      </c>
      <c r="C54" s="179">
        <v>-0.94111999999999996</v>
      </c>
      <c r="D54" s="179">
        <v>-1.54854</v>
      </c>
      <c r="E54" s="179">
        <v>-1.8966799999999999</v>
      </c>
      <c r="F54" s="31">
        <f t="shared" si="27"/>
        <v>-1.5956299999999999</v>
      </c>
      <c r="J54" s="35"/>
      <c r="K54" s="35"/>
    </row>
    <row r="55" spans="1:11" x14ac:dyDescent="0.25">
      <c r="A55" s="20">
        <v>4</v>
      </c>
      <c r="B55" s="179">
        <v>-2.5706000000000002</v>
      </c>
      <c r="C55" s="179">
        <v>-1.23678</v>
      </c>
      <c r="D55" s="179">
        <v>-1.97054</v>
      </c>
      <c r="E55" s="179">
        <v>-1.6028999999999998</v>
      </c>
      <c r="F55" s="31">
        <f t="shared" si="27"/>
        <v>-1.845205</v>
      </c>
      <c r="J55" s="35"/>
      <c r="K55" s="35"/>
    </row>
    <row r="56" spans="1:11" x14ac:dyDescent="0.25">
      <c r="A56" s="20">
        <v>5</v>
      </c>
      <c r="B56" s="179">
        <v>0.26472000000000001</v>
      </c>
      <c r="C56" s="179">
        <v>-1.6216399999999995</v>
      </c>
      <c r="D56" s="179">
        <v>-1.6212</v>
      </c>
      <c r="E56" s="179">
        <v>-1.68198</v>
      </c>
      <c r="F56" s="31">
        <f t="shared" si="27"/>
        <v>-1.165025</v>
      </c>
      <c r="J56" s="35"/>
      <c r="K56" s="35"/>
    </row>
    <row r="57" spans="1:11" x14ac:dyDescent="0.25">
      <c r="A57" s="20">
        <v>6</v>
      </c>
      <c r="B57" s="179">
        <v>-2.94204</v>
      </c>
      <c r="C57" s="179">
        <v>-1.2827999999999999</v>
      </c>
      <c r="D57" s="179">
        <v>-1.6948799999999999</v>
      </c>
      <c r="E57" s="179">
        <v>-2.0571199999999998</v>
      </c>
      <c r="F57" s="31">
        <f t="shared" si="27"/>
        <v>-1.9942099999999998</v>
      </c>
      <c r="J57" s="35"/>
      <c r="K57" s="35"/>
    </row>
    <row r="58" spans="1:11" x14ac:dyDescent="0.25">
      <c r="A58" s="20">
        <v>7</v>
      </c>
      <c r="B58" s="179">
        <v>-1.9139200000000001</v>
      </c>
      <c r="C58" s="179">
        <v>-1.4798999999999998</v>
      </c>
      <c r="D58" s="179">
        <v>-0.65060000000000007</v>
      </c>
      <c r="E58" s="179">
        <v>-1.6334799999999994</v>
      </c>
      <c r="F58" s="31">
        <f t="shared" si="27"/>
        <v>-1.4194749999999998</v>
      </c>
    </row>
    <row r="59" spans="1:11" x14ac:dyDescent="0.25">
      <c r="A59" s="20">
        <v>8</v>
      </c>
      <c r="B59" s="179">
        <v>-2.7565</v>
      </c>
      <c r="C59" s="179">
        <v>-1.70268</v>
      </c>
      <c r="D59" s="179">
        <v>-2.7363600000000003</v>
      </c>
      <c r="E59" s="179">
        <v>-1.80742</v>
      </c>
      <c r="F59" s="31">
        <f t="shared" si="27"/>
        <v>-2.25074</v>
      </c>
    </row>
    <row r="60" spans="1:11" x14ac:dyDescent="0.25">
      <c r="A60" s="20">
        <v>9</v>
      </c>
      <c r="B60" s="179">
        <v>-3.6059800000000002</v>
      </c>
      <c r="C60" s="179">
        <v>-2.616439999999999</v>
      </c>
      <c r="D60" s="179">
        <v>-2.4915200000000004</v>
      </c>
      <c r="E60" s="179">
        <v>-2.1244200000000002</v>
      </c>
      <c r="F60" s="31">
        <f t="shared" si="27"/>
        <v>-2.7095900000000004</v>
      </c>
    </row>
    <row r="61" spans="1:11" x14ac:dyDescent="0.25">
      <c r="A61" s="8">
        <v>10</v>
      </c>
      <c r="B61" s="32">
        <v>-3.25224</v>
      </c>
      <c r="C61" s="32">
        <v>-2.1277400000000002</v>
      </c>
      <c r="D61" s="32">
        <v>-1.5162</v>
      </c>
      <c r="E61" s="32">
        <v>-2.5162599999999999</v>
      </c>
      <c r="F61" s="33">
        <f t="shared" si="27"/>
        <v>-2.35311</v>
      </c>
    </row>
    <row r="62" spans="1:11" x14ac:dyDescent="0.25">
      <c r="A62" s="97"/>
      <c r="B62" s="174"/>
      <c r="C62" s="174"/>
      <c r="D62" s="5"/>
      <c r="E62" s="5"/>
      <c r="F62" s="5"/>
    </row>
    <row r="63" spans="1:11" x14ac:dyDescent="0.25">
      <c r="A63" s="28" t="s">
        <v>80</v>
      </c>
      <c r="B63" s="177" t="s">
        <v>25</v>
      </c>
      <c r="C63" s="177" t="s">
        <v>26</v>
      </c>
      <c r="D63" s="177" t="s">
        <v>27</v>
      </c>
      <c r="E63" s="177" t="s">
        <v>28</v>
      </c>
      <c r="F63" s="29" t="s">
        <v>5</v>
      </c>
    </row>
    <row r="64" spans="1:11" x14ac:dyDescent="0.25">
      <c r="A64" s="20" t="s">
        <v>54</v>
      </c>
      <c r="B64" s="179" t="s">
        <v>0</v>
      </c>
      <c r="C64" s="179" t="s">
        <v>0</v>
      </c>
      <c r="D64" s="179" t="s">
        <v>0</v>
      </c>
      <c r="E64" s="179" t="s">
        <v>0</v>
      </c>
      <c r="F64" s="31" t="s">
        <v>0</v>
      </c>
    </row>
    <row r="65" spans="1:6" x14ac:dyDescent="0.25">
      <c r="A65" s="20"/>
      <c r="B65" s="179" t="s">
        <v>6</v>
      </c>
      <c r="C65" s="179" t="s">
        <v>6</v>
      </c>
      <c r="D65" s="179" t="s">
        <v>6</v>
      </c>
      <c r="E65" s="179" t="s">
        <v>6</v>
      </c>
      <c r="F65" s="31" t="s">
        <v>6</v>
      </c>
    </row>
    <row r="66" spans="1:6" x14ac:dyDescent="0.25">
      <c r="A66" s="19">
        <v>1</v>
      </c>
      <c r="B66" s="178">
        <v>-0.77434000000000003</v>
      </c>
      <c r="C66" s="178">
        <v>-1.5305600000000001</v>
      </c>
      <c r="D66" s="178">
        <v>-3.4105000000000003</v>
      </c>
      <c r="E66" s="178">
        <v>-1.83518</v>
      </c>
      <c r="F66" s="29">
        <f>AVERAGE(B66:E66)</f>
        <v>-1.8876450000000002</v>
      </c>
    </row>
    <row r="67" spans="1:6" x14ac:dyDescent="0.25">
      <c r="A67" s="20">
        <v>2</v>
      </c>
      <c r="B67" s="179">
        <v>-0.85985999999999996</v>
      </c>
      <c r="C67" s="179">
        <v>-0.82530000000000003</v>
      </c>
      <c r="D67" s="179">
        <v>-1.0900799999999999</v>
      </c>
      <c r="E67" s="179">
        <v>-1.4661199999999999</v>
      </c>
      <c r="F67" s="31">
        <f t="shared" ref="F67:F75" si="28">AVERAGE(B67:E67)</f>
        <v>-1.0603400000000001</v>
      </c>
    </row>
    <row r="68" spans="1:6" x14ac:dyDescent="0.25">
      <c r="A68" s="20">
        <v>3</v>
      </c>
      <c r="B68" s="179">
        <v>-0.89227999999999996</v>
      </c>
      <c r="C68" s="179">
        <v>-8.9979999999999991E-2</v>
      </c>
      <c r="D68" s="179">
        <v>-2.00698</v>
      </c>
      <c r="E68" s="179">
        <v>-1.2159000000000002</v>
      </c>
      <c r="F68" s="31">
        <f t="shared" si="28"/>
        <v>-1.051285</v>
      </c>
    </row>
    <row r="69" spans="1:6" x14ac:dyDescent="0.25">
      <c r="A69" s="20">
        <v>4</v>
      </c>
      <c r="B69" s="179">
        <v>-1.5759800000000002</v>
      </c>
      <c r="C69" s="179">
        <v>-0.81752000000000014</v>
      </c>
      <c r="D69" s="179">
        <v>-2.3378199999999998</v>
      </c>
      <c r="E69" s="179">
        <v>-1.1882400000000002</v>
      </c>
      <c r="F69" s="31">
        <f t="shared" si="28"/>
        <v>-1.4798900000000001</v>
      </c>
    </row>
    <row r="70" spans="1:6" x14ac:dyDescent="0.25">
      <c r="A70" s="20">
        <v>5</v>
      </c>
      <c r="B70" s="179">
        <v>-1.6452600000000004</v>
      </c>
      <c r="C70" s="179">
        <v>-1.2101199999999999</v>
      </c>
      <c r="D70" s="179">
        <v>-1.8760599999999996</v>
      </c>
      <c r="E70" s="179">
        <v>-1.1935799999999999</v>
      </c>
      <c r="F70" s="31">
        <f t="shared" si="28"/>
        <v>-1.481255</v>
      </c>
    </row>
    <row r="71" spans="1:6" x14ac:dyDescent="0.25">
      <c r="A71" s="20">
        <v>6</v>
      </c>
      <c r="B71" s="179">
        <v>-1.35572</v>
      </c>
      <c r="C71" s="179">
        <v>-1.2128399999999999</v>
      </c>
      <c r="D71" s="179">
        <v>-1.1503199999999989</v>
      </c>
      <c r="E71" s="179">
        <v>-1.05766</v>
      </c>
      <c r="F71" s="31">
        <f t="shared" si="28"/>
        <v>-1.1941349999999997</v>
      </c>
    </row>
    <row r="72" spans="1:6" x14ac:dyDescent="0.25">
      <c r="A72" s="20">
        <v>7</v>
      </c>
      <c r="B72" s="179">
        <v>-1.6560599999999999</v>
      </c>
      <c r="C72" s="179">
        <v>-1.1720400000000002</v>
      </c>
      <c r="D72" s="179">
        <v>-0.87677999999999967</v>
      </c>
      <c r="E72" s="179">
        <v>-1.2154</v>
      </c>
      <c r="F72" s="31">
        <f t="shared" si="28"/>
        <v>-1.23007</v>
      </c>
    </row>
    <row r="73" spans="1:6" x14ac:dyDescent="0.25">
      <c r="A73" s="20">
        <v>8</v>
      </c>
      <c r="B73" s="179">
        <v>-1.62592</v>
      </c>
      <c r="C73" s="179">
        <v>-1.3978800000000007</v>
      </c>
      <c r="D73" s="179">
        <v>-1.3465</v>
      </c>
      <c r="E73" s="179">
        <v>-1.23776</v>
      </c>
      <c r="F73" s="31">
        <f t="shared" si="28"/>
        <v>-1.402015</v>
      </c>
    </row>
    <row r="74" spans="1:6" x14ac:dyDescent="0.25">
      <c r="A74" s="20">
        <v>9</v>
      </c>
      <c r="B74" s="179">
        <v>-2.0175399999999999</v>
      </c>
      <c r="C74" s="179">
        <v>-1.6297200000000005</v>
      </c>
      <c r="D74" s="179">
        <v>-3.5240399999999994</v>
      </c>
      <c r="E74" s="179">
        <v>-2.4384800000000002</v>
      </c>
      <c r="F74" s="31">
        <f t="shared" si="28"/>
        <v>-2.4024450000000002</v>
      </c>
    </row>
    <row r="75" spans="1:6" x14ac:dyDescent="0.25">
      <c r="A75" s="8">
        <v>10</v>
      </c>
      <c r="B75" s="32">
        <v>-0.96504000000000012</v>
      </c>
      <c r="C75" s="32">
        <v>-1.8937199999999996</v>
      </c>
      <c r="D75" s="32">
        <v>-3.6355799999999996</v>
      </c>
      <c r="E75" s="32">
        <v>-2.9390600000000004</v>
      </c>
      <c r="F75" s="33">
        <f t="shared" si="28"/>
        <v>-2.3583499999999997</v>
      </c>
    </row>
    <row r="76" spans="1:6" x14ac:dyDescent="0.25">
      <c r="A76" s="97"/>
      <c r="B76" s="174"/>
      <c r="C76" s="174"/>
      <c r="D76" s="5"/>
      <c r="E76" s="5"/>
      <c r="F76" s="5"/>
    </row>
    <row r="77" spans="1:6" x14ac:dyDescent="0.25">
      <c r="A77" s="28" t="s">
        <v>81</v>
      </c>
      <c r="B77" s="177" t="s">
        <v>29</v>
      </c>
      <c r="C77" s="177" t="s">
        <v>30</v>
      </c>
      <c r="D77" s="177" t="s">
        <v>31</v>
      </c>
      <c r="E77" s="177" t="s">
        <v>32</v>
      </c>
      <c r="F77" s="29" t="s">
        <v>5</v>
      </c>
    </row>
    <row r="78" spans="1:6" x14ac:dyDescent="0.25">
      <c r="A78" s="20" t="s">
        <v>54</v>
      </c>
      <c r="B78" s="179" t="s">
        <v>0</v>
      </c>
      <c r="C78" s="179" t="s">
        <v>0</v>
      </c>
      <c r="D78" s="179" t="s">
        <v>0</v>
      </c>
      <c r="E78" s="179" t="s">
        <v>0</v>
      </c>
      <c r="F78" s="31" t="s">
        <v>0</v>
      </c>
    </row>
    <row r="79" spans="1:6" x14ac:dyDescent="0.25">
      <c r="A79" s="20"/>
      <c r="B79" s="179" t="s">
        <v>6</v>
      </c>
      <c r="C79" s="179" t="s">
        <v>6</v>
      </c>
      <c r="D79" s="179" t="s">
        <v>6</v>
      </c>
      <c r="E79" s="179" t="s">
        <v>6</v>
      </c>
      <c r="F79" s="31" t="s">
        <v>6</v>
      </c>
    </row>
    <row r="80" spans="1:6" x14ac:dyDescent="0.25">
      <c r="A80" s="19">
        <v>1</v>
      </c>
      <c r="B80" s="178">
        <v>-1.2674799999999999</v>
      </c>
      <c r="C80" s="178">
        <v>-1.3604800000000001</v>
      </c>
      <c r="D80" s="178">
        <v>-2.2112399999999997</v>
      </c>
      <c r="E80" s="178">
        <v>-1.48424</v>
      </c>
      <c r="F80" s="29">
        <f>AVERAGE(B80:E80)</f>
        <v>-1.5808599999999999</v>
      </c>
    </row>
    <row r="81" spans="1:6" x14ac:dyDescent="0.25">
      <c r="A81" s="20">
        <v>2</v>
      </c>
      <c r="B81" s="179">
        <v>-0.63668000000000002</v>
      </c>
      <c r="C81" s="179">
        <v>-1.3397400000000002</v>
      </c>
      <c r="D81" s="179">
        <v>-1.82036</v>
      </c>
      <c r="E81" s="179">
        <v>-1.0385800000000001</v>
      </c>
      <c r="F81" s="31">
        <f t="shared" ref="F81:F89" si="29">AVERAGE(B81:E81)</f>
        <v>-1.2088399999999999</v>
      </c>
    </row>
    <row r="82" spans="1:6" x14ac:dyDescent="0.25">
      <c r="A82" s="20">
        <v>3</v>
      </c>
      <c r="B82" s="179">
        <v>-0.59437999999999991</v>
      </c>
      <c r="C82" s="179">
        <v>-0.79496</v>
      </c>
      <c r="D82" s="179">
        <v>-1.8495199999999998</v>
      </c>
      <c r="E82" s="179">
        <v>-1.2930199999999998</v>
      </c>
      <c r="F82" s="31">
        <f t="shared" si="29"/>
        <v>-1.1329699999999998</v>
      </c>
    </row>
    <row r="83" spans="1:6" x14ac:dyDescent="0.25">
      <c r="A83" s="20">
        <v>4</v>
      </c>
      <c r="B83" s="179">
        <v>-0.54039999999999999</v>
      </c>
      <c r="C83" s="179">
        <v>-1.0312999999999999</v>
      </c>
      <c r="D83" s="179">
        <v>-1.49024</v>
      </c>
      <c r="E83" s="179">
        <v>-0.78998000000000013</v>
      </c>
      <c r="F83" s="31">
        <f t="shared" si="29"/>
        <v>-0.96297999999999995</v>
      </c>
    </row>
    <row r="84" spans="1:6" x14ac:dyDescent="0.25">
      <c r="A84" s="20">
        <v>5</v>
      </c>
      <c r="B84" s="179">
        <v>-1.3717599999999996</v>
      </c>
      <c r="C84" s="179">
        <v>-0.88903999999999983</v>
      </c>
      <c r="D84" s="179">
        <v>-1.3908399999999996</v>
      </c>
      <c r="E84" s="179">
        <v>-1.2308000000000001</v>
      </c>
      <c r="F84" s="31">
        <f t="shared" si="29"/>
        <v>-1.22061</v>
      </c>
    </row>
    <row r="85" spans="1:6" x14ac:dyDescent="0.25">
      <c r="A85" s="20">
        <v>6</v>
      </c>
      <c r="B85" s="179">
        <v>-1.2464399999999998</v>
      </c>
      <c r="C85" s="179">
        <v>-0.98206000000000016</v>
      </c>
      <c r="D85" s="179">
        <v>-1.61104</v>
      </c>
      <c r="E85" s="179">
        <v>-1.6071200000000001</v>
      </c>
      <c r="F85" s="31">
        <f t="shared" si="29"/>
        <v>-1.3616649999999999</v>
      </c>
    </row>
    <row r="86" spans="1:6" x14ac:dyDescent="0.25">
      <c r="A86" s="20">
        <v>7</v>
      </c>
      <c r="B86" s="179">
        <v>-1.0803000000000003</v>
      </c>
      <c r="C86" s="179">
        <v>-0.99951999999999985</v>
      </c>
      <c r="D86" s="179">
        <v>-1.5975800000000002</v>
      </c>
      <c r="E86" s="179">
        <v>-1.5808599999999999</v>
      </c>
      <c r="F86" s="31">
        <f t="shared" si="29"/>
        <v>-1.314565</v>
      </c>
    </row>
    <row r="87" spans="1:6" x14ac:dyDescent="0.25">
      <c r="A87" s="20">
        <v>8</v>
      </c>
      <c r="B87" s="179">
        <v>-1.0796600000000005</v>
      </c>
      <c r="C87" s="179">
        <v>-0.83799999999999997</v>
      </c>
      <c r="D87" s="179">
        <v>-1.7157199999999995</v>
      </c>
      <c r="E87" s="179">
        <v>-2.0037600000000002</v>
      </c>
      <c r="F87" s="31">
        <f t="shared" si="29"/>
        <v>-1.4092850000000001</v>
      </c>
    </row>
    <row r="88" spans="1:6" x14ac:dyDescent="0.25">
      <c r="A88" s="20">
        <v>9</v>
      </c>
      <c r="B88" s="179">
        <v>-2.0221399999999998</v>
      </c>
      <c r="C88" s="179">
        <v>-1.29576</v>
      </c>
      <c r="D88" s="179">
        <v>-2.2635199999999998</v>
      </c>
      <c r="E88" s="179">
        <v>-2.6747800000000002</v>
      </c>
      <c r="F88" s="31">
        <f t="shared" si="29"/>
        <v>-2.0640499999999999</v>
      </c>
    </row>
    <row r="89" spans="1:6" x14ac:dyDescent="0.25">
      <c r="A89" s="8">
        <v>10</v>
      </c>
      <c r="B89" s="32">
        <v>-1.2715200000000002</v>
      </c>
      <c r="C89" s="32">
        <v>-2.1691400000000005</v>
      </c>
      <c r="D89" s="32">
        <v>-2.6896999999999998</v>
      </c>
      <c r="E89" s="32">
        <v>-2.7593999999999999</v>
      </c>
      <c r="F89" s="33">
        <f t="shared" si="29"/>
        <v>-2.2224400000000002</v>
      </c>
    </row>
    <row r="90" spans="1:6" x14ac:dyDescent="0.25">
      <c r="A90" s="97"/>
      <c r="B90" s="174"/>
      <c r="C90" s="174"/>
      <c r="D90" s="5"/>
      <c r="E90" s="5"/>
      <c r="F90" s="5"/>
    </row>
    <row r="91" spans="1:6" x14ac:dyDescent="0.25">
      <c r="A91" s="28" t="s">
        <v>82</v>
      </c>
      <c r="B91" s="177" t="s">
        <v>34</v>
      </c>
      <c r="C91" s="177" t="s">
        <v>33</v>
      </c>
      <c r="D91" s="177" t="s">
        <v>35</v>
      </c>
      <c r="E91" s="177" t="s">
        <v>36</v>
      </c>
      <c r="F91" s="29" t="s">
        <v>5</v>
      </c>
    </row>
    <row r="92" spans="1:6" x14ac:dyDescent="0.25">
      <c r="A92" s="20" t="s">
        <v>54</v>
      </c>
      <c r="B92" s="179" t="s">
        <v>0</v>
      </c>
      <c r="C92" s="179" t="s">
        <v>0</v>
      </c>
      <c r="D92" s="179" t="s">
        <v>0</v>
      </c>
      <c r="E92" s="179" t="s">
        <v>0</v>
      </c>
      <c r="F92" s="31" t="s">
        <v>0</v>
      </c>
    </row>
    <row r="93" spans="1:6" x14ac:dyDescent="0.25">
      <c r="A93" s="20"/>
      <c r="B93" s="179" t="s">
        <v>6</v>
      </c>
      <c r="C93" s="179" t="s">
        <v>6</v>
      </c>
      <c r="D93" s="179" t="s">
        <v>6</v>
      </c>
      <c r="E93" s="179" t="s">
        <v>6</v>
      </c>
      <c r="F93" s="31" t="s">
        <v>6</v>
      </c>
    </row>
    <row r="94" spans="1:6" x14ac:dyDescent="0.25">
      <c r="A94" s="19">
        <v>1</v>
      </c>
      <c r="B94" s="178">
        <v>-1.4453400000000001</v>
      </c>
      <c r="C94" s="178">
        <v>-0.65961999999999998</v>
      </c>
      <c r="D94" s="178">
        <v>-1.6012799999999998</v>
      </c>
      <c r="E94" s="178">
        <v>-1.6728799999999999</v>
      </c>
      <c r="F94" s="29">
        <f>AVERAGE(B94:E94)</f>
        <v>-1.3447800000000001</v>
      </c>
    </row>
    <row r="95" spans="1:6" x14ac:dyDescent="0.25">
      <c r="A95" s="20">
        <v>2</v>
      </c>
      <c r="B95" s="179">
        <v>-0.78829999999999989</v>
      </c>
      <c r="C95" s="179">
        <v>-0.60468</v>
      </c>
      <c r="D95" s="179">
        <v>-1.5318200000000002</v>
      </c>
      <c r="E95" s="179">
        <v>-1.3963000000000001</v>
      </c>
      <c r="F95" s="31">
        <f t="shared" ref="F95:F103" si="30">AVERAGE(B95:E95)</f>
        <v>-1.0802750000000001</v>
      </c>
    </row>
    <row r="96" spans="1:6" x14ac:dyDescent="0.25">
      <c r="A96" s="20">
        <v>3</v>
      </c>
      <c r="B96" s="179">
        <v>-0.51207999999999987</v>
      </c>
      <c r="C96" s="179">
        <v>-0.57386000000000004</v>
      </c>
      <c r="D96" s="179">
        <v>-1.9924599999999999</v>
      </c>
      <c r="E96" s="179">
        <v>-1.4019200000000001</v>
      </c>
      <c r="F96" s="31">
        <f t="shared" si="30"/>
        <v>-1.12008</v>
      </c>
    </row>
    <row r="97" spans="1:6" x14ac:dyDescent="0.25">
      <c r="A97" s="20">
        <v>4</v>
      </c>
      <c r="B97" s="179">
        <v>-1.0651400000000004</v>
      </c>
      <c r="C97" s="179">
        <v>-0.68472</v>
      </c>
      <c r="D97" s="179">
        <v>-0.98043999999999998</v>
      </c>
      <c r="E97" s="179">
        <v>-1.2986800000000001</v>
      </c>
      <c r="F97" s="31">
        <f t="shared" si="30"/>
        <v>-1.0072450000000002</v>
      </c>
    </row>
    <row r="98" spans="1:6" x14ac:dyDescent="0.25">
      <c r="A98" s="20">
        <v>5</v>
      </c>
      <c r="B98" s="179">
        <v>-1.3610199999999999</v>
      </c>
      <c r="C98" s="179">
        <v>-1.8268600000000004</v>
      </c>
      <c r="D98" s="179">
        <v>-0.99036000000000002</v>
      </c>
      <c r="E98" s="179">
        <v>-1.7100599999999999</v>
      </c>
      <c r="F98" s="31">
        <f t="shared" si="30"/>
        <v>-1.4720750000000002</v>
      </c>
    </row>
    <row r="99" spans="1:6" x14ac:dyDescent="0.25">
      <c r="A99" s="20">
        <v>6</v>
      </c>
      <c r="B99" s="179">
        <v>-1.2845599999999997</v>
      </c>
      <c r="C99" s="179">
        <v>-1.5421399999999998</v>
      </c>
      <c r="D99" s="179">
        <v>-1.0486599999999999</v>
      </c>
      <c r="E99" s="179">
        <v>-2.0669599999999999</v>
      </c>
      <c r="F99" s="31">
        <f t="shared" si="30"/>
        <v>-1.4855799999999999</v>
      </c>
    </row>
    <row r="100" spans="1:6" x14ac:dyDescent="0.25">
      <c r="A100" s="20">
        <v>7</v>
      </c>
      <c r="B100" s="179">
        <v>-1.22326</v>
      </c>
      <c r="C100" s="179">
        <v>-1.6210199999999995</v>
      </c>
      <c r="D100" s="179">
        <v>-0.98997999999999986</v>
      </c>
      <c r="E100" s="179">
        <v>-1.5440800000000001</v>
      </c>
      <c r="F100" s="31">
        <f t="shared" si="30"/>
        <v>-1.3445849999999999</v>
      </c>
    </row>
    <row r="101" spans="1:6" x14ac:dyDescent="0.25">
      <c r="A101" s="20">
        <v>8</v>
      </c>
      <c r="B101" s="179">
        <v>-1.2071800000000001</v>
      </c>
      <c r="C101" s="179">
        <v>-1.41858</v>
      </c>
      <c r="D101" s="179">
        <v>-2.0948199999999999</v>
      </c>
      <c r="E101" s="179">
        <v>-1.49594</v>
      </c>
      <c r="F101" s="31">
        <f t="shared" si="30"/>
        <v>-1.55413</v>
      </c>
    </row>
    <row r="102" spans="1:6" x14ac:dyDescent="0.25">
      <c r="A102" s="20">
        <v>9</v>
      </c>
      <c r="B102" s="179">
        <v>-2.60616</v>
      </c>
      <c r="C102" s="179">
        <v>-1.4837000000000002</v>
      </c>
      <c r="D102" s="179">
        <v>-2.6115200000000001</v>
      </c>
      <c r="E102" s="179">
        <v>-2.7086999999999999</v>
      </c>
      <c r="F102" s="31">
        <f t="shared" si="30"/>
        <v>-2.3525200000000002</v>
      </c>
    </row>
    <row r="103" spans="1:6" x14ac:dyDescent="0.25">
      <c r="A103" s="8">
        <v>10</v>
      </c>
      <c r="B103" s="32">
        <v>0.16717999999999988</v>
      </c>
      <c r="C103" s="32">
        <v>-2.2749000000000001</v>
      </c>
      <c r="D103" s="32">
        <v>-2.0772399999999998</v>
      </c>
      <c r="E103" s="32">
        <v>-1.3781999999999994</v>
      </c>
      <c r="F103" s="33">
        <f t="shared" si="30"/>
        <v>-1.39079</v>
      </c>
    </row>
    <row r="104" spans="1:6" x14ac:dyDescent="0.25">
      <c r="A104" s="97"/>
      <c r="B104" s="174"/>
      <c r="C104" s="174"/>
      <c r="D104" s="5"/>
      <c r="E104" s="5"/>
      <c r="F104" s="5"/>
    </row>
    <row r="105" spans="1:6" x14ac:dyDescent="0.25">
      <c r="A105" s="28" t="s">
        <v>83</v>
      </c>
      <c r="B105" s="9" t="s">
        <v>37</v>
      </c>
      <c r="C105" s="56" t="s">
        <v>38</v>
      </c>
      <c r="D105" s="177" t="s">
        <v>39</v>
      </c>
      <c r="E105" s="177" t="s">
        <v>40</v>
      </c>
      <c r="F105" s="29" t="s">
        <v>5</v>
      </c>
    </row>
    <row r="106" spans="1:6" x14ac:dyDescent="0.25">
      <c r="A106" s="20" t="s">
        <v>54</v>
      </c>
      <c r="B106" s="179" t="s">
        <v>0</v>
      </c>
      <c r="C106" s="179" t="s">
        <v>0</v>
      </c>
      <c r="D106" s="179" t="s">
        <v>0</v>
      </c>
      <c r="E106" s="179" t="s">
        <v>0</v>
      </c>
      <c r="F106" s="31" t="s">
        <v>0</v>
      </c>
    </row>
    <row r="107" spans="1:6" x14ac:dyDescent="0.25">
      <c r="A107" s="20"/>
      <c r="B107" s="179" t="s">
        <v>6</v>
      </c>
      <c r="C107" s="179" t="s">
        <v>6</v>
      </c>
      <c r="D107" s="179" t="s">
        <v>6</v>
      </c>
      <c r="E107" s="179" t="s">
        <v>6</v>
      </c>
      <c r="F107" s="31" t="s">
        <v>6</v>
      </c>
    </row>
    <row r="108" spans="1:6" x14ac:dyDescent="0.25">
      <c r="A108" s="19">
        <v>1</v>
      </c>
      <c r="B108" s="178">
        <v>-1.8670800000000001</v>
      </c>
      <c r="C108" s="178">
        <v>-0.53974000000000011</v>
      </c>
      <c r="D108" s="178">
        <v>-1.80796</v>
      </c>
      <c r="E108" s="178">
        <v>-2.4049400000000003</v>
      </c>
      <c r="F108" s="29">
        <f>AVERAGE(B108:E108)</f>
        <v>-1.6549300000000002</v>
      </c>
    </row>
    <row r="109" spans="1:6" x14ac:dyDescent="0.25">
      <c r="A109" s="20">
        <v>2</v>
      </c>
      <c r="B109" s="179">
        <v>-1.36632</v>
      </c>
      <c r="C109" s="179">
        <v>9.2560000000000003E-2</v>
      </c>
      <c r="D109" s="179">
        <v>-1.1705400000000001</v>
      </c>
      <c r="E109" s="179">
        <v>-2.0197599999999998</v>
      </c>
      <c r="F109" s="31">
        <f t="shared" ref="F109:F117" si="31">AVERAGE(B109:E109)</f>
        <v>-1.116015</v>
      </c>
    </row>
    <row r="110" spans="1:6" x14ac:dyDescent="0.25">
      <c r="A110" s="20">
        <v>3</v>
      </c>
      <c r="B110" s="179">
        <v>-0.69830000000000003</v>
      </c>
      <c r="C110" s="179">
        <v>0.19460000000000002</v>
      </c>
      <c r="D110" s="179">
        <v>-0.67832000000000003</v>
      </c>
      <c r="E110" s="179">
        <v>-1.6516600000000001</v>
      </c>
      <c r="F110" s="31">
        <f t="shared" si="31"/>
        <v>-0.70842000000000005</v>
      </c>
    </row>
    <row r="111" spans="1:6" x14ac:dyDescent="0.25">
      <c r="A111" s="20">
        <v>4</v>
      </c>
      <c r="B111" s="179">
        <v>-0.97195999999999994</v>
      </c>
      <c r="C111" s="179">
        <v>-0.5444</v>
      </c>
      <c r="D111" s="179">
        <v>-7.1300000000000141E-2</v>
      </c>
      <c r="E111" s="179">
        <v>-1.3457599999999998</v>
      </c>
      <c r="F111" s="31">
        <f t="shared" si="31"/>
        <v>-0.73335499999999998</v>
      </c>
    </row>
    <row r="112" spans="1:6" x14ac:dyDescent="0.25">
      <c r="A112" s="20">
        <v>5</v>
      </c>
      <c r="B112" s="179">
        <v>-1.63144</v>
      </c>
      <c r="C112" s="179">
        <v>-1.6215399999999998</v>
      </c>
      <c r="D112" s="179">
        <v>-1.1092000000000002</v>
      </c>
      <c r="E112" s="179">
        <v>-1.4590399999999999</v>
      </c>
      <c r="F112" s="31">
        <f t="shared" si="31"/>
        <v>-1.4553050000000001</v>
      </c>
    </row>
    <row r="113" spans="1:6" x14ac:dyDescent="0.25">
      <c r="A113" s="20">
        <v>6</v>
      </c>
      <c r="B113" s="179">
        <v>-2.2042799999999998</v>
      </c>
      <c r="C113" s="179">
        <v>-1.2304999999999999</v>
      </c>
      <c r="D113" s="179">
        <v>-1.3362799999999999</v>
      </c>
      <c r="E113" s="179">
        <v>-1.6118400000000004</v>
      </c>
      <c r="F113" s="31">
        <f t="shared" si="31"/>
        <v>-1.5957250000000003</v>
      </c>
    </row>
    <row r="114" spans="1:6" x14ac:dyDescent="0.25">
      <c r="A114" s="20">
        <v>7</v>
      </c>
      <c r="B114" s="179">
        <v>-1.59694</v>
      </c>
      <c r="C114" s="179">
        <v>-0.89798000000000011</v>
      </c>
      <c r="D114" s="179">
        <v>-1.1534800000000001</v>
      </c>
      <c r="E114" s="179">
        <v>-1.5452400000000002</v>
      </c>
      <c r="F114" s="31">
        <f t="shared" si="31"/>
        <v>-1.2984100000000001</v>
      </c>
    </row>
    <row r="115" spans="1:6" x14ac:dyDescent="0.25">
      <c r="A115" s="20">
        <v>8</v>
      </c>
      <c r="B115" s="179">
        <v>-1.3416999999999999</v>
      </c>
      <c r="C115" s="179">
        <v>-0.75761999999999996</v>
      </c>
      <c r="D115" s="179">
        <v>-1.3761199999999998</v>
      </c>
      <c r="E115" s="179">
        <v>-0.84033999999999964</v>
      </c>
      <c r="F115" s="31">
        <f t="shared" si="31"/>
        <v>-1.0789449999999998</v>
      </c>
    </row>
    <row r="116" spans="1:6" x14ac:dyDescent="0.25">
      <c r="A116" s="20">
        <v>9</v>
      </c>
      <c r="B116" s="179">
        <v>-1.5849399999999996</v>
      </c>
      <c r="C116" s="179">
        <v>-0.56642000000000003</v>
      </c>
      <c r="D116" s="179">
        <v>-2.5758400000000004</v>
      </c>
      <c r="E116" s="179">
        <v>-2.1924000000000001</v>
      </c>
      <c r="F116" s="31">
        <f t="shared" si="31"/>
        <v>-1.7299</v>
      </c>
    </row>
    <row r="117" spans="1:6" x14ac:dyDescent="0.25">
      <c r="A117" s="8">
        <v>10</v>
      </c>
      <c r="B117" s="32">
        <v>-1.9020599999999996</v>
      </c>
      <c r="C117" s="32">
        <v>-1.6145600000000002</v>
      </c>
      <c r="D117" s="32">
        <v>-1.77336</v>
      </c>
      <c r="E117" s="32">
        <v>-1.5703</v>
      </c>
      <c r="F117" s="33">
        <f t="shared" si="31"/>
        <v>-1.7150699999999999</v>
      </c>
    </row>
    <row r="118" spans="1:6" x14ac:dyDescent="0.25">
      <c r="A118" s="97"/>
      <c r="B118" s="174"/>
      <c r="C118" s="174"/>
      <c r="D118" s="5"/>
      <c r="E118" s="5"/>
      <c r="F118" s="5"/>
    </row>
    <row r="119" spans="1:6" x14ac:dyDescent="0.25">
      <c r="A119" s="28" t="s">
        <v>84</v>
      </c>
      <c r="B119" s="177" t="s">
        <v>41</v>
      </c>
      <c r="C119" s="177" t="s">
        <v>47</v>
      </c>
      <c r="D119" s="177" t="s">
        <v>49</v>
      </c>
      <c r="E119" s="177" t="s">
        <v>50</v>
      </c>
      <c r="F119" s="29" t="s">
        <v>5</v>
      </c>
    </row>
    <row r="120" spans="1:6" x14ac:dyDescent="0.25">
      <c r="A120" s="20" t="s">
        <v>54</v>
      </c>
      <c r="B120" s="179" t="s">
        <v>0</v>
      </c>
      <c r="C120" s="179" t="s">
        <v>0</v>
      </c>
      <c r="D120" s="179" t="s">
        <v>0</v>
      </c>
      <c r="E120" s="179" t="s">
        <v>0</v>
      </c>
      <c r="F120" s="31" t="s">
        <v>0</v>
      </c>
    </row>
    <row r="121" spans="1:6" x14ac:dyDescent="0.25">
      <c r="A121" s="20"/>
      <c r="B121" s="179" t="s">
        <v>6</v>
      </c>
      <c r="C121" s="179" t="s">
        <v>6</v>
      </c>
      <c r="D121" s="179" t="s">
        <v>6</v>
      </c>
      <c r="E121" s="179" t="s">
        <v>6</v>
      </c>
      <c r="F121" s="31" t="s">
        <v>6</v>
      </c>
    </row>
    <row r="122" spans="1:6" x14ac:dyDescent="0.25">
      <c r="A122" s="19">
        <v>1</v>
      </c>
      <c r="B122" s="178">
        <v>0.4882200000000001</v>
      </c>
      <c r="C122" s="178">
        <v>-0.27176</v>
      </c>
      <c r="D122" s="178">
        <v>-1.7478400000000001</v>
      </c>
      <c r="E122" s="178">
        <v>-1.2756799999999999</v>
      </c>
      <c r="F122" s="29">
        <f>AVERAGE(B122:E122)</f>
        <v>-0.70176499999999997</v>
      </c>
    </row>
    <row r="123" spans="1:6" x14ac:dyDescent="0.25">
      <c r="A123" s="20">
        <v>2</v>
      </c>
      <c r="B123" s="179">
        <v>0.24443999999999999</v>
      </c>
      <c r="C123" s="179">
        <v>-1.09504</v>
      </c>
      <c r="D123" s="179">
        <v>-1.2704</v>
      </c>
      <c r="E123" s="179">
        <v>-1.85168</v>
      </c>
      <c r="F123" s="31">
        <f t="shared" ref="F123:F131" si="32">AVERAGE(B123:E123)</f>
        <v>-0.99317</v>
      </c>
    </row>
    <row r="124" spans="1:6" x14ac:dyDescent="0.25">
      <c r="A124" s="20">
        <v>3</v>
      </c>
      <c r="B124" s="179">
        <v>0.27771999999999997</v>
      </c>
      <c r="C124" s="179">
        <v>-0.93513999999999997</v>
      </c>
      <c r="D124" s="179">
        <v>-1.1531199999999999</v>
      </c>
      <c r="E124" s="179">
        <v>-1.6995</v>
      </c>
      <c r="F124" s="31">
        <f t="shared" si="32"/>
        <v>-0.87751000000000001</v>
      </c>
    </row>
    <row r="125" spans="1:6" x14ac:dyDescent="0.25">
      <c r="A125" s="20">
        <v>4</v>
      </c>
      <c r="B125" s="179">
        <v>-0.15349999999999997</v>
      </c>
      <c r="C125" s="179">
        <v>-0.83420000000000016</v>
      </c>
      <c r="D125" s="179">
        <v>-1.05064</v>
      </c>
      <c r="E125" s="179">
        <v>-1.6831199999999997</v>
      </c>
      <c r="F125" s="31">
        <f t="shared" si="32"/>
        <v>-0.930365</v>
      </c>
    </row>
    <row r="126" spans="1:6" x14ac:dyDescent="0.25">
      <c r="A126" s="20">
        <v>5</v>
      </c>
      <c r="B126" s="179">
        <v>-2.1204200000000002</v>
      </c>
      <c r="C126" s="179">
        <v>-0.96031999999999995</v>
      </c>
      <c r="D126" s="179">
        <v>-1.0989199999999999</v>
      </c>
      <c r="E126" s="179">
        <v>-1.51776</v>
      </c>
      <c r="F126" s="31">
        <f t="shared" si="32"/>
        <v>-1.424355</v>
      </c>
    </row>
    <row r="127" spans="1:6" x14ac:dyDescent="0.25">
      <c r="A127" s="20">
        <v>6</v>
      </c>
      <c r="B127" s="179">
        <v>-0.90198</v>
      </c>
      <c r="C127" s="179">
        <v>-0.62871999999999995</v>
      </c>
      <c r="D127" s="179">
        <v>-1.4796199999999999</v>
      </c>
      <c r="E127" s="179">
        <v>-1.5989800000000001</v>
      </c>
      <c r="F127" s="31">
        <f t="shared" si="32"/>
        <v>-1.152325</v>
      </c>
    </row>
    <row r="128" spans="1:6" x14ac:dyDescent="0.25">
      <c r="A128" s="20">
        <v>7</v>
      </c>
      <c r="B128" s="179">
        <v>-1.01142</v>
      </c>
      <c r="C128" s="179">
        <v>-0.78839999999999999</v>
      </c>
      <c r="D128" s="179">
        <v>-1.3863600000000003</v>
      </c>
      <c r="E128" s="179">
        <v>-2.01166</v>
      </c>
      <c r="F128" s="31">
        <f t="shared" si="32"/>
        <v>-1.2994600000000001</v>
      </c>
    </row>
    <row r="129" spans="1:6" x14ac:dyDescent="0.25">
      <c r="A129" s="20">
        <v>8</v>
      </c>
      <c r="B129" s="179">
        <v>-0.86202000000000001</v>
      </c>
      <c r="C129" s="179">
        <v>-0.93556000000000039</v>
      </c>
      <c r="D129" s="179">
        <v>-1.7641599999999997</v>
      </c>
      <c r="E129" s="179">
        <v>-2.1057999999999999</v>
      </c>
      <c r="F129" s="31">
        <f t="shared" si="32"/>
        <v>-1.4168850000000002</v>
      </c>
    </row>
    <row r="130" spans="1:6" x14ac:dyDescent="0.25">
      <c r="A130" s="20">
        <v>9</v>
      </c>
      <c r="B130" s="179">
        <v>-0.62314000000000025</v>
      </c>
      <c r="C130" s="179">
        <v>-0.3167399999999998</v>
      </c>
      <c r="D130" s="179">
        <v>-2.1295800000000003</v>
      </c>
      <c r="E130" s="179">
        <v>-2.7421799999999998</v>
      </c>
      <c r="F130" s="31">
        <f t="shared" si="32"/>
        <v>-1.4529100000000001</v>
      </c>
    </row>
    <row r="131" spans="1:6" x14ac:dyDescent="0.25">
      <c r="A131" s="8">
        <v>10</v>
      </c>
      <c r="B131" s="32">
        <v>4.8840000000000217E-2</v>
      </c>
      <c r="C131" s="32">
        <v>0</v>
      </c>
      <c r="D131" s="32">
        <v>-2.5299200000000006</v>
      </c>
      <c r="E131" s="32">
        <v>-1.9593800000000001</v>
      </c>
      <c r="F131" s="33">
        <f t="shared" si="32"/>
        <v>-1.1101150000000002</v>
      </c>
    </row>
    <row r="132" spans="1:6" x14ac:dyDescent="0.25">
      <c r="B132" s="174"/>
      <c r="C132" s="174"/>
      <c r="D132" s="174"/>
      <c r="E132" s="174"/>
    </row>
    <row r="133" spans="1:6" x14ac:dyDescent="0.25">
      <c r="A133" s="28" t="s">
        <v>162</v>
      </c>
      <c r="B133" s="235" t="s">
        <v>44</v>
      </c>
      <c r="C133" s="235" t="s">
        <v>42</v>
      </c>
      <c r="D133" s="235" t="s">
        <v>46</v>
      </c>
      <c r="E133" s="235" t="s">
        <v>45</v>
      </c>
      <c r="F133" s="240" t="s">
        <v>5</v>
      </c>
    </row>
    <row r="134" spans="1:6" x14ac:dyDescent="0.25">
      <c r="A134" s="236" t="s">
        <v>54</v>
      </c>
      <c r="B134" s="241" t="s">
        <v>0</v>
      </c>
      <c r="C134" s="241" t="s">
        <v>0</v>
      </c>
      <c r="D134" s="241" t="s">
        <v>0</v>
      </c>
      <c r="E134" s="241" t="s">
        <v>0</v>
      </c>
      <c r="F134" s="242" t="s">
        <v>0</v>
      </c>
    </row>
    <row r="135" spans="1:6" x14ac:dyDescent="0.25">
      <c r="A135" s="236"/>
      <c r="B135" s="241" t="s">
        <v>6</v>
      </c>
      <c r="C135" s="241" t="s">
        <v>6</v>
      </c>
      <c r="D135" s="241" t="s">
        <v>6</v>
      </c>
      <c r="E135" s="241" t="s">
        <v>6</v>
      </c>
      <c r="F135" s="242" t="s">
        <v>6</v>
      </c>
    </row>
    <row r="136" spans="1:6" x14ac:dyDescent="0.25">
      <c r="A136" s="234">
        <v>1</v>
      </c>
      <c r="B136" s="239">
        <v>-1.25786</v>
      </c>
      <c r="C136" s="239">
        <v>0.41514000000000006</v>
      </c>
      <c r="D136" s="239">
        <v>-1.6862999999999999</v>
      </c>
      <c r="E136" s="239">
        <v>-0.9430400000000001</v>
      </c>
      <c r="F136" s="240">
        <f>AVERAGE(B136:E136)</f>
        <v>-0.86801499999999998</v>
      </c>
    </row>
    <row r="137" spans="1:6" x14ac:dyDescent="0.25">
      <c r="A137" s="236">
        <v>2</v>
      </c>
      <c r="B137" s="241">
        <v>-0.64513999999999994</v>
      </c>
      <c r="C137" s="241">
        <v>0.32513999999999976</v>
      </c>
      <c r="D137" s="255"/>
      <c r="E137" s="241">
        <v>-1.33338</v>
      </c>
      <c r="F137" s="242">
        <f t="shared" ref="F137:F145" si="33">AVERAGE(B137:E137)</f>
        <v>-0.55112666666666676</v>
      </c>
    </row>
    <row r="138" spans="1:6" x14ac:dyDescent="0.25">
      <c r="A138" s="236">
        <v>3</v>
      </c>
      <c r="B138" s="241">
        <v>-1.7942200000000001</v>
      </c>
      <c r="C138" s="241">
        <v>0.14481999999999973</v>
      </c>
      <c r="D138" s="241">
        <v>-1.1082799999999999</v>
      </c>
      <c r="E138" s="241">
        <v>-0.73777999999999999</v>
      </c>
      <c r="F138" s="242">
        <f t="shared" si="33"/>
        <v>-0.87386500000000011</v>
      </c>
    </row>
    <row r="139" spans="1:6" x14ac:dyDescent="0.25">
      <c r="A139" s="236">
        <v>4</v>
      </c>
      <c r="B139" s="241">
        <v>-0.50480000000000125</v>
      </c>
      <c r="C139" s="241">
        <v>-1.92414</v>
      </c>
      <c r="D139" s="241">
        <v>-1.0413999999999999</v>
      </c>
      <c r="E139" s="241">
        <v>-1.2683800000000001</v>
      </c>
      <c r="F139" s="242">
        <f t="shared" si="33"/>
        <v>-1.1846800000000002</v>
      </c>
    </row>
    <row r="140" spans="1:6" x14ac:dyDescent="0.25">
      <c r="A140" s="236">
        <v>5</v>
      </c>
      <c r="B140" s="255"/>
      <c r="C140" s="241">
        <v>-9.1239999999999988E-2</v>
      </c>
      <c r="D140" s="241">
        <v>-1.46526</v>
      </c>
      <c r="E140" s="241">
        <v>-1.26478</v>
      </c>
      <c r="F140" s="242">
        <f t="shared" si="33"/>
        <v>-0.94042666666666663</v>
      </c>
    </row>
    <row r="141" spans="1:6" x14ac:dyDescent="0.25">
      <c r="A141" s="236">
        <v>6</v>
      </c>
      <c r="B141" s="241">
        <v>-2.7679800000000001</v>
      </c>
      <c r="C141" s="241">
        <v>-0.62883999999999984</v>
      </c>
      <c r="D141" s="241">
        <v>-1.37296</v>
      </c>
      <c r="E141" s="241">
        <v>-1.1531199999999999</v>
      </c>
      <c r="F141" s="242">
        <f t="shared" si="33"/>
        <v>-1.4807250000000001</v>
      </c>
    </row>
    <row r="142" spans="1:6" x14ac:dyDescent="0.25">
      <c r="A142" s="236">
        <v>7</v>
      </c>
      <c r="B142" s="241">
        <v>-1.3464</v>
      </c>
      <c r="C142" s="255"/>
      <c r="D142" s="241">
        <v>-1.0342000000000002</v>
      </c>
      <c r="E142" s="241">
        <v>-1.1106</v>
      </c>
      <c r="F142" s="242">
        <f t="shared" si="33"/>
        <v>-1.1637333333333333</v>
      </c>
    </row>
    <row r="143" spans="1:6" x14ac:dyDescent="0.25">
      <c r="A143" s="236">
        <v>8</v>
      </c>
      <c r="B143" s="241">
        <v>-1.5874199999999998</v>
      </c>
      <c r="C143" s="241">
        <v>-0.45036000000000009</v>
      </c>
      <c r="D143" s="241">
        <v>-1.4531399999999999</v>
      </c>
      <c r="E143" s="241">
        <v>-1.2158199999999999</v>
      </c>
      <c r="F143" s="242">
        <f t="shared" si="33"/>
        <v>-1.176685</v>
      </c>
    </row>
    <row r="144" spans="1:6" x14ac:dyDescent="0.25">
      <c r="A144" s="236">
        <v>9</v>
      </c>
      <c r="B144" s="241">
        <v>-2.4888599999999999</v>
      </c>
      <c r="C144" s="241">
        <v>-0.20271999999999957</v>
      </c>
      <c r="D144" s="241">
        <v>-1.9539599999999997</v>
      </c>
      <c r="E144" s="241">
        <v>-1.4564999999999997</v>
      </c>
      <c r="F144" s="242">
        <f t="shared" si="33"/>
        <v>-1.5255099999999997</v>
      </c>
    </row>
    <row r="145" spans="1:6" x14ac:dyDescent="0.25">
      <c r="A145" s="237">
        <v>10</v>
      </c>
      <c r="B145" s="32">
        <v>-0.32704000000000022</v>
      </c>
      <c r="C145" s="32">
        <v>0.17412000000000005</v>
      </c>
      <c r="D145" s="32">
        <v>-2.2597399999999999</v>
      </c>
      <c r="E145" s="32">
        <v>-1.8453599999999999</v>
      </c>
      <c r="F145" s="33">
        <f t="shared" si="33"/>
        <v>-1.064505</v>
      </c>
    </row>
  </sheetData>
  <mergeCells count="19">
    <mergeCell ref="V6:X6"/>
    <mergeCell ref="N7:Q7"/>
    <mergeCell ref="H2:I2"/>
    <mergeCell ref="H3:I3"/>
    <mergeCell ref="H4:I4"/>
    <mergeCell ref="H5:I5"/>
    <mergeCell ref="C7:F7"/>
    <mergeCell ref="G7:J7"/>
    <mergeCell ref="A3:B3"/>
    <mergeCell ref="C3:D3"/>
    <mergeCell ref="A4:B4"/>
    <mergeCell ref="C4:D4"/>
    <mergeCell ref="A5:B5"/>
    <mergeCell ref="C5:D5"/>
    <mergeCell ref="A1:B1"/>
    <mergeCell ref="C1:D1"/>
    <mergeCell ref="A2:B2"/>
    <mergeCell ref="C2:D2"/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14999847407452621"/>
  </sheetPr>
  <dimension ref="A1:X178"/>
  <sheetViews>
    <sheetView tabSelected="1" workbookViewId="0">
      <selection activeCell="G8" sqref="G8:J8"/>
    </sheetView>
  </sheetViews>
  <sheetFormatPr defaultColWidth="9.125" defaultRowHeight="14.3" x14ac:dyDescent="0.25"/>
  <cols>
    <col min="1" max="1" width="10.75" style="5" customWidth="1"/>
    <col min="2" max="14" width="10.75" style="103" customWidth="1"/>
    <col min="15" max="15" width="10.75" style="5" customWidth="1"/>
    <col min="16" max="18" width="10.75" style="103" customWidth="1"/>
    <col min="19" max="20" width="10.75" style="5" customWidth="1"/>
    <col min="21" max="16384" width="9.125" style="5"/>
  </cols>
  <sheetData>
    <row r="1" spans="1:24" x14ac:dyDescent="0.25">
      <c r="A1" s="317" t="s">
        <v>92</v>
      </c>
      <c r="B1" s="318"/>
      <c r="C1" s="318"/>
      <c r="D1" s="318"/>
      <c r="E1" s="319"/>
      <c r="H1" s="312"/>
      <c r="I1" s="312"/>
      <c r="K1" s="315" t="s">
        <v>70</v>
      </c>
      <c r="L1" s="316"/>
    </row>
    <row r="2" spans="1:24" x14ac:dyDescent="0.25">
      <c r="A2" s="320" t="s">
        <v>94</v>
      </c>
      <c r="B2" s="321"/>
      <c r="C2" s="321"/>
      <c r="D2" s="321"/>
      <c r="E2" s="322"/>
      <c r="H2" s="313" t="s">
        <v>68</v>
      </c>
      <c r="I2" s="314"/>
      <c r="K2" s="104" t="s">
        <v>72</v>
      </c>
      <c r="L2" s="105">
        <v>11.483000000000001</v>
      </c>
    </row>
    <row r="3" spans="1:24" x14ac:dyDescent="0.25">
      <c r="A3" s="325" t="s">
        <v>62</v>
      </c>
      <c r="B3" s="326"/>
      <c r="C3" s="326"/>
      <c r="D3" s="326"/>
      <c r="E3" s="327"/>
      <c r="H3" s="300" t="s">
        <v>69</v>
      </c>
      <c r="I3" s="301"/>
      <c r="K3" s="107" t="s">
        <v>73</v>
      </c>
      <c r="L3" s="108">
        <v>-7.4800000000000005E-2</v>
      </c>
    </row>
    <row r="4" spans="1:24" x14ac:dyDescent="0.25">
      <c r="A4" s="65" t="s">
        <v>63</v>
      </c>
      <c r="B4" s="66">
        <f>0.06</f>
        <v>0.06</v>
      </c>
      <c r="C4" s="328" t="s">
        <v>64</v>
      </c>
      <c r="D4" s="328"/>
      <c r="E4" s="329"/>
      <c r="H4" s="310" t="s">
        <v>67</v>
      </c>
      <c r="I4" s="311"/>
      <c r="K4" s="104" t="s">
        <v>71</v>
      </c>
      <c r="L4" s="105" t="s">
        <v>0</v>
      </c>
    </row>
    <row r="5" spans="1:24" x14ac:dyDescent="0.25">
      <c r="A5" s="67" t="s">
        <v>65</v>
      </c>
      <c r="B5" s="68">
        <v>1.9400000000000001E-2</v>
      </c>
      <c r="C5" s="323" t="s">
        <v>66</v>
      </c>
      <c r="D5" s="323"/>
      <c r="E5" s="324"/>
      <c r="H5" s="308" t="s">
        <v>163</v>
      </c>
      <c r="I5" s="309"/>
      <c r="K5" s="106">
        <v>150</v>
      </c>
      <c r="L5" s="15">
        <f>$L$2+$L$3*K5</f>
        <v>0.2629999999999999</v>
      </c>
      <c r="N5" s="13"/>
      <c r="O5" s="69"/>
      <c r="P5" s="13"/>
      <c r="Q5" s="13"/>
      <c r="R5" s="13"/>
      <c r="S5" s="69"/>
      <c r="T5" s="69"/>
    </row>
    <row r="6" spans="1:24" x14ac:dyDescent="0.25">
      <c r="E6" s="2"/>
      <c r="F6" s="2"/>
      <c r="G6" s="2"/>
      <c r="H6" s="2"/>
      <c r="I6" s="2"/>
      <c r="J6" s="2"/>
      <c r="K6" s="107">
        <v>200</v>
      </c>
      <c r="L6" s="18">
        <f>$L$2+$L$3*K6</f>
        <v>-3.4770000000000003</v>
      </c>
      <c r="M6" s="13"/>
      <c r="N6" s="70"/>
      <c r="O6" s="70"/>
      <c r="P6" s="70"/>
      <c r="Q6" s="70"/>
      <c r="R6" s="21"/>
      <c r="S6" s="21"/>
      <c r="T6" s="21"/>
      <c r="W6" s="22"/>
      <c r="X6" s="22"/>
    </row>
    <row r="7" spans="1:24" x14ac:dyDescent="0.25">
      <c r="N7" s="22"/>
      <c r="O7" s="22"/>
      <c r="P7" s="22"/>
      <c r="Q7" s="22"/>
      <c r="R7" s="22"/>
      <c r="S7" s="22"/>
      <c r="T7" s="22"/>
      <c r="W7" s="22"/>
      <c r="X7" s="22"/>
    </row>
    <row r="8" spans="1:24" x14ac:dyDescent="0.25">
      <c r="A8" s="100" t="s">
        <v>2</v>
      </c>
      <c r="B8" s="101" t="s">
        <v>2</v>
      </c>
      <c r="C8" s="297" t="s">
        <v>7</v>
      </c>
      <c r="D8" s="298"/>
      <c r="E8" s="298"/>
      <c r="F8" s="298"/>
      <c r="G8" s="297" t="s">
        <v>93</v>
      </c>
      <c r="H8" s="298"/>
      <c r="I8" s="298"/>
      <c r="J8" s="298"/>
      <c r="K8" s="100" t="s">
        <v>5</v>
      </c>
      <c r="L8" s="101" t="s">
        <v>51</v>
      </c>
      <c r="M8" s="102" t="s">
        <v>52</v>
      </c>
      <c r="N8" s="14"/>
      <c r="O8" s="14"/>
      <c r="P8" s="14"/>
      <c r="Q8" s="14"/>
      <c r="R8" s="14"/>
      <c r="S8" s="14"/>
      <c r="T8" s="14"/>
      <c r="W8" s="14"/>
    </row>
    <row r="9" spans="1:24" x14ac:dyDescent="0.25">
      <c r="A9" s="23"/>
      <c r="B9" s="13" t="s">
        <v>53</v>
      </c>
      <c r="C9" s="23"/>
      <c r="D9" s="21"/>
      <c r="E9" s="21"/>
      <c r="F9" s="21"/>
      <c r="G9" s="36" t="s">
        <v>61</v>
      </c>
      <c r="H9" s="22" t="s">
        <v>61</v>
      </c>
      <c r="I9" s="22" t="s">
        <v>61</v>
      </c>
      <c r="J9" s="22" t="s">
        <v>61</v>
      </c>
      <c r="K9" s="41" t="s">
        <v>61</v>
      </c>
      <c r="L9" s="37" t="s">
        <v>61</v>
      </c>
      <c r="M9" s="38" t="s">
        <v>61</v>
      </c>
      <c r="N9" s="14"/>
      <c r="O9" s="14"/>
      <c r="P9" s="13"/>
      <c r="Q9" s="13"/>
      <c r="R9" s="14"/>
      <c r="S9" s="14"/>
      <c r="T9" s="14"/>
      <c r="W9" s="14"/>
    </row>
    <row r="10" spans="1:24" x14ac:dyDescent="0.25">
      <c r="A10" s="24">
        <v>0</v>
      </c>
      <c r="B10" s="57">
        <f>A10/1000000</f>
        <v>0</v>
      </c>
      <c r="C10" s="82" t="s">
        <v>3</v>
      </c>
      <c r="D10" s="83" t="s">
        <v>4</v>
      </c>
      <c r="E10" s="83" t="s">
        <v>14</v>
      </c>
      <c r="F10" s="116" t="s">
        <v>16</v>
      </c>
      <c r="G10" s="119">
        <v>97.424000000000007</v>
      </c>
      <c r="H10" s="120">
        <v>95.835999999999999</v>
      </c>
      <c r="I10" s="120">
        <v>96.436000000000007</v>
      </c>
      <c r="J10" s="120">
        <v>96.91</v>
      </c>
      <c r="K10" s="62">
        <f t="shared" ref="K10:K16" si="0">AVERAGE(G10:J10)</f>
        <v>96.651499999999999</v>
      </c>
      <c r="L10" s="10">
        <f>K10-MIN(G10:J10)</f>
        <v>0.81550000000000011</v>
      </c>
      <c r="M10" s="11">
        <f>MAX(G10:J10)-K10</f>
        <v>0.77250000000000796</v>
      </c>
      <c r="N10" s="14"/>
      <c r="O10" s="14"/>
      <c r="P10" s="13"/>
      <c r="Q10" s="13"/>
      <c r="R10" s="14"/>
      <c r="S10" s="14"/>
      <c r="T10" s="14"/>
      <c r="W10" s="14"/>
    </row>
    <row r="11" spans="1:24" x14ac:dyDescent="0.25">
      <c r="A11" s="25">
        <v>150000</v>
      </c>
      <c r="B11" s="58">
        <f t="shared" ref="B11:B17" si="1">A11/1000000</f>
        <v>0.15</v>
      </c>
      <c r="C11" s="86" t="s">
        <v>17</v>
      </c>
      <c r="D11" s="87" t="s">
        <v>18</v>
      </c>
      <c r="E11" s="87" t="s">
        <v>19</v>
      </c>
      <c r="F11" s="117" t="s">
        <v>20</v>
      </c>
      <c r="G11" s="121">
        <v>94.287000000000006</v>
      </c>
      <c r="H11" s="122">
        <v>91.837000000000003</v>
      </c>
      <c r="I11" s="122">
        <v>91.763999999999996</v>
      </c>
      <c r="J11" s="122">
        <v>92.165000000000006</v>
      </c>
      <c r="K11" s="39">
        <f t="shared" si="0"/>
        <v>92.513250000000014</v>
      </c>
      <c r="L11" s="14">
        <f t="shared" ref="L11:L17" si="2">K11-MIN(G11:J11)</f>
        <v>0.74925000000001774</v>
      </c>
      <c r="M11" s="15">
        <f t="shared" ref="M11:M17" si="3">MAX(G11:J11)-K11</f>
        <v>1.7737499999999926</v>
      </c>
      <c r="N11" s="14"/>
      <c r="O11" s="14"/>
      <c r="P11" s="13"/>
      <c r="Q11" s="13"/>
      <c r="R11" s="14"/>
      <c r="S11" s="14"/>
      <c r="T11" s="14"/>
      <c r="W11" s="14"/>
    </row>
    <row r="12" spans="1:24" x14ac:dyDescent="0.25">
      <c r="A12" s="25">
        <v>300000</v>
      </c>
      <c r="B12" s="58">
        <f t="shared" si="1"/>
        <v>0.3</v>
      </c>
      <c r="C12" s="86" t="s">
        <v>21</v>
      </c>
      <c r="D12" s="87" t="s">
        <v>22</v>
      </c>
      <c r="E12" s="87" t="s">
        <v>23</v>
      </c>
      <c r="F12" s="117" t="s">
        <v>24</v>
      </c>
      <c r="G12" s="121">
        <v>93.022999999999996</v>
      </c>
      <c r="H12" s="122">
        <v>91.811000000000007</v>
      </c>
      <c r="I12" s="122">
        <v>92.647999999999996</v>
      </c>
      <c r="J12" s="122">
        <v>92.248000000000005</v>
      </c>
      <c r="K12" s="39">
        <f t="shared" si="0"/>
        <v>92.43249999999999</v>
      </c>
      <c r="L12" s="14">
        <f t="shared" si="2"/>
        <v>0.62149999999998329</v>
      </c>
      <c r="M12" s="15">
        <f t="shared" si="3"/>
        <v>0.5905000000000058</v>
      </c>
      <c r="N12" s="14"/>
      <c r="O12" s="14"/>
      <c r="P12" s="13"/>
      <c r="Q12" s="13"/>
      <c r="R12" s="14"/>
      <c r="S12" s="14"/>
      <c r="T12" s="14"/>
      <c r="W12" s="14"/>
    </row>
    <row r="13" spans="1:24" x14ac:dyDescent="0.25">
      <c r="A13" s="25">
        <v>450000</v>
      </c>
      <c r="B13" s="58">
        <f t="shared" si="1"/>
        <v>0.45</v>
      </c>
      <c r="C13" s="86" t="s">
        <v>25</v>
      </c>
      <c r="D13" s="87" t="s">
        <v>26</v>
      </c>
      <c r="E13" s="87" t="s">
        <v>27</v>
      </c>
      <c r="F13" s="117" t="s">
        <v>28</v>
      </c>
      <c r="G13" s="121">
        <v>92.331000000000003</v>
      </c>
      <c r="H13" s="122">
        <v>93.013999999999996</v>
      </c>
      <c r="I13" s="122">
        <v>91.722999999999999</v>
      </c>
      <c r="J13" s="122">
        <v>92.495999999999995</v>
      </c>
      <c r="K13" s="39">
        <f t="shared" si="0"/>
        <v>92.390999999999991</v>
      </c>
      <c r="L13" s="14">
        <f t="shared" si="2"/>
        <v>0.66799999999999216</v>
      </c>
      <c r="M13" s="15">
        <f t="shared" si="3"/>
        <v>0.62300000000000466</v>
      </c>
      <c r="N13" s="14"/>
      <c r="O13" s="14"/>
      <c r="P13" s="13"/>
      <c r="Q13" s="13"/>
      <c r="R13" s="14"/>
      <c r="S13" s="14"/>
      <c r="T13" s="14"/>
      <c r="W13" s="14"/>
    </row>
    <row r="14" spans="1:24" x14ac:dyDescent="0.25">
      <c r="A14" s="25">
        <v>600000</v>
      </c>
      <c r="B14" s="58">
        <f t="shared" si="1"/>
        <v>0.6</v>
      </c>
      <c r="C14" s="86" t="s">
        <v>29</v>
      </c>
      <c r="D14" s="89" t="s">
        <v>30</v>
      </c>
      <c r="E14" s="89" t="s">
        <v>31</v>
      </c>
      <c r="F14" s="118" t="s">
        <v>32</v>
      </c>
      <c r="G14" s="121">
        <v>92.736000000000004</v>
      </c>
      <c r="H14" s="122">
        <v>92.551000000000002</v>
      </c>
      <c r="I14" s="122">
        <v>92.9</v>
      </c>
      <c r="J14" s="122">
        <v>93.503</v>
      </c>
      <c r="K14" s="39">
        <f t="shared" si="0"/>
        <v>92.922499999999999</v>
      </c>
      <c r="L14" s="14">
        <f t="shared" si="2"/>
        <v>0.3714999999999975</v>
      </c>
      <c r="M14" s="15">
        <f t="shared" si="3"/>
        <v>0.58050000000000068</v>
      </c>
      <c r="N14" s="14"/>
      <c r="O14" s="14"/>
      <c r="P14" s="13"/>
      <c r="Q14" s="13"/>
      <c r="R14" s="14"/>
      <c r="S14" s="14"/>
      <c r="T14" s="14"/>
      <c r="W14" s="14"/>
    </row>
    <row r="15" spans="1:24" x14ac:dyDescent="0.25">
      <c r="A15" s="25">
        <v>750000</v>
      </c>
      <c r="B15" s="58">
        <f t="shared" si="1"/>
        <v>0.75</v>
      </c>
      <c r="C15" s="86" t="s">
        <v>34</v>
      </c>
      <c r="D15" s="89" t="s">
        <v>33</v>
      </c>
      <c r="E15" s="89" t="s">
        <v>35</v>
      </c>
      <c r="F15" s="118" t="s">
        <v>36</v>
      </c>
      <c r="G15" s="121">
        <v>91.771000000000001</v>
      </c>
      <c r="H15" s="122">
        <v>92.813999999999993</v>
      </c>
      <c r="I15" s="122">
        <v>92.122</v>
      </c>
      <c r="J15" s="122">
        <v>92.293999999999997</v>
      </c>
      <c r="K15" s="39">
        <f t="shared" si="0"/>
        <v>92.250249999999994</v>
      </c>
      <c r="L15" s="14">
        <f t="shared" si="2"/>
        <v>0.47924999999999329</v>
      </c>
      <c r="M15" s="15">
        <f t="shared" si="3"/>
        <v>0.56374999999999886</v>
      </c>
      <c r="N15" s="14"/>
      <c r="O15" s="14"/>
      <c r="P15" s="13"/>
      <c r="Q15" s="13"/>
      <c r="R15" s="14"/>
      <c r="S15" s="14"/>
      <c r="T15" s="14"/>
      <c r="W15" s="14"/>
    </row>
    <row r="16" spans="1:24" x14ac:dyDescent="0.25">
      <c r="A16" s="25">
        <v>900000</v>
      </c>
      <c r="B16" s="58">
        <f t="shared" si="1"/>
        <v>0.9</v>
      </c>
      <c r="C16" s="86" t="s">
        <v>37</v>
      </c>
      <c r="D16" s="89" t="s">
        <v>38</v>
      </c>
      <c r="E16" s="89" t="s">
        <v>39</v>
      </c>
      <c r="F16" s="118" t="s">
        <v>40</v>
      </c>
      <c r="G16" s="121">
        <v>91.765000000000001</v>
      </c>
      <c r="H16" s="122">
        <v>93.974999999999994</v>
      </c>
      <c r="I16" s="122">
        <v>91.739000000000004</v>
      </c>
      <c r="J16" s="122">
        <v>92.257999999999996</v>
      </c>
      <c r="K16" s="39">
        <f t="shared" si="0"/>
        <v>92.434250000000006</v>
      </c>
      <c r="L16" s="14">
        <f t="shared" si="2"/>
        <v>0.69525000000000148</v>
      </c>
      <c r="M16" s="15">
        <f t="shared" si="3"/>
        <v>1.5407499999999885</v>
      </c>
      <c r="W16" s="14"/>
    </row>
    <row r="17" spans="1:23" x14ac:dyDescent="0.25">
      <c r="A17" s="26">
        <v>2000000</v>
      </c>
      <c r="B17" s="59">
        <f t="shared" si="1"/>
        <v>2</v>
      </c>
      <c r="C17" s="115" t="s">
        <v>41</v>
      </c>
      <c r="D17" s="74" t="s">
        <v>47</v>
      </c>
      <c r="E17" s="74" t="s">
        <v>49</v>
      </c>
      <c r="F17" s="75" t="s">
        <v>50</v>
      </c>
      <c r="G17" s="123">
        <v>91.807000000000002</v>
      </c>
      <c r="H17" s="90">
        <v>88.811999999999998</v>
      </c>
      <c r="I17" s="90">
        <v>90.549000000000007</v>
      </c>
      <c r="J17" s="91">
        <v>91.679000000000002</v>
      </c>
      <c r="K17" s="40">
        <f>AVERAGE(G17:J17)</f>
        <v>90.711749999999995</v>
      </c>
      <c r="L17" s="17">
        <f t="shared" si="2"/>
        <v>1.8997499999999974</v>
      </c>
      <c r="M17" s="18">
        <f t="shared" si="3"/>
        <v>1.0952500000000072</v>
      </c>
      <c r="W17" s="14"/>
    </row>
    <row r="18" spans="1:23" x14ac:dyDescent="0.25">
      <c r="A18" s="269"/>
      <c r="B18" s="267"/>
      <c r="G18" s="124"/>
      <c r="H18" s="125"/>
      <c r="I18" s="125"/>
      <c r="J18" s="126"/>
      <c r="K18" s="1"/>
      <c r="L18" s="1"/>
      <c r="M18" s="1"/>
    </row>
    <row r="19" spans="1:23" x14ac:dyDescent="0.25">
      <c r="A19" s="41" t="s">
        <v>2</v>
      </c>
      <c r="B19" s="37" t="s">
        <v>53</v>
      </c>
      <c r="C19" s="248" t="s">
        <v>44</v>
      </c>
      <c r="D19" s="249" t="s">
        <v>42</v>
      </c>
      <c r="E19" s="249" t="s">
        <v>46</v>
      </c>
      <c r="F19" s="249" t="s">
        <v>45</v>
      </c>
      <c r="G19" s="273">
        <v>87.896200000000007</v>
      </c>
      <c r="H19" s="274">
        <v>91.868160000000003</v>
      </c>
      <c r="I19" s="274">
        <v>90.361400000000003</v>
      </c>
      <c r="J19" s="275">
        <v>89.750059999999991</v>
      </c>
    </row>
    <row r="20" spans="1:23" x14ac:dyDescent="0.25">
      <c r="C20" s="250">
        <v>0.318</v>
      </c>
      <c r="D20" s="251">
        <v>0.34899999999999998</v>
      </c>
      <c r="E20" s="251">
        <v>0.78500000000000003</v>
      </c>
      <c r="F20" s="251">
        <v>1.0740000000000001</v>
      </c>
    </row>
    <row r="21" spans="1:23" x14ac:dyDescent="0.25">
      <c r="A21" s="100" t="s">
        <v>2</v>
      </c>
      <c r="B21" s="101" t="s">
        <v>2</v>
      </c>
      <c r="C21" s="297" t="s">
        <v>7</v>
      </c>
      <c r="D21" s="298"/>
      <c r="E21" s="298"/>
      <c r="F21" s="298"/>
      <c r="G21" s="297" t="str">
        <f>"  average relative permeability (1-10)"</f>
        <v xml:space="preserve">  average relative permeability (1-10)</v>
      </c>
      <c r="H21" s="298"/>
      <c r="I21" s="298"/>
      <c r="J21" s="298"/>
      <c r="K21" s="100" t="s">
        <v>5</v>
      </c>
      <c r="L21" s="101" t="s">
        <v>51</v>
      </c>
      <c r="M21" s="102" t="s">
        <v>52</v>
      </c>
    </row>
    <row r="22" spans="1:23" x14ac:dyDescent="0.25">
      <c r="A22" s="23"/>
      <c r="B22" s="13" t="s">
        <v>53</v>
      </c>
      <c r="C22" s="23"/>
      <c r="D22" s="21"/>
      <c r="E22" s="21"/>
      <c r="F22" s="21"/>
      <c r="G22" s="36"/>
      <c r="H22" s="22"/>
      <c r="I22" s="22"/>
      <c r="J22" s="22"/>
      <c r="K22" s="36"/>
      <c r="L22" s="22"/>
      <c r="M22" s="71"/>
    </row>
    <row r="23" spans="1:23" x14ac:dyDescent="0.25">
      <c r="A23" s="24">
        <v>0</v>
      </c>
      <c r="B23" s="57">
        <f>A23/1000000</f>
        <v>0</v>
      </c>
      <c r="C23" s="47" t="s">
        <v>3</v>
      </c>
      <c r="D23" s="48" t="s">
        <v>4</v>
      </c>
      <c r="E23" s="9" t="s">
        <v>14</v>
      </c>
      <c r="F23" s="60" t="s">
        <v>16</v>
      </c>
      <c r="G23" s="72">
        <f t="shared" ref="G23:J30" si="4">1+$B$4*G10+$B$5*G10^2</f>
        <v>190.97929405440004</v>
      </c>
      <c r="H23" s="34">
        <f t="shared" si="4"/>
        <v>184.9302145824</v>
      </c>
      <c r="I23" s="34">
        <f t="shared" si="4"/>
        <v>187.20426066240003</v>
      </c>
      <c r="J23" s="34">
        <f t="shared" si="4"/>
        <v>189.01063314000001</v>
      </c>
      <c r="K23" s="62">
        <f t="shared" ref="K23:K29" si="5">AVERAGE(G23:J23)</f>
        <v>188.03110060980003</v>
      </c>
      <c r="L23" s="10">
        <f>K23-MIN(G23:J23)</f>
        <v>3.1008860274000369</v>
      </c>
      <c r="M23" s="11">
        <f>MAX(G23:J23)-K23</f>
        <v>2.9481934446000082</v>
      </c>
    </row>
    <row r="24" spans="1:23" x14ac:dyDescent="0.25">
      <c r="A24" s="25">
        <v>150000</v>
      </c>
      <c r="B24" s="58">
        <f t="shared" ref="B24:B30" si="6">A24/1000000</f>
        <v>0.15</v>
      </c>
      <c r="C24" s="49" t="s">
        <v>17</v>
      </c>
      <c r="D24" s="50" t="s">
        <v>18</v>
      </c>
      <c r="E24" s="12" t="s">
        <v>19</v>
      </c>
      <c r="F24" s="61" t="s">
        <v>20</v>
      </c>
      <c r="G24" s="73">
        <f t="shared" si="4"/>
        <v>179.12396435860003</v>
      </c>
      <c r="H24" s="30">
        <f t="shared" si="4"/>
        <v>170.13049063860004</v>
      </c>
      <c r="I24" s="30">
        <f t="shared" si="4"/>
        <v>169.86609490239999</v>
      </c>
      <c r="J24" s="30">
        <f t="shared" si="4"/>
        <v>171.32101216500001</v>
      </c>
      <c r="K24" s="39">
        <f t="shared" si="5"/>
        <v>172.61039051615001</v>
      </c>
      <c r="L24" s="14">
        <f t="shared" ref="L24:L30" si="7">K24-MIN(G24:J24)</f>
        <v>2.7442956137500119</v>
      </c>
      <c r="M24" s="15">
        <f t="shared" ref="M24:M30" si="8">MAX(G24:J24)-K24</f>
        <v>6.5135738424500289</v>
      </c>
    </row>
    <row r="25" spans="1:23" x14ac:dyDescent="0.25">
      <c r="A25" s="25">
        <v>300000</v>
      </c>
      <c r="B25" s="58">
        <f t="shared" si="6"/>
        <v>0.3</v>
      </c>
      <c r="C25" s="49" t="s">
        <v>21</v>
      </c>
      <c r="D25" s="50" t="s">
        <v>22</v>
      </c>
      <c r="E25" s="12" t="s">
        <v>23</v>
      </c>
      <c r="F25" s="61" t="s">
        <v>24</v>
      </c>
      <c r="G25" s="73">
        <f t="shared" si="4"/>
        <v>174.45498346259998</v>
      </c>
      <c r="H25" s="30">
        <f t="shared" si="4"/>
        <v>170.03629858740004</v>
      </c>
      <c r="I25" s="30">
        <f t="shared" si="4"/>
        <v>173.08172693759997</v>
      </c>
      <c r="J25" s="30">
        <f t="shared" si="4"/>
        <v>171.62293397760001</v>
      </c>
      <c r="K25" s="39">
        <f t="shared" si="5"/>
        <v>172.29898574129999</v>
      </c>
      <c r="L25" s="14">
        <f t="shared" si="7"/>
        <v>2.2626871538999467</v>
      </c>
      <c r="M25" s="15">
        <f t="shared" si="8"/>
        <v>2.1559977212999968</v>
      </c>
    </row>
    <row r="26" spans="1:23" x14ac:dyDescent="0.25">
      <c r="A26" s="25">
        <v>450000</v>
      </c>
      <c r="B26" s="58">
        <f t="shared" si="6"/>
        <v>0.45</v>
      </c>
      <c r="C26" s="49" t="s">
        <v>25</v>
      </c>
      <c r="D26" s="50" t="s">
        <v>26</v>
      </c>
      <c r="E26" s="12" t="s">
        <v>27</v>
      </c>
      <c r="F26" s="61" t="s">
        <v>28</v>
      </c>
      <c r="G26" s="73">
        <f t="shared" si="4"/>
        <v>171.9251230834</v>
      </c>
      <c r="H26" s="30">
        <f t="shared" si="4"/>
        <v>174.42196140239997</v>
      </c>
      <c r="I26" s="30">
        <f t="shared" si="4"/>
        <v>169.71768934259998</v>
      </c>
      <c r="J26" s="30">
        <f t="shared" si="4"/>
        <v>172.52665431039998</v>
      </c>
      <c r="K26" s="39">
        <f t="shared" si="5"/>
        <v>172.1478570347</v>
      </c>
      <c r="L26" s="14">
        <f t="shared" si="7"/>
        <v>2.4301676921000137</v>
      </c>
      <c r="M26" s="15">
        <f t="shared" si="8"/>
        <v>2.2741043676999766</v>
      </c>
    </row>
    <row r="27" spans="1:23" x14ac:dyDescent="0.25">
      <c r="A27" s="25">
        <v>600000</v>
      </c>
      <c r="B27" s="58">
        <f t="shared" si="6"/>
        <v>0.6</v>
      </c>
      <c r="C27" s="49" t="s">
        <v>29</v>
      </c>
      <c r="D27" s="51" t="s">
        <v>30</v>
      </c>
      <c r="E27" s="16" t="s">
        <v>31</v>
      </c>
      <c r="F27" s="54" t="s">
        <v>32</v>
      </c>
      <c r="G27" s="73">
        <f t="shared" si="4"/>
        <v>173.40349450240001</v>
      </c>
      <c r="H27" s="30">
        <f t="shared" si="4"/>
        <v>172.72739945939998</v>
      </c>
      <c r="I27" s="30">
        <f t="shared" si="4"/>
        <v>174.00395400000005</v>
      </c>
      <c r="J27" s="30">
        <f t="shared" si="4"/>
        <v>176.22071357460004</v>
      </c>
      <c r="K27" s="39">
        <f t="shared" si="5"/>
        <v>174.08889038410001</v>
      </c>
      <c r="L27" s="14">
        <f t="shared" si="7"/>
        <v>1.3614909247000355</v>
      </c>
      <c r="M27" s="15">
        <f t="shared" si="8"/>
        <v>2.1318231905000289</v>
      </c>
    </row>
    <row r="28" spans="1:23" x14ac:dyDescent="0.25">
      <c r="A28" s="25">
        <v>750000</v>
      </c>
      <c r="B28" s="58">
        <f t="shared" si="6"/>
        <v>0.75</v>
      </c>
      <c r="C28" s="49" t="s">
        <v>34</v>
      </c>
      <c r="D28" s="51" t="s">
        <v>33</v>
      </c>
      <c r="E28" s="16" t="s">
        <v>35</v>
      </c>
      <c r="F28" s="54" t="s">
        <v>36</v>
      </c>
      <c r="G28" s="73">
        <f t="shared" si="4"/>
        <v>169.89143895539999</v>
      </c>
      <c r="H28" s="30">
        <f t="shared" si="4"/>
        <v>173.68894876239997</v>
      </c>
      <c r="I28" s="30">
        <f t="shared" si="4"/>
        <v>171.16469994960002</v>
      </c>
      <c r="J28" s="30">
        <f t="shared" si="4"/>
        <v>171.79037925840001</v>
      </c>
      <c r="K28" s="39">
        <f t="shared" si="5"/>
        <v>171.63386673144998</v>
      </c>
      <c r="L28" s="14">
        <f t="shared" si="7"/>
        <v>1.7424277760499933</v>
      </c>
      <c r="M28" s="15">
        <f t="shared" si="8"/>
        <v>2.0550820309499898</v>
      </c>
      <c r="W28" s="14"/>
    </row>
    <row r="29" spans="1:23" x14ac:dyDescent="0.25">
      <c r="A29" s="25">
        <v>900000</v>
      </c>
      <c r="B29" s="58">
        <f t="shared" si="6"/>
        <v>0.9</v>
      </c>
      <c r="C29" s="49" t="s">
        <v>37</v>
      </c>
      <c r="D29" s="51" t="s">
        <v>38</v>
      </c>
      <c r="E29" s="16" t="s">
        <v>39</v>
      </c>
      <c r="F29" s="54" t="s">
        <v>40</v>
      </c>
      <c r="G29" s="73">
        <f t="shared" si="4"/>
        <v>169.86971536500002</v>
      </c>
      <c r="H29" s="30">
        <f t="shared" si="4"/>
        <v>177.96573212499996</v>
      </c>
      <c r="I29" s="30">
        <f t="shared" si="4"/>
        <v>169.77559594740003</v>
      </c>
      <c r="J29" s="30">
        <f t="shared" si="4"/>
        <v>171.65932814159999</v>
      </c>
      <c r="K29" s="39">
        <f t="shared" si="5"/>
        <v>172.31759289474999</v>
      </c>
      <c r="L29" s="14">
        <f t="shared" si="7"/>
        <v>2.5419969473499577</v>
      </c>
      <c r="M29" s="15">
        <f t="shared" si="8"/>
        <v>5.6481392302499671</v>
      </c>
      <c r="W29" s="14"/>
    </row>
    <row r="30" spans="1:23" x14ac:dyDescent="0.25">
      <c r="A30" s="26">
        <v>2000000</v>
      </c>
      <c r="B30" s="59">
        <f t="shared" si="6"/>
        <v>2</v>
      </c>
      <c r="C30" s="107" t="s">
        <v>41</v>
      </c>
      <c r="D30" s="148" t="s">
        <v>47</v>
      </c>
      <c r="E30" s="148" t="s">
        <v>49</v>
      </c>
      <c r="F30" s="149" t="s">
        <v>50</v>
      </c>
      <c r="G30" s="76">
        <f t="shared" si="4"/>
        <v>170.02180983060001</v>
      </c>
      <c r="H30" s="32">
        <f t="shared" si="4"/>
        <v>159.3476040736</v>
      </c>
      <c r="I30" s="32">
        <f t="shared" si="4"/>
        <v>165.49589517940001</v>
      </c>
      <c r="J30" s="32">
        <f t="shared" si="4"/>
        <v>169.55849739540002</v>
      </c>
      <c r="K30" s="40">
        <f>AVERAGE(G30:J30)</f>
        <v>166.10595161974999</v>
      </c>
      <c r="L30" s="17">
        <f t="shared" si="7"/>
        <v>6.7583475461499916</v>
      </c>
      <c r="M30" s="18">
        <f t="shared" si="8"/>
        <v>3.9158582108500184</v>
      </c>
      <c r="W30" s="14"/>
    </row>
    <row r="31" spans="1:23" x14ac:dyDescent="0.25">
      <c r="A31" s="270"/>
      <c r="B31" s="268"/>
      <c r="G31" s="124"/>
      <c r="H31" s="125"/>
      <c r="I31" s="125"/>
      <c r="J31" s="126"/>
      <c r="W31" s="14"/>
    </row>
    <row r="32" spans="1:23" x14ac:dyDescent="0.25">
      <c r="A32" s="271" t="s">
        <v>2</v>
      </c>
      <c r="B32" s="272" t="s">
        <v>53</v>
      </c>
      <c r="C32" s="248" t="s">
        <v>44</v>
      </c>
      <c r="D32" s="249" t="s">
        <v>42</v>
      </c>
      <c r="E32" s="249" t="s">
        <v>46</v>
      </c>
      <c r="F32" s="249" t="s">
        <v>45</v>
      </c>
      <c r="G32" s="273">
        <f>1+$B$4*G19+$B$5*G19^2</f>
        <v>156.15316630413605</v>
      </c>
      <c r="H32" s="274">
        <f>1+$B$4*H19+$B$5*H19^2</f>
        <v>170.24341074264066</v>
      </c>
      <c r="I32" s="274">
        <f>1+$B$4*I19+$B$5*I19^2</f>
        <v>164.826226633224</v>
      </c>
      <c r="J32" s="275">
        <f>1+$B$4*J19+$B$5*J19^2</f>
        <v>162.65342503806983</v>
      </c>
      <c r="W32" s="14"/>
    </row>
    <row r="33" spans="1:23" x14ac:dyDescent="0.25">
      <c r="C33" s="250">
        <v>0.318</v>
      </c>
      <c r="D33" s="251">
        <v>0.34899999999999998</v>
      </c>
      <c r="E33" s="251">
        <v>0.78500000000000003</v>
      </c>
      <c r="F33" s="251">
        <v>1.0740000000000001</v>
      </c>
      <c r="W33" s="14"/>
    </row>
    <row r="34" spans="1:23" x14ac:dyDescent="0.25">
      <c r="W34" s="14"/>
    </row>
    <row r="35" spans="1:23" x14ac:dyDescent="0.25">
      <c r="W35" s="14"/>
    </row>
    <row r="36" spans="1:23" x14ac:dyDescent="0.25">
      <c r="W36" s="14"/>
    </row>
    <row r="37" spans="1:23" x14ac:dyDescent="0.25">
      <c r="W37" s="14"/>
    </row>
    <row r="38" spans="1:23" x14ac:dyDescent="0.25">
      <c r="W38" s="14"/>
    </row>
    <row r="39" spans="1:23" x14ac:dyDescent="0.25">
      <c r="W39" s="14"/>
    </row>
    <row r="40" spans="1:23" x14ac:dyDescent="0.25">
      <c r="W40" s="14"/>
    </row>
    <row r="41" spans="1:23" x14ac:dyDescent="0.25">
      <c r="W41" s="14"/>
    </row>
    <row r="42" spans="1:23" x14ac:dyDescent="0.25">
      <c r="W42" s="14"/>
    </row>
    <row r="43" spans="1:23" x14ac:dyDescent="0.25">
      <c r="W43" s="14"/>
    </row>
    <row r="44" spans="1:23" x14ac:dyDescent="0.25">
      <c r="A44" s="13"/>
      <c r="B44" s="30"/>
      <c r="C44" s="30"/>
      <c r="D44" s="30"/>
      <c r="E44" s="69"/>
      <c r="F44" s="30"/>
      <c r="G44" s="13"/>
      <c r="H44" s="13"/>
      <c r="J44" s="35"/>
      <c r="K44" s="35"/>
      <c r="W44" s="14"/>
    </row>
    <row r="45" spans="1:23" x14ac:dyDescent="0.25">
      <c r="A45" s="13"/>
      <c r="B45" s="30"/>
      <c r="C45" s="30"/>
      <c r="D45" s="30"/>
      <c r="E45" s="69"/>
      <c r="F45" s="30"/>
      <c r="G45" s="13"/>
      <c r="H45" s="13"/>
      <c r="J45" s="35"/>
      <c r="K45" s="35"/>
      <c r="W45" s="14"/>
    </row>
    <row r="46" spans="1:23" x14ac:dyDescent="0.25">
      <c r="A46" s="13"/>
      <c r="B46" s="13"/>
      <c r="C46" s="13"/>
      <c r="D46" s="69"/>
      <c r="E46" s="69"/>
      <c r="F46" s="69"/>
      <c r="G46" s="13"/>
      <c r="H46" s="13"/>
      <c r="J46" s="35"/>
      <c r="K46" s="35"/>
      <c r="W46" s="14"/>
    </row>
    <row r="47" spans="1:23" x14ac:dyDescent="0.25">
      <c r="A47" s="77"/>
      <c r="B47" s="13"/>
      <c r="C47" s="13"/>
      <c r="D47" s="13"/>
      <c r="E47" s="13"/>
      <c r="F47" s="30"/>
      <c r="G47" s="13"/>
      <c r="H47" s="13"/>
      <c r="J47" s="35"/>
      <c r="K47" s="35"/>
      <c r="W47" s="14"/>
    </row>
    <row r="48" spans="1:23" x14ac:dyDescent="0.25">
      <c r="A48" s="13"/>
      <c r="B48" s="30"/>
      <c r="C48" s="30"/>
      <c r="D48" s="30"/>
      <c r="E48" s="30"/>
      <c r="F48" s="30"/>
      <c r="G48" s="13"/>
      <c r="H48" s="13"/>
      <c r="J48" s="35"/>
      <c r="K48" s="35"/>
      <c r="W48" s="14"/>
    </row>
    <row r="49" spans="1:23" x14ac:dyDescent="0.25">
      <c r="A49" s="13"/>
      <c r="B49" s="30"/>
      <c r="C49" s="30"/>
      <c r="D49" s="30"/>
      <c r="E49" s="30"/>
      <c r="F49" s="30"/>
      <c r="G49" s="13"/>
      <c r="H49" s="13"/>
      <c r="J49" s="35"/>
      <c r="K49" s="35"/>
      <c r="W49" s="14"/>
    </row>
    <row r="50" spans="1:23" x14ac:dyDescent="0.25">
      <c r="A50" s="13"/>
      <c r="B50" s="30"/>
      <c r="C50" s="30"/>
      <c r="D50" s="30"/>
      <c r="E50" s="69"/>
      <c r="F50" s="30"/>
      <c r="G50" s="13"/>
      <c r="H50" s="13"/>
      <c r="J50" s="35"/>
      <c r="K50" s="35"/>
      <c r="W50" s="14"/>
    </row>
    <row r="51" spans="1:23" x14ac:dyDescent="0.25">
      <c r="A51" s="13"/>
      <c r="B51" s="30"/>
      <c r="C51" s="30"/>
      <c r="D51" s="30"/>
      <c r="E51" s="69"/>
      <c r="F51" s="30"/>
      <c r="G51" s="13"/>
      <c r="H51" s="13"/>
      <c r="J51" s="35"/>
      <c r="K51" s="35"/>
      <c r="W51" s="14"/>
    </row>
    <row r="52" spans="1:23" x14ac:dyDescent="0.25">
      <c r="A52" s="13"/>
      <c r="B52" s="30"/>
      <c r="C52" s="30"/>
      <c r="D52" s="30"/>
      <c r="E52" s="69"/>
      <c r="F52" s="30"/>
      <c r="G52" s="13"/>
      <c r="H52" s="13"/>
      <c r="J52" s="35"/>
      <c r="K52" s="35"/>
      <c r="W52" s="14"/>
    </row>
    <row r="53" spans="1:23" x14ac:dyDescent="0.25">
      <c r="A53" s="13"/>
      <c r="B53" s="30"/>
      <c r="C53" s="30"/>
      <c r="D53" s="30"/>
      <c r="E53" s="69"/>
      <c r="F53" s="30"/>
      <c r="G53" s="13"/>
      <c r="H53" s="13"/>
      <c r="J53" s="35"/>
      <c r="K53" s="35"/>
      <c r="W53" s="14"/>
    </row>
    <row r="54" spans="1:23" x14ac:dyDescent="0.25">
      <c r="A54" s="13"/>
      <c r="B54" s="30"/>
      <c r="C54" s="30"/>
      <c r="D54" s="30"/>
      <c r="E54" s="69"/>
      <c r="F54" s="30"/>
      <c r="G54" s="13"/>
      <c r="H54" s="13"/>
      <c r="J54" s="35"/>
      <c r="K54" s="35"/>
      <c r="W54" s="14"/>
    </row>
    <row r="55" spans="1:23" x14ac:dyDescent="0.25">
      <c r="A55" s="13"/>
      <c r="B55" s="30"/>
      <c r="C55" s="30"/>
      <c r="D55" s="30"/>
      <c r="E55" s="69"/>
      <c r="F55" s="30"/>
      <c r="G55" s="13"/>
      <c r="H55" s="13"/>
      <c r="J55" s="35"/>
      <c r="K55" s="35"/>
    </row>
    <row r="56" spans="1:23" x14ac:dyDescent="0.25">
      <c r="A56" s="13"/>
      <c r="B56" s="30"/>
      <c r="C56" s="30"/>
      <c r="D56" s="30"/>
      <c r="E56" s="69"/>
      <c r="F56" s="30"/>
      <c r="G56" s="13"/>
      <c r="H56" s="13"/>
    </row>
    <row r="57" spans="1:23" x14ac:dyDescent="0.25">
      <c r="A57" s="13"/>
      <c r="B57" s="30"/>
      <c r="C57" s="30"/>
      <c r="D57" s="30"/>
      <c r="E57" s="69"/>
      <c r="F57" s="30"/>
      <c r="G57" s="13"/>
      <c r="H57" s="13"/>
    </row>
    <row r="58" spans="1:23" x14ac:dyDescent="0.25">
      <c r="A58" s="13"/>
      <c r="B58" s="30"/>
      <c r="C58" s="30"/>
      <c r="D58" s="30"/>
      <c r="E58" s="69"/>
      <c r="F58" s="30"/>
      <c r="G58" s="13"/>
      <c r="H58" s="13"/>
    </row>
    <row r="59" spans="1:23" x14ac:dyDescent="0.25">
      <c r="A59" s="13"/>
      <c r="B59" s="30"/>
      <c r="C59" s="30"/>
      <c r="D59" s="30"/>
      <c r="E59" s="69"/>
      <c r="F59" s="30"/>
      <c r="G59" s="13"/>
      <c r="H59" s="13"/>
    </row>
    <row r="60" spans="1:23" x14ac:dyDescent="0.25">
      <c r="A60" s="13"/>
      <c r="B60" s="13"/>
      <c r="C60" s="13"/>
      <c r="D60" s="69"/>
      <c r="E60" s="69"/>
      <c r="F60" s="69"/>
      <c r="G60" s="13"/>
      <c r="H60" s="13"/>
    </row>
    <row r="61" spans="1:23" x14ac:dyDescent="0.25">
      <c r="A61" s="77"/>
      <c r="B61" s="13"/>
      <c r="C61" s="13"/>
      <c r="D61" s="13"/>
      <c r="E61" s="13"/>
      <c r="F61" s="30"/>
      <c r="G61" s="13"/>
      <c r="H61" s="13"/>
    </row>
    <row r="62" spans="1:23" x14ac:dyDescent="0.25">
      <c r="A62" s="13"/>
      <c r="B62" s="30"/>
      <c r="C62" s="30"/>
      <c r="D62" s="30"/>
      <c r="E62" s="30"/>
      <c r="F62" s="30"/>
      <c r="G62" s="13"/>
      <c r="H62" s="13"/>
    </row>
    <row r="63" spans="1:23" x14ac:dyDescent="0.25">
      <c r="A63" s="13"/>
      <c r="B63" s="30"/>
      <c r="C63" s="30"/>
      <c r="D63" s="30"/>
      <c r="E63" s="30"/>
      <c r="F63" s="30"/>
      <c r="G63" s="13"/>
      <c r="H63" s="13"/>
    </row>
    <row r="64" spans="1:23" x14ac:dyDescent="0.25">
      <c r="A64" s="13"/>
      <c r="B64" s="30"/>
      <c r="C64" s="30"/>
      <c r="D64" s="30"/>
      <c r="E64" s="69"/>
      <c r="F64" s="30"/>
      <c r="G64" s="13"/>
      <c r="H64" s="13"/>
    </row>
    <row r="65" spans="1:8" x14ac:dyDescent="0.25">
      <c r="A65" s="13"/>
      <c r="B65" s="30"/>
      <c r="C65" s="30"/>
      <c r="D65" s="30"/>
      <c r="E65" s="69"/>
      <c r="F65" s="30"/>
      <c r="G65" s="13"/>
      <c r="H65" s="13"/>
    </row>
    <row r="66" spans="1:8" x14ac:dyDescent="0.25">
      <c r="A66" s="13"/>
      <c r="B66" s="30"/>
      <c r="C66" s="30"/>
      <c r="D66" s="30"/>
      <c r="E66" s="69"/>
      <c r="F66" s="30"/>
      <c r="G66" s="13"/>
      <c r="H66" s="13"/>
    </row>
    <row r="67" spans="1:8" x14ac:dyDescent="0.25">
      <c r="A67" s="13"/>
      <c r="B67" s="30"/>
      <c r="C67" s="30"/>
      <c r="D67" s="30"/>
      <c r="E67" s="69"/>
      <c r="F67" s="30"/>
      <c r="G67" s="13"/>
      <c r="H67" s="13"/>
    </row>
    <row r="68" spans="1:8" x14ac:dyDescent="0.25">
      <c r="A68" s="13"/>
      <c r="B68" s="30"/>
      <c r="C68" s="30"/>
      <c r="D68" s="30"/>
      <c r="E68" s="69"/>
      <c r="F68" s="30"/>
      <c r="G68" s="13"/>
      <c r="H68" s="13"/>
    </row>
    <row r="69" spans="1:8" x14ac:dyDescent="0.25">
      <c r="A69" s="13"/>
      <c r="B69" s="30"/>
      <c r="C69" s="30"/>
      <c r="D69" s="30"/>
      <c r="E69" s="69"/>
      <c r="F69" s="30"/>
      <c r="G69" s="13"/>
      <c r="H69" s="13"/>
    </row>
    <row r="70" spans="1:8" x14ac:dyDescent="0.25">
      <c r="A70" s="13"/>
      <c r="B70" s="30"/>
      <c r="C70" s="30"/>
      <c r="D70" s="30"/>
      <c r="E70" s="69"/>
      <c r="F70" s="30"/>
      <c r="G70" s="13"/>
      <c r="H70" s="13"/>
    </row>
    <row r="71" spans="1:8" x14ac:dyDescent="0.25">
      <c r="A71" s="13"/>
      <c r="B71" s="30"/>
      <c r="C71" s="30"/>
      <c r="D71" s="30"/>
      <c r="E71" s="69"/>
      <c r="F71" s="30"/>
      <c r="G71" s="13"/>
      <c r="H71" s="13"/>
    </row>
    <row r="72" spans="1:8" x14ac:dyDescent="0.25">
      <c r="A72" s="13"/>
      <c r="B72" s="30"/>
      <c r="C72" s="30"/>
      <c r="D72" s="30"/>
      <c r="E72" s="69"/>
      <c r="F72" s="30"/>
      <c r="G72" s="13"/>
      <c r="H72" s="13"/>
    </row>
    <row r="73" spans="1:8" x14ac:dyDescent="0.25">
      <c r="A73" s="13"/>
      <c r="B73" s="30"/>
      <c r="C73" s="30"/>
      <c r="D73" s="30"/>
      <c r="E73" s="69"/>
      <c r="F73" s="30"/>
      <c r="G73" s="13"/>
      <c r="H73" s="13"/>
    </row>
    <row r="74" spans="1:8" x14ac:dyDescent="0.25">
      <c r="A74" s="13"/>
      <c r="B74" s="13"/>
      <c r="C74" s="13"/>
      <c r="D74" s="69"/>
      <c r="E74" s="69"/>
      <c r="F74" s="69"/>
      <c r="G74" s="13"/>
      <c r="H74" s="13"/>
    </row>
    <row r="75" spans="1:8" x14ac:dyDescent="0.25">
      <c r="A75" s="77"/>
      <c r="B75" s="13"/>
      <c r="C75" s="13"/>
      <c r="D75" s="13"/>
      <c r="E75" s="13"/>
      <c r="F75" s="30"/>
      <c r="G75" s="13"/>
      <c r="H75" s="13"/>
    </row>
    <row r="76" spans="1:8" x14ac:dyDescent="0.25">
      <c r="A76" s="13"/>
      <c r="B76" s="30"/>
      <c r="C76" s="30"/>
      <c r="D76" s="30"/>
      <c r="E76" s="30"/>
      <c r="F76" s="30"/>
      <c r="G76" s="13"/>
      <c r="H76" s="13"/>
    </row>
    <row r="77" spans="1:8" x14ac:dyDescent="0.25">
      <c r="A77" s="13"/>
      <c r="B77" s="30"/>
      <c r="C77" s="30"/>
      <c r="D77" s="30"/>
      <c r="E77" s="30"/>
      <c r="F77" s="30"/>
      <c r="G77" s="13"/>
      <c r="H77" s="13"/>
    </row>
    <row r="78" spans="1:8" x14ac:dyDescent="0.25">
      <c r="A78" s="13"/>
      <c r="B78" s="30"/>
      <c r="C78" s="30"/>
      <c r="D78" s="30"/>
      <c r="E78" s="69"/>
      <c r="F78" s="30"/>
      <c r="G78" s="13"/>
      <c r="H78" s="13"/>
    </row>
    <row r="79" spans="1:8" x14ac:dyDescent="0.25">
      <c r="A79" s="13"/>
      <c r="B79" s="30"/>
      <c r="C79" s="30"/>
      <c r="D79" s="30"/>
      <c r="E79" s="69"/>
      <c r="F79" s="30"/>
      <c r="G79" s="13"/>
      <c r="H79" s="13"/>
    </row>
    <row r="80" spans="1:8" x14ac:dyDescent="0.25">
      <c r="A80" s="13"/>
      <c r="B80" s="30"/>
      <c r="C80" s="30"/>
      <c r="D80" s="30"/>
      <c r="E80" s="69"/>
      <c r="F80" s="30"/>
      <c r="G80" s="13"/>
      <c r="H80" s="13"/>
    </row>
    <row r="81" spans="1:8" x14ac:dyDescent="0.25">
      <c r="A81" s="13"/>
      <c r="B81" s="30"/>
      <c r="C81" s="30"/>
      <c r="D81" s="30"/>
      <c r="E81" s="69"/>
      <c r="F81" s="30"/>
      <c r="G81" s="13"/>
      <c r="H81" s="13"/>
    </row>
    <row r="82" spans="1:8" x14ac:dyDescent="0.25">
      <c r="A82" s="13"/>
      <c r="B82" s="30"/>
      <c r="C82" s="30"/>
      <c r="D82" s="30"/>
      <c r="E82" s="69"/>
      <c r="F82" s="30"/>
      <c r="G82" s="13"/>
      <c r="H82" s="13"/>
    </row>
    <row r="83" spans="1:8" x14ac:dyDescent="0.25">
      <c r="A83" s="13"/>
      <c r="B83" s="30"/>
      <c r="C83" s="30"/>
      <c r="D83" s="30"/>
      <c r="E83" s="69"/>
      <c r="F83" s="30"/>
      <c r="G83" s="13"/>
      <c r="H83" s="13"/>
    </row>
    <row r="84" spans="1:8" x14ac:dyDescent="0.25">
      <c r="A84" s="13"/>
      <c r="B84" s="30"/>
      <c r="C84" s="30"/>
      <c r="D84" s="30"/>
      <c r="E84" s="69"/>
      <c r="F84" s="30"/>
      <c r="G84" s="13"/>
      <c r="H84" s="13"/>
    </row>
    <row r="85" spans="1:8" x14ac:dyDescent="0.25">
      <c r="A85" s="13"/>
      <c r="B85" s="30"/>
      <c r="C85" s="30"/>
      <c r="D85" s="30"/>
      <c r="E85" s="69"/>
      <c r="F85" s="30"/>
      <c r="G85" s="13"/>
      <c r="H85" s="13"/>
    </row>
    <row r="86" spans="1:8" x14ac:dyDescent="0.25">
      <c r="A86" s="13"/>
      <c r="B86" s="30"/>
      <c r="C86" s="30"/>
      <c r="D86" s="30"/>
      <c r="E86" s="69"/>
      <c r="F86" s="30"/>
      <c r="G86" s="13"/>
      <c r="H86" s="13"/>
    </row>
    <row r="87" spans="1:8" x14ac:dyDescent="0.25">
      <c r="A87" s="13"/>
      <c r="B87" s="30"/>
      <c r="C87" s="30"/>
      <c r="D87" s="30"/>
      <c r="E87" s="69"/>
      <c r="F87" s="30"/>
      <c r="G87" s="13"/>
      <c r="H87" s="13"/>
    </row>
    <row r="88" spans="1:8" x14ac:dyDescent="0.25">
      <c r="A88" s="13"/>
      <c r="B88" s="13"/>
      <c r="C88" s="13"/>
      <c r="D88" s="69"/>
      <c r="E88" s="69"/>
      <c r="F88" s="69"/>
      <c r="G88" s="13"/>
      <c r="H88" s="13"/>
    </row>
    <row r="89" spans="1:8" x14ac:dyDescent="0.25">
      <c r="A89" s="77"/>
      <c r="B89" s="13"/>
      <c r="C89" s="13"/>
      <c r="D89" s="13"/>
      <c r="E89" s="13"/>
      <c r="F89" s="30"/>
      <c r="G89" s="13"/>
      <c r="H89" s="13"/>
    </row>
    <row r="90" spans="1:8" x14ac:dyDescent="0.25">
      <c r="A90" s="13"/>
      <c r="B90" s="30"/>
      <c r="C90" s="30"/>
      <c r="D90" s="30"/>
      <c r="E90" s="30"/>
      <c r="F90" s="30"/>
      <c r="G90" s="13"/>
      <c r="H90" s="13"/>
    </row>
    <row r="91" spans="1:8" x14ac:dyDescent="0.25">
      <c r="A91" s="13"/>
      <c r="B91" s="30"/>
      <c r="C91" s="30"/>
      <c r="D91" s="30"/>
      <c r="E91" s="30"/>
      <c r="F91" s="30"/>
      <c r="G91" s="13"/>
      <c r="H91" s="13"/>
    </row>
    <row r="92" spans="1:8" x14ac:dyDescent="0.25">
      <c r="A92" s="13"/>
      <c r="B92" s="30"/>
      <c r="C92" s="30"/>
      <c r="D92" s="30"/>
      <c r="E92" s="69"/>
      <c r="F92" s="30"/>
      <c r="G92" s="13"/>
      <c r="H92" s="13"/>
    </row>
    <row r="93" spans="1:8" x14ac:dyDescent="0.25">
      <c r="A93" s="13"/>
      <c r="B93" s="30"/>
      <c r="C93" s="30"/>
      <c r="D93" s="30"/>
      <c r="E93" s="69"/>
      <c r="F93" s="30"/>
      <c r="G93" s="13"/>
      <c r="H93" s="13"/>
    </row>
    <row r="94" spans="1:8" x14ac:dyDescent="0.25">
      <c r="A94" s="13"/>
      <c r="B94" s="30"/>
      <c r="C94" s="30"/>
      <c r="D94" s="30"/>
      <c r="E94" s="69"/>
      <c r="F94" s="30"/>
      <c r="G94" s="13"/>
      <c r="H94" s="13"/>
    </row>
    <row r="95" spans="1:8" x14ac:dyDescent="0.25">
      <c r="A95" s="13"/>
      <c r="B95" s="30"/>
      <c r="C95" s="30"/>
      <c r="D95" s="30"/>
      <c r="E95" s="69"/>
      <c r="F95" s="30"/>
      <c r="G95" s="13"/>
      <c r="H95" s="13"/>
    </row>
    <row r="96" spans="1:8" x14ac:dyDescent="0.25">
      <c r="A96" s="13"/>
      <c r="B96" s="30"/>
      <c r="C96" s="30"/>
      <c r="D96" s="30"/>
      <c r="E96" s="69"/>
      <c r="F96" s="30"/>
      <c r="G96" s="13"/>
      <c r="H96" s="13"/>
    </row>
    <row r="97" spans="1:8" x14ac:dyDescent="0.25">
      <c r="A97" s="13"/>
      <c r="B97" s="30"/>
      <c r="C97" s="30"/>
      <c r="D97" s="30"/>
      <c r="E97" s="69"/>
      <c r="F97" s="30"/>
      <c r="G97" s="13"/>
      <c r="H97" s="13"/>
    </row>
    <row r="98" spans="1:8" x14ac:dyDescent="0.25">
      <c r="A98" s="13"/>
      <c r="B98" s="30"/>
      <c r="C98" s="30"/>
      <c r="D98" s="30"/>
      <c r="E98" s="69"/>
      <c r="F98" s="30"/>
      <c r="G98" s="13"/>
      <c r="H98" s="13"/>
    </row>
    <row r="99" spans="1:8" x14ac:dyDescent="0.25">
      <c r="A99" s="13"/>
      <c r="B99" s="30"/>
      <c r="C99" s="30"/>
      <c r="D99" s="30"/>
      <c r="E99" s="69"/>
      <c r="F99" s="30"/>
      <c r="G99" s="13"/>
      <c r="H99" s="13"/>
    </row>
    <row r="100" spans="1:8" x14ac:dyDescent="0.25">
      <c r="A100" s="13"/>
      <c r="B100" s="30"/>
      <c r="C100" s="30"/>
      <c r="D100" s="30"/>
      <c r="E100" s="69"/>
      <c r="F100" s="30"/>
      <c r="G100" s="13"/>
      <c r="H100" s="13"/>
    </row>
    <row r="101" spans="1:8" x14ac:dyDescent="0.25">
      <c r="A101" s="13"/>
      <c r="B101" s="30"/>
      <c r="C101" s="30"/>
      <c r="D101" s="30"/>
      <c r="E101" s="69"/>
      <c r="F101" s="30"/>
      <c r="G101" s="13"/>
      <c r="H101" s="13"/>
    </row>
    <row r="102" spans="1:8" x14ac:dyDescent="0.25">
      <c r="A102" s="13"/>
      <c r="B102" s="13"/>
      <c r="C102" s="13"/>
      <c r="D102" s="69"/>
      <c r="E102" s="69"/>
      <c r="F102" s="69"/>
      <c r="G102" s="13"/>
      <c r="H102" s="13"/>
    </row>
    <row r="103" spans="1:8" x14ac:dyDescent="0.25">
      <c r="A103" s="77"/>
      <c r="B103" s="13"/>
      <c r="C103" s="13"/>
      <c r="D103" s="13"/>
      <c r="E103" s="13"/>
      <c r="F103" s="30"/>
      <c r="G103" s="13"/>
      <c r="H103" s="13"/>
    </row>
    <row r="104" spans="1:8" x14ac:dyDescent="0.25">
      <c r="A104" s="13"/>
      <c r="B104" s="30"/>
      <c r="C104" s="30"/>
      <c r="D104" s="30"/>
      <c r="E104" s="30"/>
      <c r="F104" s="30"/>
      <c r="G104" s="13"/>
      <c r="H104" s="13"/>
    </row>
    <row r="105" spans="1:8" x14ac:dyDescent="0.25">
      <c r="A105" s="13"/>
      <c r="B105" s="30"/>
      <c r="C105" s="30"/>
      <c r="D105" s="30"/>
      <c r="E105" s="30"/>
      <c r="F105" s="30"/>
      <c r="G105" s="13"/>
      <c r="H105" s="13"/>
    </row>
    <row r="106" spans="1:8" x14ac:dyDescent="0.25">
      <c r="A106" s="13"/>
      <c r="B106" s="30"/>
      <c r="C106" s="30"/>
      <c r="D106" s="30"/>
      <c r="E106" s="69"/>
      <c r="F106" s="30"/>
      <c r="G106" s="13"/>
      <c r="H106" s="13"/>
    </row>
    <row r="107" spans="1:8" x14ac:dyDescent="0.25">
      <c r="A107" s="13"/>
      <c r="B107" s="30"/>
      <c r="C107" s="30"/>
      <c r="D107" s="30"/>
      <c r="E107" s="69"/>
      <c r="F107" s="30"/>
      <c r="G107" s="13"/>
      <c r="H107" s="13"/>
    </row>
    <row r="108" spans="1:8" x14ac:dyDescent="0.25">
      <c r="A108" s="13"/>
      <c r="B108" s="30"/>
      <c r="C108" s="30"/>
      <c r="D108" s="30"/>
      <c r="E108" s="69"/>
      <c r="F108" s="30"/>
      <c r="G108" s="13"/>
      <c r="H108" s="13"/>
    </row>
    <row r="109" spans="1:8" x14ac:dyDescent="0.25">
      <c r="A109" s="13"/>
      <c r="B109" s="30"/>
      <c r="C109" s="30"/>
      <c r="D109" s="30"/>
      <c r="E109" s="69"/>
      <c r="F109" s="30"/>
      <c r="G109" s="13"/>
      <c r="H109" s="13"/>
    </row>
    <row r="110" spans="1:8" x14ac:dyDescent="0.25">
      <c r="A110" s="13"/>
      <c r="B110" s="30"/>
      <c r="C110" s="30"/>
      <c r="D110" s="30"/>
      <c r="E110" s="69"/>
      <c r="F110" s="30"/>
      <c r="G110" s="13"/>
      <c r="H110" s="13"/>
    </row>
    <row r="111" spans="1:8" x14ac:dyDescent="0.25">
      <c r="A111" s="13"/>
      <c r="B111" s="30"/>
      <c r="C111" s="30"/>
      <c r="D111" s="30"/>
      <c r="E111" s="69"/>
      <c r="F111" s="30"/>
      <c r="G111" s="13"/>
      <c r="H111" s="13"/>
    </row>
    <row r="112" spans="1:8" x14ac:dyDescent="0.25">
      <c r="A112" s="13"/>
      <c r="B112" s="30"/>
      <c r="C112" s="30"/>
      <c r="D112" s="30"/>
      <c r="E112" s="69"/>
      <c r="F112" s="30"/>
      <c r="G112" s="13"/>
      <c r="H112" s="13"/>
    </row>
    <row r="113" spans="1:8" x14ac:dyDescent="0.25">
      <c r="A113" s="13"/>
      <c r="B113" s="30"/>
      <c r="C113" s="30"/>
      <c r="D113" s="30"/>
      <c r="E113" s="69"/>
      <c r="F113" s="30"/>
      <c r="G113" s="13"/>
      <c r="H113" s="13"/>
    </row>
    <row r="114" spans="1:8" x14ac:dyDescent="0.25">
      <c r="A114" s="13"/>
      <c r="B114" s="30"/>
      <c r="C114" s="30"/>
      <c r="D114" s="30"/>
      <c r="E114" s="69"/>
      <c r="F114" s="30"/>
      <c r="G114" s="13"/>
      <c r="H114" s="13"/>
    </row>
    <row r="115" spans="1:8" x14ac:dyDescent="0.25">
      <c r="A115" s="13"/>
      <c r="B115" s="30"/>
      <c r="C115" s="30"/>
      <c r="D115" s="30"/>
      <c r="E115" s="69"/>
      <c r="F115" s="30"/>
      <c r="G115" s="13"/>
      <c r="H115" s="13"/>
    </row>
    <row r="116" spans="1:8" x14ac:dyDescent="0.25">
      <c r="A116" s="13"/>
      <c r="B116" s="13"/>
      <c r="C116" s="13"/>
      <c r="D116" s="69"/>
      <c r="E116" s="69"/>
      <c r="F116" s="69"/>
      <c r="G116" s="13"/>
      <c r="H116" s="13"/>
    </row>
    <row r="117" spans="1:8" x14ac:dyDescent="0.25">
      <c r="A117" s="69"/>
      <c r="B117" s="13"/>
      <c r="C117" s="13"/>
      <c r="D117" s="13"/>
      <c r="E117" s="13"/>
      <c r="F117" s="13"/>
      <c r="G117" s="13"/>
      <c r="H117" s="13"/>
    </row>
    <row r="118" spans="1:8" x14ac:dyDescent="0.25">
      <c r="A118" s="69"/>
      <c r="B118" s="13"/>
      <c r="C118" s="13"/>
      <c r="D118" s="13"/>
      <c r="E118" s="13"/>
      <c r="F118" s="13"/>
      <c r="G118" s="13"/>
      <c r="H118" s="13"/>
    </row>
    <row r="119" spans="1:8" x14ac:dyDescent="0.25">
      <c r="A119" s="69"/>
      <c r="B119" s="13"/>
      <c r="C119" s="13"/>
      <c r="D119" s="13"/>
      <c r="E119" s="13"/>
      <c r="F119" s="13"/>
      <c r="G119" s="13"/>
      <c r="H119" s="13"/>
    </row>
    <row r="120" spans="1:8" x14ac:dyDescent="0.25">
      <c r="A120" s="69"/>
      <c r="B120" s="13"/>
      <c r="C120" s="13"/>
      <c r="D120" s="13"/>
      <c r="E120" s="13"/>
      <c r="F120" s="13"/>
      <c r="G120" s="13"/>
      <c r="H120" s="13"/>
    </row>
    <row r="121" spans="1:8" x14ac:dyDescent="0.25">
      <c r="A121" s="69"/>
      <c r="B121" s="13"/>
      <c r="C121" s="13"/>
      <c r="D121" s="13"/>
      <c r="E121" s="13"/>
      <c r="F121" s="13"/>
      <c r="G121" s="13"/>
      <c r="H121" s="13"/>
    </row>
    <row r="122" spans="1:8" x14ac:dyDescent="0.25">
      <c r="A122" s="69"/>
      <c r="B122" s="13"/>
      <c r="C122" s="13"/>
      <c r="D122" s="13"/>
      <c r="E122" s="13"/>
      <c r="F122" s="13"/>
      <c r="G122" s="13"/>
      <c r="H122" s="13"/>
    </row>
    <row r="123" spans="1:8" x14ac:dyDescent="0.25">
      <c r="A123" s="69"/>
      <c r="B123" s="13"/>
      <c r="C123" s="13"/>
      <c r="D123" s="13"/>
      <c r="E123" s="13"/>
      <c r="F123" s="13"/>
      <c r="G123" s="13"/>
      <c r="H123" s="13"/>
    </row>
    <row r="124" spans="1:8" x14ac:dyDescent="0.25">
      <c r="A124" s="69"/>
      <c r="B124" s="13"/>
      <c r="C124" s="13"/>
      <c r="D124" s="13"/>
      <c r="E124" s="13"/>
      <c r="F124" s="13"/>
      <c r="G124" s="13"/>
      <c r="H124" s="13"/>
    </row>
    <row r="125" spans="1:8" x14ac:dyDescent="0.25">
      <c r="A125" s="69"/>
      <c r="B125" s="13"/>
      <c r="C125" s="13"/>
      <c r="D125" s="13"/>
      <c r="E125" s="13"/>
      <c r="F125" s="13"/>
      <c r="G125" s="13"/>
      <c r="H125" s="13"/>
    </row>
    <row r="126" spans="1:8" x14ac:dyDescent="0.25">
      <c r="A126" s="69"/>
      <c r="B126" s="13"/>
      <c r="C126" s="13"/>
      <c r="D126" s="13"/>
      <c r="E126" s="13"/>
      <c r="F126" s="13"/>
      <c r="G126" s="13"/>
      <c r="H126" s="13"/>
    </row>
    <row r="127" spans="1:8" x14ac:dyDescent="0.25">
      <c r="A127" s="69"/>
      <c r="B127" s="13"/>
      <c r="C127" s="13"/>
      <c r="D127" s="13"/>
      <c r="E127" s="13"/>
      <c r="F127" s="13"/>
      <c r="G127" s="13"/>
      <c r="H127" s="13"/>
    </row>
    <row r="128" spans="1:8" x14ac:dyDescent="0.25">
      <c r="A128" s="69"/>
      <c r="B128" s="13"/>
      <c r="C128" s="13"/>
      <c r="D128" s="13"/>
      <c r="E128" s="13"/>
      <c r="F128" s="13"/>
      <c r="G128" s="13"/>
      <c r="H128" s="13"/>
    </row>
    <row r="129" spans="1:8" x14ac:dyDescent="0.25">
      <c r="A129" s="69"/>
      <c r="B129" s="13"/>
      <c r="C129" s="13"/>
      <c r="D129" s="13"/>
      <c r="E129" s="13"/>
      <c r="F129" s="13"/>
      <c r="G129" s="13"/>
      <c r="H129" s="13"/>
    </row>
    <row r="130" spans="1:8" x14ac:dyDescent="0.25">
      <c r="A130" s="69"/>
      <c r="B130" s="13"/>
      <c r="C130" s="13"/>
      <c r="D130" s="13"/>
      <c r="E130" s="13"/>
      <c r="F130" s="13"/>
      <c r="G130" s="13"/>
      <c r="H130" s="13"/>
    </row>
    <row r="131" spans="1:8" x14ac:dyDescent="0.25">
      <c r="A131" s="69"/>
      <c r="B131" s="13"/>
      <c r="C131" s="13"/>
      <c r="D131" s="13"/>
      <c r="E131" s="13"/>
      <c r="F131" s="13"/>
      <c r="G131" s="13"/>
      <c r="H131" s="13"/>
    </row>
    <row r="132" spans="1:8" x14ac:dyDescent="0.25">
      <c r="A132" s="69"/>
      <c r="B132" s="13"/>
      <c r="C132" s="13"/>
      <c r="D132" s="13"/>
      <c r="E132" s="13"/>
      <c r="F132" s="13"/>
      <c r="G132" s="13"/>
      <c r="H132" s="13"/>
    </row>
    <row r="133" spans="1:8" x14ac:dyDescent="0.25">
      <c r="A133" s="69"/>
      <c r="B133" s="13"/>
      <c r="C133" s="13"/>
      <c r="D133" s="13"/>
      <c r="E133" s="13"/>
      <c r="F133" s="13"/>
      <c r="G133" s="13"/>
      <c r="H133" s="13"/>
    </row>
    <row r="134" spans="1:8" x14ac:dyDescent="0.25">
      <c r="A134" s="69"/>
      <c r="B134" s="13"/>
      <c r="C134" s="13"/>
      <c r="D134" s="13"/>
      <c r="E134" s="13"/>
      <c r="F134" s="13"/>
      <c r="G134" s="13"/>
      <c r="H134" s="13"/>
    </row>
    <row r="135" spans="1:8" x14ac:dyDescent="0.25">
      <c r="A135" s="69"/>
      <c r="B135" s="13"/>
      <c r="C135" s="13"/>
      <c r="D135" s="13"/>
      <c r="E135" s="13"/>
      <c r="F135" s="13"/>
      <c r="G135" s="13"/>
      <c r="H135" s="13"/>
    </row>
    <row r="136" spans="1:8" x14ac:dyDescent="0.25">
      <c r="A136" s="69"/>
      <c r="B136" s="13"/>
      <c r="C136" s="13"/>
      <c r="D136" s="13"/>
      <c r="E136" s="13"/>
      <c r="F136" s="13"/>
      <c r="G136" s="13"/>
      <c r="H136" s="13"/>
    </row>
    <row r="137" spans="1:8" x14ac:dyDescent="0.25">
      <c r="A137" s="69"/>
      <c r="B137" s="13"/>
      <c r="C137" s="13"/>
      <c r="D137" s="13"/>
      <c r="E137" s="13"/>
      <c r="F137" s="13"/>
      <c r="G137" s="13"/>
      <c r="H137" s="13"/>
    </row>
    <row r="138" spans="1:8" x14ac:dyDescent="0.25">
      <c r="A138" s="69"/>
      <c r="B138" s="13"/>
      <c r="C138" s="13"/>
      <c r="D138" s="13"/>
      <c r="E138" s="13"/>
      <c r="F138" s="13"/>
      <c r="G138" s="13"/>
      <c r="H138" s="13"/>
    </row>
    <row r="139" spans="1:8" x14ac:dyDescent="0.25">
      <c r="A139" s="69"/>
      <c r="B139" s="13"/>
      <c r="C139" s="13"/>
      <c r="D139" s="13"/>
      <c r="E139" s="13"/>
      <c r="F139" s="13"/>
      <c r="G139" s="13"/>
      <c r="H139" s="13"/>
    </row>
    <row r="140" spans="1:8" x14ac:dyDescent="0.25">
      <c r="A140" s="69"/>
      <c r="B140" s="13"/>
      <c r="C140" s="13"/>
      <c r="D140" s="13"/>
      <c r="E140" s="13"/>
      <c r="F140" s="13"/>
      <c r="G140" s="13"/>
      <c r="H140" s="13"/>
    </row>
    <row r="141" spans="1:8" x14ac:dyDescent="0.25">
      <c r="A141" s="69"/>
      <c r="B141" s="13"/>
      <c r="C141" s="13"/>
      <c r="D141" s="13"/>
      <c r="E141" s="13"/>
      <c r="F141" s="13"/>
      <c r="G141" s="13"/>
      <c r="H141" s="13"/>
    </row>
    <row r="142" spans="1:8" x14ac:dyDescent="0.25">
      <c r="A142" s="69"/>
      <c r="B142" s="13"/>
      <c r="C142" s="13"/>
      <c r="D142" s="13"/>
      <c r="E142" s="13"/>
      <c r="F142" s="13"/>
      <c r="G142" s="13"/>
      <c r="H142" s="13"/>
    </row>
    <row r="143" spans="1:8" x14ac:dyDescent="0.25">
      <c r="A143" s="69"/>
      <c r="B143" s="13"/>
      <c r="C143" s="13"/>
      <c r="D143" s="13"/>
      <c r="E143" s="13"/>
      <c r="F143" s="13"/>
      <c r="G143" s="13"/>
      <c r="H143" s="13"/>
    </row>
    <row r="144" spans="1:8" x14ac:dyDescent="0.25">
      <c r="A144" s="69"/>
      <c r="B144" s="13"/>
      <c r="C144" s="13"/>
      <c r="D144" s="13"/>
      <c r="E144" s="13"/>
      <c r="F144" s="13"/>
      <c r="G144" s="13"/>
      <c r="H144" s="13"/>
    </row>
    <row r="145" spans="1:8" x14ac:dyDescent="0.25">
      <c r="A145" s="69"/>
      <c r="B145" s="13"/>
      <c r="C145" s="13"/>
      <c r="D145" s="13"/>
      <c r="E145" s="13"/>
      <c r="F145" s="13"/>
      <c r="G145" s="13"/>
      <c r="H145" s="13"/>
    </row>
    <row r="146" spans="1:8" x14ac:dyDescent="0.25">
      <c r="A146" s="69"/>
      <c r="B146" s="13"/>
      <c r="C146" s="13"/>
      <c r="D146" s="13"/>
      <c r="E146" s="13"/>
      <c r="F146" s="13"/>
      <c r="G146" s="13"/>
      <c r="H146" s="13"/>
    </row>
    <row r="147" spans="1:8" x14ac:dyDescent="0.25">
      <c r="A147" s="69"/>
      <c r="B147" s="13"/>
      <c r="C147" s="13"/>
      <c r="D147" s="13"/>
      <c r="E147" s="13"/>
      <c r="F147" s="13"/>
      <c r="G147" s="13"/>
      <c r="H147" s="13"/>
    </row>
    <row r="148" spans="1:8" x14ac:dyDescent="0.25">
      <c r="A148" s="69"/>
      <c r="B148" s="13"/>
      <c r="C148" s="13"/>
      <c r="D148" s="13"/>
      <c r="E148" s="13"/>
      <c r="F148" s="13"/>
      <c r="G148" s="13"/>
      <c r="H148" s="13"/>
    </row>
    <row r="149" spans="1:8" x14ac:dyDescent="0.25">
      <c r="A149" s="69"/>
      <c r="B149" s="13"/>
      <c r="C149" s="13"/>
      <c r="D149" s="13"/>
      <c r="E149" s="13"/>
      <c r="F149" s="13"/>
      <c r="G149" s="13"/>
      <c r="H149" s="13"/>
    </row>
    <row r="150" spans="1:8" x14ac:dyDescent="0.25">
      <c r="A150" s="69"/>
      <c r="B150" s="13"/>
      <c r="C150" s="13"/>
      <c r="D150" s="13"/>
      <c r="E150" s="13"/>
      <c r="F150" s="13"/>
      <c r="G150" s="13"/>
      <c r="H150" s="13"/>
    </row>
    <row r="151" spans="1:8" x14ac:dyDescent="0.25">
      <c r="A151" s="69"/>
      <c r="B151" s="13"/>
      <c r="C151" s="13"/>
      <c r="D151" s="13"/>
      <c r="E151" s="13"/>
      <c r="F151" s="13"/>
      <c r="G151" s="13"/>
      <c r="H151" s="13"/>
    </row>
    <row r="152" spans="1:8" x14ac:dyDescent="0.25">
      <c r="A152" s="69"/>
      <c r="B152" s="13"/>
      <c r="C152" s="13"/>
      <c r="D152" s="13"/>
      <c r="E152" s="13"/>
      <c r="F152" s="13"/>
      <c r="G152" s="13"/>
      <c r="H152" s="13"/>
    </row>
    <row r="153" spans="1:8" x14ac:dyDescent="0.25">
      <c r="A153" s="69"/>
      <c r="B153" s="13"/>
      <c r="C153" s="13"/>
      <c r="D153" s="13"/>
      <c r="E153" s="13"/>
      <c r="F153" s="13"/>
      <c r="G153" s="13"/>
      <c r="H153" s="13"/>
    </row>
    <row r="154" spans="1:8" x14ac:dyDescent="0.25">
      <c r="A154" s="69"/>
      <c r="B154" s="13"/>
      <c r="C154" s="13"/>
      <c r="D154" s="13"/>
      <c r="E154" s="13"/>
      <c r="F154" s="13"/>
      <c r="G154" s="13"/>
      <c r="H154" s="13"/>
    </row>
    <row r="155" spans="1:8" x14ac:dyDescent="0.25">
      <c r="A155" s="69"/>
      <c r="B155" s="13"/>
      <c r="C155" s="13"/>
      <c r="D155" s="13"/>
      <c r="E155" s="13"/>
      <c r="F155" s="13"/>
      <c r="G155" s="13"/>
      <c r="H155" s="13"/>
    </row>
    <row r="156" spans="1:8" x14ac:dyDescent="0.25">
      <c r="A156" s="69"/>
      <c r="B156" s="13"/>
      <c r="C156" s="13"/>
      <c r="D156" s="13"/>
      <c r="E156" s="13"/>
      <c r="F156" s="13"/>
      <c r="G156" s="13"/>
      <c r="H156" s="13"/>
    </row>
    <row r="157" spans="1:8" x14ac:dyDescent="0.25">
      <c r="A157" s="69"/>
      <c r="B157" s="13"/>
      <c r="C157" s="13"/>
      <c r="D157" s="13"/>
      <c r="E157" s="13"/>
      <c r="F157" s="13"/>
      <c r="G157" s="13"/>
      <c r="H157" s="13"/>
    </row>
    <row r="158" spans="1:8" x14ac:dyDescent="0.25">
      <c r="A158" s="69"/>
      <c r="B158" s="13"/>
      <c r="C158" s="13"/>
      <c r="D158" s="13"/>
      <c r="E158" s="13"/>
      <c r="F158" s="13"/>
      <c r="G158" s="13"/>
      <c r="H158" s="13"/>
    </row>
    <row r="159" spans="1:8" x14ac:dyDescent="0.25">
      <c r="A159" s="69"/>
      <c r="B159" s="13"/>
      <c r="C159" s="13"/>
      <c r="D159" s="13"/>
      <c r="E159" s="13"/>
      <c r="F159" s="13"/>
      <c r="G159" s="13"/>
      <c r="H159" s="13"/>
    </row>
    <row r="160" spans="1:8" x14ac:dyDescent="0.25">
      <c r="A160" s="69"/>
      <c r="B160" s="13"/>
      <c r="C160" s="13"/>
      <c r="D160" s="13"/>
      <c r="E160" s="13"/>
      <c r="F160" s="13"/>
      <c r="G160" s="13"/>
      <c r="H160" s="13"/>
    </row>
    <row r="161" spans="1:8" x14ac:dyDescent="0.25">
      <c r="A161" s="69"/>
      <c r="B161" s="13"/>
      <c r="C161" s="13"/>
      <c r="D161" s="13"/>
      <c r="E161" s="13"/>
      <c r="F161" s="13"/>
      <c r="G161" s="13"/>
      <c r="H161" s="13"/>
    </row>
    <row r="162" spans="1:8" x14ac:dyDescent="0.25">
      <c r="A162" s="69"/>
      <c r="B162" s="13"/>
      <c r="C162" s="13"/>
      <c r="D162" s="13"/>
      <c r="E162" s="13"/>
      <c r="F162" s="13"/>
      <c r="G162" s="13"/>
      <c r="H162" s="13"/>
    </row>
    <row r="163" spans="1:8" x14ac:dyDescent="0.25">
      <c r="A163" s="69"/>
      <c r="B163" s="13"/>
      <c r="C163" s="13"/>
      <c r="D163" s="13"/>
      <c r="E163" s="13"/>
      <c r="F163" s="13"/>
      <c r="G163" s="13"/>
      <c r="H163" s="13"/>
    </row>
    <row r="164" spans="1:8" x14ac:dyDescent="0.25">
      <c r="A164" s="69"/>
      <c r="B164" s="13"/>
      <c r="C164" s="13"/>
      <c r="D164" s="13"/>
      <c r="E164" s="13"/>
      <c r="F164" s="13"/>
      <c r="G164" s="13"/>
      <c r="H164" s="13"/>
    </row>
    <row r="165" spans="1:8" x14ac:dyDescent="0.25">
      <c r="A165" s="69"/>
      <c r="B165" s="13"/>
      <c r="C165" s="13"/>
      <c r="D165" s="13"/>
      <c r="E165" s="13"/>
      <c r="F165" s="13"/>
      <c r="G165" s="13"/>
      <c r="H165" s="13"/>
    </row>
    <row r="166" spans="1:8" x14ac:dyDescent="0.25">
      <c r="A166" s="69"/>
      <c r="B166" s="13"/>
      <c r="C166" s="13"/>
      <c r="D166" s="13"/>
      <c r="E166" s="13"/>
      <c r="F166" s="13"/>
      <c r="G166" s="13"/>
      <c r="H166" s="13"/>
    </row>
    <row r="167" spans="1:8" x14ac:dyDescent="0.25">
      <c r="A167" s="69"/>
      <c r="B167" s="13"/>
      <c r="C167" s="13"/>
      <c r="D167" s="13"/>
      <c r="E167" s="13"/>
      <c r="F167" s="13"/>
      <c r="G167" s="13"/>
      <c r="H167" s="13"/>
    </row>
    <row r="168" spans="1:8" x14ac:dyDescent="0.25">
      <c r="A168" s="69"/>
      <c r="B168" s="13"/>
      <c r="C168" s="13"/>
      <c r="D168" s="13"/>
      <c r="E168" s="13"/>
      <c r="F168" s="13"/>
      <c r="G168" s="13"/>
      <c r="H168" s="13"/>
    </row>
    <row r="169" spans="1:8" x14ac:dyDescent="0.25">
      <c r="A169" s="69"/>
      <c r="B169" s="13"/>
      <c r="C169" s="13"/>
      <c r="D169" s="13"/>
      <c r="E169" s="13"/>
      <c r="F169" s="13"/>
      <c r="G169" s="13"/>
      <c r="H169" s="13"/>
    </row>
    <row r="170" spans="1:8" x14ac:dyDescent="0.25">
      <c r="A170" s="69"/>
      <c r="B170" s="13"/>
      <c r="C170" s="13"/>
      <c r="D170" s="13"/>
      <c r="E170" s="13"/>
      <c r="F170" s="13"/>
      <c r="G170" s="13"/>
      <c r="H170" s="13"/>
    </row>
    <row r="171" spans="1:8" x14ac:dyDescent="0.25">
      <c r="A171" s="69"/>
      <c r="B171" s="13"/>
      <c r="C171" s="13"/>
      <c r="D171" s="13"/>
      <c r="E171" s="13"/>
      <c r="F171" s="13"/>
      <c r="G171" s="13"/>
      <c r="H171" s="13"/>
    </row>
    <row r="172" spans="1:8" x14ac:dyDescent="0.25">
      <c r="A172" s="69"/>
      <c r="B172" s="13"/>
      <c r="C172" s="13"/>
      <c r="D172" s="13"/>
      <c r="E172" s="13"/>
      <c r="F172" s="13"/>
      <c r="G172" s="13"/>
      <c r="H172" s="13"/>
    </row>
    <row r="173" spans="1:8" x14ac:dyDescent="0.25">
      <c r="A173" s="69"/>
      <c r="B173" s="13"/>
      <c r="C173" s="13"/>
      <c r="D173" s="13"/>
      <c r="E173" s="13"/>
      <c r="F173" s="13"/>
      <c r="G173" s="13"/>
      <c r="H173" s="13"/>
    </row>
    <row r="174" spans="1:8" x14ac:dyDescent="0.25">
      <c r="A174" s="69"/>
      <c r="B174" s="13"/>
      <c r="C174" s="13"/>
      <c r="D174" s="13"/>
      <c r="E174" s="13"/>
      <c r="F174" s="13"/>
      <c r="G174" s="13"/>
      <c r="H174" s="13"/>
    </row>
    <row r="175" spans="1:8" x14ac:dyDescent="0.25">
      <c r="A175" s="69"/>
      <c r="B175" s="13"/>
      <c r="C175" s="13"/>
      <c r="D175" s="13"/>
      <c r="E175" s="13"/>
      <c r="F175" s="13"/>
      <c r="G175" s="13"/>
      <c r="H175" s="13"/>
    </row>
    <row r="176" spans="1:8" x14ac:dyDescent="0.25">
      <c r="A176" s="69"/>
      <c r="B176" s="13"/>
      <c r="C176" s="13"/>
      <c r="D176" s="13"/>
      <c r="E176" s="13"/>
      <c r="F176" s="13"/>
      <c r="G176" s="13"/>
      <c r="H176" s="13"/>
    </row>
    <row r="177" spans="1:8" x14ac:dyDescent="0.25">
      <c r="A177" s="69"/>
      <c r="B177" s="13"/>
      <c r="C177" s="13"/>
      <c r="D177" s="13"/>
      <c r="E177" s="13"/>
      <c r="F177" s="13"/>
      <c r="G177" s="13"/>
      <c r="H177" s="13"/>
    </row>
    <row r="178" spans="1:8" x14ac:dyDescent="0.25">
      <c r="A178" s="69"/>
      <c r="B178" s="13"/>
      <c r="C178" s="13"/>
      <c r="D178" s="13"/>
      <c r="E178" s="13"/>
      <c r="F178" s="13"/>
      <c r="G178" s="13"/>
      <c r="H178" s="13"/>
    </row>
  </sheetData>
  <mergeCells count="15">
    <mergeCell ref="C8:F8"/>
    <mergeCell ref="G8:J8"/>
    <mergeCell ref="C21:F21"/>
    <mergeCell ref="G21:J21"/>
    <mergeCell ref="H2:I2"/>
    <mergeCell ref="A3:E3"/>
    <mergeCell ref="H3:I3"/>
    <mergeCell ref="C4:E4"/>
    <mergeCell ref="H4:I4"/>
    <mergeCell ref="K1:L1"/>
    <mergeCell ref="A1:E1"/>
    <mergeCell ref="A2:E2"/>
    <mergeCell ref="H1:I1"/>
    <mergeCell ref="C5:E5"/>
    <mergeCell ref="H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specimens</vt:lpstr>
      <vt:lpstr>resistance vs frequency</vt:lpstr>
      <vt:lpstr>FE simulation</vt:lpstr>
      <vt:lpstr>ACPD (cracked specimens)</vt:lpstr>
      <vt:lpstr>ACPD anisotropy (4 Hz)</vt:lpstr>
      <vt:lpstr>AECC anisotropy (30 kHz)</vt:lpstr>
      <vt:lpstr>AECC anisotropy (500 kHz)</vt:lpstr>
      <vt:lpstr>relative permeability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Solids Lab</dc:creator>
  <cp:lastModifiedBy>Saad J</cp:lastModifiedBy>
  <dcterms:created xsi:type="dcterms:W3CDTF">2019-09-27T19:49:07Z</dcterms:created>
  <dcterms:modified xsi:type="dcterms:W3CDTF">2020-11-09T14:13:02Z</dcterms:modified>
</cp:coreProperties>
</file>