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\Documents\"/>
    </mc:Choice>
  </mc:AlternateContent>
  <xr:revisionPtr revIDLastSave="0" documentId="13_ncr:1_{31BB0569-9633-4671-9B18-F3682AF96508}" xr6:coauthVersionLast="47" xr6:coauthVersionMax="47" xr10:uidLastSave="{00000000-0000-0000-0000-000000000000}"/>
  <bookViews>
    <workbookView xWindow="-108" yWindow="-108" windowWidth="23256" windowHeight="12576" xr2:uid="{764359A8-FEC0-406D-BC9D-5602C14F2B1D}"/>
  </bookViews>
  <sheets>
    <sheet name="Calculadora de inversão" sheetId="1" r:id="rId1"/>
    <sheet name="Planilha de FII" sheetId="2" r:id="rId2"/>
  </sheets>
  <definedNames>
    <definedName name="Aporte">'Calculadora de inversão'!$D$17</definedName>
    <definedName name="dividendos_mensais">'Calculadora de inversão'!$D$21</definedName>
    <definedName name="patrimonio">'Calculadora de inversão'!$D$20</definedName>
    <definedName name="patrimonio_acumulado">'Calculadora de inversão'!$D$20</definedName>
    <definedName name="Perfil_inversor">'Calculadora de inversão'!$D$32</definedName>
    <definedName name="qtde_anos">'Calculadora de inversão'!$D$18</definedName>
    <definedName name="rendimento_carteira">'Calculadora de inversão'!$D$13</definedName>
    <definedName name="salario">'Calculadora de inversão'!$D$12</definedName>
    <definedName name="sugestao_investimento">'Calculadora de inversão'!$D$14</definedName>
    <definedName name="taxa_mensal">'Calculadora de inversão'!$D$19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14" i="1"/>
  <c r="C36" i="1" l="1"/>
  <c r="C39" i="1"/>
  <c r="C41" i="1"/>
  <c r="C37" i="1"/>
  <c r="C38" i="1"/>
  <c r="C40" i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0" i="1"/>
  <c r="D21" i="1" s="1"/>
  <c r="C29" i="1"/>
  <c r="D29" i="1" s="1"/>
  <c r="C28" i="1"/>
  <c r="D28" i="1" s="1"/>
  <c r="C27" i="1"/>
  <c r="D27" i="1" s="1"/>
  <c r="C26" i="1"/>
  <c r="D26" i="1" s="1"/>
  <c r="C25" i="1"/>
  <c r="D25" i="1" s="1"/>
  <c r="C42" i="1" l="1"/>
  <c r="D36" i="1"/>
  <c r="D38" i="1"/>
  <c r="D39" i="1"/>
  <c r="D37" i="1"/>
  <c r="D40" i="1"/>
  <c r="D41" i="1"/>
  <c r="D4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<sst xmlns="http://schemas.openxmlformats.org/spreadsheetml/2006/main" count="75" uniqueCount="39">
  <si>
    <t>Qual é a taxa de rendimento mensal?</t>
  </si>
  <si>
    <t>Quanto investir por mês?</t>
  </si>
  <si>
    <t>Por quantos anos investir?</t>
  </si>
  <si>
    <t>Quanto de patrimonio acumulado terei?</t>
  </si>
  <si>
    <t>INVESTIMENTO MENSAL</t>
  </si>
  <si>
    <t>Dividendos mensais?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</si>
  <si>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</si>
  <si>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</si>
  <si>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</si>
  <si>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</si>
  <si>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</si>
  <si>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</si>
  <si>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</si>
  <si>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</si>
  <si>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Salário</t>
  </si>
  <si>
    <t>Rendimento Carteira</t>
  </si>
  <si>
    <t>Sugestão de investimento</t>
  </si>
  <si>
    <t>PERFIL</t>
  </si>
  <si>
    <t>Moderado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</si>
  <si>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</si>
  <si>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</si>
  <si>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</si>
  <si>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</si>
  <si>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</si>
  <si>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</si>
  <si>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</si>
  <si>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</si>
  <si>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</si>
  <si>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</si>
  <si>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Agressivo</t>
  </si>
  <si>
    <t>CHAVE</t>
  </si>
  <si>
    <t>%</t>
  </si>
  <si>
    <t>Investimento mensal</t>
  </si>
  <si>
    <t>O SEU PERFIL É :</t>
  </si>
  <si>
    <t>Informação:</t>
  </si>
  <si>
    <t>Tabela que define a % do investimento que será destinado a um tipo de FII, conforme o perfil de inversor</t>
  </si>
  <si>
    <t>Simule aquí conforme o seu perfil de investimento!</t>
  </si>
  <si>
    <t>Total</t>
  </si>
  <si>
    <t>*FII = Fundo de investimentos Imobiliários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</si>
</sst>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  <numFmt numFmtId="166" formatCode="&quot;R$&quot;\ #,##0.000;[Red]\-&quot;R$&quot;\ #,##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1"/>
      <color theme="1" tint="0.49998474074526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8"/>
      <color theme="4" tint="0.79998168889431442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64">
    <xf numFmtId="0" fontId="0" fillId="0" borderId="0" xfId="0"/>
    <xf numFmtId="9" fontId="0" fillId="0" borderId="5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0" fontId="0" fillId="0" borderId="0" xfId="0" applyAlignment="1">
      <alignment horizontal="left"/>
    </xf>
    <xf numFmtId="165" fontId="1" fillId="0" borderId="5" xfId="0" applyNumberFormat="1" applyFont="1" applyBorder="1" applyAlignment="1">
      <alignment horizontal="left"/>
    </xf>
    <xf numFmtId="1" fontId="1" fillId="0" borderId="5" xfId="0" applyNumberFormat="1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8" fontId="1" fillId="3" borderId="5" xfId="0" applyNumberFormat="1" applyFont="1" applyFill="1" applyBorder="1" applyAlignment="1">
      <alignment horizontal="left"/>
    </xf>
    <xf numFmtId="166" fontId="1" fillId="3" borderId="6" xfId="0" applyNumberFormat="1" applyFont="1" applyFill="1" applyBorder="1" applyAlignment="1">
      <alignment horizontal="left"/>
    </xf>
    <xf numFmtId="165" fontId="0" fillId="0" borderId="5" xfId="0" applyNumberFormat="1" applyBorder="1" applyAlignment="1">
      <alignment horizontal="left"/>
    </xf>
    <xf numFmtId="0" fontId="3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8" fillId="8" borderId="0" xfId="0" applyFont="1" applyFill="1"/>
    <xf numFmtId="0" fontId="8" fillId="8" borderId="0" xfId="0" applyFont="1" applyFill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0" fillId="11" borderId="19" xfId="2" applyFont="1" applyFill="1" applyBorder="1" applyAlignment="1">
      <alignment horizontal="left"/>
    </xf>
    <xf numFmtId="0" fontId="1" fillId="11" borderId="20" xfId="0" applyFont="1" applyFill="1" applyBorder="1"/>
    <xf numFmtId="0" fontId="0" fillId="0" borderId="3" xfId="0" applyBorder="1"/>
    <xf numFmtId="0" fontId="10" fillId="11" borderId="21" xfId="2" applyFont="1" applyFill="1" applyBorder="1" applyAlignment="1">
      <alignment horizontal="center"/>
    </xf>
    <xf numFmtId="165" fontId="1" fillId="11" borderId="22" xfId="1" applyNumberFormat="1" applyFont="1" applyFill="1" applyBorder="1" applyAlignment="1">
      <alignment horizontal="center"/>
    </xf>
    <xf numFmtId="0" fontId="0" fillId="0" borderId="23" xfId="0" applyBorder="1"/>
    <xf numFmtId="0" fontId="1" fillId="7" borderId="3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165" fontId="0" fillId="6" borderId="23" xfId="0" applyNumberFormat="1" applyFill="1" applyBorder="1" applyAlignment="1">
      <alignment horizontal="center"/>
    </xf>
    <xf numFmtId="165" fontId="1" fillId="7" borderId="24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left" indent="4"/>
    </xf>
    <xf numFmtId="8" fontId="4" fillId="11" borderId="8" xfId="0" applyNumberFormat="1" applyFont="1" applyFill="1" applyBorder="1" applyAlignment="1">
      <alignment horizontal="left"/>
    </xf>
    <xf numFmtId="8" fontId="4" fillId="11" borderId="12" xfId="0" applyNumberFormat="1" applyFont="1" applyFill="1" applyBorder="1" applyAlignment="1">
      <alignment horizontal="left"/>
    </xf>
    <xf numFmtId="0" fontId="4" fillId="11" borderId="13" xfId="0" applyFont="1" applyFill="1" applyBorder="1" applyAlignment="1">
      <alignment horizontal="left" indent="4"/>
    </xf>
    <xf numFmtId="8" fontId="4" fillId="11" borderId="14" xfId="0" applyNumberFormat="1" applyFont="1" applyFill="1" applyBorder="1" applyAlignment="1">
      <alignment horizontal="left"/>
    </xf>
    <xf numFmtId="8" fontId="4" fillId="11" borderId="15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indent="4"/>
    </xf>
    <xf numFmtId="0" fontId="0" fillId="0" borderId="16" xfId="0" applyBorder="1" applyAlignment="1">
      <alignment horizontal="left" indent="4"/>
    </xf>
    <xf numFmtId="0" fontId="1" fillId="3" borderId="3" xfId="0" applyFont="1" applyFill="1" applyBorder="1" applyAlignment="1">
      <alignment horizontal="left" indent="4"/>
    </xf>
    <xf numFmtId="0" fontId="1" fillId="3" borderId="16" xfId="0" applyFont="1" applyFill="1" applyBorder="1" applyAlignment="1">
      <alignment horizontal="left" indent="4"/>
    </xf>
    <xf numFmtId="0" fontId="1" fillId="3" borderId="4" xfId="0" applyFont="1" applyFill="1" applyBorder="1" applyAlignment="1">
      <alignment horizontal="left" indent="4"/>
    </xf>
    <xf numFmtId="0" fontId="1" fillId="3" borderId="17" xfId="0" applyFont="1" applyFill="1" applyBorder="1" applyAlignment="1">
      <alignment horizontal="left" indent="4"/>
    </xf>
    <xf numFmtId="0" fontId="0" fillId="0" borderId="4" xfId="0" applyBorder="1" applyAlignment="1">
      <alignment horizontal="left" indent="4"/>
    </xf>
    <xf numFmtId="0" fontId="0" fillId="0" borderId="17" xfId="0" applyBorder="1" applyAlignment="1">
      <alignment horizontal="left" indent="4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0" fillId="12" borderId="3" xfId="0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9" fontId="1" fillId="7" borderId="18" xfId="0" applyNumberFormat="1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13"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fgColor auto="1"/>
          <bgColor rgb="FFE24B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fgColor auto="1"/>
          <bgColor rgb="FFE24B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fgColor auto="1"/>
          <bgColor rgb="FFE24B00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CC"/>
      <color rgb="FF66FF66"/>
      <color rgb="FFE24B00"/>
      <color rgb="FFE200A7"/>
      <color rgb="FF9966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'Calculadora de inversão'!$C$35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931-4114-A6B8-05C0B6C891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931-4114-A6B8-05C0B6C891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931-4114-A6B8-05C0B6C891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931-4114-A6B8-05C0B6C891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4931-4114-A6B8-05C0B6C891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931-4114-A6B8-05C0B6C8919E}"/>
              </c:ext>
            </c:extLst>
          </c:dPt>
          <c:dLbls>
            <c:delete val="1"/>
          </c:dLbls>
          <c:cat>
            <c:strRef>
              <c:f>'Calculadora de inversão'!$B$36:$B$41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'Calculadora de inversão'!$C$36:$C$41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1-4114-A6B8-05C0B6C8919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579120</xdr:colOff>
      <xdr:row>0</xdr:row>
      <xdr:rowOff>0</xdr:rowOff>
    </xdr:from>
    <xdr:to>
      <xdr:col>3</xdr:col>
      <xdr:colOff>1803497</xdr:colOff>
      <xdr:row>8</xdr:row>
      <xdr:rowOff>83819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F410479-23BE-D94B-F0A8-6EE272452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" y="0"/>
          <a:ext cx="5354417" cy="1546859"/>
        </a:xfrm>
        <a:prstGeom prst="rect">
          <a:avLst/>
        </a:prstGeom>
      </xdr:spPr>
    </xdr:pic>
    <xdr:clientData/>
  </xdr:twoCellAnchor>
  <xdr:twoCellAnchor>
    <xdr:from>
      <xdr:col>1</xdr:col>
      <xdr:colOff>510540</xdr:colOff>
      <xdr:row>42</xdr:row>
      <xdr:rowOff>41910</xdr:rowOff>
    </xdr:from>
    <xdr:to>
      <xdr:col>3</xdr:col>
      <xdr:colOff>1493520</xdr:colOff>
      <xdr:row>55</xdr:row>
      <xdr:rowOff>15240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EB4647D-799F-C097-9871-92A8E951C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Filtro estrutura de tópicos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7E1D-B87C-485B-A634-0F6ACF6FB077}">
  <dimension ref="A10:F42"/>
  <sheetViews>
    <sheetView showGridLines="0" tabSelected="1" topLeftCell="A35" workbookViewId="0">
      <selection activeCell="E37" sqref="E37"/>
    </sheetView>
  </sheetViews>
  <sheetFormatPr defaultColWidth="0" defaultRowHeight="14.4" x14ac:dyDescent="0.3"/>
  <cols>
    <col min="1" max="1" width="8.88671875" customWidth="1"/>
    <col min="2" max="2" width="33.6640625" customWidth="1"/>
    <col min="3" max="3" width="17.6640625" customWidth="1"/>
    <col min="4" max="4" width="26.6640625" customWidth="1"/>
    <col min="5" max="5" width="13.77734375" customWidth="1"/>
    <col min="6" max="6" width="13.21875" hidden="1" customWidth="1"/>
    <col min="7" max="7" width="8.88671875" hidden="1" customWidth="1"/>
    <col min="8" max="16384" width="8.88671875" hidden="1"/>
  </cols>
  <sheetData>
    <row r="10" spans="2:4" ht="15" thickBot="1" x14ac:dyDescent="0.35"/>
    <row r="11" spans="2:4" ht="18" x14ac:dyDescent="0.3">
      <c r="B11" s="48" t="s">
        <v>13</v>
      </c>
      <c r="C11" s="49"/>
      <c r="D11" s="50"/>
    </row>
    <row r="12" spans="2:4" x14ac:dyDescent="0.3">
      <c r="B12" s="40" t="s">
        <v>14</v>
      </c>
      <c r="C12" s="41"/>
      <c r="D12" s="9">
        <v>5000</v>
      </c>
    </row>
    <row r="13" spans="2:4" x14ac:dyDescent="0.3">
      <c r="B13" s="40" t="s">
        <v>15</v>
      </c>
      <c r="C13" s="41"/>
      <c r="D13" s="1">
        <v>0.01</v>
      </c>
    </row>
    <row r="14" spans="2:4" ht="15" thickBot="1" x14ac:dyDescent="0.35">
      <c r="B14" s="46" t="s">
        <v>16</v>
      </c>
      <c r="C14" s="47"/>
      <c r="D14" s="2">
        <f>D12*30%</f>
        <v>1500</v>
      </c>
    </row>
    <row r="15" spans="2:4" ht="15" thickBot="1" x14ac:dyDescent="0.35">
      <c r="B15" s="3"/>
      <c r="C15" s="3"/>
      <c r="D15" s="3"/>
    </row>
    <row r="16" spans="2:4" ht="39" customHeight="1" x14ac:dyDescent="0.3">
      <c r="B16" s="51" t="s">
        <v>4</v>
      </c>
      <c r="C16" s="52"/>
      <c r="D16" s="53"/>
    </row>
    <row r="17" spans="2:5" x14ac:dyDescent="0.3">
      <c r="B17" s="40" t="s">
        <v>1</v>
      </c>
      <c r="C17" s="41"/>
      <c r="D17" s="4">
        <v>500</v>
      </c>
    </row>
    <row r="18" spans="2:5" x14ac:dyDescent="0.3">
      <c r="B18" s="40" t="s">
        <v>2</v>
      </c>
      <c r="C18" s="41"/>
      <c r="D18" s="5">
        <v>5</v>
      </c>
    </row>
    <row r="19" spans="2:5" x14ac:dyDescent="0.3">
      <c r="B19" s="40" t="s">
        <v>0</v>
      </c>
      <c r="C19" s="41"/>
      <c r="D19" s="6">
        <v>1.0789999999999999E-2</v>
      </c>
    </row>
    <row r="20" spans="2:5" x14ac:dyDescent="0.3">
      <c r="B20" s="42" t="s">
        <v>3</v>
      </c>
      <c r="C20" s="43"/>
      <c r="D20" s="7">
        <f>FV(taxa_mensal,qtde_anos*12,Aporte*-1)</f>
        <v>41888.456999243819</v>
      </c>
    </row>
    <row r="21" spans="2:5" ht="15" thickBot="1" x14ac:dyDescent="0.35">
      <c r="B21" s="44" t="s">
        <v>5</v>
      </c>
      <c r="C21" s="45"/>
      <c r="D21" s="8">
        <f>patrimonio*1%</f>
        <v>418.88456999243817</v>
      </c>
    </row>
    <row r="23" spans="2:5" ht="15" thickBot="1" x14ac:dyDescent="0.35"/>
    <row r="24" spans="2:5" ht="23.4" x14ac:dyDescent="0.3">
      <c r="B24" s="10" t="s">
        <v>6</v>
      </c>
      <c r="C24" s="63" t="s">
        <v>37</v>
      </c>
      <c r="D24" s="63" t="s">
        <v>12</v>
      </c>
    </row>
    <row r="25" spans="2:5" x14ac:dyDescent="0.3">
      <c r="B25" s="31" t="s">
        <v>7</v>
      </c>
      <c r="C25" s="32">
        <f>FV(D$19,2*12,D$17*-1)</f>
        <v>13613.813648822608</v>
      </c>
      <c r="D25" s="33">
        <f>C25*rendimento_carteira</f>
        <v>136.13813648822608</v>
      </c>
    </row>
    <row r="26" spans="2:5" x14ac:dyDescent="0.3">
      <c r="B26" s="31" t="s">
        <v>8</v>
      </c>
      <c r="C26" s="32">
        <f>FV(D$19,5*12,D$17*-1)</f>
        <v>41888.456999243819</v>
      </c>
      <c r="D26" s="33">
        <f>C26*rendimento_carteira</f>
        <v>418.88456999243817</v>
      </c>
    </row>
    <row r="27" spans="2:5" x14ac:dyDescent="0.3">
      <c r="B27" s="31" t="s">
        <v>9</v>
      </c>
      <c r="C27" s="32">
        <f>FV(D$19,10*12,D$17*-1)</f>
        <v>121642.1062650861</v>
      </c>
      <c r="D27" s="33">
        <f>C27*rendimento_carteira</f>
        <v>1216.4210626508609</v>
      </c>
    </row>
    <row r="28" spans="2:5" x14ac:dyDescent="0.3">
      <c r="B28" s="31" t="s">
        <v>10</v>
      </c>
      <c r="C28" s="32">
        <f>FV(D$19,20*12,D$17*-1)</f>
        <v>562599.20004854025</v>
      </c>
      <c r="D28" s="33">
        <f>C28*rendimento_carteira</f>
        <v>5625.992000485403</v>
      </c>
    </row>
    <row r="29" spans="2:5" ht="15" thickBot="1" x14ac:dyDescent="0.35">
      <c r="B29" s="34" t="s">
        <v>11</v>
      </c>
      <c r="C29" s="35">
        <f>FV(D$19,30*12,D$17*-1)</f>
        <v>2161084.8275023573</v>
      </c>
      <c r="D29" s="36">
        <f>C29*rendimento_carteira</f>
        <v>21610.848275023574</v>
      </c>
    </row>
    <row r="30" spans="2:5" ht="15" thickBot="1" x14ac:dyDescent="0.35"/>
    <row r="31" spans="2:5" ht="36" customHeight="1" x14ac:dyDescent="0.3">
      <c r="B31" s="37" t="s">
        <v>36</v>
      </c>
      <c r="C31" s="38"/>
      <c r="D31" s="39"/>
    </row>
    <row r="32" spans="2:5" x14ac:dyDescent="0.3">
      <c r="B32" s="23"/>
      <c r="C32" s="21" t="s">
        <v>33</v>
      </c>
      <c r="D32" s="24" t="s">
        <v>29</v>
      </c>
      <c r="E32" t="e" vm="1">
        <v>#VALUE!</v>
      </c>
    </row>
    <row r="33" spans="2:4" ht="15" thickBot="1" x14ac:dyDescent="0.35">
      <c r="B33" s="23"/>
      <c r="C33" s="22" t="s">
        <v>32</v>
      </c>
      <c r="D33" s="25">
        <f>Aporte</f>
        <v>500</v>
      </c>
    </row>
    <row r="34" spans="2:4" ht="15" thickTop="1" x14ac:dyDescent="0.3">
      <c r="B34" s="23"/>
      <c r="C34" s="58"/>
      <c r="D34" s="26"/>
    </row>
    <row r="35" spans="2:4" x14ac:dyDescent="0.3">
      <c r="B35" s="27" t="s">
        <v>19</v>
      </c>
      <c r="C35" s="57" t="s">
        <v>20</v>
      </c>
      <c r="D35" s="28" t="s">
        <v>21</v>
      </c>
    </row>
    <row r="36" spans="2:4" x14ac:dyDescent="0.3">
      <c r="B36" s="56" t="s">
        <v>22</v>
      </c>
      <c r="C36" s="59">
        <f>VLOOKUP($D$32&amp;"-"&amp;B36,'Planilha de FII'!A:D,4,FALSE)</f>
        <v>0.5</v>
      </c>
      <c r="D36" s="29">
        <f t="shared" ref="D36:D41" si="0">C36*$D$33</f>
        <v>250</v>
      </c>
    </row>
    <row r="37" spans="2:4" x14ac:dyDescent="0.3">
      <c r="B37" s="56" t="s">
        <v>23</v>
      </c>
      <c r="C37" s="59">
        <f>VLOOKUP($D$32&amp;"-"&amp;B37,'Planilha de FII'!A:D,4,FALSE)</f>
        <v>0.1</v>
      </c>
      <c r="D37" s="29">
        <f t="shared" si="0"/>
        <v>50</v>
      </c>
    </row>
    <row r="38" spans="2:4" x14ac:dyDescent="0.3">
      <c r="B38" s="56" t="s">
        <v>24</v>
      </c>
      <c r="C38" s="59">
        <f>VLOOKUP($D$32&amp;"-"&amp;B38,'Planilha de FII'!A:D,4,FALSE)</f>
        <v>0.05</v>
      </c>
      <c r="D38" s="29">
        <f t="shared" si="0"/>
        <v>25</v>
      </c>
    </row>
    <row r="39" spans="2:4" x14ac:dyDescent="0.3">
      <c r="B39" s="56" t="s">
        <v>25</v>
      </c>
      <c r="C39" s="59">
        <f>VLOOKUP($D$32&amp;"-"&amp;B39,'Planilha de FII'!A:D,4,FALSE)</f>
        <v>0.05</v>
      </c>
      <c r="D39" s="29">
        <f t="shared" si="0"/>
        <v>25</v>
      </c>
    </row>
    <row r="40" spans="2:4" x14ac:dyDescent="0.3">
      <c r="B40" s="56" t="s">
        <v>26</v>
      </c>
      <c r="C40" s="59">
        <f>VLOOKUP($D$32&amp;"-"&amp;B40,'Planilha de FII'!A:D,4,FALSE)</f>
        <v>0.2</v>
      </c>
      <c r="D40" s="29">
        <f t="shared" si="0"/>
        <v>100</v>
      </c>
    </row>
    <row r="41" spans="2:4" x14ac:dyDescent="0.3">
      <c r="B41" s="56" t="s">
        <v>27</v>
      </c>
      <c r="C41" s="59">
        <f>VLOOKUP($D$32&amp;"-"&amp;B41,'Planilha de FII'!A:D,4,FALSE)</f>
        <v>0.1</v>
      </c>
      <c r="D41" s="29">
        <f t="shared" si="0"/>
        <v>50</v>
      </c>
    </row>
    <row r="42" spans="2:4" ht="15" thickBot="1" x14ac:dyDescent="0.35">
      <c r="B42" s="60" t="s">
        <v>37</v>
      </c>
      <c r="C42" s="61">
        <f>SUM(C36:C41)</f>
        <v>1.0000000000000002</v>
      </c>
      <c r="D42" s="30">
        <f>SUM(D36:D41)</f>
        <v>500</v>
      </c>
    </row>
  </sheetData>
  <mergeCells count="11">
    <mergeCell ref="B17:C17"/>
    <mergeCell ref="B12:C12"/>
    <mergeCell ref="B13:C13"/>
    <mergeCell ref="B14:C14"/>
    <mergeCell ref="B11:D11"/>
    <mergeCell ref="B16:D16"/>
    <mergeCell ref="B31:D31"/>
    <mergeCell ref="B18:C18"/>
    <mergeCell ref="B19:C19"/>
    <mergeCell ref="B20:C20"/>
    <mergeCell ref="B21:C21"/>
  </mergeCells>
  <conditionalFormatting sqref="D32">
    <cfRule type="expression" dxfId="4" priority="4">
      <formula>$D$32="Moderado"</formula>
    </cfRule>
    <cfRule type="expression" dxfId="3" priority="5">
      <formula>$D$32="Agressivo"</formula>
    </cfRule>
    <cfRule type="expression" dxfId="2" priority="6">
      <formula>$D$32="Conservador"</formula>
    </cfRule>
  </conditionalFormatting>
  <conditionalFormatting sqref="D17">
    <cfRule type="expression" dxfId="1" priority="1">
      <formula>$D$17&gt;$D$14</formula>
    </cfRule>
    <cfRule type="expression" dxfId="0" priority="2">
      <formula>$D$33&gt;$D$14</formula>
    </cfRule>
  </conditionalFormatting>
  <dataValidations count="1">
    <dataValidation type="list" allowBlank="1" showInputMessage="1" showErrorMessage="1" sqref="D32" xr:uid="{DA911925-BE1E-412A-9EC2-4BBA6C66A0DB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C9A3-61DF-48A6-A118-106E07B662A1}">
  <dimension ref="A1:K19"/>
  <sheetViews>
    <sheetView workbookViewId="0">
      <selection activeCell="L21" sqref="L21"/>
    </sheetView>
  </sheetViews>
  <sheetFormatPr defaultRowHeight="14.4" x14ac:dyDescent="0.3"/>
  <cols>
    <col min="1" max="1" width="26.88671875" customWidth="1"/>
    <col min="2" max="2" width="18.33203125" customWidth="1"/>
    <col min="3" max="3" width="17.33203125" customWidth="1"/>
  </cols>
  <sheetData>
    <row r="1" spans="1:11" x14ac:dyDescent="0.3">
      <c r="A1" s="13" t="s">
        <v>30</v>
      </c>
      <c r="B1" s="13" t="s">
        <v>17</v>
      </c>
      <c r="C1" s="14" t="s">
        <v>19</v>
      </c>
      <c r="D1" s="14" t="s">
        <v>31</v>
      </c>
      <c r="F1" s="55" t="s">
        <v>34</v>
      </c>
      <c r="G1" s="55"/>
      <c r="H1" s="55"/>
      <c r="I1" s="55"/>
      <c r="J1" s="55"/>
      <c r="K1" s="55"/>
    </row>
    <row r="2" spans="1:11" x14ac:dyDescent="0.3">
      <c r="A2" t="str">
        <f>B2&amp;"-"&amp;C2</f>
        <v>Conservador-PAPEL</v>
      </c>
      <c r="B2" t="s">
        <v>28</v>
      </c>
      <c r="C2" s="11" t="s">
        <v>22</v>
      </c>
      <c r="D2" s="12">
        <v>0.3</v>
      </c>
      <c r="F2" s="54" t="s">
        <v>35</v>
      </c>
      <c r="G2" s="54"/>
      <c r="H2" s="54"/>
      <c r="I2" s="54"/>
      <c r="J2" s="54"/>
      <c r="K2" s="54"/>
    </row>
    <row r="3" spans="1:11" x14ac:dyDescent="0.3">
      <c r="A3" t="str">
        <f t="shared" ref="A3:A19" si="0">B3&amp;"-"&amp;C3</f>
        <v>Conservador-TIJOLO</v>
      </c>
      <c r="B3" t="s">
        <v>28</v>
      </c>
      <c r="C3" s="11" t="s">
        <v>23</v>
      </c>
      <c r="D3" s="12">
        <v>0.5</v>
      </c>
      <c r="F3" s="54"/>
      <c r="G3" s="54"/>
      <c r="H3" s="54"/>
      <c r="I3" s="54"/>
      <c r="J3" s="54"/>
      <c r="K3" s="54"/>
    </row>
    <row r="4" spans="1:11" x14ac:dyDescent="0.3">
      <c r="A4" t="str">
        <f t="shared" si="0"/>
        <v>Conservador-HÍBRIDOS</v>
      </c>
      <c r="B4" t="s">
        <v>28</v>
      </c>
      <c r="C4" s="11" t="s">
        <v>24</v>
      </c>
      <c r="D4" s="12">
        <v>0.1</v>
      </c>
      <c r="F4" s="54"/>
      <c r="G4" s="54"/>
      <c r="H4" s="54"/>
      <c r="I4" s="54"/>
      <c r="J4" s="54"/>
      <c r="K4" s="54"/>
    </row>
    <row r="5" spans="1:11" x14ac:dyDescent="0.3">
      <c r="A5" t="str">
        <f t="shared" si="0"/>
        <v>Conservador-FOFs</v>
      </c>
      <c r="B5" t="s">
        <v>28</v>
      </c>
      <c r="C5" s="11" t="s">
        <v>25</v>
      </c>
      <c r="D5" s="12">
        <v>0.1</v>
      </c>
      <c r="F5" s="62" t="s">
        <v>38</v>
      </c>
      <c r="G5" s="62"/>
      <c r="H5" s="62"/>
      <c r="I5" s="62"/>
      <c r="J5" s="62"/>
      <c r="K5" s="62"/>
    </row>
    <row r="6" spans="1:11" x14ac:dyDescent="0.3">
      <c r="A6" t="str">
        <f t="shared" si="0"/>
        <v>Conservador-DESENVOLVIMENTO</v>
      </c>
      <c r="B6" t="s">
        <v>28</v>
      </c>
      <c r="C6" s="11" t="s">
        <v>26</v>
      </c>
      <c r="D6" s="12">
        <v>0</v>
      </c>
    </row>
    <row r="7" spans="1:11" ht="15" thickBot="1" x14ac:dyDescent="0.35">
      <c r="A7" s="15" t="str">
        <f t="shared" si="0"/>
        <v>Conservador-HOTELARIAS</v>
      </c>
      <c r="B7" s="15" t="s">
        <v>28</v>
      </c>
      <c r="C7" s="16" t="s">
        <v>27</v>
      </c>
      <c r="D7" s="17">
        <v>0</v>
      </c>
    </row>
    <row r="8" spans="1:11" x14ac:dyDescent="0.3">
      <c r="A8" t="str">
        <f t="shared" si="0"/>
        <v>Moderado-PAPEL</v>
      </c>
      <c r="B8" t="s">
        <v>18</v>
      </c>
      <c r="C8" s="11" t="s">
        <v>22</v>
      </c>
      <c r="D8" s="12">
        <v>0.32</v>
      </c>
    </row>
    <row r="9" spans="1:11" x14ac:dyDescent="0.3">
      <c r="A9" s="18" t="str">
        <f t="shared" si="0"/>
        <v>Moderado-TIJOLO</v>
      </c>
      <c r="B9" s="18" t="s">
        <v>18</v>
      </c>
      <c r="C9" s="19" t="s">
        <v>23</v>
      </c>
      <c r="D9" s="20">
        <v>0.35</v>
      </c>
    </row>
    <row r="10" spans="1:11" x14ac:dyDescent="0.3">
      <c r="A10" t="str">
        <f t="shared" si="0"/>
        <v>Moderado-HÍBRIDOS</v>
      </c>
      <c r="B10" t="s">
        <v>18</v>
      </c>
      <c r="C10" s="11" t="s">
        <v>24</v>
      </c>
      <c r="D10" s="12">
        <v>0.08</v>
      </c>
    </row>
    <row r="11" spans="1:11" x14ac:dyDescent="0.3">
      <c r="A11" t="str">
        <f t="shared" si="0"/>
        <v>Moderado-FOFs</v>
      </c>
      <c r="B11" t="s">
        <v>18</v>
      </c>
      <c r="C11" s="11" t="s">
        <v>25</v>
      </c>
      <c r="D11" s="12">
        <v>0.05</v>
      </c>
    </row>
    <row r="12" spans="1:11" x14ac:dyDescent="0.3">
      <c r="A12" t="str">
        <f t="shared" si="0"/>
        <v>Moderado-DESENVOLVIMENTO</v>
      </c>
      <c r="B12" t="s">
        <v>18</v>
      </c>
      <c r="C12" s="11" t="s">
        <v>26</v>
      </c>
      <c r="D12" s="12">
        <v>0.1</v>
      </c>
    </row>
    <row r="13" spans="1:11" ht="15" thickBot="1" x14ac:dyDescent="0.35">
      <c r="A13" s="15" t="str">
        <f t="shared" si="0"/>
        <v>Moderado-HOTELARIAS</v>
      </c>
      <c r="B13" s="15" t="s">
        <v>18</v>
      </c>
      <c r="C13" s="16" t="s">
        <v>27</v>
      </c>
      <c r="D13" s="17">
        <v>0.1</v>
      </c>
    </row>
    <row r="14" spans="1:11" x14ac:dyDescent="0.3">
      <c r="A14" t="str">
        <f t="shared" si="0"/>
        <v>Agressivo-PAPEL</v>
      </c>
      <c r="B14" t="s">
        <v>29</v>
      </c>
      <c r="C14" s="11" t="s">
        <v>22</v>
      </c>
      <c r="D14" s="12">
        <v>0.5</v>
      </c>
    </row>
    <row r="15" spans="1:11" x14ac:dyDescent="0.3">
      <c r="A15" t="str">
        <f t="shared" si="0"/>
        <v>Agressivo-TIJOLO</v>
      </c>
      <c r="B15" t="s">
        <v>29</v>
      </c>
      <c r="C15" s="11" t="s">
        <v>23</v>
      </c>
      <c r="D15" s="12">
        <v>0.1</v>
      </c>
    </row>
    <row r="16" spans="1:11" x14ac:dyDescent="0.3">
      <c r="A16" t="str">
        <f t="shared" si="0"/>
        <v>Agressivo-HÍBRIDOS</v>
      </c>
      <c r="B16" t="s">
        <v>29</v>
      </c>
      <c r="C16" s="11" t="s">
        <v>24</v>
      </c>
      <c r="D16" s="12">
        <v>0.05</v>
      </c>
    </row>
    <row r="17" spans="1:4" x14ac:dyDescent="0.3">
      <c r="A17" t="str">
        <f t="shared" si="0"/>
        <v>Agressivo-FOFs</v>
      </c>
      <c r="B17" t="s">
        <v>29</v>
      </c>
      <c r="C17" s="11" t="s">
        <v>25</v>
      </c>
      <c r="D17" s="12">
        <v>0.05</v>
      </c>
    </row>
    <row r="18" spans="1:4" x14ac:dyDescent="0.3">
      <c r="A18" t="str">
        <f t="shared" si="0"/>
        <v>Agressivo-DESENVOLVIMENTO</v>
      </c>
      <c r="B18" t="s">
        <v>29</v>
      </c>
      <c r="C18" s="11" t="s">
        <v>26</v>
      </c>
      <c r="D18" s="12">
        <v>0.2</v>
      </c>
    </row>
    <row r="19" spans="1:4" x14ac:dyDescent="0.3">
      <c r="A19" t="str">
        <f t="shared" si="0"/>
        <v>Agressivo-HOTELARIAS</v>
      </c>
      <c r="B19" t="s">
        <v>29</v>
      </c>
      <c r="C19" s="11" t="s">
        <v>27</v>
      </c>
      <c r="D19" s="12">
        <v>0.1</v>
      </c>
    </row>
  </sheetData>
  <mergeCells count="3">
    <mergeCell ref="F2:K4"/>
    <mergeCell ref="F1:K1"/>
    <mergeCell ref="F5:K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Calculadora de inversão</vt:lpstr>
      <vt:lpstr>Planilha de FII</vt:lpstr>
      <vt:lpstr>Aporte</vt:lpstr>
      <vt:lpstr>dividendos_mensais</vt:lpstr>
      <vt:lpstr>patrimonio</vt:lpstr>
      <vt:lpstr>patrimonio_acumulado</vt:lpstr>
      <vt:lpstr>Perfil_inversor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marienela Buendia Duque</dc:creator>
  <cp:lastModifiedBy>marienela Buendia Duque</cp:lastModifiedBy>
  <dcterms:created xsi:type="dcterms:W3CDTF">2025-06-15T04:39:24Z</dcterms:created>
  <dcterms:modified xsi:type="dcterms:W3CDTF">2025-06-29T00:18:27Z</dcterms:modified>
</cp:coreProperties>
</file>