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filterPrivacy="1"/>
  <xr:revisionPtr revIDLastSave="0" documentId="13_ncr:1_{247BBD57-D4FB-1240-8D45-E3F134CC6AC5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table (2)" sheetId="3" r:id="rId1"/>
    <sheet name="Сравнение 330кГц и 1МГц" sheetId="1" r:id="rId2"/>
    <sheet name="Сравнение 330кГц и 1МГц (2)" sheetId="5" r:id="rId3"/>
    <sheet name="Лист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N30" i="5" l="1"/>
  <c r="EH5" i="5"/>
  <c r="EH4" i="5"/>
  <c r="EI2" i="5"/>
  <c r="EE116" i="5"/>
  <c r="ED116" i="5"/>
  <c r="DO46" i="5"/>
  <c r="DK46" i="5"/>
  <c r="DO45" i="5"/>
  <c r="DO48" i="5" s="1"/>
  <c r="DK45" i="5"/>
  <c r="DK47" i="5" s="1"/>
  <c r="DK42" i="5"/>
  <c r="DO41" i="5"/>
  <c r="DK41" i="5"/>
  <c r="DO40" i="5"/>
  <c r="DO36" i="5"/>
  <c r="DO34" i="5"/>
  <c r="EN31" i="5"/>
  <c r="EO31" i="5" s="1"/>
  <c r="EO30" i="5"/>
  <c r="DQ30" i="5"/>
  <c r="EY27" i="5"/>
  <c r="EX27" i="5"/>
  <c r="EW27" i="5"/>
  <c r="FA27" i="5" s="1"/>
  <c r="EV27" i="5"/>
  <c r="EZ27" i="5" s="1"/>
  <c r="ET27" i="5"/>
  <c r="ES27" i="5"/>
  <c r="EN27" i="5"/>
  <c r="EL27" i="5"/>
  <c r="EK27" i="5"/>
  <c r="EH27" i="5"/>
  <c r="DY27" i="5"/>
  <c r="DX27" i="5"/>
  <c r="DV27" i="5"/>
  <c r="DU27" i="5"/>
  <c r="DT27" i="5"/>
  <c r="DP27" i="5"/>
  <c r="AP27" i="5"/>
  <c r="AB27" i="5"/>
  <c r="Y27" i="5"/>
  <c r="X27" i="5"/>
  <c r="EY26" i="5"/>
  <c r="EX26" i="5"/>
  <c r="EW26" i="5"/>
  <c r="FA26" i="5" s="1"/>
  <c r="EV26" i="5"/>
  <c r="EZ26" i="5" s="1"/>
  <c r="ET26" i="5"/>
  <c r="ES26" i="5"/>
  <c r="EN26" i="5"/>
  <c r="EL26" i="5"/>
  <c r="EK26" i="5"/>
  <c r="EH26" i="5"/>
  <c r="DY26" i="5"/>
  <c r="DX26" i="5"/>
  <c r="DV26" i="5"/>
  <c r="DU26" i="5"/>
  <c r="DT26" i="5"/>
  <c r="DP26" i="5"/>
  <c r="AP26" i="5"/>
  <c r="AB26" i="5"/>
  <c r="Y26" i="5"/>
  <c r="X26" i="5"/>
  <c r="DY25" i="5"/>
  <c r="DX25" i="5"/>
  <c r="DV25" i="5"/>
  <c r="DU25" i="5"/>
  <c r="DT25" i="5"/>
  <c r="DP25" i="5"/>
  <c r="AP25" i="5"/>
  <c r="AB25" i="5"/>
  <c r="Y25" i="5"/>
  <c r="X25" i="5"/>
  <c r="DY24" i="5"/>
  <c r="DX24" i="5"/>
  <c r="DV24" i="5"/>
  <c r="DU24" i="5"/>
  <c r="DT24" i="5"/>
  <c r="DP24" i="5"/>
  <c r="AP24" i="5"/>
  <c r="AB24" i="5"/>
  <c r="Y24" i="5"/>
  <c r="X24" i="5"/>
  <c r="EY23" i="5"/>
  <c r="EX23" i="5"/>
  <c r="EW23" i="5"/>
  <c r="FA23" i="5" s="1"/>
  <c r="EV23" i="5"/>
  <c r="EZ23" i="5" s="1"/>
  <c r="ET23" i="5"/>
  <c r="ES23" i="5"/>
  <c r="EN23" i="5"/>
  <c r="EL23" i="5"/>
  <c r="EK23" i="5"/>
  <c r="EH23" i="5"/>
  <c r="DY23" i="5"/>
  <c r="DX23" i="5"/>
  <c r="DV23" i="5"/>
  <c r="DU23" i="5"/>
  <c r="DT23" i="5"/>
  <c r="DP23" i="5"/>
  <c r="AP23" i="5"/>
  <c r="AB23" i="5"/>
  <c r="Y23" i="5"/>
  <c r="X23" i="5"/>
  <c r="EY22" i="5"/>
  <c r="EX22" i="5"/>
  <c r="EW22" i="5"/>
  <c r="FA22" i="5" s="1"/>
  <c r="EV22" i="5"/>
  <c r="EZ22" i="5" s="1"/>
  <c r="ET22" i="5"/>
  <c r="ES22" i="5"/>
  <c r="EL22" i="5"/>
  <c r="EK22" i="5"/>
  <c r="EH22" i="5"/>
  <c r="DY22" i="5"/>
  <c r="DX22" i="5"/>
  <c r="DV22" i="5"/>
  <c r="DU22" i="5"/>
  <c r="DT22" i="5"/>
  <c r="DP22" i="5"/>
  <c r="AP22" i="5"/>
  <c r="AB22" i="5"/>
  <c r="Y22" i="5"/>
  <c r="X22" i="5"/>
  <c r="EY21" i="5"/>
  <c r="EX21" i="5"/>
  <c r="EW21" i="5"/>
  <c r="FA21" i="5" s="1"/>
  <c r="EV21" i="5"/>
  <c r="EZ21" i="5" s="1"/>
  <c r="ET21" i="5"/>
  <c r="ES21" i="5"/>
  <c r="EN21" i="5"/>
  <c r="EL21" i="5"/>
  <c r="EK21" i="5"/>
  <c r="EH21" i="5"/>
  <c r="DY21" i="5"/>
  <c r="DX21" i="5"/>
  <c r="DV21" i="5"/>
  <c r="DU21" i="5"/>
  <c r="DT21" i="5"/>
  <c r="DP21" i="5"/>
  <c r="AP21" i="5"/>
  <c r="AB21" i="5"/>
  <c r="Y21" i="5"/>
  <c r="X21" i="5"/>
  <c r="DY20" i="5"/>
  <c r="DX20" i="5"/>
  <c r="DV20" i="5"/>
  <c r="DU20" i="5"/>
  <c r="DT20" i="5"/>
  <c r="DP20" i="5"/>
  <c r="AP20" i="5"/>
  <c r="AB20" i="5"/>
  <c r="Y20" i="5"/>
  <c r="X20" i="5"/>
  <c r="DY19" i="5"/>
  <c r="DX19" i="5"/>
  <c r="DV19" i="5"/>
  <c r="DU19" i="5"/>
  <c r="DT19" i="5"/>
  <c r="DP19" i="5"/>
  <c r="BH19" i="5"/>
  <c r="BE19" i="5"/>
  <c r="BD19" i="5"/>
  <c r="AP19" i="5"/>
  <c r="AB19" i="5"/>
  <c r="Y19" i="5"/>
  <c r="X19" i="5"/>
  <c r="FA18" i="5"/>
  <c r="EY18" i="5"/>
  <c r="EX18" i="5"/>
  <c r="EW18" i="5"/>
  <c r="EV18" i="5"/>
  <c r="EZ18" i="5" s="1"/>
  <c r="ET18" i="5"/>
  <c r="ES18" i="5"/>
  <c r="EN18" i="5"/>
  <c r="EL18" i="5"/>
  <c r="EK18" i="5"/>
  <c r="EH18" i="5"/>
  <c r="DY18" i="5"/>
  <c r="DX18" i="5"/>
  <c r="DV18" i="5"/>
  <c r="DU18" i="5"/>
  <c r="DT18" i="5"/>
  <c r="DP18" i="5"/>
  <c r="BH18" i="5"/>
  <c r="BE18" i="5"/>
  <c r="BD18" i="5"/>
  <c r="AP18" i="5"/>
  <c r="AB18" i="5"/>
  <c r="Y18" i="5"/>
  <c r="X18" i="5"/>
  <c r="DY17" i="5"/>
  <c r="DX17" i="5"/>
  <c r="DV17" i="5"/>
  <c r="DU17" i="5"/>
  <c r="DT17" i="5"/>
  <c r="DP17" i="5"/>
  <c r="BH17" i="5"/>
  <c r="BE17" i="5"/>
  <c r="BD17" i="5"/>
  <c r="BF17" i="5" s="1"/>
  <c r="AP17" i="5"/>
  <c r="AB17" i="5"/>
  <c r="Y17" i="5"/>
  <c r="X17" i="5"/>
  <c r="Z17" i="5" s="1"/>
  <c r="DY16" i="5"/>
  <c r="DX16" i="5"/>
  <c r="DV16" i="5"/>
  <c r="DU16" i="5"/>
  <c r="DT16" i="5"/>
  <c r="DP16" i="5"/>
  <c r="AP16" i="5"/>
  <c r="AB16" i="5"/>
  <c r="Y16" i="5"/>
  <c r="X16" i="5"/>
  <c r="Z16" i="5" s="1"/>
  <c r="FA15" i="5"/>
  <c r="EZ15" i="5"/>
  <c r="EY15" i="5"/>
  <c r="EX15" i="5"/>
  <c r="EW15" i="5"/>
  <c r="EV15" i="5"/>
  <c r="ET15" i="5"/>
  <c r="ES15" i="5"/>
  <c r="EN15" i="5"/>
  <c r="EL15" i="5"/>
  <c r="EK15" i="5"/>
  <c r="EH15" i="5"/>
  <c r="DY15" i="5"/>
  <c r="DX15" i="5"/>
  <c r="DV15" i="5"/>
  <c r="DU15" i="5"/>
  <c r="DT15" i="5"/>
  <c r="DP15" i="5"/>
  <c r="CI15" i="5"/>
  <c r="AP15" i="5"/>
  <c r="AB15" i="5"/>
  <c r="Y15" i="5"/>
  <c r="X15" i="5"/>
  <c r="EZ14" i="5"/>
  <c r="EY14" i="5"/>
  <c r="EX14" i="5"/>
  <c r="EW14" i="5"/>
  <c r="FA14" i="5" s="1"/>
  <c r="EV14" i="5"/>
  <c r="ET14" i="5"/>
  <c r="ES14" i="5"/>
  <c r="EN14" i="5"/>
  <c r="EL14" i="5"/>
  <c r="EK14" i="5"/>
  <c r="EH14" i="5"/>
  <c r="DY14" i="5"/>
  <c r="DX14" i="5"/>
  <c r="DV14" i="5"/>
  <c r="DU14" i="5"/>
  <c r="DT14" i="5"/>
  <c r="DP14" i="5"/>
  <c r="AP14" i="5"/>
  <c r="AB14" i="5"/>
  <c r="Y14" i="5"/>
  <c r="X14" i="5"/>
  <c r="FT13" i="5"/>
  <c r="FU13" i="5" s="1"/>
  <c r="EY13" i="5"/>
  <c r="EX13" i="5"/>
  <c r="EW13" i="5"/>
  <c r="FA13" i="5" s="1"/>
  <c r="EV13" i="5"/>
  <c r="EZ13" i="5" s="1"/>
  <c r="ET13" i="5"/>
  <c r="ES13" i="5"/>
  <c r="EN13" i="5"/>
  <c r="EL13" i="5"/>
  <c r="EK13" i="5"/>
  <c r="EH13" i="5"/>
  <c r="DY13" i="5"/>
  <c r="DX13" i="5"/>
  <c r="DV13" i="5"/>
  <c r="DU13" i="5"/>
  <c r="DT13" i="5"/>
  <c r="DP13" i="5"/>
  <c r="AP13" i="5"/>
  <c r="AB13" i="5"/>
  <c r="Y13" i="5"/>
  <c r="X13" i="5"/>
  <c r="FT12" i="5"/>
  <c r="FU12" i="5" s="1"/>
  <c r="DY12" i="5"/>
  <c r="DX12" i="5"/>
  <c r="DV12" i="5"/>
  <c r="DU12" i="5"/>
  <c r="DT12" i="5"/>
  <c r="DP12" i="5"/>
  <c r="AP12" i="5"/>
  <c r="AB12" i="5"/>
  <c r="Y12" i="5"/>
  <c r="X12" i="5"/>
  <c r="FT11" i="5"/>
  <c r="FU11" i="5" s="1"/>
  <c r="EY11" i="5"/>
  <c r="EX11" i="5"/>
  <c r="EW11" i="5"/>
  <c r="FA11" i="5" s="1"/>
  <c r="EV11" i="5"/>
  <c r="EZ11" i="5" s="1"/>
  <c r="ET11" i="5"/>
  <c r="ES11" i="5"/>
  <c r="EN11" i="5"/>
  <c r="EL11" i="5"/>
  <c r="EK11" i="5"/>
  <c r="DY11" i="5"/>
  <c r="DX11" i="5"/>
  <c r="DV11" i="5"/>
  <c r="DU11" i="5"/>
  <c r="DT11" i="5"/>
  <c r="DP11" i="5"/>
  <c r="AP11" i="5"/>
  <c r="AB11" i="5"/>
  <c r="Y11" i="5"/>
  <c r="X11" i="5"/>
  <c r="FT10" i="5"/>
  <c r="FU10" i="5" s="1"/>
  <c r="EY10" i="5"/>
  <c r="EX10" i="5"/>
  <c r="EW10" i="5"/>
  <c r="FA10" i="5" s="1"/>
  <c r="EV10" i="5"/>
  <c r="EZ10" i="5" s="1"/>
  <c r="ET10" i="5"/>
  <c r="ES10" i="5"/>
  <c r="EN10" i="5"/>
  <c r="EL10" i="5"/>
  <c r="EK10" i="5"/>
  <c r="EH10" i="5"/>
  <c r="DY10" i="5"/>
  <c r="DX10" i="5"/>
  <c r="DV10" i="5"/>
  <c r="DU10" i="5"/>
  <c r="DT10" i="5"/>
  <c r="DP10" i="5"/>
  <c r="AP10" i="5"/>
  <c r="AB10" i="5"/>
  <c r="Y10" i="5"/>
  <c r="X10" i="5"/>
  <c r="FT9" i="5"/>
  <c r="FU9" i="5" s="1"/>
  <c r="DY9" i="5"/>
  <c r="DX9" i="5"/>
  <c r="DV9" i="5"/>
  <c r="DU9" i="5"/>
  <c r="DT9" i="5"/>
  <c r="DP9" i="5"/>
  <c r="BH9" i="5"/>
  <c r="BE9" i="5"/>
  <c r="BD9" i="5"/>
  <c r="AP9" i="5"/>
  <c r="AB9" i="5"/>
  <c r="Y9" i="5"/>
  <c r="X9" i="5"/>
  <c r="FT8" i="5"/>
  <c r="FU8" i="5" s="1"/>
  <c r="DY8" i="5"/>
  <c r="DX8" i="5"/>
  <c r="DV8" i="5"/>
  <c r="DU8" i="5"/>
  <c r="DT8" i="5"/>
  <c r="DP8" i="5"/>
  <c r="BH8" i="5"/>
  <c r="BE8" i="5"/>
  <c r="BD8" i="5"/>
  <c r="FT7" i="5"/>
  <c r="FU7" i="5" s="1"/>
  <c r="DY7" i="5"/>
  <c r="DX7" i="5"/>
  <c r="DV7" i="5"/>
  <c r="DU7" i="5"/>
  <c r="DT7" i="5"/>
  <c r="DP7" i="5"/>
  <c r="AP7" i="5"/>
  <c r="AB7" i="5"/>
  <c r="Y7" i="5"/>
  <c r="X7" i="5"/>
  <c r="Z7" i="5" s="1"/>
  <c r="FT6" i="5"/>
  <c r="FU6" i="5" s="1"/>
  <c r="EY6" i="5"/>
  <c r="EX6" i="5"/>
  <c r="EW6" i="5"/>
  <c r="FA6" i="5" s="1"/>
  <c r="EV6" i="5"/>
  <c r="EZ6" i="5" s="1"/>
  <c r="ET6" i="5"/>
  <c r="ES6" i="5"/>
  <c r="EN6" i="5"/>
  <c r="EL6" i="5"/>
  <c r="EK6" i="5"/>
  <c r="EH6" i="5"/>
  <c r="DY6" i="5"/>
  <c r="DX6" i="5"/>
  <c r="DV6" i="5"/>
  <c r="DU6" i="5"/>
  <c r="DT6" i="5"/>
  <c r="DP6" i="5"/>
  <c r="BH6" i="5"/>
  <c r="BE6" i="5"/>
  <c r="BD6" i="5"/>
  <c r="BF6" i="5" s="1"/>
  <c r="AP6" i="5"/>
  <c r="AB6" i="5"/>
  <c r="Y6" i="5"/>
  <c r="X6" i="5"/>
  <c r="FT5" i="5"/>
  <c r="FU5" i="5" s="1"/>
  <c r="EY5" i="5"/>
  <c r="EX5" i="5"/>
  <c r="EW5" i="5"/>
  <c r="FA5" i="5" s="1"/>
  <c r="EV5" i="5"/>
  <c r="EZ5" i="5" s="1"/>
  <c r="ET5" i="5"/>
  <c r="ES5" i="5"/>
  <c r="EL5" i="5"/>
  <c r="EK5" i="5"/>
  <c r="DY5" i="5"/>
  <c r="DX5" i="5"/>
  <c r="DV5" i="5"/>
  <c r="DU5" i="5"/>
  <c r="DT5" i="5"/>
  <c r="DP5" i="5"/>
  <c r="AP5" i="5"/>
  <c r="AB5" i="5"/>
  <c r="Y5" i="5"/>
  <c r="X5" i="5"/>
  <c r="FT4" i="5"/>
  <c r="FU4" i="5" s="1"/>
  <c r="EY4" i="5"/>
  <c r="EX4" i="5"/>
  <c r="EW4" i="5"/>
  <c r="FA4" i="5" s="1"/>
  <c r="EV4" i="5"/>
  <c r="EZ4" i="5" s="1"/>
  <c r="ET4" i="5"/>
  <c r="ES4" i="5"/>
  <c r="EN4" i="5"/>
  <c r="EL4" i="5"/>
  <c r="EK4" i="5"/>
  <c r="DY4" i="5"/>
  <c r="DX4" i="5"/>
  <c r="DV4" i="5"/>
  <c r="DU4" i="5"/>
  <c r="DT4" i="5"/>
  <c r="DP4" i="5"/>
  <c r="AP4" i="5"/>
  <c r="AB4" i="5"/>
  <c r="Y4" i="5"/>
  <c r="X4" i="5"/>
  <c r="FT3" i="5"/>
  <c r="FU3" i="5" s="1"/>
  <c r="DY3" i="5"/>
  <c r="DX3" i="5"/>
  <c r="DV3" i="5"/>
  <c r="DU3" i="5"/>
  <c r="DT3" i="5"/>
  <c r="DP3" i="5"/>
  <c r="AP3" i="5"/>
  <c r="AB3" i="5"/>
  <c r="Y3" i="5"/>
  <c r="X3" i="5"/>
  <c r="FT2" i="5"/>
  <c r="FU2" i="5" s="1"/>
  <c r="DY2" i="5"/>
  <c r="DX2" i="5"/>
  <c r="DV2" i="5"/>
  <c r="DU2" i="5"/>
  <c r="DT2" i="5"/>
  <c r="DP2" i="5"/>
  <c r="AP2" i="5"/>
  <c r="AB2" i="5"/>
  <c r="Y2" i="5"/>
  <c r="X2" i="5"/>
  <c r="Z2" i="5" s="1"/>
  <c r="Z4" i="5" l="1"/>
  <c r="Z9" i="5"/>
  <c r="Z12" i="5"/>
  <c r="Z15" i="5"/>
  <c r="Z24" i="5"/>
  <c r="Z27" i="5"/>
  <c r="Z19" i="5"/>
  <c r="Z14" i="5"/>
  <c r="BF18" i="5"/>
  <c r="DO38" i="5"/>
  <c r="Z18" i="5"/>
  <c r="DO43" i="5"/>
  <c r="Z10" i="5"/>
  <c r="BF8" i="5"/>
  <c r="Z11" i="5"/>
  <c r="Z13" i="5"/>
  <c r="Z26" i="5"/>
  <c r="DK43" i="5"/>
  <c r="Z5" i="5"/>
  <c r="Z6" i="5"/>
  <c r="Z21" i="5"/>
  <c r="Z23" i="5"/>
  <c r="Z25" i="5"/>
  <c r="BF9" i="5"/>
  <c r="Z3" i="5"/>
  <c r="BF19" i="5"/>
  <c r="Z20" i="5"/>
  <c r="Z22" i="5"/>
  <c r="FV6" i="5"/>
  <c r="DQ30" i="1" l="1"/>
  <c r="DK46" i="1" l="1"/>
  <c r="DK45" i="1"/>
  <c r="DK41" i="1"/>
  <c r="DK42" i="1"/>
  <c r="DO46" i="1"/>
  <c r="DO45" i="1"/>
  <c r="DO48" i="1" s="1"/>
  <c r="DO41" i="1"/>
  <c r="DO40" i="1"/>
  <c r="DO34" i="1"/>
  <c r="DO36" i="1"/>
  <c r="DO38" i="1" s="1"/>
  <c r="EU5" i="1"/>
  <c r="EV5" i="1"/>
  <c r="EU6" i="1"/>
  <c r="EV6" i="1"/>
  <c r="EU10" i="1"/>
  <c r="EV10" i="1"/>
  <c r="EU11" i="1"/>
  <c r="EV11" i="1"/>
  <c r="EU13" i="1"/>
  <c r="EV13" i="1"/>
  <c r="EU14" i="1"/>
  <c r="EV14" i="1"/>
  <c r="EU15" i="1"/>
  <c r="EV15" i="1"/>
  <c r="EU18" i="1"/>
  <c r="EV18" i="1"/>
  <c r="EU21" i="1"/>
  <c r="EV21" i="1"/>
  <c r="EU22" i="1"/>
  <c r="EV22" i="1"/>
  <c r="EU23" i="1"/>
  <c r="EV23" i="1"/>
  <c r="EU26" i="1"/>
  <c r="EV26" i="1"/>
  <c r="EU27" i="1"/>
  <c r="EV27" i="1"/>
  <c r="EV4" i="1"/>
  <c r="EU4" i="1"/>
  <c r="ET5" i="1"/>
  <c r="EX5" i="1" s="1"/>
  <c r="ET6" i="1"/>
  <c r="EX6" i="1" s="1"/>
  <c r="ET10" i="1"/>
  <c r="EX10" i="1" s="1"/>
  <c r="ET11" i="1"/>
  <c r="EX11" i="1" s="1"/>
  <c r="ET13" i="1"/>
  <c r="EX13" i="1" s="1"/>
  <c r="ET14" i="1"/>
  <c r="EX14" i="1" s="1"/>
  <c r="ET15" i="1"/>
  <c r="EX15" i="1" s="1"/>
  <c r="ET18" i="1"/>
  <c r="EX18" i="1" s="1"/>
  <c r="ET21" i="1"/>
  <c r="EX21" i="1" s="1"/>
  <c r="ET22" i="1"/>
  <c r="EX22" i="1" s="1"/>
  <c r="ET23" i="1"/>
  <c r="EX23" i="1" s="1"/>
  <c r="ET26" i="1"/>
  <c r="EX26" i="1" s="1"/>
  <c r="ET27" i="1"/>
  <c r="EX27" i="1" s="1"/>
  <c r="ET4" i="1"/>
  <c r="EX4" i="1" s="1"/>
  <c r="ES5" i="1"/>
  <c r="EW5" i="1" s="1"/>
  <c r="ES6" i="1"/>
  <c r="EW6" i="1" s="1"/>
  <c r="ES10" i="1"/>
  <c r="EW10" i="1" s="1"/>
  <c r="ES11" i="1"/>
  <c r="EW11" i="1" s="1"/>
  <c r="ES13" i="1"/>
  <c r="EW13" i="1" s="1"/>
  <c r="ES14" i="1"/>
  <c r="EW14" i="1" s="1"/>
  <c r="ES15" i="1"/>
  <c r="EW15" i="1" s="1"/>
  <c r="ES18" i="1"/>
  <c r="EW18" i="1" s="1"/>
  <c r="ES21" i="1"/>
  <c r="EW21" i="1" s="1"/>
  <c r="ES22" i="1"/>
  <c r="EW22" i="1" s="1"/>
  <c r="ES23" i="1"/>
  <c r="EW23" i="1" s="1"/>
  <c r="ES26" i="1"/>
  <c r="EW26" i="1" s="1"/>
  <c r="ES27" i="1"/>
  <c r="EW27" i="1" s="1"/>
  <c r="ES4" i="1"/>
  <c r="EW4" i="1" s="1"/>
  <c r="EH4" i="1"/>
  <c r="ED116" i="1"/>
  <c r="EE116" i="1"/>
  <c r="EP22" i="1"/>
  <c r="EQ22" i="1"/>
  <c r="EP5" i="1"/>
  <c r="EQ5" i="1"/>
  <c r="DP2" i="1"/>
  <c r="DO43" i="1" l="1"/>
  <c r="DK43" i="1"/>
  <c r="DK47" i="1"/>
  <c r="EF22" i="1"/>
  <c r="EH22" i="1"/>
  <c r="EI22" i="1"/>
  <c r="EH5" i="1"/>
  <c r="EI5" i="1"/>
  <c r="EF5" i="1"/>
  <c r="EF4" i="1" l="1"/>
  <c r="EF10" i="1"/>
  <c r="EK31" i="1"/>
  <c r="EL31" i="1" s="1"/>
  <c r="EK30" i="1"/>
  <c r="EL30" i="1" s="1"/>
  <c r="DX11" i="1" l="1"/>
  <c r="DX24" i="1"/>
  <c r="DY17" i="1"/>
  <c r="DX10" i="1"/>
  <c r="DX8" i="1"/>
  <c r="DY7" i="1"/>
  <c r="DT3" i="1"/>
  <c r="EF26" i="1"/>
  <c r="EP26" i="1"/>
  <c r="EP4" i="1"/>
  <c r="DP21" i="1" l="1"/>
  <c r="EF21" i="1"/>
  <c r="DP25" i="1"/>
  <c r="EP6" i="1"/>
  <c r="EQ6" i="1"/>
  <c r="EP10" i="1"/>
  <c r="EQ10" i="1"/>
  <c r="EP11" i="1"/>
  <c r="EQ11" i="1"/>
  <c r="EP13" i="1"/>
  <c r="EQ13" i="1"/>
  <c r="EP14" i="1"/>
  <c r="EQ14" i="1"/>
  <c r="EP15" i="1"/>
  <c r="EQ15" i="1"/>
  <c r="EP18" i="1"/>
  <c r="EQ18" i="1"/>
  <c r="EP21" i="1"/>
  <c r="EQ21" i="1"/>
  <c r="EP23" i="1"/>
  <c r="EQ23" i="1"/>
  <c r="EQ26" i="1"/>
  <c r="EP27" i="1"/>
  <c r="EQ27" i="1"/>
  <c r="EQ4" i="1"/>
  <c r="EK6" i="1"/>
  <c r="EK10" i="1"/>
  <c r="EK11" i="1"/>
  <c r="EK13" i="1"/>
  <c r="EK14" i="1"/>
  <c r="EK15" i="1"/>
  <c r="EK18" i="1"/>
  <c r="EK21" i="1"/>
  <c r="EK23" i="1"/>
  <c r="EK26" i="1"/>
  <c r="EK27" i="1"/>
  <c r="EK4" i="1"/>
  <c r="FR5" i="1"/>
  <c r="FS6" i="1" s="1"/>
  <c r="FQ3" i="1"/>
  <c r="FR3" i="1" s="1"/>
  <c r="FQ4" i="1"/>
  <c r="FR4" i="1" s="1"/>
  <c r="FQ5" i="1"/>
  <c r="FQ6" i="1"/>
  <c r="FR6" i="1" s="1"/>
  <c r="FQ7" i="1"/>
  <c r="FR7" i="1" s="1"/>
  <c r="FQ8" i="1"/>
  <c r="FR8" i="1" s="1"/>
  <c r="FQ9" i="1"/>
  <c r="FR9" i="1" s="1"/>
  <c r="FQ10" i="1"/>
  <c r="FR10" i="1" s="1"/>
  <c r="FQ11" i="1"/>
  <c r="FR11" i="1" s="1"/>
  <c r="FQ12" i="1"/>
  <c r="FR12" i="1" s="1"/>
  <c r="FQ13" i="1"/>
  <c r="FR13" i="1" s="1"/>
  <c r="FQ2" i="1"/>
  <c r="FR2" i="1" s="1"/>
  <c r="EI4" i="1"/>
  <c r="EH6" i="1"/>
  <c r="EI6" i="1"/>
  <c r="EH10" i="1"/>
  <c r="EI10" i="1"/>
  <c r="EH11" i="1"/>
  <c r="EI11" i="1"/>
  <c r="EH13" i="1"/>
  <c r="EI13" i="1"/>
  <c r="EH14" i="1"/>
  <c r="EI14" i="1"/>
  <c r="EH15" i="1"/>
  <c r="EI15" i="1"/>
  <c r="EH18" i="1"/>
  <c r="EI18" i="1"/>
  <c r="EH21" i="1"/>
  <c r="EI21" i="1"/>
  <c r="EH23" i="1"/>
  <c r="EI23" i="1"/>
  <c r="EH26" i="1"/>
  <c r="EI26" i="1"/>
  <c r="EH27" i="1"/>
  <c r="EI27" i="1"/>
  <c r="DX3" i="1"/>
  <c r="DY3" i="1"/>
  <c r="DX4" i="1"/>
  <c r="DY4" i="1"/>
  <c r="DX5" i="1"/>
  <c r="DY5" i="1"/>
  <c r="DX6" i="1"/>
  <c r="DY6" i="1"/>
  <c r="DX7" i="1"/>
  <c r="DY8" i="1"/>
  <c r="DX9" i="1"/>
  <c r="DY9" i="1"/>
  <c r="DY10" i="1"/>
  <c r="DY11" i="1"/>
  <c r="DX12" i="1"/>
  <c r="DY12" i="1"/>
  <c r="DX13" i="1"/>
  <c r="DY13" i="1"/>
  <c r="DX14" i="1"/>
  <c r="DY14" i="1"/>
  <c r="DX15" i="1"/>
  <c r="DY15" i="1"/>
  <c r="DX16" i="1"/>
  <c r="DY16" i="1"/>
  <c r="DX17" i="1"/>
  <c r="DX18" i="1"/>
  <c r="DY18" i="1"/>
  <c r="DX19" i="1"/>
  <c r="DY19" i="1"/>
  <c r="DX20" i="1"/>
  <c r="DY20" i="1"/>
  <c r="DX21" i="1"/>
  <c r="DY21" i="1"/>
  <c r="DX22" i="1"/>
  <c r="DY22" i="1"/>
  <c r="DX23" i="1"/>
  <c r="DY23" i="1"/>
  <c r="DY24" i="1"/>
  <c r="DX25" i="1"/>
  <c r="DY25" i="1"/>
  <c r="DX26" i="1"/>
  <c r="DY26" i="1"/>
  <c r="DX27" i="1"/>
  <c r="DY27" i="1"/>
  <c r="DY2" i="1"/>
  <c r="DX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" i="1"/>
  <c r="DT2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V27" i="3"/>
  <c r="BJ27" i="3"/>
  <c r="BG27" i="3"/>
  <c r="BF27" i="3"/>
  <c r="BH27" i="3" s="1"/>
  <c r="AR27" i="3"/>
  <c r="AD27" i="3"/>
  <c r="AB27" i="3"/>
  <c r="AA27" i="3"/>
  <c r="Z27" i="3"/>
  <c r="DV26" i="3"/>
  <c r="BJ26" i="3"/>
  <c r="BG26" i="3"/>
  <c r="BF26" i="3"/>
  <c r="DV25" i="3"/>
  <c r="BJ25" i="3"/>
  <c r="BG25" i="3"/>
  <c r="BF25" i="3"/>
  <c r="AR25" i="3"/>
  <c r="AD25" i="3"/>
  <c r="AA25" i="3"/>
  <c r="Z25" i="3"/>
  <c r="DY24" i="3"/>
  <c r="DV24" i="3"/>
  <c r="BJ24" i="3"/>
  <c r="BG24" i="3"/>
  <c r="BH24" i="3" s="1"/>
  <c r="BF24" i="3"/>
  <c r="AR24" i="3"/>
  <c r="AD24" i="3"/>
  <c r="AA24" i="3"/>
  <c r="Z24" i="3"/>
  <c r="AB24" i="3" s="1"/>
  <c r="DV23" i="3"/>
  <c r="BJ23" i="3"/>
  <c r="BG23" i="3"/>
  <c r="BH23" i="3" s="1"/>
  <c r="BF23" i="3"/>
  <c r="AR23" i="3"/>
  <c r="AD23" i="3"/>
  <c r="AA23" i="3"/>
  <c r="Z23" i="3"/>
  <c r="AB23" i="3" s="1"/>
  <c r="DV22" i="3"/>
  <c r="AR22" i="3"/>
  <c r="AD22" i="3"/>
  <c r="AA22" i="3"/>
  <c r="Z22" i="3"/>
  <c r="DY21" i="3"/>
  <c r="DV21" i="3"/>
  <c r="AR21" i="3"/>
  <c r="AD21" i="3"/>
  <c r="AA21" i="3"/>
  <c r="AB21" i="3" s="1"/>
  <c r="Z21" i="3"/>
  <c r="DY20" i="3"/>
  <c r="DV20" i="3"/>
  <c r="AR20" i="3"/>
  <c r="AD20" i="3"/>
  <c r="AA20" i="3"/>
  <c r="Z20" i="3"/>
  <c r="AB20" i="3" s="1"/>
  <c r="DV19" i="3"/>
  <c r="AR19" i="3"/>
  <c r="AD19" i="3"/>
  <c r="AA19" i="3"/>
  <c r="Z19" i="3"/>
  <c r="AB19" i="3" s="1"/>
  <c r="DV18" i="3"/>
  <c r="AR18" i="3"/>
  <c r="AD18" i="3"/>
  <c r="AA18" i="3"/>
  <c r="Z18" i="3"/>
  <c r="AB18" i="3" s="1"/>
  <c r="DV17" i="3"/>
  <c r="AR17" i="3"/>
  <c r="AD17" i="3"/>
  <c r="AA17" i="3"/>
  <c r="Z17" i="3"/>
  <c r="DY16" i="3"/>
  <c r="DV16" i="3"/>
  <c r="AR16" i="3"/>
  <c r="AD16" i="3"/>
  <c r="AA16" i="3"/>
  <c r="Z16" i="3"/>
  <c r="DV15" i="3"/>
  <c r="AR15" i="3"/>
  <c r="AD15" i="3"/>
  <c r="AA15" i="3"/>
  <c r="Z15" i="3"/>
  <c r="DV14" i="3"/>
  <c r="AR14" i="3"/>
  <c r="AD14" i="3"/>
  <c r="AA14" i="3"/>
  <c r="AB14" i="3" s="1"/>
  <c r="Z14" i="3"/>
  <c r="DY13" i="3"/>
  <c r="DV13" i="3"/>
  <c r="BJ13" i="3"/>
  <c r="BG13" i="3"/>
  <c r="BF13" i="3"/>
  <c r="BH13" i="3" s="1"/>
  <c r="AR13" i="3"/>
  <c r="AD13" i="3"/>
  <c r="AB13" i="3"/>
  <c r="AA13" i="3"/>
  <c r="Z13" i="3"/>
  <c r="DV12" i="3"/>
  <c r="AR12" i="3"/>
  <c r="AD12" i="3"/>
  <c r="AA12" i="3"/>
  <c r="Z12" i="3"/>
  <c r="AB12" i="3" s="1"/>
  <c r="DY11" i="3"/>
  <c r="DV11" i="3"/>
  <c r="AR11" i="3"/>
  <c r="AD11" i="3"/>
  <c r="AA11" i="3"/>
  <c r="Z11" i="3"/>
  <c r="DY10" i="3"/>
  <c r="DV10" i="3"/>
  <c r="CK10" i="3"/>
  <c r="AR10" i="3"/>
  <c r="AD10" i="3"/>
  <c r="AA10" i="3"/>
  <c r="Z10" i="3"/>
  <c r="DY9" i="3"/>
  <c r="DV9" i="3"/>
  <c r="AR9" i="3"/>
  <c r="AD9" i="3"/>
  <c r="AA9" i="3"/>
  <c r="Z9" i="3"/>
  <c r="AB9" i="3" s="1"/>
  <c r="DY8" i="3"/>
  <c r="DV8" i="3"/>
  <c r="AR8" i="3"/>
  <c r="AD8" i="3"/>
  <c r="AA8" i="3"/>
  <c r="Z8" i="3"/>
  <c r="DV7" i="3"/>
  <c r="AR7" i="3"/>
  <c r="AD7" i="3"/>
  <c r="AA7" i="3"/>
  <c r="Z7" i="3"/>
  <c r="DV6" i="3"/>
  <c r="AR6" i="3"/>
  <c r="AD6" i="3"/>
  <c r="AA6" i="3"/>
  <c r="Z6" i="3"/>
  <c r="DY5" i="3"/>
  <c r="DV5" i="3"/>
  <c r="AR5" i="3"/>
  <c r="AD5" i="3"/>
  <c r="AB5" i="3"/>
  <c r="AA5" i="3"/>
  <c r="Z5" i="3"/>
  <c r="DV4" i="3"/>
  <c r="AR4" i="3"/>
  <c r="AD4" i="3"/>
  <c r="AA4" i="3"/>
  <c r="Z4" i="3"/>
  <c r="AB4" i="3" s="1"/>
  <c r="DY3" i="3"/>
  <c r="DV3" i="3"/>
  <c r="AR3" i="3"/>
  <c r="AD3" i="3"/>
  <c r="AA3" i="3"/>
  <c r="Z3" i="3"/>
  <c r="AB3" i="3" s="1"/>
  <c r="DY2" i="3"/>
  <c r="DV2" i="3"/>
  <c r="AR2" i="3"/>
  <c r="AD2" i="3"/>
  <c r="AA2" i="3"/>
  <c r="Z2" i="3"/>
  <c r="AB2" i="3" s="1"/>
  <c r="DP9" i="1"/>
  <c r="BH9" i="1"/>
  <c r="BE9" i="1"/>
  <c r="BD9" i="1"/>
  <c r="AP9" i="1"/>
  <c r="AB9" i="1"/>
  <c r="Y9" i="1"/>
  <c r="X9" i="1"/>
  <c r="DP8" i="1"/>
  <c r="BH8" i="1"/>
  <c r="BE8" i="1"/>
  <c r="BD8" i="1"/>
  <c r="DP19" i="1"/>
  <c r="BH19" i="1"/>
  <c r="BE19" i="1"/>
  <c r="BD19" i="1"/>
  <c r="AP19" i="1"/>
  <c r="AB19" i="1"/>
  <c r="Y19" i="1"/>
  <c r="X19" i="1"/>
  <c r="EF18" i="1"/>
  <c r="DP18" i="1"/>
  <c r="BH18" i="1"/>
  <c r="BE18" i="1"/>
  <c r="BD18" i="1"/>
  <c r="AP18" i="1"/>
  <c r="AB18" i="1"/>
  <c r="Y18" i="1"/>
  <c r="X18" i="1"/>
  <c r="DP17" i="1"/>
  <c r="BH17" i="1"/>
  <c r="BE17" i="1"/>
  <c r="BD17" i="1"/>
  <c r="AP17" i="1"/>
  <c r="AB17" i="1"/>
  <c r="Y17" i="1"/>
  <c r="X17" i="1"/>
  <c r="DP7" i="1"/>
  <c r="AP7" i="1"/>
  <c r="AB7" i="1"/>
  <c r="Y7" i="1"/>
  <c r="X7" i="1"/>
  <c r="EF27" i="1"/>
  <c r="DP27" i="1"/>
  <c r="AP27" i="1"/>
  <c r="AB27" i="1"/>
  <c r="Y27" i="1"/>
  <c r="X27" i="1"/>
  <c r="DP26" i="1"/>
  <c r="AP26" i="1"/>
  <c r="AB26" i="1"/>
  <c r="Y26" i="1"/>
  <c r="X26" i="1"/>
  <c r="AP25" i="1"/>
  <c r="AB25" i="1"/>
  <c r="Y25" i="1"/>
  <c r="X25" i="1"/>
  <c r="DP16" i="1"/>
  <c r="AP16" i="1"/>
  <c r="AB16" i="1"/>
  <c r="Y16" i="1"/>
  <c r="X16" i="1"/>
  <c r="DP22" i="1"/>
  <c r="AP22" i="1"/>
  <c r="AB22" i="1"/>
  <c r="Y22" i="1"/>
  <c r="X22" i="1"/>
  <c r="AP21" i="1"/>
  <c r="AB21" i="1"/>
  <c r="Y21" i="1"/>
  <c r="X21" i="1"/>
  <c r="DP20" i="1"/>
  <c r="AP20" i="1"/>
  <c r="AB20" i="1"/>
  <c r="Y20" i="1"/>
  <c r="X20" i="1"/>
  <c r="DP24" i="1"/>
  <c r="AP24" i="1"/>
  <c r="AB24" i="1"/>
  <c r="Y24" i="1"/>
  <c r="X24" i="1"/>
  <c r="EF6" i="1"/>
  <c r="DP6" i="1"/>
  <c r="BH6" i="1"/>
  <c r="BE6" i="1"/>
  <c r="BD6" i="1"/>
  <c r="AP6" i="1"/>
  <c r="AB6" i="1"/>
  <c r="Y6" i="1"/>
  <c r="X6" i="1"/>
  <c r="DP5" i="1"/>
  <c r="AP5" i="1"/>
  <c r="AB5" i="1"/>
  <c r="Y5" i="1"/>
  <c r="X5" i="1"/>
  <c r="DP4" i="1"/>
  <c r="AP4" i="1"/>
  <c r="AB4" i="1"/>
  <c r="Y4" i="1"/>
  <c r="X4" i="1"/>
  <c r="EF15" i="1"/>
  <c r="DP15" i="1"/>
  <c r="CI15" i="1"/>
  <c r="AP15" i="1"/>
  <c r="AB15" i="1"/>
  <c r="Y15" i="1"/>
  <c r="X15" i="1"/>
  <c r="EF14" i="1"/>
  <c r="DP14" i="1"/>
  <c r="AP14" i="1"/>
  <c r="AB14" i="1"/>
  <c r="Y14" i="1"/>
  <c r="X14" i="1"/>
  <c r="EF13" i="1"/>
  <c r="DP13" i="1"/>
  <c r="AP13" i="1"/>
  <c r="AB13" i="1"/>
  <c r="Y13" i="1"/>
  <c r="X13" i="1"/>
  <c r="DP12" i="1"/>
  <c r="AP12" i="1"/>
  <c r="AB12" i="1"/>
  <c r="Y12" i="1"/>
  <c r="X12" i="1"/>
  <c r="DP3" i="1"/>
  <c r="AP3" i="1"/>
  <c r="AB3" i="1"/>
  <c r="Y3" i="1"/>
  <c r="X3" i="1"/>
  <c r="DP11" i="1"/>
  <c r="AP11" i="1"/>
  <c r="AB11" i="1"/>
  <c r="Y11" i="1"/>
  <c r="X11" i="1"/>
  <c r="AP2" i="1"/>
  <c r="AB2" i="1"/>
  <c r="Y2" i="1"/>
  <c r="X2" i="1"/>
  <c r="DP10" i="1"/>
  <c r="AP10" i="1"/>
  <c r="AB10" i="1"/>
  <c r="Y10" i="1"/>
  <c r="X10" i="1"/>
  <c r="EF23" i="1"/>
  <c r="DP23" i="1"/>
  <c r="AP23" i="1"/>
  <c r="AB23" i="1"/>
  <c r="Y23" i="1"/>
  <c r="X23" i="1"/>
  <c r="Z11" i="1" l="1"/>
  <c r="AB17" i="3"/>
  <c r="AB7" i="3"/>
  <c r="AB22" i="3"/>
  <c r="AB11" i="3"/>
  <c r="AB6" i="3"/>
  <c r="AB15" i="3"/>
  <c r="AB16" i="3"/>
  <c r="AB10" i="3"/>
  <c r="AB25" i="3"/>
  <c r="BH26" i="3"/>
  <c r="AB8" i="3"/>
  <c r="BH25" i="3"/>
  <c r="Z15" i="1"/>
  <c r="BF19" i="1"/>
  <c r="Z21" i="1"/>
  <c r="Z27" i="1"/>
  <c r="BF18" i="1"/>
  <c r="Z23" i="1"/>
  <c r="Z24" i="1"/>
  <c r="Z6" i="1"/>
  <c r="Z7" i="1"/>
  <c r="Z4" i="1"/>
  <c r="Z13" i="1"/>
  <c r="Z12" i="1"/>
  <c r="Z16" i="1"/>
  <c r="Z26" i="1"/>
  <c r="Z3" i="1"/>
  <c r="Z14" i="1"/>
  <c r="Z22" i="1"/>
  <c r="Z5" i="1"/>
  <c r="Z19" i="1"/>
  <c r="BF6" i="1"/>
  <c r="Z2" i="1"/>
  <c r="BF8" i="1"/>
  <c r="BF9" i="1"/>
  <c r="BF17" i="1"/>
  <c r="Z9" i="1"/>
  <c r="Z20" i="1"/>
  <c r="Z10" i="1"/>
  <c r="Z25" i="1"/>
  <c r="Z17" i="1"/>
  <c r="Z18" i="1"/>
</calcChain>
</file>

<file path=xl/sharedStrings.xml><?xml version="1.0" encoding="utf-8"?>
<sst xmlns="http://schemas.openxmlformats.org/spreadsheetml/2006/main" count="934" uniqueCount="134">
  <si>
    <t>№</t>
  </si>
  <si>
    <t>Well</t>
  </si>
  <si>
    <t>Formation</t>
  </si>
  <si>
    <t>Gross Lithology</t>
  </si>
  <si>
    <t>Plug No.</t>
  </si>
  <si>
    <t>Plug Depth (m)</t>
  </si>
  <si>
    <t>Diameter (mm)</t>
  </si>
  <si>
    <t>Length (mm)</t>
  </si>
  <si>
    <t>Weight (g)</t>
  </si>
  <si>
    <t>Porosity (%)</t>
  </si>
  <si>
    <t>K[He](mD)</t>
  </si>
  <si>
    <t>Grain density (g/cc)</t>
  </si>
  <si>
    <t>Bulk Density (g/cc)</t>
  </si>
  <si>
    <r>
      <t xml:space="preserve">K </t>
    </r>
    <r>
      <rPr>
        <b/>
        <sz val="11"/>
        <color theme="1"/>
        <rFont val="Calibri"/>
        <family val="2"/>
      </rPr>
      <t>∞</t>
    </r>
    <r>
      <rPr>
        <b/>
        <sz val="11"/>
        <color theme="1"/>
        <rFont val="Calibri"/>
        <family val="2"/>
        <scheme val="minor"/>
      </rPr>
      <t>(mD)</t>
    </r>
  </si>
  <si>
    <t>Wadhawan</t>
  </si>
  <si>
    <t>Sandstone</t>
  </si>
  <si>
    <t>L-5</t>
  </si>
  <si>
    <t>L-8</t>
  </si>
  <si>
    <t>L-9</t>
  </si>
  <si>
    <t>L-11</t>
  </si>
  <si>
    <t>L-12</t>
  </si>
  <si>
    <t>L-17</t>
  </si>
  <si>
    <t>L-18</t>
  </si>
  <si>
    <t>L-19</t>
  </si>
  <si>
    <t>L-22</t>
  </si>
  <si>
    <t>L-24</t>
  </si>
  <si>
    <t>L-26</t>
  </si>
  <si>
    <t>L-33</t>
  </si>
  <si>
    <t>Dhrangadhra</t>
  </si>
  <si>
    <t>L-36</t>
  </si>
  <si>
    <t>L-37</t>
  </si>
  <si>
    <t>L-39</t>
  </si>
  <si>
    <t>L-42</t>
  </si>
  <si>
    <t>L-44</t>
  </si>
  <si>
    <t>L-45</t>
  </si>
  <si>
    <t>L-47</t>
  </si>
  <si>
    <t>L-51</t>
  </si>
  <si>
    <t>L-53</t>
  </si>
  <si>
    <t>L-57</t>
  </si>
  <si>
    <t>L-58</t>
  </si>
  <si>
    <t>L-59</t>
  </si>
  <si>
    <t>Lithic Sandstone</t>
  </si>
  <si>
    <t>L-61</t>
  </si>
  <si>
    <t>Ferruginised Sandy Siltstone</t>
  </si>
  <si>
    <t>L-62</t>
  </si>
  <si>
    <t>Sample</t>
  </si>
  <si>
    <t>Thermal conductivity parallel, W/m/K</t>
  </si>
  <si>
    <t>Thermal conductivity perpend, W/m/K</t>
  </si>
  <si>
    <t>Heterogeneity factor 1</t>
  </si>
  <si>
    <t>Heterogeneity factor 2</t>
  </si>
  <si>
    <t>Volumetric heat capacity, MJ/m3/K</t>
  </si>
  <si>
    <t>Anisotropy coefficient</t>
  </si>
  <si>
    <t>Vp0, m/s</t>
  </si>
  <si>
    <t>Vs0, m/s</t>
  </si>
  <si>
    <t>Vp0/Vs0</t>
  </si>
  <si>
    <t>Vp45, m/s</t>
  </si>
  <si>
    <t>Vs45, m/s</t>
  </si>
  <si>
    <t>Vp45/Vs45</t>
  </si>
  <si>
    <t>Vp90, m/s</t>
  </si>
  <si>
    <t>Vs90, m/s</t>
  </si>
  <si>
    <t>Vp90/Vs90</t>
  </si>
  <si>
    <t>Vp avg, m/s</t>
  </si>
  <si>
    <t>Песчаник  кварцевый, серый, м/з, массивный</t>
  </si>
  <si>
    <t>Qz(a)</t>
  </si>
  <si>
    <t>Qz(b)</t>
  </si>
  <si>
    <t>Песчаник серый с зеленоватым оттенком, т/з,  массивный</t>
  </si>
  <si>
    <t>Fsp-Qz(b)</t>
  </si>
  <si>
    <t>Fsp-Qz(a)</t>
  </si>
  <si>
    <t>Fsp-Qz(c)</t>
  </si>
  <si>
    <t>Песчаник серый с зеленоватым оттенком, т/з,  слоистый</t>
  </si>
  <si>
    <t>Песчаник серый с зеленоватым оттенком, разнозернистый,  массивный</t>
  </si>
  <si>
    <t>Песчаник серый м/з-т/з с гравилитистыми обломками, массивный</t>
  </si>
  <si>
    <t>Песчаник серый с зеленоватым оттенком, т/з, массивный</t>
  </si>
  <si>
    <t>Песчаник серый, разнозернистый, слоистый</t>
  </si>
  <si>
    <t>Песчаник серый с зеленоватым оттенком, т/з, неотчетливо слоистый</t>
  </si>
  <si>
    <t>Песчаник серый с розоватым оттенком оттенком, т/з, неотчетливо слоистый</t>
  </si>
  <si>
    <t>Песчаник кварцевый серый с розоватым оттенком оттенком, т/з, неотчетливо слоистый</t>
  </si>
  <si>
    <t>Песчаник серый, т/з, слоистый</t>
  </si>
  <si>
    <t>Песчаник серый с розоватым оттенком оттенком, т/з, массивный</t>
  </si>
  <si>
    <t>Песчаник ПШ-кварцевый, светло-серый до белого, м/з, массивный, пористый</t>
  </si>
  <si>
    <t>Песчаник кварцевый, светло-серый до белого, с/з, массивный, пористый</t>
  </si>
  <si>
    <t>песчаник, красноцветный, к/з, массивный с трещиной</t>
  </si>
  <si>
    <t>Песчаник красноцветный (цемент железистый), к/з, массивный</t>
  </si>
  <si>
    <t>Песчаник красноцветный (цемент железистый), м/з, массивный</t>
  </si>
  <si>
    <t>Porosity (water 1), %</t>
  </si>
  <si>
    <t>Vs avg, m/s</t>
  </si>
  <si>
    <t>Vp avg/Vs avg</t>
  </si>
  <si>
    <t>Density, g/(cc)</t>
  </si>
  <si>
    <t>Bulk Density (water 2), (g/cc)</t>
  </si>
  <si>
    <t>Bulk Density (water 1), (g/cc)</t>
  </si>
  <si>
    <t>Grain Density (water 1), (g/cc)</t>
  </si>
  <si>
    <t>ρ, Om·m</t>
  </si>
  <si>
    <t>Porosity Parameter</t>
  </si>
  <si>
    <t>ρ water, Om·m</t>
  </si>
  <si>
    <r>
      <t xml:space="preserve">T, </t>
    </r>
    <r>
      <rPr>
        <b/>
        <sz val="11"/>
        <color theme="1"/>
        <rFont val="Calibri"/>
        <family val="2"/>
        <charset val="204"/>
      </rPr>
      <t>°</t>
    </r>
    <r>
      <rPr>
        <b/>
        <sz val="11"/>
        <color theme="1"/>
        <rFont val="Calibri"/>
        <family val="2"/>
        <charset val="204"/>
        <scheme val="minor"/>
      </rPr>
      <t>С</t>
    </r>
  </si>
  <si>
    <t>Porosity (water 2), %</t>
  </si>
  <si>
    <t>Grain Density (kerosene), (g/cc)</t>
  </si>
  <si>
    <t>Lithology</t>
  </si>
  <si>
    <t>Groups</t>
  </si>
  <si>
    <t>Porosity (kerosene), %</t>
  </si>
  <si>
    <t>Bulk Density (kerosene), (g/cc)</t>
  </si>
  <si>
    <t>Vs fast, m/s</t>
  </si>
  <si>
    <t>Vs slow, m/s</t>
  </si>
  <si>
    <t>Total Porosity NNR, %</t>
  </si>
  <si>
    <t>Max semi-axis</t>
  </si>
  <si>
    <t>Min semi-axis</t>
  </si>
  <si>
    <t>Thermal conductivity parallel adjusted, W/m/K</t>
  </si>
  <si>
    <t>Thermal conductivity perpend adjusted, W/m/K</t>
  </si>
  <si>
    <t>TC anisotropy adjusted</t>
  </si>
  <si>
    <t xml:space="preserve">Thompson parameter γ </t>
  </si>
  <si>
    <r>
      <t xml:space="preserve">Angle Max semi-axis, </t>
    </r>
    <r>
      <rPr>
        <b/>
        <sz val="11"/>
        <color theme="1"/>
        <rFont val="Calibri"/>
        <family val="2"/>
        <charset val="204"/>
      </rPr>
      <t>°</t>
    </r>
  </si>
  <si>
    <r>
      <t xml:space="preserve">Angle Max semi-axis +90, </t>
    </r>
    <r>
      <rPr>
        <b/>
        <sz val="11"/>
        <color theme="1"/>
        <rFont val="Calibri"/>
        <family val="2"/>
        <charset val="204"/>
      </rPr>
      <t>°</t>
    </r>
  </si>
  <si>
    <t>Vs_slow 1MHz, m/s</t>
  </si>
  <si>
    <t>Vs_fast 1MHz, m/s</t>
  </si>
  <si>
    <t>Rel diff 0-90, %</t>
  </si>
  <si>
    <t>Rel diff 45-90, %</t>
  </si>
  <si>
    <t>Rel diff 0-45, %</t>
  </si>
  <si>
    <t>Rel diff Vs av - Vs slow, %</t>
  </si>
  <si>
    <t>Rel diff Vs av - Vs fast, %</t>
  </si>
  <si>
    <t>Vs slow - Rel diff</t>
  </si>
  <si>
    <t>Абсолютная разниц, мс</t>
  </si>
  <si>
    <t>Vs fast Относит разница м/у 1МГц и 330 МГц</t>
  </si>
  <si>
    <t>Vs slow Относит разница м/у 1МГц и 330 МГц</t>
  </si>
  <si>
    <t>R</t>
  </si>
  <si>
    <t>1МГц (все)</t>
  </si>
  <si>
    <t>1 МГц</t>
  </si>
  <si>
    <t>330 кГц</t>
  </si>
  <si>
    <t>Тепл анизот</t>
  </si>
  <si>
    <t>Номер образца</t>
  </si>
  <si>
    <t>QF</t>
  </si>
  <si>
    <t>Q-4</t>
  </si>
  <si>
    <t>Q-3</t>
  </si>
  <si>
    <t>Q-1</t>
  </si>
  <si>
    <t>Q-2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</si>
</sst>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TimesNewRomanPSMT"/>
      <family val="2"/>
      <charset val="204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0" fillId="0" borderId="0"/>
  </cellStyleXfs>
  <cellXfs count="208">
    <xf numFmtId="0" fontId="0" fillId="0" borderId="0" xfId="0"/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2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2" fontId="2" fillId="0" borderId="4" xfId="1" applyNumberFormat="1" applyBorder="1" applyAlignment="1">
      <alignment horizontal="center" vertical="center"/>
    </xf>
    <xf numFmtId="2" fontId="2" fillId="0" borderId="6" xfId="1" applyNumberForma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2" borderId="4" xfId="2" applyFont="1" applyFill="1" applyBorder="1" applyAlignment="1">
      <alignment horizontal="center" vertical="center" wrapText="1"/>
    </xf>
    <xf numFmtId="1" fontId="2" fillId="0" borderId="0" xfId="2" applyNumberFormat="1" applyAlignment="1">
      <alignment horizontal="center" vertical="center"/>
    </xf>
    <xf numFmtId="2" fontId="2" fillId="0" borderId="0" xfId="2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0" fontId="7" fillId="4" borderId="0" xfId="0" applyFont="1" applyFill="1" applyAlignment="1">
      <alignment horizontal="left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8" borderId="0" xfId="0" applyFill="1"/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3" applyNumberFormat="1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165" fontId="2" fillId="0" borderId="0" xfId="2" applyNumberFormat="1" applyAlignment="1">
      <alignment horizontal="center" vertical="center"/>
    </xf>
    <xf numFmtId="2" fontId="1" fillId="0" borderId="0" xfId="4" applyNumberFormat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2" fontId="0" fillId="0" borderId="0" xfId="0" applyNumberFormat="1"/>
    <xf numFmtId="1" fontId="2" fillId="0" borderId="0" xfId="2" applyNumberFormat="1"/>
    <xf numFmtId="1" fontId="0" fillId="0" borderId="0" xfId="0" applyNumberFormat="1"/>
    <xf numFmtId="1" fontId="1" fillId="0" borderId="0" xfId="2" applyNumberFormat="1" applyFont="1"/>
    <xf numFmtId="0" fontId="11" fillId="0" borderId="0" xfId="0" applyFont="1"/>
    <xf numFmtId="0" fontId="12" fillId="2" borderId="4" xfId="2" applyFont="1" applyFill="1" applyBorder="1" applyAlignment="1">
      <alignment horizontal="center" vertical="center" wrapText="1"/>
    </xf>
    <xf numFmtId="1" fontId="11" fillId="0" borderId="0" xfId="2" applyNumberFormat="1" applyFont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5" fillId="9" borderId="4" xfId="1" applyFont="1" applyFill="1" applyBorder="1" applyAlignment="1">
      <alignment horizontal="center" vertical="center"/>
    </xf>
    <xf numFmtId="0" fontId="2" fillId="9" borderId="4" xfId="1" applyFill="1" applyBorder="1" applyAlignment="1">
      <alignment horizontal="center" vertical="center"/>
    </xf>
    <xf numFmtId="2" fontId="2" fillId="9" borderId="4" xfId="1" applyNumberFormat="1" applyFill="1" applyBorder="1" applyAlignment="1">
      <alignment horizontal="center" vertical="center"/>
    </xf>
    <xf numFmtId="2" fontId="2" fillId="9" borderId="6" xfId="1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/>
    </xf>
    <xf numFmtId="2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" fontId="11" fillId="9" borderId="0" xfId="2" applyNumberFormat="1" applyFont="1" applyFill="1" applyAlignment="1">
      <alignment horizontal="center" vertical="center"/>
    </xf>
    <xf numFmtId="2" fontId="11" fillId="9" borderId="0" xfId="2" applyNumberFormat="1" applyFont="1" applyFill="1" applyAlignment="1">
      <alignment horizontal="center" vertical="center"/>
    </xf>
    <xf numFmtId="1" fontId="2" fillId="9" borderId="0" xfId="2" applyNumberFormat="1" applyFill="1" applyAlignment="1">
      <alignment horizontal="center" vertical="center"/>
    </xf>
    <xf numFmtId="2" fontId="2" fillId="9" borderId="0" xfId="2" applyNumberFormat="1" applyFill="1" applyAlignment="1">
      <alignment horizontal="center" vertical="center"/>
    </xf>
    <xf numFmtId="0" fontId="0" fillId="9" borderId="0" xfId="0" applyFill="1"/>
    <xf numFmtId="2" fontId="3" fillId="9" borderId="0" xfId="0" applyNumberFormat="1" applyFont="1" applyFill="1" applyAlignment="1">
      <alignment horizontal="center" vertical="center"/>
    </xf>
    <xf numFmtId="2" fontId="0" fillId="9" borderId="0" xfId="0" applyNumberFormat="1" applyFill="1" applyAlignment="1">
      <alignment horizontal="center"/>
    </xf>
    <xf numFmtId="1" fontId="0" fillId="9" borderId="0" xfId="3" applyNumberFormat="1" applyFont="1" applyFill="1" applyAlignment="1">
      <alignment horizontal="center" vertical="center"/>
    </xf>
    <xf numFmtId="165" fontId="2" fillId="9" borderId="0" xfId="2" applyNumberFormat="1" applyFill="1" applyAlignment="1">
      <alignment horizontal="center" vertical="center"/>
    </xf>
    <xf numFmtId="2" fontId="2" fillId="9" borderId="0" xfId="1" applyNumberFormat="1" applyFill="1" applyAlignment="1">
      <alignment horizontal="center" vertical="center"/>
    </xf>
    <xf numFmtId="2" fontId="0" fillId="9" borderId="0" xfId="0" applyNumberFormat="1" applyFill="1"/>
    <xf numFmtId="1" fontId="0" fillId="9" borderId="0" xfId="0" applyNumberFormat="1" applyFill="1"/>
    <xf numFmtId="0" fontId="5" fillId="9" borderId="7" xfId="1" applyFont="1" applyFill="1" applyBorder="1" applyAlignment="1">
      <alignment vertical="center"/>
    </xf>
    <xf numFmtId="1" fontId="1" fillId="9" borderId="0" xfId="2" applyNumberFormat="1" applyFont="1" applyFill="1"/>
    <xf numFmtId="0" fontId="7" fillId="9" borderId="0" xfId="0" applyFont="1" applyFill="1" applyAlignment="1">
      <alignment horizontal="left"/>
    </xf>
    <xf numFmtId="165" fontId="0" fillId="9" borderId="0" xfId="0" applyNumberFormat="1" applyFill="1" applyAlignment="1">
      <alignment horizontal="center" vertical="center"/>
    </xf>
    <xf numFmtId="0" fontId="5" fillId="10" borderId="7" xfId="1" applyFont="1" applyFill="1" applyBorder="1" applyAlignment="1">
      <alignment vertical="center" wrapText="1"/>
    </xf>
    <xf numFmtId="0" fontId="5" fillId="10" borderId="4" xfId="1" applyFont="1" applyFill="1" applyBorder="1" applyAlignment="1">
      <alignment horizontal="center" vertical="center"/>
    </xf>
    <xf numFmtId="0" fontId="2" fillId="10" borderId="4" xfId="1" applyFill="1" applyBorder="1" applyAlignment="1">
      <alignment horizontal="center" vertical="center"/>
    </xf>
    <xf numFmtId="2" fontId="2" fillId="10" borderId="4" xfId="1" applyNumberFormat="1" applyFill="1" applyBorder="1" applyAlignment="1">
      <alignment horizontal="center" vertical="center"/>
    </xf>
    <xf numFmtId="2" fontId="2" fillId="10" borderId="6" xfId="1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/>
    </xf>
    <xf numFmtId="2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11" fillId="10" borderId="0" xfId="2" applyNumberFormat="1" applyFont="1" applyFill="1" applyAlignment="1">
      <alignment horizontal="center" vertical="center"/>
    </xf>
    <xf numFmtId="2" fontId="11" fillId="10" borderId="0" xfId="2" applyNumberFormat="1" applyFont="1" applyFill="1" applyAlignment="1">
      <alignment horizontal="center" vertical="center"/>
    </xf>
    <xf numFmtId="1" fontId="2" fillId="10" borderId="0" xfId="2" applyNumberFormat="1" applyFill="1" applyAlignment="1">
      <alignment horizontal="center" vertical="center"/>
    </xf>
    <xf numFmtId="2" fontId="2" fillId="10" borderId="0" xfId="2" applyNumberFormat="1" applyFill="1" applyAlignment="1">
      <alignment horizontal="center" vertical="center"/>
    </xf>
    <xf numFmtId="0" fontId="0" fillId="10" borderId="0" xfId="0" applyFill="1"/>
    <xf numFmtId="2" fontId="3" fillId="10" borderId="0" xfId="0" applyNumberFormat="1" applyFont="1" applyFill="1" applyAlignment="1">
      <alignment horizontal="center" vertical="center"/>
    </xf>
    <xf numFmtId="2" fontId="0" fillId="10" borderId="0" xfId="0" applyNumberFormat="1" applyFill="1" applyAlignment="1">
      <alignment horizontal="center"/>
    </xf>
    <xf numFmtId="1" fontId="0" fillId="10" borderId="0" xfId="3" applyNumberFormat="1" applyFont="1" applyFill="1" applyAlignment="1">
      <alignment horizontal="center" vertical="center"/>
    </xf>
    <xf numFmtId="165" fontId="2" fillId="10" borderId="0" xfId="2" applyNumberFormat="1" applyFill="1" applyAlignment="1">
      <alignment horizontal="center" vertical="center"/>
    </xf>
    <xf numFmtId="2" fontId="2" fillId="10" borderId="0" xfId="1" applyNumberFormat="1" applyFill="1" applyAlignment="1">
      <alignment horizontal="center" vertical="center"/>
    </xf>
    <xf numFmtId="2" fontId="0" fillId="10" borderId="0" xfId="0" applyNumberFormat="1" applyFill="1"/>
    <xf numFmtId="1" fontId="2" fillId="10" borderId="0" xfId="2" applyNumberFormat="1" applyFill="1"/>
    <xf numFmtId="1" fontId="0" fillId="10" borderId="0" xfId="0" applyNumberFormat="1" applyFill="1"/>
    <xf numFmtId="0" fontId="5" fillId="11" borderId="5" xfId="1" applyFont="1" applyFill="1" applyBorder="1" applyAlignment="1">
      <alignment vertical="center" wrapText="1"/>
    </xf>
    <xf numFmtId="0" fontId="5" fillId="11" borderId="4" xfId="1" applyFont="1" applyFill="1" applyBorder="1" applyAlignment="1">
      <alignment horizontal="center" vertical="center"/>
    </xf>
    <xf numFmtId="0" fontId="2" fillId="11" borderId="4" xfId="1" applyFill="1" applyBorder="1" applyAlignment="1">
      <alignment horizontal="center" vertical="center"/>
    </xf>
    <xf numFmtId="2" fontId="2" fillId="11" borderId="4" xfId="1" applyNumberFormat="1" applyFill="1" applyBorder="1" applyAlignment="1">
      <alignment horizontal="center" vertical="center"/>
    </xf>
    <xf numFmtId="2" fontId="2" fillId="11" borderId="6" xfId="1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7" fillId="11" borderId="0" xfId="0" applyFont="1" applyFill="1" applyAlignment="1">
      <alignment horizontal="left"/>
    </xf>
    <xf numFmtId="2" fontId="0" fillId="11" borderId="0" xfId="0" applyNumberFormat="1" applyFill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1" fontId="11" fillId="11" borderId="0" xfId="2" applyNumberFormat="1" applyFont="1" applyFill="1" applyAlignment="1">
      <alignment horizontal="center" vertical="center"/>
    </xf>
    <xf numFmtId="2" fontId="11" fillId="11" borderId="0" xfId="2" applyNumberFormat="1" applyFont="1" applyFill="1" applyAlignment="1">
      <alignment horizontal="center" vertical="center"/>
    </xf>
    <xf numFmtId="1" fontId="2" fillId="11" borderId="0" xfId="2" applyNumberFormat="1" applyFill="1" applyAlignment="1">
      <alignment horizontal="center" vertical="center"/>
    </xf>
    <xf numFmtId="2" fontId="2" fillId="11" borderId="0" xfId="2" applyNumberFormat="1" applyFill="1" applyAlignment="1">
      <alignment horizontal="center" vertical="center"/>
    </xf>
    <xf numFmtId="0" fontId="0" fillId="11" borderId="0" xfId="0" applyFill="1"/>
    <xf numFmtId="2" fontId="3" fillId="11" borderId="0" xfId="0" applyNumberFormat="1" applyFont="1" applyFill="1" applyAlignment="1">
      <alignment horizontal="center" vertical="center"/>
    </xf>
    <xf numFmtId="2" fontId="0" fillId="11" borderId="0" xfId="0" applyNumberFormat="1" applyFill="1" applyAlignment="1">
      <alignment horizontal="center"/>
    </xf>
    <xf numFmtId="1" fontId="0" fillId="11" borderId="0" xfId="3" applyNumberFormat="1" applyFont="1" applyFill="1" applyAlignment="1">
      <alignment horizontal="center" vertical="center"/>
    </xf>
    <xf numFmtId="165" fontId="2" fillId="11" borderId="0" xfId="2" applyNumberFormat="1" applyFill="1" applyAlignment="1">
      <alignment horizontal="center" vertical="center"/>
    </xf>
    <xf numFmtId="2" fontId="2" fillId="11" borderId="0" xfId="1" applyNumberFormat="1" applyFill="1" applyAlignment="1">
      <alignment horizontal="center" vertical="center"/>
    </xf>
    <xf numFmtId="2" fontId="0" fillId="11" borderId="0" xfId="0" applyNumberFormat="1" applyFill="1"/>
    <xf numFmtId="1" fontId="1" fillId="11" borderId="0" xfId="2" applyNumberFormat="1" applyFont="1" applyFill="1"/>
    <xf numFmtId="1" fontId="0" fillId="11" borderId="0" xfId="0" applyNumberFormat="1" applyFill="1"/>
    <xf numFmtId="0" fontId="0" fillId="11" borderId="0" xfId="0" applyFill="1" applyAlignment="1">
      <alignment horizontal="left"/>
    </xf>
    <xf numFmtId="0" fontId="5" fillId="11" borderId="5" xfId="1" applyFont="1" applyFill="1" applyBorder="1" applyAlignment="1">
      <alignment vertical="center"/>
    </xf>
    <xf numFmtId="0" fontId="8" fillId="11" borderId="0" xfId="0" applyFont="1" applyFill="1" applyAlignment="1">
      <alignment horizontal="left"/>
    </xf>
    <xf numFmtId="165" fontId="0" fillId="11" borderId="0" xfId="0" applyNumberFormat="1" applyFill="1" applyAlignment="1">
      <alignment horizontal="center" vertical="center"/>
    </xf>
    <xf numFmtId="0" fontId="5" fillId="12" borderId="5" xfId="1" applyFont="1" applyFill="1" applyBorder="1" applyAlignment="1">
      <alignment vertical="center" wrapText="1"/>
    </xf>
    <xf numFmtId="0" fontId="5" fillId="12" borderId="4" xfId="1" applyFont="1" applyFill="1" applyBorder="1" applyAlignment="1">
      <alignment horizontal="center" vertical="center"/>
    </xf>
    <xf numFmtId="0" fontId="2" fillId="12" borderId="4" xfId="1" applyFill="1" applyBorder="1" applyAlignment="1">
      <alignment horizontal="center" vertical="center"/>
    </xf>
    <xf numFmtId="2" fontId="2" fillId="12" borderId="4" xfId="1" applyNumberFormat="1" applyFill="1" applyBorder="1" applyAlignment="1">
      <alignment horizontal="center" vertical="center"/>
    </xf>
    <xf numFmtId="2" fontId="2" fillId="12" borderId="6" xfId="1" applyNumberForma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/>
    </xf>
    <xf numFmtId="2" fontId="0" fillId="12" borderId="0" xfId="0" applyNumberFormat="1" applyFill="1" applyAlignment="1">
      <alignment horizontal="center" vertical="center"/>
    </xf>
    <xf numFmtId="1" fontId="0" fillId="12" borderId="0" xfId="0" applyNumberFormat="1" applyFill="1" applyAlignment="1">
      <alignment horizontal="center" vertical="center"/>
    </xf>
    <xf numFmtId="1" fontId="11" fillId="12" borderId="0" xfId="2" applyNumberFormat="1" applyFont="1" applyFill="1" applyAlignment="1">
      <alignment horizontal="center" vertical="center"/>
    </xf>
    <xf numFmtId="2" fontId="11" fillId="12" borderId="0" xfId="2" applyNumberFormat="1" applyFont="1" applyFill="1" applyAlignment="1">
      <alignment horizontal="center" vertical="center"/>
    </xf>
    <xf numFmtId="1" fontId="2" fillId="12" borderId="0" xfId="2" applyNumberFormat="1" applyFill="1" applyAlignment="1">
      <alignment horizontal="center" vertical="center"/>
    </xf>
    <xf numFmtId="2" fontId="2" fillId="12" borderId="0" xfId="2" applyNumberFormat="1" applyFill="1" applyAlignment="1">
      <alignment horizontal="center" vertical="center"/>
    </xf>
    <xf numFmtId="0" fontId="0" fillId="12" borderId="0" xfId="0" applyFill="1"/>
    <xf numFmtId="2" fontId="3" fillId="12" borderId="0" xfId="0" applyNumberFormat="1" applyFont="1" applyFill="1" applyAlignment="1">
      <alignment horizontal="center" vertical="center"/>
    </xf>
    <xf numFmtId="2" fontId="0" fillId="12" borderId="0" xfId="0" applyNumberFormat="1" applyFill="1" applyAlignment="1">
      <alignment horizontal="center"/>
    </xf>
    <xf numFmtId="1" fontId="0" fillId="12" borderId="0" xfId="3" applyNumberFormat="1" applyFont="1" applyFill="1" applyAlignment="1">
      <alignment horizontal="center" vertical="center"/>
    </xf>
    <xf numFmtId="165" fontId="2" fillId="12" borderId="0" xfId="2" applyNumberFormat="1" applyFill="1" applyAlignment="1">
      <alignment horizontal="center" vertical="center"/>
    </xf>
    <xf numFmtId="2" fontId="2" fillId="12" borderId="0" xfId="1" applyNumberFormat="1" applyFill="1" applyAlignment="1">
      <alignment horizontal="center" vertical="center"/>
    </xf>
    <xf numFmtId="2" fontId="0" fillId="12" borderId="0" xfId="0" applyNumberFormat="1" applyFill="1"/>
    <xf numFmtId="1" fontId="1" fillId="12" borderId="0" xfId="2" applyNumberFormat="1" applyFont="1" applyFill="1"/>
    <xf numFmtId="1" fontId="0" fillId="12" borderId="0" xfId="0" applyNumberFormat="1" applyFill="1"/>
    <xf numFmtId="0" fontId="5" fillId="12" borderId="7" xfId="1" applyFont="1" applyFill="1" applyBorder="1" applyAlignment="1">
      <alignment vertical="center" wrapText="1"/>
    </xf>
    <xf numFmtId="2" fontId="1" fillId="12" borderId="0" xfId="4" applyNumberFormat="1" applyFill="1" applyAlignment="1">
      <alignment horizontal="center" vertical="center"/>
    </xf>
    <xf numFmtId="0" fontId="5" fillId="12" borderId="7" xfId="1" applyFont="1" applyFill="1" applyBorder="1" applyAlignment="1">
      <alignment vertical="center"/>
    </xf>
    <xf numFmtId="165" fontId="0" fillId="12" borderId="0" xfId="0" applyNumberFormat="1" applyFill="1" applyAlignment="1">
      <alignment horizontal="center" vertical="center"/>
    </xf>
    <xf numFmtId="0" fontId="3" fillId="12" borderId="0" xfId="0" applyFont="1" applyFill="1" applyAlignment="1">
      <alignment horizontal="left"/>
    </xf>
    <xf numFmtId="0" fontId="5" fillId="7" borderId="7" xfId="1" applyFont="1" applyFill="1" applyBorder="1" applyAlignment="1">
      <alignment vertical="center"/>
    </xf>
    <xf numFmtId="0" fontId="5" fillId="7" borderId="4" xfId="1" applyFont="1" applyFill="1" applyBorder="1" applyAlignment="1">
      <alignment horizontal="center" vertical="center"/>
    </xf>
    <xf numFmtId="0" fontId="2" fillId="7" borderId="4" xfId="1" applyFill="1" applyBorder="1" applyAlignment="1">
      <alignment horizontal="center" vertical="center"/>
    </xf>
    <xf numFmtId="2" fontId="2" fillId="7" borderId="4" xfId="1" applyNumberFormat="1" applyFill="1" applyBorder="1" applyAlignment="1">
      <alignment horizontal="center" vertical="center"/>
    </xf>
    <xf numFmtId="2" fontId="2" fillId="7" borderId="6" xfId="1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left"/>
    </xf>
    <xf numFmtId="2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11" fillId="7" borderId="0" xfId="2" applyNumberFormat="1" applyFont="1" applyFill="1" applyAlignment="1">
      <alignment horizontal="center" vertical="center"/>
    </xf>
    <xf numFmtId="2" fontId="11" fillId="7" borderId="0" xfId="2" applyNumberFormat="1" applyFont="1" applyFill="1" applyAlignment="1">
      <alignment horizontal="center" vertical="center"/>
    </xf>
    <xf numFmtId="1" fontId="2" fillId="7" borderId="0" xfId="2" applyNumberFormat="1" applyFill="1" applyAlignment="1">
      <alignment horizontal="center" vertical="center"/>
    </xf>
    <xf numFmtId="2" fontId="2" fillId="7" borderId="0" xfId="2" applyNumberFormat="1" applyFill="1" applyAlignment="1">
      <alignment horizontal="center" vertical="center"/>
    </xf>
    <xf numFmtId="0" fontId="0" fillId="7" borderId="0" xfId="0" applyFill="1"/>
    <xf numFmtId="2" fontId="3" fillId="7" borderId="0" xfId="0" applyNumberFormat="1" applyFont="1" applyFill="1" applyAlignment="1">
      <alignment horizontal="center" vertical="center"/>
    </xf>
    <xf numFmtId="2" fontId="0" fillId="7" borderId="0" xfId="0" applyNumberFormat="1" applyFill="1"/>
    <xf numFmtId="2" fontId="0" fillId="7" borderId="0" xfId="0" applyNumberFormat="1" applyFill="1" applyAlignment="1">
      <alignment horizontal="center"/>
    </xf>
    <xf numFmtId="1" fontId="0" fillId="7" borderId="0" xfId="3" applyNumberFormat="1" applyFont="1" applyFill="1" applyAlignment="1">
      <alignment horizontal="center" vertical="center"/>
    </xf>
    <xf numFmtId="165" fontId="2" fillId="7" borderId="0" xfId="2" applyNumberFormat="1" applyFill="1" applyAlignment="1">
      <alignment horizontal="center" vertical="center"/>
    </xf>
    <xf numFmtId="2" fontId="2" fillId="7" borderId="0" xfId="1" applyNumberFormat="1" applyFill="1" applyAlignment="1">
      <alignment horizontal="center" vertical="center"/>
    </xf>
    <xf numFmtId="1" fontId="1" fillId="7" borderId="0" xfId="2" applyNumberFormat="1" applyFont="1" applyFill="1"/>
    <xf numFmtId="1" fontId="0" fillId="7" borderId="0" xfId="0" applyNumberFormat="1" applyFill="1"/>
    <xf numFmtId="0" fontId="0" fillId="7" borderId="0" xfId="0" applyFill="1" applyAlignment="1">
      <alignment horizontal="left"/>
    </xf>
    <xf numFmtId="165" fontId="0" fillId="7" borderId="0" xfId="0" applyNumberFormat="1" applyFill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165" fontId="11" fillId="0" borderId="0" xfId="2" applyNumberFormat="1" applyFont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165" fontId="0" fillId="11" borderId="0" xfId="0" applyNumberFormat="1" applyFill="1"/>
    <xf numFmtId="0" fontId="4" fillId="0" borderId="5" xfId="0" applyFont="1" applyBorder="1" applyAlignment="1">
      <alignment horizontal="center" vertical="center" wrapText="1"/>
    </xf>
    <xf numFmtId="1" fontId="13" fillId="0" borderId="0" xfId="0" applyNumberFormat="1" applyFont="1"/>
    <xf numFmtId="0" fontId="0" fillId="0" borderId="0" xfId="0" applyAlignment="1">
      <alignment horizontal="center" vertical="center" wrapText="1"/>
    </xf>
    <xf numFmtId="165" fontId="2" fillId="13" borderId="0" xfId="2" applyNumberFormat="1" applyFill="1" applyAlignment="1">
      <alignment horizontal="center" vertical="center"/>
    </xf>
    <xf numFmtId="165" fontId="11" fillId="13" borderId="0" xfId="2" applyNumberFormat="1" applyFont="1" applyFill="1" applyAlignment="1">
      <alignment horizontal="center" vertical="center"/>
    </xf>
    <xf numFmtId="165" fontId="2" fillId="14" borderId="0" xfId="2" applyNumberFormat="1" applyFill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165" fontId="0" fillId="15" borderId="0" xfId="0" applyNumberFormat="1" applyFill="1"/>
    <xf numFmtId="1" fontId="0" fillId="16" borderId="0" xfId="0" applyNumberFormat="1" applyFill="1"/>
    <xf numFmtId="0" fontId="0" fillId="16" borderId="0" xfId="0" applyFill="1"/>
    <xf numFmtId="165" fontId="0" fillId="16" borderId="0" xfId="0" applyNumberFormat="1" applyFill="1"/>
    <xf numFmtId="0" fontId="0" fillId="16" borderId="0" xfId="0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5" fillId="11" borderId="0" xfId="1" applyFont="1" applyFill="1" applyAlignment="1">
      <alignment horizontal="center" vertical="center"/>
    </xf>
    <xf numFmtId="0" fontId="5" fillId="12" borderId="0" xfId="1" applyFont="1" applyFill="1" applyAlignment="1">
      <alignment horizontal="center" vertical="center"/>
    </xf>
    <xf numFmtId="0" fontId="5" fillId="7" borderId="0" xfId="1" applyFont="1" applyFill="1" applyAlignment="1">
      <alignment horizontal="center" vertical="center"/>
    </xf>
    <xf numFmtId="0" fontId="5" fillId="10" borderId="0" xfId="1" applyFont="1" applyFill="1" applyAlignment="1">
      <alignment horizontal="center" vertical="center"/>
    </xf>
    <xf numFmtId="0" fontId="5" fillId="9" borderId="0" xfId="1" applyFont="1" applyFill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</cellXfs>
  <cellStyles count="6">
    <cellStyle name="Обычный" xfId="0" builtinId="0"/>
    <cellStyle name="Обычный 2" xfId="2" xr:uid="{409B38F7-E60C-41F4-BFCE-DA2A82E0831C}"/>
    <cellStyle name="Процентный 2" xfId="3" xr:uid="{0448070D-CCF6-4782-9CB6-719FE6B5C145}"/>
    <cellStyle name="Normal 2" xfId="4" xr:uid="{D6A5E273-122D-4608-8FB9-C0914CFC4620}"/>
    <cellStyle name="Normal 3" xfId="1" xr:uid="{62A27066-CFE3-4D35-83AF-793041CCB628}"/>
    <cellStyle name="Normal 4" xfId="5" xr:uid="{D47254EC-D5AA-49E3-ACEC-1F71F7360D4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'table (2)'!$AB$2:$AB$27</c:f>
              <c:numCache>
                <c:formatCode>0.00</c:formatCode>
                <c:ptCount val="26"/>
                <c:pt idx="0">
                  <c:v>1.1998880068510682</c:v>
                </c:pt>
                <c:pt idx="1">
                  <c:v>1.0732002097370941</c:v>
                </c:pt>
                <c:pt idx="2">
                  <c:v>1.0948305371176212</c:v>
                </c:pt>
                <c:pt idx="3">
                  <c:v>1.0904821545031091</c:v>
                </c:pt>
                <c:pt idx="4">
                  <c:v>1.0719121259443791</c:v>
                </c:pt>
                <c:pt idx="5">
                  <c:v>1.1573273278615031</c:v>
                </c:pt>
                <c:pt idx="6">
                  <c:v>1.0872373010412302</c:v>
                </c:pt>
                <c:pt idx="7">
                  <c:v>1.1655256175967461</c:v>
                </c:pt>
                <c:pt idx="8">
                  <c:v>1.2114527539129385</c:v>
                </c:pt>
                <c:pt idx="9">
                  <c:v>1.1892077771936587</c:v>
                </c:pt>
                <c:pt idx="10">
                  <c:v>1.3036096478984203</c:v>
                </c:pt>
                <c:pt idx="11">
                  <c:v>1.2021752715868508</c:v>
                </c:pt>
                <c:pt idx="12">
                  <c:v>1.1312505259029415</c:v>
                </c:pt>
                <c:pt idx="13">
                  <c:v>1.171338024912856</c:v>
                </c:pt>
                <c:pt idx="14">
                  <c:v>1.139137246788505</c:v>
                </c:pt>
                <c:pt idx="15">
                  <c:v>1.1794533166229213</c:v>
                </c:pt>
                <c:pt idx="16">
                  <c:v>1.1627911714863852</c:v>
                </c:pt>
                <c:pt idx="17">
                  <c:v>1.072219726018643</c:v>
                </c:pt>
                <c:pt idx="18">
                  <c:v>1.1216502295091213</c:v>
                </c:pt>
                <c:pt idx="19">
                  <c:v>1.1226965086935445</c:v>
                </c:pt>
                <c:pt idx="20">
                  <c:v>1.0366283139083734</c:v>
                </c:pt>
                <c:pt idx="21">
                  <c:v>1.2060881705175455</c:v>
                </c:pt>
                <c:pt idx="22">
                  <c:v>1.2476299049358275</c:v>
                </c:pt>
                <c:pt idx="23">
                  <c:v>1.142476506608495</c:v>
                </c:pt>
                <c:pt idx="25">
                  <c:v>1.2673643134302839</c:v>
                </c:pt>
              </c:numCache>
            </c:numRef>
          </c:xVal>
          <c:yVal>
            <c:numRef>
              <c:f>'table (2)'!$AR$2:$AR$27</c:f>
              <c:numCache>
                <c:formatCode>0.00</c:formatCode>
                <c:ptCount val="26"/>
                <c:pt idx="0">
                  <c:v>0.29993053337487796</c:v>
                </c:pt>
                <c:pt idx="1">
                  <c:v>0.15635430092302682</c:v>
                </c:pt>
                <c:pt idx="2">
                  <c:v>0.18727207537715726</c:v>
                </c:pt>
                <c:pt idx="3">
                  <c:v>0.1650089604851038</c:v>
                </c:pt>
                <c:pt idx="4">
                  <c:v>0.20874574991011685</c:v>
                </c:pt>
                <c:pt idx="5">
                  <c:v>0.13272670876478554</c:v>
                </c:pt>
                <c:pt idx="6">
                  <c:v>0.27705022686717212</c:v>
                </c:pt>
                <c:pt idx="7">
                  <c:v>0.1850499307893026</c:v>
                </c:pt>
                <c:pt idx="8">
                  <c:v>0.26033880698845985</c:v>
                </c:pt>
                <c:pt idx="9">
                  <c:v>0.29230494865548551</c:v>
                </c:pt>
                <c:pt idx="10">
                  <c:v>0.39230468683483538</c:v>
                </c:pt>
                <c:pt idx="11">
                  <c:v>0.23579028830062099</c:v>
                </c:pt>
                <c:pt idx="12">
                  <c:v>0.22729813623547993</c:v>
                </c:pt>
                <c:pt idx="13">
                  <c:v>0.1766176495965282</c:v>
                </c:pt>
                <c:pt idx="14">
                  <c:v>0.16876133958272163</c:v>
                </c:pt>
                <c:pt idx="15">
                  <c:v>0.47365166765902539</c:v>
                </c:pt>
                <c:pt idx="16">
                  <c:v>0.27659954641786028</c:v>
                </c:pt>
                <c:pt idx="17">
                  <c:v>0.11125779616686929</c:v>
                </c:pt>
                <c:pt idx="18">
                  <c:v>0.19025762834102028</c:v>
                </c:pt>
                <c:pt idx="19">
                  <c:v>0.14946337073445867</c:v>
                </c:pt>
                <c:pt idx="20">
                  <c:v>0.12552197192103359</c:v>
                </c:pt>
                <c:pt idx="21">
                  <c:v>0.35214753906826146</c:v>
                </c:pt>
                <c:pt idx="22">
                  <c:v>0.41266518048716611</c:v>
                </c:pt>
                <c:pt idx="23">
                  <c:v>0.3320911494688169</c:v>
                </c:pt>
                <c:pt idx="25">
                  <c:v>0.45993207310005185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0-8A4E-A302-7B0D6587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73744"/>
        <c:axId val="1456292960"/>
      </c:scatterChart>
      <c:valAx>
        <c:axId val="1483573744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292960"/>
        <c:crosses val="autoZero"/>
        <c:crossBetween val="midCat"/>
        <c:majorUnit val="0.05"/>
      </c:valAx>
      <c:valAx>
        <c:axId val="145629296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5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330 МГц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99625008151999"/>
                  <c:y val="-0.23926213022215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'Сравнение 330кГц и 1МГц'!$DZ$101:$DZ$114</c:f>
              <c:numCache>
                <c:formatCode>0.00</c:formatCode>
                <c:ptCount val="14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  <c:pt idx="3">
                  <c:v>1.0732002097370941</c:v>
                </c:pt>
                <c:pt idx="4">
                  <c:v>1.0904821545031091</c:v>
                </c:pt>
                <c:pt idx="5">
                  <c:v>1.0872373010412302</c:v>
                </c:pt>
                <c:pt idx="6">
                  <c:v>1.1655256175967461</c:v>
                </c:pt>
                <c:pt idx="7">
                  <c:v>1.2114527539129385</c:v>
                </c:pt>
                <c:pt idx="8">
                  <c:v>1.2476299049358275</c:v>
                </c:pt>
                <c:pt idx="9">
                  <c:v>1.139137246788505</c:v>
                </c:pt>
                <c:pt idx="10">
                  <c:v>1.1794533166229213</c:v>
                </c:pt>
                <c:pt idx="11">
                  <c:v>1.1998880068510682</c:v>
                </c:pt>
                <c:pt idx="12">
                  <c:v>1.1216502295091213</c:v>
                </c:pt>
                <c:pt idx="13">
                  <c:v>1.1226965086935445</c:v>
                </c:pt>
              </c:numCache>
            </c:numRef>
          </c:xVal>
          <c:yVal>
            <c:numRef>
              <c:f>'Сравнение 330кГц и 1МГц'!$ED$101:$ED$114</c:f>
              <c:numCache>
                <c:formatCode>0.00</c:formatCode>
                <c:ptCount val="14"/>
                <c:pt idx="0">
                  <c:v>0.18463183764086979</c:v>
                </c:pt>
                <c:pt idx="1">
                  <c:v>0.16</c:v>
                </c:pt>
                <c:pt idx="2">
                  <c:v>0.25043340257716451</c:v>
                </c:pt>
                <c:pt idx="3">
                  <c:v>0.12632523465001191</c:v>
                </c:pt>
                <c:pt idx="4">
                  <c:v>0.15864106012767323</c:v>
                </c:pt>
                <c:pt idx="5">
                  <c:v>0.22036853147063354</c:v>
                </c:pt>
                <c:pt idx="6">
                  <c:v>0.22000938823276278</c:v>
                </c:pt>
                <c:pt idx="7">
                  <c:v>0.1191676984724095</c:v>
                </c:pt>
                <c:pt idx="8">
                  <c:v>0.13268132334311325</c:v>
                </c:pt>
                <c:pt idx="9">
                  <c:v>0.17926412845854486</c:v>
                </c:pt>
                <c:pt idx="10">
                  <c:v>0.17</c:v>
                </c:pt>
                <c:pt idx="11">
                  <c:v>0.21347029435065612</c:v>
                </c:pt>
                <c:pt idx="12">
                  <c:v>0.10092968875614673</c:v>
                </c:pt>
                <c:pt idx="13">
                  <c:v>0.10038152997522834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E-9542-A163-E1967652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83279"/>
        <c:axId val="866419999"/>
      </c:scatterChart>
      <c:valAx>
        <c:axId val="541383279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19999"/>
        <c:crosses val="autoZero"/>
        <c:crossBetween val="midCat"/>
      </c:valAx>
      <c:valAx>
        <c:axId val="8664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3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МГц</a:t>
            </a:r>
          </a:p>
        </c:rich>
      </c:tx>
      <c:layout>
        <c:manualLayout>
          <c:xMode val="edge"/>
          <c:yMode val="edge"/>
          <c:x val="0.47362557335710098"/>
          <c:y val="2.2812408102433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0.55000000000000004"/>
            <c:dispRSqr val="1"/>
            <c:dispEq val="1"/>
            <c:trendlineLbl>
              <c:layout>
                <c:manualLayout>
                  <c:x val="-0.27768245738334907"/>
                  <c:y val="6.3424914384888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'Сравнение 330кГц и 1МГц'!$DZ$101:$DZ$114</c:f>
              <c:numCache>
                <c:formatCode>0.00</c:formatCode>
                <c:ptCount val="14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  <c:pt idx="3">
                  <c:v>1.0732002097370941</c:v>
                </c:pt>
                <c:pt idx="4">
                  <c:v>1.0904821545031091</c:v>
                </c:pt>
                <c:pt idx="5">
                  <c:v>1.0872373010412302</c:v>
                </c:pt>
                <c:pt idx="6">
                  <c:v>1.1655256175967461</c:v>
                </c:pt>
                <c:pt idx="7">
                  <c:v>1.2114527539129385</c:v>
                </c:pt>
                <c:pt idx="8">
                  <c:v>1.2476299049358275</c:v>
                </c:pt>
                <c:pt idx="9">
                  <c:v>1.139137246788505</c:v>
                </c:pt>
                <c:pt idx="10">
                  <c:v>1.1794533166229213</c:v>
                </c:pt>
                <c:pt idx="11">
                  <c:v>1.1998880068510682</c:v>
                </c:pt>
                <c:pt idx="12">
                  <c:v>1.1216502295091213</c:v>
                </c:pt>
                <c:pt idx="13">
                  <c:v>1.1226965086935445</c:v>
                </c:pt>
              </c:numCache>
            </c:numRef>
          </c:xVal>
          <c:yVal>
            <c:numRef>
              <c:f>'Сравнение 330кГц и 1МГц'!$EF$101:$EF$114</c:f>
              <c:numCache>
                <c:formatCode>0.00</c:formatCode>
                <c:ptCount val="14"/>
                <c:pt idx="0">
                  <c:v>3.4381705929203941E-2</c:v>
                </c:pt>
                <c:pt idx="1">
                  <c:v>0.11646986043136863</c:v>
                </c:pt>
                <c:pt idx="2">
                  <c:v>0.11228909089269437</c:v>
                </c:pt>
                <c:pt idx="3">
                  <c:v>2.7086794430600084E-2</c:v>
                </c:pt>
                <c:pt idx="4">
                  <c:v>0</c:v>
                </c:pt>
                <c:pt idx="5">
                  <c:v>7.4725746573494553E-2</c:v>
                </c:pt>
                <c:pt idx="6">
                  <c:v>0.12124821922973417</c:v>
                </c:pt>
                <c:pt idx="7">
                  <c:v>9.2553602324967593E-2</c:v>
                </c:pt>
                <c:pt idx="8">
                  <c:v>0.18919177204125645</c:v>
                </c:pt>
                <c:pt idx="9">
                  <c:v>9.6568047337277918E-2</c:v>
                </c:pt>
                <c:pt idx="10">
                  <c:v>8.6903368707955717E-2</c:v>
                </c:pt>
                <c:pt idx="11">
                  <c:v>9.6966501932223684E-2</c:v>
                </c:pt>
                <c:pt idx="12">
                  <c:v>8.492271242830271E-2</c:v>
                </c:pt>
                <c:pt idx="13">
                  <c:v>5.5282633745732015E-2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D-2949-9437-C44BC972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83279"/>
        <c:axId val="866419999"/>
      </c:scatterChart>
      <c:valAx>
        <c:axId val="541383279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19999"/>
        <c:crosses val="autoZero"/>
        <c:crossBetween val="midCat"/>
      </c:valAx>
      <c:valAx>
        <c:axId val="866419999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3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Vs </a:t>
            </a:r>
            <a:r>
              <a:rPr lang="ru-RU"/>
              <a:t>медленная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330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'Сравнение 330кГц и 1МГц'!$EG$2:$EG$27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33</c:v>
                </c:pt>
                <c:pt idx="5">
                  <c:v>53</c:v>
                </c:pt>
                <c:pt idx="6">
                  <c:v>61</c:v>
                </c:pt>
                <c:pt idx="7">
                  <c:v>62</c:v>
                </c:pt>
                <c:pt idx="8">
                  <c:v>8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37</c:v>
                </c:pt>
                <c:pt idx="19">
                  <c:v>39</c:v>
                </c:pt>
                <c:pt idx="20">
                  <c:v>42</c:v>
                </c:pt>
                <c:pt idx="21">
                  <c:v>5</c:v>
                </c:pt>
                <c:pt idx="22">
                  <c:v>36</c:v>
                </c:pt>
                <c:pt idx="23">
                  <c:v>45</c:v>
                </c:pt>
                <c:pt idx="24">
                  <c:v>47</c:v>
                </c:pt>
                <c:pt idx="25">
                  <c:v>51</c:v>
                </c:pt>
              </c:numCache>
            </c:numRef>
          </c:xVal>
          <c:yVal>
            <c:numRef>
              <c:f>'Сравнение 330кГц и 1МГц'!$DQ$2:$DQ$27</c:f>
              <c:numCache>
                <c:formatCode>0</c:formatCode>
                <c:ptCount val="26"/>
                <c:pt idx="2">
                  <c:v>1465.19</c:v>
                </c:pt>
                <c:pt idx="3">
                  <c:v>2486.52</c:v>
                </c:pt>
                <c:pt idx="4">
                  <c:v>1730.13</c:v>
                </c:pt>
                <c:pt idx="8">
                  <c:v>1884.52</c:v>
                </c:pt>
                <c:pt idx="9">
                  <c:v>1912.69</c:v>
                </c:pt>
                <c:pt idx="11">
                  <c:v>2220.9899999999998</c:v>
                </c:pt>
                <c:pt idx="12">
                  <c:v>1533.84</c:v>
                </c:pt>
                <c:pt idx="13">
                  <c:v>1743.98</c:v>
                </c:pt>
                <c:pt idx="16">
                  <c:v>1918.83</c:v>
                </c:pt>
                <c:pt idx="19">
                  <c:v>1784.86</c:v>
                </c:pt>
                <c:pt idx="20">
                  <c:v>1859.02</c:v>
                </c:pt>
                <c:pt idx="21">
                  <c:v>2189.66</c:v>
                </c:pt>
                <c:pt idx="24">
                  <c:v>2334.5300000000002</c:v>
                </c:pt>
                <c:pt idx="25">
                  <c:v>2078.85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9-D940-B0F6-A0EA60C7431A}"/>
            </c:ext>
          </c:extLst>
        </c:ser>
        <c:ser>
          <c:idx val="1"/>
          <c:order val="1"/>
          <c:tx>
            <c:v>1 МГц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'Сравнение 330кГц и 1МГц'!$CU$2:$CU$27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33</c:v>
                </c:pt>
                <c:pt idx="5">
                  <c:v>53</c:v>
                </c:pt>
                <c:pt idx="6">
                  <c:v>61</c:v>
                </c:pt>
                <c:pt idx="7">
                  <c:v>62</c:v>
                </c:pt>
                <c:pt idx="8">
                  <c:v>8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37</c:v>
                </c:pt>
                <c:pt idx="19">
                  <c:v>39</c:v>
                </c:pt>
                <c:pt idx="20">
                  <c:v>42</c:v>
                </c:pt>
                <c:pt idx="21">
                  <c:v>5</c:v>
                </c:pt>
                <c:pt idx="22">
                  <c:v>36</c:v>
                </c:pt>
                <c:pt idx="23">
                  <c:v>45</c:v>
                </c:pt>
                <c:pt idx="24">
                  <c:v>47</c:v>
                </c:pt>
                <c:pt idx="25">
                  <c:v>51</c:v>
                </c:pt>
              </c:numCache>
            </c:numRef>
          </c:xVal>
          <c:yVal>
            <c:numRef>
              <c:f>'Сравнение 330кГц и 1МГц'!$ED$2:$ED$27</c:f>
              <c:numCache>
                <c:formatCode>0</c:formatCode>
                <c:ptCount val="26"/>
                <c:pt idx="2">
                  <c:v>1648.89937106918</c:v>
                </c:pt>
                <c:pt idx="3">
                  <c:v>2274</c:v>
                </c:pt>
                <c:pt idx="4">
                  <c:v>1854.3080054274083</c:v>
                </c:pt>
                <c:pt idx="8">
                  <c:v>2033.6906584992344</c:v>
                </c:pt>
                <c:pt idx="9">
                  <c:v>1945.6758720930234</c:v>
                </c:pt>
                <c:pt idx="11">
                  <c:v>2421.3636363636365</c:v>
                </c:pt>
                <c:pt idx="12">
                  <c:v>1477.1847345132746</c:v>
                </c:pt>
                <c:pt idx="13">
                  <c:v>1848.3717774762549</c:v>
                </c:pt>
                <c:pt idx="16">
                  <c:v>1683.0299089726916</c:v>
                </c:pt>
                <c:pt idx="19">
                  <c:v>1859.8591549295772</c:v>
                </c:pt>
                <c:pt idx="20">
                  <c:v>1846</c:v>
                </c:pt>
                <c:pt idx="21">
                  <c:v>2654.832347140039</c:v>
                </c:pt>
                <c:pt idx="24">
                  <c:v>2332.894736842105</c:v>
                </c:pt>
                <c:pt idx="25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9-D940-B0F6-A0EA60C7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02527"/>
        <c:axId val="679817919"/>
      </c:scatterChart>
      <c:valAx>
        <c:axId val="763902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Н</a:t>
                </a:r>
                <a:r>
                  <a:rPr lang="ru-RU" sz="1200"/>
                  <a:t>омер</a:t>
                </a:r>
                <a:r>
                  <a:rPr lang="ru-RU" sz="1200" baseline="0"/>
                  <a:t> образца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9817919"/>
        <c:crosses val="autoZero"/>
        <c:crossBetween val="midCat"/>
      </c:valAx>
      <c:valAx>
        <c:axId val="679817919"/>
        <c:scaling>
          <c:orientation val="minMax"/>
          <c:max val="28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639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Vs </a:t>
            </a:r>
            <a:r>
              <a:rPr lang="ru-RU"/>
              <a:t>быстрая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330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'Сравнение 330кГц и 1МГц'!$EG$2:$EG$27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33</c:v>
                </c:pt>
                <c:pt idx="5">
                  <c:v>53</c:v>
                </c:pt>
                <c:pt idx="6">
                  <c:v>61</c:v>
                </c:pt>
                <c:pt idx="7">
                  <c:v>62</c:v>
                </c:pt>
                <c:pt idx="8">
                  <c:v>8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37</c:v>
                </c:pt>
                <c:pt idx="19">
                  <c:v>39</c:v>
                </c:pt>
                <c:pt idx="20">
                  <c:v>42</c:v>
                </c:pt>
                <c:pt idx="21">
                  <c:v>5</c:v>
                </c:pt>
                <c:pt idx="22">
                  <c:v>36</c:v>
                </c:pt>
                <c:pt idx="23">
                  <c:v>45</c:v>
                </c:pt>
                <c:pt idx="24">
                  <c:v>47</c:v>
                </c:pt>
                <c:pt idx="25">
                  <c:v>51</c:v>
                </c:pt>
              </c:numCache>
            </c:numRef>
          </c:xVal>
          <c:yVal>
            <c:numRef>
              <c:f>'Сравнение 330кГц и 1МГц'!$DR$2:$DR$27</c:f>
              <c:numCache>
                <c:formatCode>0</c:formatCode>
                <c:ptCount val="26"/>
                <c:pt idx="2">
                  <c:v>1714.5</c:v>
                </c:pt>
                <c:pt idx="3">
                  <c:v>2855.52</c:v>
                </c:pt>
                <c:pt idx="4">
                  <c:v>2119.58</c:v>
                </c:pt>
                <c:pt idx="8">
                  <c:v>2109.19</c:v>
                </c:pt>
                <c:pt idx="9">
                  <c:v>2195.25</c:v>
                </c:pt>
                <c:pt idx="11">
                  <c:v>2665.87</c:v>
                </c:pt>
                <c:pt idx="12">
                  <c:v>1840.62</c:v>
                </c:pt>
                <c:pt idx="13">
                  <c:v>1940.71</c:v>
                </c:pt>
                <c:pt idx="16">
                  <c:v>2158.46</c:v>
                </c:pt>
                <c:pt idx="19">
                  <c:v>2080.36</c:v>
                </c:pt>
                <c:pt idx="20">
                  <c:v>2159.2800000000002</c:v>
                </c:pt>
                <c:pt idx="21">
                  <c:v>2615.65</c:v>
                </c:pt>
                <c:pt idx="24">
                  <c:v>2559.33</c:v>
                </c:pt>
                <c:pt idx="25">
                  <c:v>2277.9899999999998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D-854D-8481-77839018E198}"/>
            </c:ext>
          </c:extLst>
        </c:ser>
        <c:ser>
          <c:idx val="1"/>
          <c:order val="1"/>
          <c:tx>
            <c:v>1 МГц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3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'Сравнение 330кГц и 1МГц'!$CU$2:$CU$27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33</c:v>
                </c:pt>
                <c:pt idx="5">
                  <c:v>53</c:v>
                </c:pt>
                <c:pt idx="6">
                  <c:v>61</c:v>
                </c:pt>
                <c:pt idx="7">
                  <c:v>62</c:v>
                </c:pt>
                <c:pt idx="8">
                  <c:v>8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37</c:v>
                </c:pt>
                <c:pt idx="19">
                  <c:v>39</c:v>
                </c:pt>
                <c:pt idx="20">
                  <c:v>42</c:v>
                </c:pt>
                <c:pt idx="21">
                  <c:v>5</c:v>
                </c:pt>
                <c:pt idx="22">
                  <c:v>36</c:v>
                </c:pt>
                <c:pt idx="23">
                  <c:v>45</c:v>
                </c:pt>
                <c:pt idx="24">
                  <c:v>47</c:v>
                </c:pt>
                <c:pt idx="25">
                  <c:v>51</c:v>
                </c:pt>
              </c:numCache>
            </c:numRef>
          </c:xVal>
          <c:yVal>
            <c:numRef>
              <c:f>'Сравнение 330кГц и 1МГц'!$EE$2:$EE$27</c:f>
              <c:numCache>
                <c:formatCode>0</c:formatCode>
                <c:ptCount val="26"/>
                <c:pt idx="2">
                  <c:v>1704.6488946684003</c:v>
                </c:pt>
                <c:pt idx="3">
                  <c:v>2525</c:v>
                </c:pt>
                <c:pt idx="4">
                  <c:v>2051.9894894894892</c:v>
                </c:pt>
                <c:pt idx="8">
                  <c:v>2088.050314465409</c:v>
                </c:pt>
                <c:pt idx="9">
                  <c:v>1940.0362318840578</c:v>
                </c:pt>
                <c:pt idx="11">
                  <c:v>2596.0038986354775</c:v>
                </c:pt>
                <c:pt idx="12">
                  <c:v>1646.578298397041</c:v>
                </c:pt>
                <c:pt idx="13">
                  <c:v>2012.1861152141803</c:v>
                </c:pt>
                <c:pt idx="16">
                  <c:v>1975.9541984732823</c:v>
                </c:pt>
                <c:pt idx="19">
                  <c:v>2031.538461538461</c:v>
                </c:pt>
                <c:pt idx="20">
                  <c:v>2000</c:v>
                </c:pt>
                <c:pt idx="21">
                  <c:v>2900.8620689655172</c:v>
                </c:pt>
                <c:pt idx="24">
                  <c:v>2523.2447817836814</c:v>
                </c:pt>
                <c:pt idx="25">
                  <c:v>2135.6035889070145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D-854D-8481-77839018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02527"/>
        <c:axId val="679817919"/>
      </c:scatterChart>
      <c:valAx>
        <c:axId val="763902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Н</a:t>
                </a:r>
                <a:r>
                  <a:rPr lang="ru-RU" sz="1200"/>
                  <a:t>омер</a:t>
                </a:r>
                <a:r>
                  <a:rPr lang="ru-RU" sz="1200" baseline="0"/>
                  <a:t> образца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9817919"/>
        <c:crosses val="autoZero"/>
        <c:crossBetween val="midCat"/>
      </c:valAx>
      <c:valAx>
        <c:axId val="679817919"/>
        <c:scaling>
          <c:orientation val="minMax"/>
          <c:max val="31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639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1 </a:t>
            </a:r>
            <a:r>
              <a:rPr lang="ru-RU"/>
              <a:t>МГц</a:t>
            </a:r>
            <a:r>
              <a:rPr lang="en-US"/>
              <a:t> (2 </a:t>
            </a:r>
            <a:r>
              <a:rPr lang="ru-RU"/>
              <a:t>точки</a:t>
            </a:r>
            <a:r>
              <a:rPr lang="ru-RU" baseline="0"/>
              <a:t> исключены)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Qz(a)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'Сравнение 330кГц и 1МГц'!$DZ$112</c:f>
              <c:numCache>
                <c:formatCode>0.00</c:formatCode>
                <c:ptCount val="1"/>
                <c:pt idx="0">
                  <c:v>1.1998880068510682</c:v>
                </c:pt>
              </c:numCache>
            </c:numRef>
          </c:xVal>
          <c:yVal>
            <c:numRef>
              <c:f>'Сравнение 330кГц и 1МГц'!$EF$112</c:f>
              <c:numCache>
                <c:formatCode>0.00</c:formatCode>
                <c:ptCount val="1"/>
                <c:pt idx="0">
                  <c:v>9.6966501932223684E-2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C-8047-8F0D-CD6DA684B5CA}"/>
            </c:ext>
          </c:extLst>
        </c:ser>
        <c:ser>
          <c:idx val="0"/>
          <c:order val="1"/>
          <c:tx>
            <c:v>Qz(b)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1МГц'!$DZ$113:$DZ$114</c:f>
              <c:numCache>
                <c:formatCode>0.00</c:formatCode>
                <c:ptCount val="2"/>
                <c:pt idx="0">
                  <c:v>1.1216502295091213</c:v>
                </c:pt>
                <c:pt idx="1">
                  <c:v>1.1226965086935445</c:v>
                </c:pt>
              </c:numCache>
            </c:numRef>
          </c:xVal>
          <c:yVal>
            <c:numRef>
              <c:f>'Сравнение 330кГц и 1МГц'!$EF$113:$EF$114</c:f>
              <c:numCache>
                <c:formatCode>0.00</c:formatCode>
                <c:ptCount val="2"/>
                <c:pt idx="0">
                  <c:v>8.492271242830271E-2</c:v>
                </c:pt>
                <c:pt idx="1">
                  <c:v>5.5282633745732015E-2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C-8047-8F0D-CD6DA684B5CA}"/>
            </c:ext>
          </c:extLst>
        </c:ser>
        <c:ser>
          <c:idx val="1"/>
          <c:order val="2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'Сравнение 330кГц и 1МГц'!$DZ$101:$DZ$103</c:f>
              <c:numCache>
                <c:formatCode>0.00</c:formatCode>
                <c:ptCount val="3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</c:numCache>
            </c:numRef>
          </c:xVal>
          <c:yVal>
            <c:numRef>
              <c:f>'Сравнение 330кГц и 1МГц'!$EE$101:$EE$103</c:f>
              <c:numCache>
                <c:formatCode>0.00</c:formatCode>
                <c:ptCount val="3"/>
                <c:pt idx="1">
                  <c:v>0.11646986043136863</c:v>
                </c:pt>
                <c:pt idx="2">
                  <c:v>0.11228909089269437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C-8047-8F0D-CD6DA684B5CA}"/>
            </c:ext>
          </c:extLst>
        </c:ser>
        <c:ser>
          <c:idx val="2"/>
          <c:order val="3"/>
          <c:tx>
            <c:v>Fsp-Qz(b)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7030A0">
                  <a:alpha val="20000"/>
                </a:srgbClr>
              </a:solidFill>
              <a:ln w="12700">
                <a:solidFill>
                  <a:srgbClr val="7030A0"/>
                </a:solidFill>
              </a:ln>
            </c:spPr>
          </c:marker>
          <c:xVal>
            <c:numRef>
              <c:f>'Сравнение 330кГц и 1МГц'!$DZ$104:$DZ$109</c:f>
              <c:numCache>
                <c:formatCode>0.00</c:formatCode>
                <c:ptCount val="6"/>
                <c:pt idx="0">
                  <c:v>1.0732002097370941</c:v>
                </c:pt>
                <c:pt idx="1">
                  <c:v>1.0904821545031091</c:v>
                </c:pt>
                <c:pt idx="2">
                  <c:v>1.0872373010412302</c:v>
                </c:pt>
                <c:pt idx="3">
                  <c:v>1.1655256175967461</c:v>
                </c:pt>
                <c:pt idx="4">
                  <c:v>1.2114527539129385</c:v>
                </c:pt>
                <c:pt idx="5">
                  <c:v>1.2476299049358275</c:v>
                </c:pt>
              </c:numCache>
            </c:numRef>
          </c:xVal>
          <c:yVal>
            <c:numRef>
              <c:f>'Сравнение 330кГц и 1МГц'!$EE$104:$EE$109</c:f>
              <c:numCache>
                <c:formatCode>0.00</c:formatCode>
                <c:ptCount val="6"/>
                <c:pt idx="0">
                  <c:v>2.7086794430600084E-2</c:v>
                </c:pt>
                <c:pt idx="2">
                  <c:v>7.4725746573494553E-2</c:v>
                </c:pt>
                <c:pt idx="3">
                  <c:v>0.12124821922973417</c:v>
                </c:pt>
                <c:pt idx="4">
                  <c:v>9.2553602324967593E-2</c:v>
                </c:pt>
                <c:pt idx="5">
                  <c:v>0.18919177204125645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C-8047-8F0D-CD6DA684B5CA}"/>
            </c:ext>
          </c:extLst>
        </c:ser>
        <c:ser>
          <c:idx val="3"/>
          <c:order val="4"/>
          <c:tx>
            <c:v>Fsp-Qz(c)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'Сравнение 330кГц и 1МГц'!$DZ$110:$DZ$111</c:f>
              <c:numCache>
                <c:formatCode>0.00</c:formatCode>
                <c:ptCount val="2"/>
                <c:pt idx="0">
                  <c:v>1.139137246788505</c:v>
                </c:pt>
                <c:pt idx="1">
                  <c:v>1.1794533166229213</c:v>
                </c:pt>
              </c:numCache>
            </c:numRef>
          </c:xVal>
          <c:yVal>
            <c:numRef>
              <c:f>'Сравнение 330кГц и 1МГц'!$EF$110:$EF$111</c:f>
              <c:numCache>
                <c:formatCode>0.00</c:formatCode>
                <c:ptCount val="2"/>
                <c:pt idx="0">
                  <c:v>9.6568047337277918E-2</c:v>
                </c:pt>
                <c:pt idx="1">
                  <c:v>8.6903368707955717E-2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C-8047-8F0D-CD6DA684B5CA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prstDash val="lgDash"/>
              </a:ln>
            </c:spPr>
            <c:trendlineType val="linear"/>
            <c:backward val="1"/>
            <c:intercept val="-0.55000000000000004"/>
            <c:dispRSqr val="1"/>
            <c:dispEq val="1"/>
            <c:trendlineLbl>
              <c:layout>
                <c:manualLayout>
                  <c:x val="-0.13889267602138283"/>
                  <c:y val="9.572498559631265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0,55x - 0,55</a:t>
                    </a:r>
                    <a:br>
                      <a:rPr lang="en-US" baseline="0"/>
                    </a:br>
                    <a:r>
                      <a:rPr lang="en-US" baseline="0"/>
                      <a:t>R = 0,72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'Сравнение 330кГц и 1МГц'!$DZ$101:$DZ$114</c:f>
              <c:numCache>
                <c:formatCode>0.00</c:formatCode>
                <c:ptCount val="14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  <c:pt idx="3">
                  <c:v>1.0732002097370941</c:v>
                </c:pt>
                <c:pt idx="4">
                  <c:v>1.0904821545031091</c:v>
                </c:pt>
                <c:pt idx="5">
                  <c:v>1.0872373010412302</c:v>
                </c:pt>
                <c:pt idx="6">
                  <c:v>1.1655256175967461</c:v>
                </c:pt>
                <c:pt idx="7">
                  <c:v>1.2114527539129385</c:v>
                </c:pt>
                <c:pt idx="8">
                  <c:v>1.2476299049358275</c:v>
                </c:pt>
                <c:pt idx="9">
                  <c:v>1.139137246788505</c:v>
                </c:pt>
                <c:pt idx="10">
                  <c:v>1.1794533166229213</c:v>
                </c:pt>
                <c:pt idx="11">
                  <c:v>1.1998880068510682</c:v>
                </c:pt>
                <c:pt idx="12">
                  <c:v>1.1216502295091213</c:v>
                </c:pt>
                <c:pt idx="13">
                  <c:v>1.1226965086935445</c:v>
                </c:pt>
              </c:numCache>
            </c:numRef>
          </c:xVal>
          <c:yVal>
            <c:numRef>
              <c:f>'Сравнение 330кГц и 1МГц'!$EE$101:$EE$114</c:f>
              <c:numCache>
                <c:formatCode>0.00</c:formatCode>
                <c:ptCount val="14"/>
                <c:pt idx="1">
                  <c:v>0.11646986043136863</c:v>
                </c:pt>
                <c:pt idx="2">
                  <c:v>0.11228909089269437</c:v>
                </c:pt>
                <c:pt idx="3">
                  <c:v>2.7086794430600084E-2</c:v>
                </c:pt>
                <c:pt idx="5">
                  <c:v>7.4725746573494553E-2</c:v>
                </c:pt>
                <c:pt idx="6">
                  <c:v>0.12124821922973417</c:v>
                </c:pt>
                <c:pt idx="7">
                  <c:v>9.2553602324967593E-2</c:v>
                </c:pt>
                <c:pt idx="8">
                  <c:v>0.18919177204125645</c:v>
                </c:pt>
                <c:pt idx="9">
                  <c:v>9.6568047337277918E-2</c:v>
                </c:pt>
                <c:pt idx="10">
                  <c:v>8.6903368707955717E-2</c:v>
                </c:pt>
                <c:pt idx="11">
                  <c:v>9.6966501932223684E-2</c:v>
                </c:pt>
                <c:pt idx="12">
                  <c:v>8.492271242830271E-2</c:v>
                </c:pt>
                <c:pt idx="13">
                  <c:v>5.5282633745732015E-2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C-8047-8F0D-CD6DA684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88559"/>
        <c:axId val="866398847"/>
      </c:scatterChart>
      <c:valAx>
        <c:axId val="810688559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Тепловая анизотропия</a:t>
                </a:r>
              </a:p>
            </c:rich>
          </c:tx>
          <c:layout>
            <c:manualLayout>
              <c:xMode val="edge"/>
              <c:yMode val="edge"/>
              <c:x val="0.36222832322335979"/>
              <c:y val="0.928415893485758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66398847"/>
        <c:crosses val="autoZero"/>
        <c:crossBetween val="midCat"/>
      </c:valAx>
      <c:valAx>
        <c:axId val="866398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Параметр Томсена</a:t>
                </a:r>
              </a:p>
            </c:rich>
          </c:tx>
          <c:layout>
            <c:manualLayout>
              <c:xMode val="edge"/>
              <c:yMode val="edge"/>
              <c:x val="1.8137968528482325E-2"/>
              <c:y val="0.3089819805080273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0688559"/>
        <c:crosses val="autoZero"/>
        <c:crossBetween val="midCat"/>
        <c:majorUnit val="4.0000000000000008E-2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330 к</a:t>
            </a:r>
            <a:r>
              <a:rPr lang="ru-RU"/>
              <a:t>Гц (все точки)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Qz(a)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'Сравнение 330кГц и 1МГц'!$DZ$112</c:f>
              <c:numCache>
                <c:formatCode>0.00</c:formatCode>
                <c:ptCount val="1"/>
                <c:pt idx="0">
                  <c:v>1.1998880068510682</c:v>
                </c:pt>
              </c:numCache>
            </c:numRef>
          </c:xVal>
          <c:yVal>
            <c:numRef>
              <c:f>'Сравнение 330кГц и 1МГц'!$ED$112</c:f>
              <c:numCache>
                <c:formatCode>0.00</c:formatCode>
                <c:ptCount val="1"/>
                <c:pt idx="0">
                  <c:v>0.21347029435065612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A742-B9F5-F6A9C978FDBF}"/>
            </c:ext>
          </c:extLst>
        </c:ser>
        <c:ser>
          <c:idx val="0"/>
          <c:order val="1"/>
          <c:tx>
            <c:v>Qz(b)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1МГц'!$DZ$113:$DZ$114</c:f>
              <c:numCache>
                <c:formatCode>0.00</c:formatCode>
                <c:ptCount val="2"/>
                <c:pt idx="0">
                  <c:v>1.1216502295091213</c:v>
                </c:pt>
                <c:pt idx="1">
                  <c:v>1.1226965086935445</c:v>
                </c:pt>
              </c:numCache>
            </c:numRef>
          </c:xVal>
          <c:yVal>
            <c:numRef>
              <c:f>'Сравнение 330кГц и 1МГц'!$ED$113:$ED$114</c:f>
              <c:numCache>
                <c:formatCode>0.00</c:formatCode>
                <c:ptCount val="2"/>
                <c:pt idx="0">
                  <c:v>0.10092968875614673</c:v>
                </c:pt>
                <c:pt idx="1">
                  <c:v>0.10038152997522834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A742-B9F5-F6A9C978FDBF}"/>
            </c:ext>
          </c:extLst>
        </c:ser>
        <c:ser>
          <c:idx val="1"/>
          <c:order val="2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'Сравнение 330кГц и 1МГц'!$DZ$101:$DZ$103</c:f>
              <c:numCache>
                <c:formatCode>0.00</c:formatCode>
                <c:ptCount val="3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</c:numCache>
            </c:numRef>
          </c:xVal>
          <c:yVal>
            <c:numRef>
              <c:f>'Сравнение 330кГц и 1МГц'!$ED$101:$ED$103</c:f>
              <c:numCache>
                <c:formatCode>0.00</c:formatCode>
                <c:ptCount val="3"/>
                <c:pt idx="0">
                  <c:v>0.18463183764086979</c:v>
                </c:pt>
                <c:pt idx="1">
                  <c:v>0.16</c:v>
                </c:pt>
                <c:pt idx="2">
                  <c:v>0.25043340257716451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5-A742-B9F5-F6A9C978FDBF}"/>
            </c:ext>
          </c:extLst>
        </c:ser>
        <c:ser>
          <c:idx val="2"/>
          <c:order val="3"/>
          <c:tx>
            <c:v>Fsp-Qz(b)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>
                  <a:alpha val="20000"/>
                </a:srgbClr>
              </a:solidFill>
              <a:ln w="12700">
                <a:solidFill>
                  <a:srgbClr val="7030A0"/>
                </a:solidFill>
              </a:ln>
            </c:spPr>
          </c:marker>
          <c:xVal>
            <c:numRef>
              <c:f>'Сравнение 330кГц и 1МГц'!$DZ$104:$DZ$109</c:f>
              <c:numCache>
                <c:formatCode>0.00</c:formatCode>
                <c:ptCount val="6"/>
                <c:pt idx="0">
                  <c:v>1.0732002097370941</c:v>
                </c:pt>
                <c:pt idx="1">
                  <c:v>1.0904821545031091</c:v>
                </c:pt>
                <c:pt idx="2">
                  <c:v>1.0872373010412302</c:v>
                </c:pt>
                <c:pt idx="3">
                  <c:v>1.1655256175967461</c:v>
                </c:pt>
                <c:pt idx="4">
                  <c:v>1.2114527539129385</c:v>
                </c:pt>
                <c:pt idx="5">
                  <c:v>1.2476299049358275</c:v>
                </c:pt>
              </c:numCache>
            </c:numRef>
          </c:xVal>
          <c:yVal>
            <c:numRef>
              <c:f>'Сравнение 330кГц и 1МГц'!$ED$104:$ED$109</c:f>
              <c:numCache>
                <c:formatCode>0.00</c:formatCode>
                <c:ptCount val="6"/>
                <c:pt idx="0">
                  <c:v>0.12632523465001191</c:v>
                </c:pt>
                <c:pt idx="1">
                  <c:v>0.15864106012767323</c:v>
                </c:pt>
                <c:pt idx="2">
                  <c:v>0.22036853147063354</c:v>
                </c:pt>
                <c:pt idx="3">
                  <c:v>0.22000938823276278</c:v>
                </c:pt>
                <c:pt idx="4">
                  <c:v>0.1191676984724095</c:v>
                </c:pt>
                <c:pt idx="5">
                  <c:v>0.13268132334311325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5-A742-B9F5-F6A9C978FDBF}"/>
            </c:ext>
          </c:extLst>
        </c:ser>
        <c:ser>
          <c:idx val="3"/>
          <c:order val="4"/>
          <c:tx>
            <c:v>Fsp-Qz(c)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'Сравнение 330кГц и 1МГц'!$DZ$110:$DZ$111</c:f>
              <c:numCache>
                <c:formatCode>0.00</c:formatCode>
                <c:ptCount val="2"/>
                <c:pt idx="0">
                  <c:v>1.139137246788505</c:v>
                </c:pt>
                <c:pt idx="1">
                  <c:v>1.1794533166229213</c:v>
                </c:pt>
              </c:numCache>
            </c:numRef>
          </c:xVal>
          <c:yVal>
            <c:numRef>
              <c:f>'Сравнение 330кГц и 1МГц'!$ED$110:$ED$111</c:f>
              <c:numCache>
                <c:formatCode>0.00</c:formatCode>
                <c:ptCount val="2"/>
                <c:pt idx="0">
                  <c:v>0.17926412845854486</c:v>
                </c:pt>
                <c:pt idx="1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25-A742-B9F5-F6A9C978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88559"/>
        <c:axId val="866398847"/>
      </c:scatterChart>
      <c:valAx>
        <c:axId val="810688559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Тепловая анизотропия</a:t>
                </a:r>
              </a:p>
            </c:rich>
          </c:tx>
          <c:layout>
            <c:manualLayout>
              <c:xMode val="edge"/>
              <c:yMode val="edge"/>
              <c:x val="0.36222832322335979"/>
              <c:y val="0.928415893485758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66398847"/>
        <c:crosses val="autoZero"/>
        <c:crossBetween val="midCat"/>
      </c:valAx>
      <c:valAx>
        <c:axId val="8663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Параметр Томсена</a:t>
                </a:r>
              </a:p>
            </c:rich>
          </c:tx>
          <c:layout>
            <c:manualLayout>
              <c:xMode val="edge"/>
              <c:yMode val="edge"/>
              <c:x val="1.8137968528482325E-2"/>
              <c:y val="0.3089819805080273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0688559"/>
        <c:crosses val="autoZero"/>
        <c:crossBetween val="midCat"/>
        <c:majorUnit val="4.0000000000000008E-2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Vs</a:t>
            </a:r>
            <a:r>
              <a:rPr lang="ru-RU"/>
              <a:t> s</a:t>
            </a:r>
            <a:r>
              <a:rPr lang="en-US"/>
              <a:t>low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1МГц'!$DN$2:$DN$9</c:f>
              <c:numCache>
                <c:formatCode>0</c:formatCode>
                <c:ptCount val="8"/>
                <c:pt idx="0">
                  <c:v>2060.23</c:v>
                </c:pt>
                <c:pt idx="1">
                  <c:v>2270.36</c:v>
                </c:pt>
                <c:pt idx="2">
                  <c:v>1465.19</c:v>
                </c:pt>
                <c:pt idx="3">
                  <c:v>2486.52</c:v>
                </c:pt>
                <c:pt idx="4">
                  <c:v>1730.13</c:v>
                </c:pt>
                <c:pt idx="5">
                  <c:v>2625.89</c:v>
                </c:pt>
                <c:pt idx="6">
                  <c:v>1607.09</c:v>
                </c:pt>
                <c:pt idx="7">
                  <c:v>1883.7</c:v>
                </c:pt>
              </c:numCache>
            </c:numRef>
          </c:xVal>
          <c:yVal>
            <c:numRef>
              <c:f>'Сравнение 330кГц и 1МГц'!$ED$2:$ED$9</c:f>
              <c:numCache>
                <c:formatCode>0</c:formatCode>
                <c:ptCount val="8"/>
                <c:pt idx="2">
                  <c:v>1648.89937106918</c:v>
                </c:pt>
                <c:pt idx="3">
                  <c:v>2274</c:v>
                </c:pt>
                <c:pt idx="4">
                  <c:v>1854.3080054274083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A-4F43-A30B-A978DB98E606}"/>
            </c:ext>
          </c:extLst>
        </c:ser>
        <c:ser>
          <c:idx val="3"/>
          <c:order val="1"/>
          <c:tx>
            <c:v>Fsp-Qz(b)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'Сравнение 330кГц и 1МГц'!$DN$10:$DN$19</c:f>
              <c:numCache>
                <c:formatCode>0</c:formatCode>
                <c:ptCount val="10"/>
                <c:pt idx="0">
                  <c:v>1884.52</c:v>
                </c:pt>
                <c:pt idx="1">
                  <c:v>1912.69</c:v>
                </c:pt>
                <c:pt idx="2">
                  <c:v>2152.4</c:v>
                </c:pt>
                <c:pt idx="3">
                  <c:v>2220.9899999999998</c:v>
                </c:pt>
                <c:pt idx="4">
                  <c:v>1533.84</c:v>
                </c:pt>
                <c:pt idx="5">
                  <c:v>1743.98</c:v>
                </c:pt>
                <c:pt idx="6">
                  <c:v>1723.63</c:v>
                </c:pt>
                <c:pt idx="7">
                  <c:v>2070.91</c:v>
                </c:pt>
                <c:pt idx="8">
                  <c:v>1918.83</c:v>
                </c:pt>
                <c:pt idx="9">
                  <c:v>1853.57</c:v>
                </c:pt>
              </c:numCache>
            </c:numRef>
          </c:xVal>
          <c:yVal>
            <c:numRef>
              <c:f>'Сравнение 330кГц и 1МГц'!$ED$10:$ED$19</c:f>
              <c:numCache>
                <c:formatCode>0</c:formatCode>
                <c:ptCount val="10"/>
                <c:pt idx="0">
                  <c:v>2033.6906584992344</c:v>
                </c:pt>
                <c:pt idx="1">
                  <c:v>1945.6758720930234</c:v>
                </c:pt>
                <c:pt idx="3">
                  <c:v>2421.3636363636365</c:v>
                </c:pt>
                <c:pt idx="4">
                  <c:v>1477.1847345132746</c:v>
                </c:pt>
                <c:pt idx="5">
                  <c:v>1848.3717774762549</c:v>
                </c:pt>
                <c:pt idx="8">
                  <c:v>1683.0299089726916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83A-4F43-A30B-A978DB98E606}"/>
            </c:ext>
          </c:extLst>
        </c:ser>
        <c:ser>
          <c:idx val="4"/>
          <c:order val="2"/>
          <c:tx>
            <c:v>Fsp-Qz(c)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1МГц'!$DN$20:$DN$22</c:f>
              <c:numCache>
                <c:formatCode>0</c:formatCode>
                <c:ptCount val="3"/>
                <c:pt idx="0">
                  <c:v>2225.38</c:v>
                </c:pt>
                <c:pt idx="1">
                  <c:v>1784.86</c:v>
                </c:pt>
                <c:pt idx="2">
                  <c:v>1859.02</c:v>
                </c:pt>
              </c:numCache>
            </c:numRef>
          </c:xVal>
          <c:yVal>
            <c:numRef>
              <c:f>'Сравнение 330кГц и 1МГц'!$ED$20:$ED$22</c:f>
              <c:numCache>
                <c:formatCode>0</c:formatCode>
                <c:ptCount val="3"/>
                <c:pt idx="1">
                  <c:v>1859.8591549295772</c:v>
                </c:pt>
                <c:pt idx="2">
                  <c:v>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83A-4F43-A30B-A978DB98E606}"/>
            </c:ext>
          </c:extLst>
        </c:ser>
        <c:ser>
          <c:idx val="5"/>
          <c:order val="3"/>
          <c:tx>
            <c:v>Qz(a)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1МГц'!$DN$23</c:f>
              <c:numCache>
                <c:formatCode>0</c:formatCode>
                <c:ptCount val="1"/>
                <c:pt idx="0">
                  <c:v>2189.66</c:v>
                </c:pt>
              </c:numCache>
            </c:numRef>
          </c:xVal>
          <c:yVal>
            <c:numRef>
              <c:f>'Сравнение 330кГц и 1МГц'!$ED$23</c:f>
              <c:numCache>
                <c:formatCode>0</c:formatCode>
                <c:ptCount val="1"/>
                <c:pt idx="0">
                  <c:v>2654.832347140039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83A-4F43-A30B-A978DB98E606}"/>
            </c:ext>
          </c:extLst>
        </c:ser>
        <c:ser>
          <c:idx val="0"/>
          <c:order val="4"/>
          <c:tx>
            <c:v>Qz(b)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1МГц'!$DN$24:$DN$27</c:f>
              <c:numCache>
                <c:formatCode>0</c:formatCode>
                <c:ptCount val="4"/>
                <c:pt idx="0">
                  <c:v>2292.42</c:v>
                </c:pt>
                <c:pt idx="1">
                  <c:v>2437.91</c:v>
                </c:pt>
                <c:pt idx="2">
                  <c:v>2334.5300000000002</c:v>
                </c:pt>
                <c:pt idx="3">
                  <c:v>2078.85</c:v>
                </c:pt>
              </c:numCache>
            </c:numRef>
          </c:xVal>
          <c:yVal>
            <c:numRef>
              <c:f>'Сравнение 330кГц и 1МГц'!$ED$24:$ED$27</c:f>
              <c:numCache>
                <c:formatCode>0</c:formatCode>
                <c:ptCount val="4"/>
                <c:pt idx="2">
                  <c:v>2332.894736842105</c:v>
                </c:pt>
                <c:pt idx="3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83A-4F43-A30B-A978DB98E606}"/>
            </c:ext>
          </c:extLst>
        </c:ser>
        <c:ser>
          <c:idx val="2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prstDash val="lgDash"/>
              </a:ln>
            </c:spPr>
            <c:trendlineType val="linear"/>
            <c:forward val="200"/>
            <c:backward val="100"/>
            <c:dispRSqr val="1"/>
            <c:dispEq val="1"/>
            <c:trendlineLbl>
              <c:layout>
                <c:manualLayout>
                  <c:x val="-0.22151900010467671"/>
                  <c:y val="6.018545044241990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0,93x + 186</a:t>
                    </a:r>
                    <a:br>
                      <a:rPr lang="en-US" sz="1400" baseline="0"/>
                    </a:br>
                    <a:r>
                      <a:rPr lang="en-US" sz="1400" baseline="0"/>
                      <a:t>R = 0,84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'Сравнение 330кГц и 1МГц'!$DQ$4:$DQ$27</c:f>
              <c:numCache>
                <c:formatCode>0</c:formatCode>
                <c:ptCount val="24"/>
                <c:pt idx="0">
                  <c:v>1465.19</c:v>
                </c:pt>
                <c:pt idx="1">
                  <c:v>2486.52</c:v>
                </c:pt>
                <c:pt idx="2">
                  <c:v>1730.13</c:v>
                </c:pt>
                <c:pt idx="6">
                  <c:v>1884.52</c:v>
                </c:pt>
                <c:pt idx="7">
                  <c:v>1912.69</c:v>
                </c:pt>
                <c:pt idx="9">
                  <c:v>2220.9899999999998</c:v>
                </c:pt>
                <c:pt idx="10">
                  <c:v>1533.84</c:v>
                </c:pt>
                <c:pt idx="11">
                  <c:v>1743.98</c:v>
                </c:pt>
                <c:pt idx="14">
                  <c:v>1918.83</c:v>
                </c:pt>
                <c:pt idx="17">
                  <c:v>1784.86</c:v>
                </c:pt>
                <c:pt idx="18">
                  <c:v>1859.02</c:v>
                </c:pt>
                <c:pt idx="19">
                  <c:v>2189.66</c:v>
                </c:pt>
                <c:pt idx="22">
                  <c:v>2334.5300000000002</c:v>
                </c:pt>
                <c:pt idx="23">
                  <c:v>2078.85</c:v>
                </c:pt>
              </c:numCache>
            </c:numRef>
          </c:xVal>
          <c:yVal>
            <c:numRef>
              <c:f>'Сравнение 330кГц и 1МГц'!$ED$4:$ED$27</c:f>
              <c:numCache>
                <c:formatCode>0</c:formatCode>
                <c:ptCount val="24"/>
                <c:pt idx="0">
                  <c:v>1648.89937106918</c:v>
                </c:pt>
                <c:pt idx="1">
                  <c:v>2274</c:v>
                </c:pt>
                <c:pt idx="2">
                  <c:v>1854.3080054274083</c:v>
                </c:pt>
                <c:pt idx="6">
                  <c:v>2033.6906584992344</c:v>
                </c:pt>
                <c:pt idx="7">
                  <c:v>1945.6758720930234</c:v>
                </c:pt>
                <c:pt idx="9">
                  <c:v>2421.3636363636365</c:v>
                </c:pt>
                <c:pt idx="10">
                  <c:v>1477.1847345132746</c:v>
                </c:pt>
                <c:pt idx="11">
                  <c:v>1848.3717774762549</c:v>
                </c:pt>
                <c:pt idx="14">
                  <c:v>1683.0299089726916</c:v>
                </c:pt>
                <c:pt idx="17">
                  <c:v>1859.8591549295772</c:v>
                </c:pt>
                <c:pt idx="18">
                  <c:v>1846</c:v>
                </c:pt>
                <c:pt idx="19">
                  <c:v>2654.832347140039</c:v>
                </c:pt>
                <c:pt idx="22">
                  <c:v>2332.894736842105</c:v>
                </c:pt>
                <c:pt idx="23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83A-4F43-A30B-A978DB98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28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330 к</a:t>
                </a:r>
                <a:r>
                  <a:rPr lang="ru-RU" sz="140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67372671"/>
        <c:crosses val="autoZero"/>
        <c:crossBetween val="midCat"/>
      </c:valAx>
      <c:valAx>
        <c:axId val="1467372671"/>
        <c:scaling>
          <c:orientation val="minMax"/>
          <c:max val="28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ru-RU" sz="1400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986303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331043128989933E-2"/>
                  <c:y val="0.33714270321596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'Сравнение 330кГц и 1МГц'!$DQ$4:$DQ$27</c:f>
              <c:numCache>
                <c:formatCode>0</c:formatCode>
                <c:ptCount val="24"/>
                <c:pt idx="0">
                  <c:v>1465.19</c:v>
                </c:pt>
                <c:pt idx="1">
                  <c:v>2486.52</c:v>
                </c:pt>
                <c:pt idx="2">
                  <c:v>1730.13</c:v>
                </c:pt>
                <c:pt idx="6">
                  <c:v>1884.52</c:v>
                </c:pt>
                <c:pt idx="7">
                  <c:v>1912.69</c:v>
                </c:pt>
                <c:pt idx="9">
                  <c:v>2220.9899999999998</c:v>
                </c:pt>
                <c:pt idx="10">
                  <c:v>1533.84</c:v>
                </c:pt>
                <c:pt idx="11">
                  <c:v>1743.98</c:v>
                </c:pt>
                <c:pt idx="14">
                  <c:v>1918.83</c:v>
                </c:pt>
                <c:pt idx="17">
                  <c:v>1784.86</c:v>
                </c:pt>
                <c:pt idx="18">
                  <c:v>1859.02</c:v>
                </c:pt>
                <c:pt idx="19">
                  <c:v>2189.66</c:v>
                </c:pt>
                <c:pt idx="22">
                  <c:v>2334.5300000000002</c:v>
                </c:pt>
                <c:pt idx="23">
                  <c:v>2078.85</c:v>
                </c:pt>
              </c:numCache>
            </c:numRef>
          </c:xVal>
          <c:yVal>
            <c:numRef>
              <c:f>'Сравнение 330кГц и 1МГц'!$ED$4:$ED$27</c:f>
              <c:numCache>
                <c:formatCode>0</c:formatCode>
                <c:ptCount val="24"/>
                <c:pt idx="0">
                  <c:v>1648.89937106918</c:v>
                </c:pt>
                <c:pt idx="1">
                  <c:v>2274</c:v>
                </c:pt>
                <c:pt idx="2">
                  <c:v>1854.3080054274083</c:v>
                </c:pt>
                <c:pt idx="6">
                  <c:v>2033.6906584992344</c:v>
                </c:pt>
                <c:pt idx="7">
                  <c:v>1945.6758720930234</c:v>
                </c:pt>
                <c:pt idx="9">
                  <c:v>2421.3636363636365</c:v>
                </c:pt>
                <c:pt idx="10">
                  <c:v>1477.1847345132746</c:v>
                </c:pt>
                <c:pt idx="11">
                  <c:v>1848.3717774762549</c:v>
                </c:pt>
                <c:pt idx="14">
                  <c:v>1683.0299089726916</c:v>
                </c:pt>
                <c:pt idx="17">
                  <c:v>1859.8591549295772</c:v>
                </c:pt>
                <c:pt idx="18">
                  <c:v>1846</c:v>
                </c:pt>
                <c:pt idx="19">
                  <c:v>2654.832347140039</c:v>
                </c:pt>
                <c:pt idx="22">
                  <c:v>2332.894736842105</c:v>
                </c:pt>
                <c:pt idx="23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8-754C-8539-5982234D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55519"/>
        <c:axId val="83358080"/>
      </c:scatterChart>
      <c:valAx>
        <c:axId val="1174355519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8080"/>
        <c:crosses val="autoZero"/>
        <c:crossBetween val="midCat"/>
      </c:valAx>
      <c:valAx>
        <c:axId val="8335808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35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/>
            </a:pPr>
            <a:r>
              <a:rPr lang="en-US" sz="1800"/>
              <a:t>Vs</a:t>
            </a:r>
            <a:r>
              <a:rPr lang="ru-RU" sz="1800"/>
              <a:t> </a:t>
            </a:r>
            <a:r>
              <a:rPr lang="en-US" sz="1800"/>
              <a:t>fast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1МГц'!$DO$2:$DO$9</c:f>
              <c:numCache>
                <c:formatCode>0</c:formatCode>
                <c:ptCount val="8"/>
                <c:pt idx="0">
                  <c:v>2442.33</c:v>
                </c:pt>
                <c:pt idx="1">
                  <c:v>2417.7600000000002</c:v>
                </c:pt>
                <c:pt idx="2">
                  <c:v>1714.5</c:v>
                </c:pt>
                <c:pt idx="3">
                  <c:v>2855.52</c:v>
                </c:pt>
                <c:pt idx="4">
                  <c:v>2119.58</c:v>
                </c:pt>
                <c:pt idx="5">
                  <c:v>2731.1</c:v>
                </c:pt>
                <c:pt idx="6">
                  <c:v>1928.96</c:v>
                </c:pt>
                <c:pt idx="7">
                  <c:v>2239.39</c:v>
                </c:pt>
              </c:numCache>
            </c:numRef>
          </c:xVal>
          <c:yVal>
            <c:numRef>
              <c:f>'Сравнение 330кГц и 1МГц'!$EE$2:$EE$9</c:f>
              <c:numCache>
                <c:formatCode>0</c:formatCode>
                <c:ptCount val="8"/>
                <c:pt idx="2">
                  <c:v>1704.6488946684003</c:v>
                </c:pt>
                <c:pt idx="3">
                  <c:v>2525</c:v>
                </c:pt>
                <c:pt idx="4">
                  <c:v>2051.9894894894892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7-8C42-8070-8CC0E0D7F6D4}"/>
            </c:ext>
          </c:extLst>
        </c:ser>
        <c:ser>
          <c:idx val="3"/>
          <c:order val="1"/>
          <c:tx>
            <c:v>Fsp-Qz(b)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'Сравнение 330кГц и 1МГц'!$DO$10:$DO$19</c:f>
              <c:numCache>
                <c:formatCode>0</c:formatCode>
                <c:ptCount val="10"/>
                <c:pt idx="0">
                  <c:v>2109.19</c:v>
                </c:pt>
                <c:pt idx="1">
                  <c:v>2195.25</c:v>
                </c:pt>
                <c:pt idx="2">
                  <c:v>2343.17</c:v>
                </c:pt>
                <c:pt idx="3">
                  <c:v>2665.87</c:v>
                </c:pt>
                <c:pt idx="4">
                  <c:v>1840.62</c:v>
                </c:pt>
                <c:pt idx="5">
                  <c:v>1940.71</c:v>
                </c:pt>
                <c:pt idx="6">
                  <c:v>1998.77</c:v>
                </c:pt>
                <c:pt idx="7">
                  <c:v>2248.5300000000002</c:v>
                </c:pt>
                <c:pt idx="8">
                  <c:v>2158.46</c:v>
                </c:pt>
                <c:pt idx="9">
                  <c:v>2237.13</c:v>
                </c:pt>
              </c:numCache>
            </c:numRef>
          </c:xVal>
          <c:yVal>
            <c:numRef>
              <c:f>'Сравнение 330кГц и 1МГц'!$EE$10:$EE$19</c:f>
              <c:numCache>
                <c:formatCode>0</c:formatCode>
                <c:ptCount val="10"/>
                <c:pt idx="0">
                  <c:v>2088.050314465409</c:v>
                </c:pt>
                <c:pt idx="1">
                  <c:v>1940.0362318840578</c:v>
                </c:pt>
                <c:pt idx="3">
                  <c:v>2596.0038986354775</c:v>
                </c:pt>
                <c:pt idx="4">
                  <c:v>1646.578298397041</c:v>
                </c:pt>
                <c:pt idx="5">
                  <c:v>2012.1861152141803</c:v>
                </c:pt>
                <c:pt idx="8">
                  <c:v>1975.9541984732823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7D7-8C42-8070-8CC0E0D7F6D4}"/>
            </c:ext>
          </c:extLst>
        </c:ser>
        <c:ser>
          <c:idx val="4"/>
          <c:order val="2"/>
          <c:tx>
            <c:v>Fsp-Qz(c)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1МГц'!$DO$20:$DO$22</c:f>
              <c:numCache>
                <c:formatCode>0</c:formatCode>
                <c:ptCount val="3"/>
                <c:pt idx="0">
                  <c:v>2703.46</c:v>
                </c:pt>
                <c:pt idx="1">
                  <c:v>2080.36</c:v>
                </c:pt>
                <c:pt idx="2">
                  <c:v>2159.2800000000002</c:v>
                </c:pt>
              </c:numCache>
            </c:numRef>
          </c:xVal>
          <c:yVal>
            <c:numRef>
              <c:f>'Сравнение 330кГц и 1МГц'!$EE$20:$EE$22</c:f>
              <c:numCache>
                <c:formatCode>0</c:formatCode>
                <c:ptCount val="3"/>
                <c:pt idx="1">
                  <c:v>2031.538461538461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D7-8C42-8070-8CC0E0D7F6D4}"/>
            </c:ext>
          </c:extLst>
        </c:ser>
        <c:ser>
          <c:idx val="5"/>
          <c:order val="3"/>
          <c:tx>
            <c:v>Qz(a)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1МГц'!$DO$23</c:f>
              <c:numCache>
                <c:formatCode>0</c:formatCode>
                <c:ptCount val="1"/>
                <c:pt idx="0">
                  <c:v>2615.65</c:v>
                </c:pt>
              </c:numCache>
            </c:numRef>
          </c:xVal>
          <c:yVal>
            <c:numRef>
              <c:f>'Сравнение 330кГц и 1МГц'!$EE$23</c:f>
              <c:numCache>
                <c:formatCode>0</c:formatCode>
                <c:ptCount val="1"/>
                <c:pt idx="0">
                  <c:v>2900.8620689655172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7D7-8C42-8070-8CC0E0D7F6D4}"/>
            </c:ext>
          </c:extLst>
        </c:ser>
        <c:ser>
          <c:idx val="0"/>
          <c:order val="4"/>
          <c:tx>
            <c:v>Qz(b)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1МГц'!$DO$24:$DO$27</c:f>
              <c:numCache>
                <c:formatCode>0</c:formatCode>
                <c:ptCount val="4"/>
                <c:pt idx="0">
                  <c:v>2491.9</c:v>
                </c:pt>
                <c:pt idx="1">
                  <c:v>2677.29</c:v>
                </c:pt>
                <c:pt idx="2">
                  <c:v>2559.33</c:v>
                </c:pt>
                <c:pt idx="3">
                  <c:v>2277.9899999999998</c:v>
                </c:pt>
              </c:numCache>
            </c:numRef>
          </c:xVal>
          <c:yVal>
            <c:numRef>
              <c:f>'Сравнение 330кГц и 1МГц'!$EE$24:$EE$27</c:f>
              <c:numCache>
                <c:formatCode>0</c:formatCode>
                <c:ptCount val="4"/>
                <c:pt idx="2">
                  <c:v>2523.2447817836814</c:v>
                </c:pt>
                <c:pt idx="3">
                  <c:v>2135.6035889070145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7D7-8C42-8070-8CC0E0D7F6D4}"/>
            </c:ext>
          </c:extLst>
        </c:ser>
        <c:ser>
          <c:idx val="2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prstDash val="lgDash"/>
              </a:ln>
            </c:spPr>
            <c:trendlineType val="linear"/>
            <c:forward val="200"/>
            <c:backward val="100"/>
            <c:dispRSqr val="1"/>
            <c:dispEq val="1"/>
            <c:trendlineLbl>
              <c:layout>
                <c:manualLayout>
                  <c:x val="-0.25579251080357301"/>
                  <c:y val="7.15133906073141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0,98x - 35,9</a:t>
                    </a:r>
                    <a:br>
                      <a:rPr lang="en-US" sz="1400" baseline="0"/>
                    </a:br>
                    <a:r>
                      <a:rPr lang="en-US" sz="1400" baseline="0"/>
                      <a:t>R = 0,91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'Сравнение 330кГц и 1МГц'!$DR$4:$DR$27</c:f>
              <c:numCache>
                <c:formatCode>0</c:formatCode>
                <c:ptCount val="24"/>
                <c:pt idx="0">
                  <c:v>1714.5</c:v>
                </c:pt>
                <c:pt idx="1">
                  <c:v>2855.52</c:v>
                </c:pt>
                <c:pt idx="2">
                  <c:v>2119.58</c:v>
                </c:pt>
                <c:pt idx="6">
                  <c:v>2109.19</c:v>
                </c:pt>
                <c:pt idx="7">
                  <c:v>2195.25</c:v>
                </c:pt>
                <c:pt idx="9">
                  <c:v>2665.87</c:v>
                </c:pt>
                <c:pt idx="10">
                  <c:v>1840.62</c:v>
                </c:pt>
                <c:pt idx="11">
                  <c:v>1940.71</c:v>
                </c:pt>
                <c:pt idx="14">
                  <c:v>2158.46</c:v>
                </c:pt>
                <c:pt idx="17">
                  <c:v>2080.36</c:v>
                </c:pt>
                <c:pt idx="18">
                  <c:v>2159.2800000000002</c:v>
                </c:pt>
                <c:pt idx="19">
                  <c:v>2615.65</c:v>
                </c:pt>
                <c:pt idx="22">
                  <c:v>2559.33</c:v>
                </c:pt>
                <c:pt idx="23">
                  <c:v>2277.9899999999998</c:v>
                </c:pt>
              </c:numCache>
            </c:numRef>
          </c:xVal>
          <c:yVal>
            <c:numRef>
              <c:f>'Сравнение 330кГц и 1МГц'!$EE$4:$EE$27</c:f>
              <c:numCache>
                <c:formatCode>0</c:formatCode>
                <c:ptCount val="24"/>
                <c:pt idx="0">
                  <c:v>1704.6488946684003</c:v>
                </c:pt>
                <c:pt idx="1">
                  <c:v>2525</c:v>
                </c:pt>
                <c:pt idx="2">
                  <c:v>2051.9894894894892</c:v>
                </c:pt>
                <c:pt idx="6">
                  <c:v>2088.050314465409</c:v>
                </c:pt>
                <c:pt idx="7">
                  <c:v>1940.0362318840578</c:v>
                </c:pt>
                <c:pt idx="9">
                  <c:v>2596.0038986354775</c:v>
                </c:pt>
                <c:pt idx="10">
                  <c:v>1646.578298397041</c:v>
                </c:pt>
                <c:pt idx="11">
                  <c:v>2012.1861152141803</c:v>
                </c:pt>
                <c:pt idx="14">
                  <c:v>1975.9541984732823</c:v>
                </c:pt>
                <c:pt idx="17">
                  <c:v>2031.538461538461</c:v>
                </c:pt>
                <c:pt idx="18">
                  <c:v>2000</c:v>
                </c:pt>
                <c:pt idx="19">
                  <c:v>2900.8620689655172</c:v>
                </c:pt>
                <c:pt idx="22">
                  <c:v>2523.2447817836814</c:v>
                </c:pt>
                <c:pt idx="23">
                  <c:v>2135.6035889070145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7D7-8C42-8070-8CC0E0D7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30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330 к</a:t>
                </a:r>
                <a:r>
                  <a:rPr lang="ru-RU" sz="140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67372671"/>
        <c:crosses val="autoZero"/>
        <c:crossBetween val="midCat"/>
      </c:valAx>
      <c:valAx>
        <c:axId val="1467372671"/>
        <c:scaling>
          <c:orientation val="minMax"/>
          <c:max val="30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ru-RU" sz="1400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986303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о</a:t>
            </a:r>
            <a:r>
              <a:rPr lang="ru-RU"/>
              <a:t>тносительная</a:t>
            </a:r>
            <a:r>
              <a:rPr lang="ru-RU" baseline="0"/>
              <a:t> погрешность1 МГц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330кГц и 1МГц (2)'!$FS$3:$FS$13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</c:numCache>
            </c:numRef>
          </c:xVal>
          <c:yVal>
            <c:numRef>
              <c:f>'Сравнение 330кГц и 1МГц (2)'!$FU$3:$FU$13</c:f>
              <c:numCache>
                <c:formatCode>0.0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  <c:pt idx="10">
                  <c:v>0.90909090909090906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4-E841-B1F3-1713BBF4D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30047"/>
        <c:axId val="1450131775"/>
      </c:scatterChart>
      <c:valAx>
        <c:axId val="145013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131775"/>
        <c:crosses val="autoZero"/>
        <c:crossBetween val="midCat"/>
      </c:valAx>
      <c:valAx>
        <c:axId val="14501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13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(2)'!$J$52</c:f>
              <c:strCache>
                <c:ptCount val="1"/>
                <c:pt idx="0">
                  <c:v>Q-1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'table (2)'!$K$52</c:f>
              <c:numCache>
                <c:formatCode>0.00</c:formatCode>
                <c:ptCount val="1"/>
                <c:pt idx="0">
                  <c:v>1.1998880068510682</c:v>
                </c:pt>
              </c:numCache>
            </c:numRef>
          </c:xVal>
          <c:yVal>
            <c:numRef>
              <c:f>'table (2)'!$L$52</c:f>
              <c:numCache>
                <c:formatCode>General</c:formatCode>
                <c:ptCount val="1"/>
                <c:pt idx="0">
                  <c:v>0.29993053337487796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26A-5F45-AF59-F7997AB5B30A}"/>
            </c:ext>
          </c:extLst>
        </c:ser>
        <c:ser>
          <c:idx val="4"/>
          <c:order val="1"/>
          <c:tx>
            <c:v>Q-2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1">
                  <a:alpha val="50000"/>
                </a:schemeClr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'table (2)'!$K$53:$K$56</c:f>
              <c:numCache>
                <c:formatCode>0.00</c:formatCode>
                <c:ptCount val="4"/>
                <c:pt idx="0">
                  <c:v>1.1312505259029415</c:v>
                </c:pt>
                <c:pt idx="1">
                  <c:v>1.072219726018643</c:v>
                </c:pt>
                <c:pt idx="2">
                  <c:v>1.1216502295091213</c:v>
                </c:pt>
                <c:pt idx="3">
                  <c:v>1.1226965086935445</c:v>
                </c:pt>
              </c:numCache>
            </c:numRef>
          </c:xVal>
          <c:yVal>
            <c:numRef>
              <c:f>'table (2)'!$L$53:$L$56</c:f>
              <c:numCache>
                <c:formatCode>General</c:formatCode>
                <c:ptCount val="4"/>
                <c:pt idx="0">
                  <c:v>0.22729813623547993</c:v>
                </c:pt>
                <c:pt idx="1">
                  <c:v>0.11125779616686929</c:v>
                </c:pt>
                <c:pt idx="2">
                  <c:v>0.19025762834102028</c:v>
                </c:pt>
                <c:pt idx="3">
                  <c:v>0.14946337073445867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26A-5F45-AF59-F7997AB5B30A}"/>
            </c:ext>
          </c:extLst>
        </c:ser>
        <c:ser>
          <c:idx val="3"/>
          <c:order val="2"/>
          <c:tx>
            <c:strRef>
              <c:f>'table (2)'!$J$49</c:f>
              <c:strCache>
                <c:ptCount val="1"/>
                <c:pt idx="0">
                  <c:v>Q-3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alpha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'table (2)'!$K$49:$K$51</c:f>
              <c:numCache>
                <c:formatCode>0.00</c:formatCode>
                <c:ptCount val="3"/>
                <c:pt idx="0">
                  <c:v>1.171338024912856</c:v>
                </c:pt>
                <c:pt idx="1">
                  <c:v>1.139137246788505</c:v>
                </c:pt>
                <c:pt idx="2">
                  <c:v>1.1794533166229213</c:v>
                </c:pt>
              </c:numCache>
            </c:numRef>
          </c:xVal>
          <c:yVal>
            <c:numRef>
              <c:f>'table (2)'!$L$49:$L$51</c:f>
              <c:numCache>
                <c:formatCode>General</c:formatCode>
                <c:ptCount val="3"/>
                <c:pt idx="0">
                  <c:v>0.1766176495965282</c:v>
                </c:pt>
                <c:pt idx="1">
                  <c:v>0.16876133958272163</c:v>
                </c:pt>
                <c:pt idx="2">
                  <c:v>0.47365166765902539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26A-5F45-AF59-F7997AB5B30A}"/>
            </c:ext>
          </c:extLst>
        </c:ser>
        <c:ser>
          <c:idx val="2"/>
          <c:order val="3"/>
          <c:tx>
            <c:strRef>
              <c:f>'table (2)'!$J$39</c:f>
              <c:strCache>
                <c:ptCount val="1"/>
                <c:pt idx="0">
                  <c:v>Q-4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>
                  <a:alpha val="50000"/>
                </a:srgbClr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'table (2)'!$K$39:$K$48</c:f>
              <c:numCache>
                <c:formatCode>0.00</c:formatCode>
                <c:ptCount val="10"/>
                <c:pt idx="0">
                  <c:v>1.0732002097370941</c:v>
                </c:pt>
                <c:pt idx="1">
                  <c:v>1.0904821545031091</c:v>
                </c:pt>
                <c:pt idx="2">
                  <c:v>1.1573273278615031</c:v>
                </c:pt>
                <c:pt idx="3">
                  <c:v>1.0872373010412302</c:v>
                </c:pt>
                <c:pt idx="4">
                  <c:v>1.1655256175967461</c:v>
                </c:pt>
                <c:pt idx="5">
                  <c:v>1.2114527539129385</c:v>
                </c:pt>
                <c:pt idx="6">
                  <c:v>1.1627911714863852</c:v>
                </c:pt>
                <c:pt idx="7">
                  <c:v>1.2060881705175455</c:v>
                </c:pt>
                <c:pt idx="8">
                  <c:v>1.2476299049358275</c:v>
                </c:pt>
                <c:pt idx="9">
                  <c:v>1.142476506608495</c:v>
                </c:pt>
              </c:numCache>
            </c:numRef>
          </c:xVal>
          <c:yVal>
            <c:numRef>
              <c:f>'table (2)'!$L$39:$L$48</c:f>
              <c:numCache>
                <c:formatCode>General</c:formatCode>
                <c:ptCount val="10"/>
                <c:pt idx="0">
                  <c:v>0.15635430092302682</c:v>
                </c:pt>
                <c:pt idx="1">
                  <c:v>0.1650089604851038</c:v>
                </c:pt>
                <c:pt idx="2">
                  <c:v>0.13272670876478554</c:v>
                </c:pt>
                <c:pt idx="3">
                  <c:v>0.27705022686717212</c:v>
                </c:pt>
                <c:pt idx="4">
                  <c:v>0.1850499307893026</c:v>
                </c:pt>
                <c:pt idx="5">
                  <c:v>0.26033880698845985</c:v>
                </c:pt>
                <c:pt idx="6">
                  <c:v>0.27659954641786028</c:v>
                </c:pt>
                <c:pt idx="7">
                  <c:v>0.35214753906826146</c:v>
                </c:pt>
                <c:pt idx="8">
                  <c:v>0.41266518048716611</c:v>
                </c:pt>
                <c:pt idx="9">
                  <c:v>0.3320911494688169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26A-5F45-AF59-F7997AB5B30A}"/>
            </c:ext>
          </c:extLst>
        </c:ser>
        <c:ser>
          <c:idx val="1"/>
          <c:order val="4"/>
          <c:tx>
            <c:strRef>
              <c:f>'table (2)'!$J$31</c:f>
              <c:strCache>
                <c:ptCount val="1"/>
                <c:pt idx="0">
                  <c:v>QF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solidFill>
                <a:schemeClr val="accent6">
                  <a:alpha val="50000"/>
                </a:schemeClr>
              </a:solidFill>
              <a:ln w="12700">
                <a:solidFill>
                  <a:schemeClr val="accent6"/>
                </a:solidFill>
              </a:ln>
            </c:spPr>
          </c:marker>
          <c:xVal>
            <c:numRef>
              <c:f>'table (2)'!$K$31:$K$38</c:f>
              <c:numCache>
                <c:formatCode>0.00</c:formatCode>
                <c:ptCount val="8"/>
                <c:pt idx="0">
                  <c:v>1.0948305371176212</c:v>
                </c:pt>
                <c:pt idx="1">
                  <c:v>1.0719121259443791</c:v>
                </c:pt>
                <c:pt idx="2">
                  <c:v>1.1892077771936587</c:v>
                </c:pt>
                <c:pt idx="3">
                  <c:v>1.3036096478984203</c:v>
                </c:pt>
                <c:pt idx="4">
                  <c:v>1.2021752715868508</c:v>
                </c:pt>
                <c:pt idx="5">
                  <c:v>1.0366283139083734</c:v>
                </c:pt>
                <c:pt idx="6">
                  <c:v>1.38</c:v>
                </c:pt>
                <c:pt idx="7">
                  <c:v>1.2673643134302839</c:v>
                </c:pt>
              </c:numCache>
            </c:numRef>
          </c:xVal>
          <c:yVal>
            <c:numRef>
              <c:f>'table (2)'!$L$31:$L$38</c:f>
              <c:numCache>
                <c:formatCode>General</c:formatCode>
                <c:ptCount val="8"/>
                <c:pt idx="0">
                  <c:v>0.18727207537715726</c:v>
                </c:pt>
                <c:pt idx="1">
                  <c:v>0.20874574991011685</c:v>
                </c:pt>
                <c:pt idx="2">
                  <c:v>0.29230494865548551</c:v>
                </c:pt>
                <c:pt idx="3">
                  <c:v>0.39230468683483538</c:v>
                </c:pt>
                <c:pt idx="4">
                  <c:v>0.23579028830062099</c:v>
                </c:pt>
                <c:pt idx="5">
                  <c:v>0.12552197192103359</c:v>
                </c:pt>
                <c:pt idx="6">
                  <c:v>0.36</c:v>
                </c:pt>
                <c:pt idx="7">
                  <c:v>0.45993207310005185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26A-5F45-AF59-F7997AB5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34911"/>
        <c:axId val="1483381264"/>
      </c:scatterChart>
      <c:valAx>
        <c:axId val="815234911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/>
                  <a:t>А</a:t>
                </a:r>
                <a:r>
                  <a:rPr lang="ru-RU" sz="1400" b="0"/>
                  <a:t>низотропи</a:t>
                </a:r>
                <a:r>
                  <a:rPr lang="en-US" sz="1400" b="0"/>
                  <a:t>я</a:t>
                </a:r>
                <a:r>
                  <a:rPr lang="ru-RU" sz="1400" b="0"/>
                  <a:t> теплопроводности</a:t>
                </a:r>
                <a:r>
                  <a:rPr lang="en-US" sz="1400" b="0"/>
                  <a:t> (</a:t>
                </a:r>
                <a:r>
                  <a:rPr lang="ru-RU" sz="1400" b="0"/>
                  <a:t>К) </a:t>
                </a:r>
              </a:p>
            </c:rich>
          </c:tx>
          <c:overlay val="0"/>
        </c:title>
        <c:numFmt formatCode="0.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1483381264"/>
        <c:crosses val="autoZero"/>
        <c:crossBetween val="midCat"/>
      </c:valAx>
      <c:valAx>
        <c:axId val="1483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ru-RU" sz="1400" b="0"/>
                  <a:t>Параметр Томсена (</a:t>
                </a:r>
                <a:r>
                  <a:rPr lang="ru-RU" sz="1400" b="0" i="0" u="none" strike="noStrike" baseline="0">
                    <a:effectLst/>
                    <a:sym typeface="Symbol" pitchFamily="2" charset="2"/>
                  </a:rPr>
                  <a:t></a:t>
                </a:r>
                <a:r>
                  <a:rPr lang="ru-RU" sz="1400" b="0"/>
                  <a:t>) </a:t>
                </a:r>
              </a:p>
            </c:rich>
          </c:tx>
          <c:overlay val="0"/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200"/>
            </a:pPr>
            <a:endParaRPr lang="ru-RU"/>
          </a:p>
        </c:txPr>
        <c:crossAx val="815234911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ru-RU"/>
              <a:t> s</a:t>
            </a:r>
            <a:r>
              <a:rPr lang="en-US"/>
              <a:t>low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 (2)'!$DN$2:$DN$9</c:f>
              <c:numCache>
                <c:formatCode>0</c:formatCode>
                <c:ptCount val="8"/>
                <c:pt idx="0">
                  <c:v>2060.23</c:v>
                </c:pt>
                <c:pt idx="1">
                  <c:v>2270.36</c:v>
                </c:pt>
                <c:pt idx="2">
                  <c:v>1465.19</c:v>
                </c:pt>
                <c:pt idx="3">
                  <c:v>2486.52</c:v>
                </c:pt>
                <c:pt idx="4">
                  <c:v>1730.13</c:v>
                </c:pt>
                <c:pt idx="5">
                  <c:v>2625.89</c:v>
                </c:pt>
                <c:pt idx="6">
                  <c:v>1607.09</c:v>
                </c:pt>
                <c:pt idx="7">
                  <c:v>1883.7</c:v>
                </c:pt>
              </c:numCache>
            </c:numRef>
          </c:xVal>
          <c:yVal>
            <c:numRef>
              <c:f>'Сравнение 330кГц и 1МГц (2)'!$ED$2:$ED$9</c:f>
              <c:numCache>
                <c:formatCode>0</c:formatCode>
                <c:ptCount val="8"/>
                <c:pt idx="2">
                  <c:v>1648.89937106918</c:v>
                </c:pt>
                <c:pt idx="3">
                  <c:v>2274</c:v>
                </c:pt>
                <c:pt idx="4">
                  <c:v>1854.3080054274083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7-234A-A64F-8E6103D2D949}"/>
            </c:ext>
          </c:extLst>
        </c:ser>
        <c:ser>
          <c:idx val="2"/>
          <c:order val="1"/>
          <c:tx>
            <c:v>Биссектрисса</c:v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'Сравнение 330кГц и 1МГц (2)'!$DT$29:$DT$30</c:f>
              <c:numCache>
                <c:formatCode>General</c:formatCode>
                <c:ptCount val="2"/>
                <c:pt idx="0">
                  <c:v>1400</c:v>
                </c:pt>
                <c:pt idx="1">
                  <c:v>3000</c:v>
                </c:pt>
              </c:numCache>
            </c:numRef>
          </c:xVal>
          <c:yVal>
            <c:numRef>
              <c:f>'Сравнение 330кГц и 1МГц (2)'!$DT$29:$DT$30</c:f>
              <c:numCache>
                <c:formatCode>General</c:formatCode>
                <c:ptCount val="2"/>
                <c:pt idx="0">
                  <c:v>1400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7-234A-A64F-8E6103D2D949}"/>
            </c:ext>
          </c:extLst>
        </c:ser>
        <c:ser>
          <c:idx val="3"/>
          <c:order val="2"/>
          <c:tx>
            <c:v>Fsp-Qz(b)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CDF2DF-4C15-7549-9EE4-8D3F1883D7C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1A7-234A-A64F-8E6103D2D9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F16E9C-5397-894F-B946-D0631C2ECA9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1A7-234A-A64F-8E6103D2D9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1A7-234A-A64F-8E6103D2D949}"/>
                </c:ext>
              </c:extLst>
            </c:dLbl>
            <c:dLbl>
              <c:idx val="3"/>
              <c:layout>
                <c:manualLayout>
                  <c:x val="-1.1682245139864071E-2"/>
                  <c:y val="-5.3412462908011896E-2"/>
                </c:manualLayout>
              </c:layout>
              <c:tx>
                <c:rich>
                  <a:bodyPr/>
                  <a:lstStyle/>
                  <a:p>
                    <a:fld id="{83840DA7-B0FB-7942-B7F2-2ED45911865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1A7-234A-A64F-8E6103D2D9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306A87-4260-E743-BCDF-0E7A9ED56E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A7-234A-A64F-8E6103D2D949}"/>
                </c:ext>
              </c:extLst>
            </c:dLbl>
            <c:dLbl>
              <c:idx val="5"/>
              <c:layout>
                <c:manualLayout>
                  <c:x val="-9.5794410146885375E-2"/>
                  <c:y val="-2.3738872403560832E-2"/>
                </c:manualLayout>
              </c:layout>
              <c:tx>
                <c:rich>
                  <a:bodyPr/>
                  <a:lstStyle/>
                  <a:p>
                    <a:fld id="{C8D053A5-54C8-0648-9D37-EDEF2A7A4A6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1A7-234A-A64F-8E6103D2D9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A7-234A-A64F-8E6103D2D9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A7-234A-A64F-8E6103D2D9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88CA60-DAAA-9946-9305-2100F018F9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1A7-234A-A64F-8E6103D2D9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1A7-234A-A64F-8E6103D2D9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'Сравнение 330кГц и 1МГц (2)'!$DN$10:$DN$19</c:f>
              <c:numCache>
                <c:formatCode>0</c:formatCode>
                <c:ptCount val="10"/>
                <c:pt idx="0">
                  <c:v>1884.52</c:v>
                </c:pt>
                <c:pt idx="1">
                  <c:v>1912.69</c:v>
                </c:pt>
                <c:pt idx="2">
                  <c:v>2152.4</c:v>
                </c:pt>
                <c:pt idx="3">
                  <c:v>2220.9899999999998</c:v>
                </c:pt>
                <c:pt idx="4">
                  <c:v>1533.84</c:v>
                </c:pt>
                <c:pt idx="5">
                  <c:v>1743.98</c:v>
                </c:pt>
                <c:pt idx="6">
                  <c:v>1723.63</c:v>
                </c:pt>
                <c:pt idx="7">
                  <c:v>2070.91</c:v>
                </c:pt>
                <c:pt idx="8">
                  <c:v>1918.83</c:v>
                </c:pt>
                <c:pt idx="9">
                  <c:v>1853.57</c:v>
                </c:pt>
              </c:numCache>
            </c:numRef>
          </c:xVal>
          <c:yVal>
            <c:numRef>
              <c:f>'Сравнение 330кГц и 1МГц (2)'!$ED$10:$ED$19</c:f>
              <c:numCache>
                <c:formatCode>0</c:formatCode>
                <c:ptCount val="10"/>
                <c:pt idx="0">
                  <c:v>2033.6906584992344</c:v>
                </c:pt>
                <c:pt idx="1">
                  <c:v>1945.6758720930234</c:v>
                </c:pt>
                <c:pt idx="3">
                  <c:v>2421.3636363636365</c:v>
                </c:pt>
                <c:pt idx="4">
                  <c:v>1477.1847345132746</c:v>
                </c:pt>
                <c:pt idx="5">
                  <c:v>1848.3717774762549</c:v>
                </c:pt>
                <c:pt idx="8">
                  <c:v>1683.0299089726916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'Сравнение 330кГц и 1МГц (2)'!$EJ$10:$EJ$19</c15:f>
                <c15:dlblRangeCache>
                  <c:ptCount val="10"/>
                  <c:pt idx="0">
                    <c:v>8</c:v>
                  </c:pt>
                  <c:pt idx="1">
                    <c:v>11</c:v>
                  </c:pt>
                  <c:pt idx="2">
                    <c:v>17</c:v>
                  </c:pt>
                  <c:pt idx="3">
                    <c:v>18</c:v>
                  </c:pt>
                  <c:pt idx="4">
                    <c:v>19</c:v>
                  </c:pt>
                  <c:pt idx="5">
                    <c:v>22</c:v>
                  </c:pt>
                  <c:pt idx="6">
                    <c:v>44</c:v>
                  </c:pt>
                  <c:pt idx="7">
                    <c:v>57</c:v>
                  </c:pt>
                  <c:pt idx="8">
                    <c:v>58</c:v>
                  </c:pt>
                  <c:pt idx="9">
                    <c:v>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C1A7-234A-A64F-8E6103D2D949}"/>
            </c:ext>
          </c:extLst>
        </c:ser>
        <c:ser>
          <c:idx val="4"/>
          <c:order val="3"/>
          <c:tx>
            <c:v>Fsp-Qz(c)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 (2)'!$DN$20:$DN$22</c:f>
              <c:numCache>
                <c:formatCode>0</c:formatCode>
                <c:ptCount val="3"/>
                <c:pt idx="0">
                  <c:v>2225.38</c:v>
                </c:pt>
                <c:pt idx="1">
                  <c:v>1784.86</c:v>
                </c:pt>
                <c:pt idx="2">
                  <c:v>1859.02</c:v>
                </c:pt>
              </c:numCache>
            </c:numRef>
          </c:xVal>
          <c:yVal>
            <c:numRef>
              <c:f>'Сравнение 330кГц и 1МГц (2)'!$ED$20:$ED$22</c:f>
              <c:numCache>
                <c:formatCode>0</c:formatCode>
                <c:ptCount val="3"/>
                <c:pt idx="1">
                  <c:v>1859.8591549295772</c:v>
                </c:pt>
                <c:pt idx="2">
                  <c:v>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A7-234A-A64F-8E6103D2D949}"/>
            </c:ext>
          </c:extLst>
        </c:ser>
        <c:ser>
          <c:idx val="5"/>
          <c:order val="4"/>
          <c:tx>
            <c:v>Qz(a)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 (2)'!$DN$23</c:f>
              <c:numCache>
                <c:formatCode>0</c:formatCode>
                <c:ptCount val="1"/>
                <c:pt idx="0">
                  <c:v>2189.66</c:v>
                </c:pt>
              </c:numCache>
            </c:numRef>
          </c:xVal>
          <c:yVal>
            <c:numRef>
              <c:f>'Сравнение 330кГц и 1МГц (2)'!$ED$23</c:f>
              <c:numCache>
                <c:formatCode>0</c:formatCode>
                <c:ptCount val="1"/>
                <c:pt idx="0">
                  <c:v>2654.832347140039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A7-234A-A64F-8E6103D2D949}"/>
            </c:ext>
          </c:extLst>
        </c:ser>
        <c:ser>
          <c:idx val="0"/>
          <c:order val="5"/>
          <c:tx>
            <c:v>Qz(b)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 (2)'!$DN$24:$DN$27</c:f>
              <c:numCache>
                <c:formatCode>0</c:formatCode>
                <c:ptCount val="4"/>
                <c:pt idx="0">
                  <c:v>2292.42</c:v>
                </c:pt>
                <c:pt idx="1">
                  <c:v>2437.91</c:v>
                </c:pt>
                <c:pt idx="2">
                  <c:v>2334.5300000000002</c:v>
                </c:pt>
                <c:pt idx="3">
                  <c:v>2078.85</c:v>
                </c:pt>
              </c:numCache>
            </c:numRef>
          </c:xVal>
          <c:yVal>
            <c:numRef>
              <c:f>'Сравнение 330кГц и 1МГц (2)'!$ED$24:$ED$27</c:f>
              <c:numCache>
                <c:formatCode>0</c:formatCode>
                <c:ptCount val="4"/>
                <c:pt idx="2">
                  <c:v>2332.894736842105</c:v>
                </c:pt>
                <c:pt idx="3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1A7-234A-A64F-8E6103D2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scatterChart>
        <c:scatterStyle val="smoothMarker"/>
        <c:varyColors val="0"/>
        <c:ser>
          <c:idx val="6"/>
          <c:order val="6"/>
          <c:marker>
            <c:symbol val="none"/>
          </c:marker>
          <c:xVal>
            <c:numRef>
              <c:f>'Сравнение 330кГц и 1МГц (2)'!$EM$30:$EM$31</c:f>
              <c:numCache>
                <c:formatCode>General</c:formatCode>
                <c:ptCount val="2"/>
                <c:pt idx="0">
                  <c:v>1200</c:v>
                </c:pt>
                <c:pt idx="1">
                  <c:v>3100</c:v>
                </c:pt>
              </c:numCache>
            </c:numRef>
          </c:xVal>
          <c:yVal>
            <c:numRef>
              <c:f>'Сравнение 330кГц и 1МГц (2)'!$EN$30:$EN$31</c:f>
              <c:numCache>
                <c:formatCode>General</c:formatCode>
                <c:ptCount val="2"/>
                <c:pt idx="0">
                  <c:v>1140</c:v>
                </c:pt>
                <c:pt idx="1">
                  <c:v>2945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1A7-234A-A64F-8E6103D2D949}"/>
            </c:ext>
          </c:extLst>
        </c:ser>
        <c:ser>
          <c:idx val="7"/>
          <c:order val="7"/>
          <c:marker>
            <c:symbol val="none"/>
          </c:marker>
          <c:xVal>
            <c:numRef>
              <c:f>'Сравнение 330кГц и 1МГц (2)'!$EM$30:$EM$31</c:f>
              <c:numCache>
                <c:formatCode>General</c:formatCode>
                <c:ptCount val="2"/>
                <c:pt idx="0">
                  <c:v>1200</c:v>
                </c:pt>
                <c:pt idx="1">
                  <c:v>3100</c:v>
                </c:pt>
              </c:numCache>
            </c:numRef>
          </c:xVal>
          <c:yVal>
            <c:numRef>
              <c:f>'Сравнение 330кГц и 1МГц (2)'!$EO$30:$EO$31</c:f>
              <c:numCache>
                <c:formatCode>General</c:formatCode>
                <c:ptCount val="2"/>
                <c:pt idx="0">
                  <c:v>1257</c:v>
                </c:pt>
                <c:pt idx="1">
                  <c:v>3247.25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1A7-234A-A64F-8E6103D2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28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330</a:t>
                </a:r>
                <a:r>
                  <a:rPr lang="en-US" baseline="0"/>
                  <a:t> к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372671"/>
        <c:crosses val="autoZero"/>
        <c:crossBetween val="midCat"/>
      </c:valAx>
      <c:valAx>
        <c:axId val="1467372671"/>
        <c:scaling>
          <c:orientation val="minMax"/>
          <c:max val="28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986303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ru-RU"/>
              <a:t> </a:t>
            </a:r>
            <a:r>
              <a:rPr lang="en-US"/>
              <a:t>fast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 (2)'!$DO$2:$DO$9</c:f>
              <c:numCache>
                <c:formatCode>0</c:formatCode>
                <c:ptCount val="8"/>
                <c:pt idx="0">
                  <c:v>2442.33</c:v>
                </c:pt>
                <c:pt idx="1">
                  <c:v>2417.7600000000002</c:v>
                </c:pt>
                <c:pt idx="2">
                  <c:v>1714.5</c:v>
                </c:pt>
                <c:pt idx="3">
                  <c:v>2855.52</c:v>
                </c:pt>
                <c:pt idx="4">
                  <c:v>2119.58</c:v>
                </c:pt>
                <c:pt idx="5">
                  <c:v>2731.1</c:v>
                </c:pt>
                <c:pt idx="6">
                  <c:v>1928.96</c:v>
                </c:pt>
                <c:pt idx="7">
                  <c:v>2239.39</c:v>
                </c:pt>
              </c:numCache>
            </c:numRef>
          </c:xVal>
          <c:yVal>
            <c:numRef>
              <c:f>'Сравнение 330кГц и 1МГц (2)'!$EE$2:$EE$9</c:f>
              <c:numCache>
                <c:formatCode>0</c:formatCode>
                <c:ptCount val="8"/>
                <c:pt idx="2">
                  <c:v>1704.6488946684003</c:v>
                </c:pt>
                <c:pt idx="3">
                  <c:v>2525</c:v>
                </c:pt>
                <c:pt idx="4">
                  <c:v>2051.9894894894892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E-E44F-8F19-EC58FA113E65}"/>
            </c:ext>
          </c:extLst>
        </c:ser>
        <c:ser>
          <c:idx val="2"/>
          <c:order val="1"/>
          <c:tx>
            <c:v>Биссектрисса</c:v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'Сравнение 330кГц и 1МГц (2)'!$DT$29:$DT$30</c:f>
              <c:numCache>
                <c:formatCode>General</c:formatCode>
                <c:ptCount val="2"/>
                <c:pt idx="0">
                  <c:v>1400</c:v>
                </c:pt>
                <c:pt idx="1">
                  <c:v>3000</c:v>
                </c:pt>
              </c:numCache>
            </c:numRef>
          </c:xVal>
          <c:yVal>
            <c:numRef>
              <c:f>'Сравнение 330кГц и 1МГц (2)'!$DT$29:$DT$30</c:f>
              <c:numCache>
                <c:formatCode>General</c:formatCode>
                <c:ptCount val="2"/>
                <c:pt idx="0">
                  <c:v>1400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E-E44F-8F19-EC58FA113E65}"/>
            </c:ext>
          </c:extLst>
        </c:ser>
        <c:ser>
          <c:idx val="3"/>
          <c:order val="2"/>
          <c:tx>
            <c:v>Fsp-Qz(b)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1.1682240841445132E-2"/>
                  <c:y val="-3.2623021718478966E-2"/>
                </c:manualLayout>
              </c:layout>
              <c:tx>
                <c:rich>
                  <a:bodyPr/>
                  <a:lstStyle/>
                  <a:p>
                    <a:fld id="{E36959FE-BF99-DC4F-92C8-89D81C14CA1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BE-E44F-8F19-EC58FA113E65}"/>
                </c:ext>
              </c:extLst>
            </c:dLbl>
            <c:dLbl>
              <c:idx val="1"/>
              <c:layout>
                <c:manualLayout>
                  <c:x val="4.6728963365780529E-3"/>
                  <c:y val="6.8211772684092384E-2"/>
                </c:manualLayout>
              </c:layout>
              <c:tx>
                <c:rich>
                  <a:bodyPr/>
                  <a:lstStyle/>
                  <a:p>
                    <a:fld id="{815B2B86-3FC7-F749-BD9B-95105FB5988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6BE-E44F-8F19-EC58FA113E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BE-E44F-8F19-EC58FA113E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0CA921-B662-C54D-AFA8-3D9DB47DE8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6BE-E44F-8F19-EC58FA113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447671-C87F-5946-843B-5E72A0365B4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6BE-E44F-8F19-EC58FA113E65}"/>
                </c:ext>
              </c:extLst>
            </c:dLbl>
            <c:dLbl>
              <c:idx val="5"/>
              <c:layout>
                <c:manualLayout>
                  <c:x val="-5.8411204207225662E-2"/>
                  <c:y val="-9.1937606661168E-2"/>
                </c:manualLayout>
              </c:layout>
              <c:tx>
                <c:rich>
                  <a:bodyPr/>
                  <a:lstStyle/>
                  <a:p>
                    <a:fld id="{D0D28117-F861-8F43-B73E-618040214E1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6BE-E44F-8F19-EC58FA113E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6BE-E44F-8F19-EC58FA113E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6BE-E44F-8F19-EC58FA113E65}"/>
                </c:ext>
              </c:extLst>
            </c:dLbl>
            <c:dLbl>
              <c:idx val="8"/>
              <c:layout>
                <c:manualLayout>
                  <c:x val="2.1028033514601151E-2"/>
                  <c:y val="-2.3725833977075613E-2"/>
                </c:manualLayout>
              </c:layout>
              <c:tx>
                <c:rich>
                  <a:bodyPr/>
                  <a:lstStyle/>
                  <a:p>
                    <a:fld id="{1AA4E800-34D4-D44B-9172-E446B144163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6BE-E44F-8F19-EC58FA113E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6BE-E44F-8F19-EC58FA113E6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'Сравнение 330кГц и 1МГц (2)'!$DO$10:$DO$19</c:f>
              <c:numCache>
                <c:formatCode>0</c:formatCode>
                <c:ptCount val="10"/>
                <c:pt idx="0">
                  <c:v>2109.19</c:v>
                </c:pt>
                <c:pt idx="1">
                  <c:v>2195.25</c:v>
                </c:pt>
                <c:pt idx="2">
                  <c:v>2343.17</c:v>
                </c:pt>
                <c:pt idx="3">
                  <c:v>2665.87</c:v>
                </c:pt>
                <c:pt idx="4">
                  <c:v>1840.62</c:v>
                </c:pt>
                <c:pt idx="5">
                  <c:v>1940.71</c:v>
                </c:pt>
                <c:pt idx="6">
                  <c:v>1998.77</c:v>
                </c:pt>
                <c:pt idx="7">
                  <c:v>2248.5300000000002</c:v>
                </c:pt>
                <c:pt idx="8">
                  <c:v>2158.46</c:v>
                </c:pt>
                <c:pt idx="9">
                  <c:v>2237.13</c:v>
                </c:pt>
              </c:numCache>
            </c:numRef>
          </c:xVal>
          <c:yVal>
            <c:numRef>
              <c:f>'Сравнение 330кГц и 1МГц (2)'!$EE$10:$EE$19</c:f>
              <c:numCache>
                <c:formatCode>0</c:formatCode>
                <c:ptCount val="10"/>
                <c:pt idx="0">
                  <c:v>2088.050314465409</c:v>
                </c:pt>
                <c:pt idx="1">
                  <c:v>1940.0362318840578</c:v>
                </c:pt>
                <c:pt idx="3">
                  <c:v>2596.0038986354775</c:v>
                </c:pt>
                <c:pt idx="4">
                  <c:v>1646.578298397041</c:v>
                </c:pt>
                <c:pt idx="5">
                  <c:v>2012.1861152141803</c:v>
                </c:pt>
                <c:pt idx="8">
                  <c:v>1975.9541984732823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'Сравнение 330кГц и 1МГц (2)'!$EJ$10:$EJ$19</c15:f>
                <c15:dlblRangeCache>
                  <c:ptCount val="10"/>
                  <c:pt idx="0">
                    <c:v>8</c:v>
                  </c:pt>
                  <c:pt idx="1">
                    <c:v>11</c:v>
                  </c:pt>
                  <c:pt idx="2">
                    <c:v>17</c:v>
                  </c:pt>
                  <c:pt idx="3">
                    <c:v>18</c:v>
                  </c:pt>
                  <c:pt idx="4">
                    <c:v>19</c:v>
                  </c:pt>
                  <c:pt idx="5">
                    <c:v>22</c:v>
                  </c:pt>
                  <c:pt idx="6">
                    <c:v>44</c:v>
                  </c:pt>
                  <c:pt idx="7">
                    <c:v>57</c:v>
                  </c:pt>
                  <c:pt idx="8">
                    <c:v>58</c:v>
                  </c:pt>
                  <c:pt idx="9">
                    <c:v>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6BE-E44F-8F19-EC58FA113E65}"/>
            </c:ext>
          </c:extLst>
        </c:ser>
        <c:ser>
          <c:idx val="4"/>
          <c:order val="3"/>
          <c:tx>
            <c:v>Fsp-Qz(c)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 (2)'!$DO$20:$DO$22</c:f>
              <c:numCache>
                <c:formatCode>0</c:formatCode>
                <c:ptCount val="3"/>
                <c:pt idx="0">
                  <c:v>2703.46</c:v>
                </c:pt>
                <c:pt idx="1">
                  <c:v>2080.36</c:v>
                </c:pt>
                <c:pt idx="2">
                  <c:v>2159.2800000000002</c:v>
                </c:pt>
              </c:numCache>
            </c:numRef>
          </c:xVal>
          <c:yVal>
            <c:numRef>
              <c:f>'Сравнение 330кГц и 1МГц (2)'!$EE$20:$EE$22</c:f>
              <c:numCache>
                <c:formatCode>0</c:formatCode>
                <c:ptCount val="3"/>
                <c:pt idx="1">
                  <c:v>2031.538461538461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6BE-E44F-8F19-EC58FA113E65}"/>
            </c:ext>
          </c:extLst>
        </c:ser>
        <c:ser>
          <c:idx val="5"/>
          <c:order val="4"/>
          <c:tx>
            <c:v>Qz(a)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 (2)'!$DO$23</c:f>
              <c:numCache>
                <c:formatCode>0</c:formatCode>
                <c:ptCount val="1"/>
                <c:pt idx="0">
                  <c:v>2615.65</c:v>
                </c:pt>
              </c:numCache>
            </c:numRef>
          </c:xVal>
          <c:yVal>
            <c:numRef>
              <c:f>'Сравнение 330кГц и 1МГц (2)'!$EE$23</c:f>
              <c:numCache>
                <c:formatCode>0</c:formatCode>
                <c:ptCount val="1"/>
                <c:pt idx="0">
                  <c:v>2900.8620689655172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6BE-E44F-8F19-EC58FA113E65}"/>
            </c:ext>
          </c:extLst>
        </c:ser>
        <c:ser>
          <c:idx val="0"/>
          <c:order val="5"/>
          <c:tx>
            <c:v>Qz(b)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 (2)'!$DO$24:$DO$27</c:f>
              <c:numCache>
                <c:formatCode>0</c:formatCode>
                <c:ptCount val="4"/>
                <c:pt idx="0">
                  <c:v>2491.9</c:v>
                </c:pt>
                <c:pt idx="1">
                  <c:v>2677.29</c:v>
                </c:pt>
                <c:pt idx="2">
                  <c:v>2559.33</c:v>
                </c:pt>
                <c:pt idx="3">
                  <c:v>2277.9899999999998</c:v>
                </c:pt>
              </c:numCache>
            </c:numRef>
          </c:xVal>
          <c:yVal>
            <c:numRef>
              <c:f>'Сравнение 330кГц и 1МГц (2)'!$EE$24:$EE$27</c:f>
              <c:numCache>
                <c:formatCode>0</c:formatCode>
                <c:ptCount val="4"/>
                <c:pt idx="2">
                  <c:v>2523.2447817836814</c:v>
                </c:pt>
                <c:pt idx="3">
                  <c:v>2135.6035889070145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6BE-E44F-8F19-EC58FA11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scatterChart>
        <c:scatterStyle val="smoothMarker"/>
        <c:varyColors val="0"/>
        <c:ser>
          <c:idx val="6"/>
          <c:order val="6"/>
          <c:marker>
            <c:symbol val="none"/>
          </c:marker>
          <c:xVal>
            <c:numRef>
              <c:f>'Сравнение 330кГц и 1МГц (2)'!$EM$30:$EM$31</c:f>
              <c:numCache>
                <c:formatCode>General</c:formatCode>
                <c:ptCount val="2"/>
                <c:pt idx="0">
                  <c:v>1200</c:v>
                </c:pt>
                <c:pt idx="1">
                  <c:v>3100</c:v>
                </c:pt>
              </c:numCache>
            </c:numRef>
          </c:xVal>
          <c:yVal>
            <c:numRef>
              <c:f>'Сравнение 330кГц и 1МГц (2)'!$EN$30:$EN$31</c:f>
              <c:numCache>
                <c:formatCode>General</c:formatCode>
                <c:ptCount val="2"/>
                <c:pt idx="0">
                  <c:v>1140</c:v>
                </c:pt>
                <c:pt idx="1">
                  <c:v>2945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6BE-E44F-8F19-EC58FA113E65}"/>
            </c:ext>
          </c:extLst>
        </c:ser>
        <c:ser>
          <c:idx val="7"/>
          <c:order val="7"/>
          <c:marker>
            <c:symbol val="none"/>
          </c:marker>
          <c:xVal>
            <c:numRef>
              <c:f>'Сравнение 330кГц и 1МГц (2)'!$EM$30:$EM$31</c:f>
              <c:numCache>
                <c:formatCode>General</c:formatCode>
                <c:ptCount val="2"/>
                <c:pt idx="0">
                  <c:v>1200</c:v>
                </c:pt>
                <c:pt idx="1">
                  <c:v>3100</c:v>
                </c:pt>
              </c:numCache>
            </c:numRef>
          </c:xVal>
          <c:yVal>
            <c:numRef>
              <c:f>'Сравнение 330кГц и 1МГц (2)'!$EO$30:$EO$31</c:f>
              <c:numCache>
                <c:formatCode>General</c:formatCode>
                <c:ptCount val="2"/>
                <c:pt idx="0">
                  <c:v>1257</c:v>
                </c:pt>
                <c:pt idx="1">
                  <c:v>3247.25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6BE-E44F-8F19-EC58FA11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30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330</a:t>
                </a:r>
                <a:r>
                  <a:rPr lang="en-US" baseline="0"/>
                  <a:t> к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372671"/>
        <c:crosses val="autoZero"/>
        <c:crossBetween val="midCat"/>
      </c:valAx>
      <c:valAx>
        <c:axId val="1467372671"/>
        <c:scaling>
          <c:orientation val="minMax"/>
          <c:max val="30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986303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/>
            </a:pPr>
            <a:r>
              <a:rPr lang="ru-RU" sz="1800"/>
              <a:t>Параметр</a:t>
            </a:r>
            <a:r>
              <a:rPr lang="ru-RU" sz="1800" baseline="0"/>
              <a:t> томсена для </a:t>
            </a:r>
            <a:r>
              <a:rPr lang="en-US" sz="1800" baseline="0"/>
              <a:t>Vs</a:t>
            </a:r>
            <a:endParaRPr lang="ru-RU" sz="1800"/>
          </a:p>
        </c:rich>
      </c:tx>
      <c:layout>
        <c:manualLayout>
          <c:xMode val="edge"/>
          <c:yMode val="edge"/>
          <c:x val="0.28442406491982597"/>
          <c:y val="2.9235708745037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 (2)'!$DP$2:$DP$9</c:f>
              <c:numCache>
                <c:formatCode>0.00</c:formatCode>
                <c:ptCount val="8"/>
                <c:pt idx="0">
                  <c:v>0.20266331264116599</c:v>
                </c:pt>
                <c:pt idx="1">
                  <c:v>6.7031162952906342E-2</c:v>
                </c:pt>
                <c:pt idx="2">
                  <c:v>0.18463183764086979</c:v>
                </c:pt>
                <c:pt idx="3">
                  <c:v>0.15941147951934329</c:v>
                </c:pt>
                <c:pt idx="4">
                  <c:v>0.25043340257716451</c:v>
                </c:pt>
                <c:pt idx="5">
                  <c:v>4.0869074405797075E-2</c:v>
                </c:pt>
                <c:pt idx="6">
                  <c:v>0.22033754398529967</c:v>
                </c:pt>
                <c:pt idx="7">
                  <c:v>0.20665265962381255</c:v>
                </c:pt>
              </c:numCache>
            </c:numRef>
          </c:xVal>
          <c:yVal>
            <c:numRef>
              <c:f>'Сравнение 330кГц и 1МГц (2)'!$EH$2:$EH$9</c:f>
              <c:numCache>
                <c:formatCode>0.00</c:formatCode>
                <c:ptCount val="8"/>
                <c:pt idx="2">
                  <c:v>3.4381705929205406E-2</c:v>
                </c:pt>
                <c:pt idx="3">
                  <c:v>0.11646986043136863</c:v>
                </c:pt>
                <c:pt idx="4">
                  <c:v>0.11228909089269437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FF44-9041-5D65FC645B87}"/>
            </c:ext>
          </c:extLst>
        </c:ser>
        <c:ser>
          <c:idx val="2"/>
          <c:order val="1"/>
          <c:spPr>
            <a:ln w="19050">
              <a:noFill/>
            </a:ln>
          </c:spPr>
          <c:marker>
            <c:symbol val="none"/>
          </c:marker>
          <c:xVal>
            <c:numRef>
              <c:f>'Сравнение 330кГц и 1МГц (2)'!$DU$29:$DU$30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'Сравнение 330кГц и 1МГц (2)'!$DU$29:$DU$30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FF44-9041-5D65FC645B87}"/>
            </c:ext>
          </c:extLst>
        </c:ser>
        <c:ser>
          <c:idx val="3"/>
          <c:order val="2"/>
          <c:tx>
            <c:v>Fsp-Qz(b)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'Сравнение 330кГц и 1МГц (2)'!$DP$10:$DP$19</c:f>
              <c:numCache>
                <c:formatCode>0.00</c:formatCode>
                <c:ptCount val="10"/>
                <c:pt idx="0">
                  <c:v>0.12632523465001191</c:v>
                </c:pt>
                <c:pt idx="1">
                  <c:v>0.15864106012767323</c:v>
                </c:pt>
                <c:pt idx="2">
                  <c:v>9.2559048551396364E-2</c:v>
                </c:pt>
                <c:pt idx="3">
                  <c:v>0.22036853147063354</c:v>
                </c:pt>
                <c:pt idx="4">
                  <c:v>0.22000938823276278</c:v>
                </c:pt>
                <c:pt idx="5">
                  <c:v>0.1191676984724095</c:v>
                </c:pt>
                <c:pt idx="6">
                  <c:v>0.17236881181937946</c:v>
                </c:pt>
                <c:pt idx="7">
                  <c:v>8.9447223706075898E-2</c:v>
                </c:pt>
                <c:pt idx="8">
                  <c:v>0.13268132334311325</c:v>
                </c:pt>
                <c:pt idx="9">
                  <c:v>0.22834050724990662</c:v>
                </c:pt>
              </c:numCache>
            </c:numRef>
          </c:xVal>
          <c:yVal>
            <c:numRef>
              <c:f>'Сравнение 330кГц и 1МГц (2)'!$EH$10:$EH$19</c:f>
              <c:numCache>
                <c:formatCode>0.00</c:formatCode>
                <c:ptCount val="10"/>
                <c:pt idx="0">
                  <c:v>2.7086794430600084E-2</c:v>
                </c:pt>
                <c:pt idx="1">
                  <c:v>0</c:v>
                </c:pt>
                <c:pt idx="3">
                  <c:v>7.4725746573494553E-2</c:v>
                </c:pt>
                <c:pt idx="4">
                  <c:v>0.12124821922973417</c:v>
                </c:pt>
                <c:pt idx="5">
                  <c:v>9.2553602324967593E-2</c:v>
                </c:pt>
                <c:pt idx="8">
                  <c:v>0.18919177204125645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FF44-9041-5D65FC645B87}"/>
            </c:ext>
          </c:extLst>
        </c:ser>
        <c:ser>
          <c:idx val="4"/>
          <c:order val="3"/>
          <c:tx>
            <c:v>Fsp-Qz(c)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 (2)'!$DP$19:$DP$21</c:f>
              <c:numCache>
                <c:formatCode>0.00</c:formatCode>
                <c:ptCount val="3"/>
                <c:pt idx="0">
                  <c:v>0.22834050724990662</c:v>
                </c:pt>
                <c:pt idx="1">
                  <c:v>0.23790684585681748</c:v>
                </c:pt>
                <c:pt idx="2">
                  <c:v>0.17926412845854486</c:v>
                </c:pt>
              </c:numCache>
            </c:numRef>
          </c:xVal>
          <c:yVal>
            <c:numRef>
              <c:f>'Сравнение 330кГц и 1МГц (2)'!$EH$20:$EH$22</c:f>
              <c:numCache>
                <c:formatCode>0.00</c:formatCode>
                <c:ptCount val="3"/>
                <c:pt idx="1">
                  <c:v>9.6568047337277918E-2</c:v>
                </c:pt>
                <c:pt idx="2">
                  <c:v>8.6903368707955717E-2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4B-FF44-9041-5D65FC645B87}"/>
            </c:ext>
          </c:extLst>
        </c:ser>
        <c:ser>
          <c:idx val="5"/>
          <c:order val="4"/>
          <c:tx>
            <c:v>Qz(a)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 (2)'!$DP$23</c:f>
              <c:numCache>
                <c:formatCode>0.00</c:formatCode>
                <c:ptCount val="1"/>
                <c:pt idx="0">
                  <c:v>0.21347029435065612</c:v>
                </c:pt>
              </c:numCache>
            </c:numRef>
          </c:xVal>
          <c:yVal>
            <c:numRef>
              <c:f>'Сравнение 330кГц и 1МГц (2)'!$EH$23</c:f>
              <c:numCache>
                <c:formatCode>0.00</c:formatCode>
                <c:ptCount val="1"/>
                <c:pt idx="0">
                  <c:v>9.6966501932223684E-2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4B-FF44-9041-5D65FC645B87}"/>
            </c:ext>
          </c:extLst>
        </c:ser>
        <c:ser>
          <c:idx val="0"/>
          <c:order val="5"/>
          <c:tx>
            <c:v>Qz(b)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 (2)'!$DP$24:$DP$27</c:f>
              <c:numCache>
                <c:formatCode>0.00</c:formatCode>
                <c:ptCount val="4"/>
                <c:pt idx="0">
                  <c:v>9.0803210951578409E-2</c:v>
                </c:pt>
                <c:pt idx="1">
                  <c:v>0.10301136649509658</c:v>
                </c:pt>
                <c:pt idx="2">
                  <c:v>0.10092968875614673</c:v>
                </c:pt>
                <c:pt idx="3">
                  <c:v>0.10038152997522834</c:v>
                </c:pt>
              </c:numCache>
            </c:numRef>
          </c:xVal>
          <c:yVal>
            <c:numRef>
              <c:f>'Сравнение 330кГц и 1МГц (2)'!$EH$24:$EH$27</c:f>
              <c:numCache>
                <c:formatCode>0.00</c:formatCode>
                <c:ptCount val="4"/>
                <c:pt idx="2">
                  <c:v>8.492271242830271E-2</c:v>
                </c:pt>
                <c:pt idx="3">
                  <c:v>5.5282633745732015E-2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4B-FF44-9041-5D65FC645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scatterChart>
        <c:scatterStyle val="smoothMarker"/>
        <c:varyColors val="0"/>
        <c:ser>
          <c:idx val="6"/>
          <c:order val="6"/>
          <c:tx>
            <c:v>Биссектриса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'Сравнение 330кГц и 1МГц (2)'!$EM$56:$EM$57</c:f>
              <c:numCache>
                <c:formatCode>General</c:formatCode>
                <c:ptCount val="2"/>
              </c:numCache>
            </c:numRef>
          </c:xVal>
          <c:yVal>
            <c:numRef>
              <c:f>'Сравнение 330кГц и 1МГц (2)'!$EM$56:$EM$57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B-FF44-9041-5D65FC645B87}"/>
            </c:ext>
          </c:extLst>
        </c:ser>
        <c:ser>
          <c:idx val="7"/>
          <c:order val="7"/>
          <c:tx>
            <c:v>Бисс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'Сравнение 330кГц и 1МГц (2)'!$FA$56:$FA$57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xVal>
          <c:yVal>
            <c:numRef>
              <c:f>'Сравнение 330кГц и 1МГц (2)'!$FA$56:$FA$57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B-FF44-9041-5D65FC645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0.28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330 к</a:t>
                </a:r>
                <a:r>
                  <a:rPr lang="ru-RU" sz="140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67372671"/>
        <c:crosses val="autoZero"/>
        <c:crossBetween val="midCat"/>
        <c:majorUnit val="4.0000000000000008E-2"/>
      </c:valAx>
      <c:valAx>
        <c:axId val="1467372671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ru-RU" sz="1400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986303"/>
        <c:crosses val="autoZero"/>
        <c:crossBetween val="midCat"/>
        <c:majorUnit val="4.0000000000000008E-2"/>
      </c:valAx>
    </c:plotArea>
    <c:legend>
      <c:legendPos val="r"/>
      <c:legendEntry>
        <c:idx val="1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Относительная погрешность между </a:t>
            </a:r>
            <a:r>
              <a:rPr lang="en-US"/>
              <a:t>Vs slow и</a:t>
            </a:r>
            <a:r>
              <a:rPr lang="ru-RU"/>
              <a:t> f</a:t>
            </a:r>
            <a:r>
              <a:rPr lang="en-US"/>
              <a:t>ast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86302032154058"/>
          <c:y val="0.11156356797482678"/>
          <c:w val="0.83856061771455659"/>
          <c:h val="0.789978638102172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84337738981153"/>
                  <c:y val="-1.903998285959779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'Сравнение 330кГц и 1МГц (2)'!$ES$4:$ES$27</c:f>
              <c:numCache>
                <c:formatCode>0.0</c:formatCode>
                <c:ptCount val="24"/>
                <c:pt idx="0">
                  <c:v>12.538262687377062</c:v>
                </c:pt>
                <c:pt idx="1">
                  <c:v>-8.5468848028570044</c:v>
                </c:pt>
                <c:pt idx="2">
                  <c:v>7.1773800481702619</c:v>
                </c:pt>
                <c:pt idx="6">
                  <c:v>7.9155784231122182</c:v>
                </c:pt>
                <c:pt idx="7">
                  <c:v>1.7245801511496017</c:v>
                </c:pt>
                <c:pt idx="9">
                  <c:v>9.0218162334651097</c:v>
                </c:pt>
                <c:pt idx="10">
                  <c:v>-3.6936880956765563</c:v>
                </c:pt>
                <c:pt idx="11">
                  <c:v>5.9858357020295472</c:v>
                </c:pt>
                <c:pt idx="14">
                  <c:v>-12.288743193889418</c:v>
                </c:pt>
                <c:pt idx="17">
                  <c:v>4.2019628951053498</c:v>
                </c:pt>
                <c:pt idx="18">
                  <c:v>-0.70036901162978249</c:v>
                </c:pt>
                <c:pt idx="19">
                  <c:v>21.244044606927066</c:v>
                </c:pt>
                <c:pt idx="22">
                  <c:v>-7.0046782774058333E-2</c:v>
                </c:pt>
                <c:pt idx="23">
                  <c:v>-2.5177724258269421</c:v>
                </c:pt>
              </c:numCache>
            </c:numRef>
          </c:xVal>
          <c:yVal>
            <c:numRef>
              <c:f>'Сравнение 330кГц и 1МГц (2)'!$ET$4:$ET$27</c:f>
              <c:numCache>
                <c:formatCode>0.0</c:formatCode>
                <c:ptCount val="24"/>
                <c:pt idx="0">
                  <c:v>-0.57457598901135509</c:v>
                </c:pt>
                <c:pt idx="1">
                  <c:v>-11.574774471900039</c:v>
                </c:pt>
                <c:pt idx="2">
                  <c:v>-3.1888633838076759</c:v>
                </c:pt>
                <c:pt idx="6">
                  <c:v>-1.0022655870069117</c:v>
                </c:pt>
                <c:pt idx="7">
                  <c:v>-11.62572682455038</c:v>
                </c:pt>
                <c:pt idx="9">
                  <c:v>-2.6207617537435195</c:v>
                </c:pt>
                <c:pt idx="10">
                  <c:v>-10.542192391854861</c:v>
                </c:pt>
                <c:pt idx="11">
                  <c:v>3.6829879381350255</c:v>
                </c:pt>
                <c:pt idx="14">
                  <c:v>-8.4553710296562237</c:v>
                </c:pt>
                <c:pt idx="17">
                  <c:v>-2.3467831751013835</c:v>
                </c:pt>
                <c:pt idx="18">
                  <c:v>-7.3765329183802093</c:v>
                </c:pt>
                <c:pt idx="19">
                  <c:v>10.904060901325373</c:v>
                </c:pt>
                <c:pt idx="22">
                  <c:v>-1.4099478463628559</c:v>
                </c:pt>
                <c:pt idx="23">
                  <c:v>-6.2505283646102638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F-8841-9EE2-40392055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0575"/>
        <c:axId val="518705599"/>
      </c:scatterChart>
      <c:valAx>
        <c:axId val="518130575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Vs slow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844046961511932"/>
              <c:y val="0.9209767680704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8705599"/>
        <c:crosses val="autoZero"/>
        <c:crossBetween val="midCat"/>
        <c:majorUnit val="5"/>
      </c:valAx>
      <c:valAx>
        <c:axId val="5187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Vs fast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7328178881527709E-2"/>
              <c:y val="0.44251018539686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81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Относительная погрешность между </a:t>
            </a:r>
            <a:r>
              <a:rPr lang="en-US"/>
              <a:t>Vs slow и</a:t>
            </a:r>
            <a:r>
              <a:rPr lang="ru-RU"/>
              <a:t> f</a:t>
            </a:r>
            <a:r>
              <a:rPr lang="en-US"/>
              <a:t>ast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86302032154058"/>
          <c:y val="0.11156356797482678"/>
          <c:w val="0.83856061771455659"/>
          <c:h val="0.78997863810217217"/>
        </c:manualLayout>
      </c:layou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</c:spPr>
          </c:marker>
          <c:xVal>
            <c:numRef>
              <c:f>'Сравнение 330кГц и 1МГц (2)'!$ES$4:$ES$9</c:f>
              <c:numCache>
                <c:formatCode>0.0</c:formatCode>
                <c:ptCount val="6"/>
                <c:pt idx="0">
                  <c:v>12.538262687377062</c:v>
                </c:pt>
                <c:pt idx="1">
                  <c:v>-8.5468848028570044</c:v>
                </c:pt>
                <c:pt idx="2">
                  <c:v>7.1773800481702619</c:v>
                </c:pt>
              </c:numCache>
            </c:numRef>
          </c:xVal>
          <c:yVal>
            <c:numRef>
              <c:f>'Сравнение 330кГц и 1МГц (2)'!$ET$4:$ET$9</c:f>
              <c:numCache>
                <c:formatCode>0.0</c:formatCode>
                <c:ptCount val="6"/>
                <c:pt idx="0">
                  <c:v>-0.57457598901135509</c:v>
                </c:pt>
                <c:pt idx="1">
                  <c:v>-11.574774471900039</c:v>
                </c:pt>
                <c:pt idx="2">
                  <c:v>-3.1888633838076759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E447-B23D-CBD0909EA006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rgbClr val="7030A0"/>
                </a:solidFill>
              </a:ln>
            </c:spPr>
          </c:marker>
          <c:xVal>
            <c:numRef>
              <c:f>'Сравнение 330кГц и 1МГц (2)'!$ES$10:$ES$19</c:f>
              <c:numCache>
                <c:formatCode>0.0</c:formatCode>
                <c:ptCount val="10"/>
                <c:pt idx="0">
                  <c:v>7.9155784231122182</c:v>
                </c:pt>
                <c:pt idx="1">
                  <c:v>1.7245801511496017</c:v>
                </c:pt>
                <c:pt idx="3">
                  <c:v>9.0218162334651097</c:v>
                </c:pt>
                <c:pt idx="4">
                  <c:v>-3.6936880956765563</c:v>
                </c:pt>
                <c:pt idx="5">
                  <c:v>5.9858357020295472</c:v>
                </c:pt>
                <c:pt idx="8">
                  <c:v>-12.288743193889418</c:v>
                </c:pt>
              </c:numCache>
            </c:numRef>
          </c:xVal>
          <c:yVal>
            <c:numRef>
              <c:f>'Сравнение 330кГц и 1МГц (2)'!$ET$10:$ET$19</c:f>
              <c:numCache>
                <c:formatCode>0.0</c:formatCode>
                <c:ptCount val="10"/>
                <c:pt idx="0">
                  <c:v>-1.0022655870069117</c:v>
                </c:pt>
                <c:pt idx="1">
                  <c:v>-11.62572682455038</c:v>
                </c:pt>
                <c:pt idx="3">
                  <c:v>-2.6207617537435195</c:v>
                </c:pt>
                <c:pt idx="4">
                  <c:v>-10.542192391854861</c:v>
                </c:pt>
                <c:pt idx="5">
                  <c:v>3.6829879381350255</c:v>
                </c:pt>
                <c:pt idx="8">
                  <c:v>-8.4553710296562237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E447-B23D-CBD0909EA006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5875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 (2)'!$ES$20:$ES$22</c:f>
              <c:numCache>
                <c:formatCode>0.0</c:formatCode>
                <c:ptCount val="3"/>
                <c:pt idx="1">
                  <c:v>4.2019628951053498</c:v>
                </c:pt>
                <c:pt idx="2">
                  <c:v>-0.70036901162978249</c:v>
                </c:pt>
              </c:numCache>
            </c:numRef>
          </c:xVal>
          <c:yVal>
            <c:numRef>
              <c:f>'Сравнение 330кГц и 1МГц (2)'!$ET$20:$ET$22</c:f>
              <c:numCache>
                <c:formatCode>0.0</c:formatCode>
                <c:ptCount val="3"/>
                <c:pt idx="1">
                  <c:v>-2.3467831751013835</c:v>
                </c:pt>
                <c:pt idx="2">
                  <c:v>-7.3765329183802093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6-E447-B23D-CBD0909EA006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 (2)'!$ES$23</c:f>
              <c:numCache>
                <c:formatCode>0.0</c:formatCode>
                <c:ptCount val="1"/>
                <c:pt idx="0">
                  <c:v>21.244044606927066</c:v>
                </c:pt>
              </c:numCache>
            </c:numRef>
          </c:xVal>
          <c:yVal>
            <c:numRef>
              <c:f>'Сравнение 330кГц и 1МГц (2)'!$ET$23</c:f>
              <c:numCache>
                <c:formatCode>0.0</c:formatCode>
                <c:ptCount val="1"/>
                <c:pt idx="0">
                  <c:v>10.904060901325373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6-E447-B23D-CBD0909EA006}"/>
            </c:ext>
          </c:extLst>
        </c:ser>
        <c:ser>
          <c:idx val="0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 (2)'!$ES$24:$ES$27</c:f>
              <c:numCache>
                <c:formatCode>0.0</c:formatCode>
                <c:ptCount val="4"/>
                <c:pt idx="2">
                  <c:v>-7.0046782774058333E-2</c:v>
                </c:pt>
                <c:pt idx="3">
                  <c:v>-2.5177724258269421</c:v>
                </c:pt>
              </c:numCache>
            </c:numRef>
          </c:xVal>
          <c:yVal>
            <c:numRef>
              <c:f>'Сравнение 330кГц и 1МГц (2)'!$ET$24:$ET$27</c:f>
              <c:numCache>
                <c:formatCode>0.0</c:formatCode>
                <c:ptCount val="4"/>
                <c:pt idx="2">
                  <c:v>-1.4099478463628559</c:v>
                </c:pt>
                <c:pt idx="3">
                  <c:v>-6.2505283646102638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6-E447-B23D-CBD0909E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0575"/>
        <c:axId val="518705599"/>
      </c:scatterChart>
      <c:valAx>
        <c:axId val="518130575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Vs slow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844046961511932"/>
              <c:y val="0.92097676807048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8705599"/>
        <c:crosses val="autoZero"/>
        <c:crossBetween val="midCat"/>
        <c:majorUnit val="5"/>
      </c:valAx>
      <c:valAx>
        <c:axId val="5187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Vs fast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7328178881527709E-2"/>
              <c:y val="0.442510185396863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81305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330 МГц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99625008151999"/>
                  <c:y val="-0.23926213022215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'Сравнение 330кГц и 1МГц (2)'!$DZ$101:$DZ$114</c:f>
              <c:numCache>
                <c:formatCode>0.00</c:formatCode>
                <c:ptCount val="14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  <c:pt idx="3">
                  <c:v>1.0732002097370941</c:v>
                </c:pt>
                <c:pt idx="4">
                  <c:v>1.0904821545031091</c:v>
                </c:pt>
                <c:pt idx="5">
                  <c:v>1.0872373010412302</c:v>
                </c:pt>
                <c:pt idx="6">
                  <c:v>1.1655256175967461</c:v>
                </c:pt>
                <c:pt idx="7">
                  <c:v>1.2114527539129385</c:v>
                </c:pt>
                <c:pt idx="8">
                  <c:v>1.2476299049358275</c:v>
                </c:pt>
                <c:pt idx="9">
                  <c:v>1.139137246788505</c:v>
                </c:pt>
                <c:pt idx="10">
                  <c:v>1.1794533166229213</c:v>
                </c:pt>
                <c:pt idx="11">
                  <c:v>1.1998880068510682</c:v>
                </c:pt>
                <c:pt idx="12">
                  <c:v>1.1216502295091213</c:v>
                </c:pt>
                <c:pt idx="13">
                  <c:v>1.1226965086935445</c:v>
                </c:pt>
              </c:numCache>
            </c:numRef>
          </c:xVal>
          <c:yVal>
            <c:numRef>
              <c:f>'Сравнение 330кГц и 1МГц (2)'!$ED$101:$ED$114</c:f>
              <c:numCache>
                <c:formatCode>0.00</c:formatCode>
                <c:ptCount val="14"/>
                <c:pt idx="0">
                  <c:v>0.18463183764086979</c:v>
                </c:pt>
                <c:pt idx="1">
                  <c:v>0.16</c:v>
                </c:pt>
                <c:pt idx="2">
                  <c:v>0.25043340257716451</c:v>
                </c:pt>
                <c:pt idx="3">
                  <c:v>0.12632523465001191</c:v>
                </c:pt>
                <c:pt idx="4">
                  <c:v>0.15864106012767323</c:v>
                </c:pt>
                <c:pt idx="5">
                  <c:v>0.22036853147063354</c:v>
                </c:pt>
                <c:pt idx="6">
                  <c:v>0.22000938823276278</c:v>
                </c:pt>
                <c:pt idx="7">
                  <c:v>0.1191676984724095</c:v>
                </c:pt>
                <c:pt idx="8">
                  <c:v>0.13268132334311325</c:v>
                </c:pt>
                <c:pt idx="9">
                  <c:v>0.17926412845854486</c:v>
                </c:pt>
                <c:pt idx="10">
                  <c:v>0.17</c:v>
                </c:pt>
                <c:pt idx="11">
                  <c:v>0.21347029435065612</c:v>
                </c:pt>
                <c:pt idx="12">
                  <c:v>0.10092968875614673</c:v>
                </c:pt>
                <c:pt idx="13">
                  <c:v>0.10038152997522834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7-E044-B833-A02BE031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83279"/>
        <c:axId val="866419999"/>
      </c:scatterChart>
      <c:valAx>
        <c:axId val="541383279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19999"/>
        <c:crosses val="autoZero"/>
        <c:crossBetween val="midCat"/>
      </c:valAx>
      <c:valAx>
        <c:axId val="8664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3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 МГц</a:t>
            </a:r>
          </a:p>
        </c:rich>
      </c:tx>
      <c:layout>
        <c:manualLayout>
          <c:xMode val="edge"/>
          <c:yMode val="edge"/>
          <c:x val="0.47362557335710098"/>
          <c:y val="2.2812408102433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0.55000000000000004"/>
            <c:dispRSqr val="1"/>
            <c:dispEq val="1"/>
            <c:trendlineLbl>
              <c:layout>
                <c:manualLayout>
                  <c:x val="-0.27768245738334907"/>
                  <c:y val="6.3424914384888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'Сравнение 330кГц и 1МГц (2)'!$DZ$101:$DZ$114</c:f>
              <c:numCache>
                <c:formatCode>0.00</c:formatCode>
                <c:ptCount val="14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  <c:pt idx="3">
                  <c:v>1.0732002097370941</c:v>
                </c:pt>
                <c:pt idx="4">
                  <c:v>1.0904821545031091</c:v>
                </c:pt>
                <c:pt idx="5">
                  <c:v>1.0872373010412302</c:v>
                </c:pt>
                <c:pt idx="6">
                  <c:v>1.1655256175967461</c:v>
                </c:pt>
                <c:pt idx="7">
                  <c:v>1.2114527539129385</c:v>
                </c:pt>
                <c:pt idx="8">
                  <c:v>1.2476299049358275</c:v>
                </c:pt>
                <c:pt idx="9">
                  <c:v>1.139137246788505</c:v>
                </c:pt>
                <c:pt idx="10">
                  <c:v>1.1794533166229213</c:v>
                </c:pt>
                <c:pt idx="11">
                  <c:v>1.1998880068510682</c:v>
                </c:pt>
                <c:pt idx="12">
                  <c:v>1.1216502295091213</c:v>
                </c:pt>
                <c:pt idx="13">
                  <c:v>1.1226965086935445</c:v>
                </c:pt>
              </c:numCache>
            </c:numRef>
          </c:xVal>
          <c:yVal>
            <c:numRef>
              <c:f>'Сравнение 330кГц и 1МГц (2)'!$EH$101:$EH$114</c:f>
              <c:numCache>
                <c:formatCode>0.00</c:formatCode>
                <c:ptCount val="14"/>
                <c:pt idx="0">
                  <c:v>3.4381705929203941E-2</c:v>
                </c:pt>
                <c:pt idx="1">
                  <c:v>0.11646986043136863</c:v>
                </c:pt>
                <c:pt idx="2">
                  <c:v>0.11228909089269437</c:v>
                </c:pt>
                <c:pt idx="3">
                  <c:v>2.7086794430600084E-2</c:v>
                </c:pt>
                <c:pt idx="4">
                  <c:v>0</c:v>
                </c:pt>
                <c:pt idx="5">
                  <c:v>7.4725746573494553E-2</c:v>
                </c:pt>
                <c:pt idx="6">
                  <c:v>0.12124821922973417</c:v>
                </c:pt>
                <c:pt idx="7">
                  <c:v>9.2553602324967593E-2</c:v>
                </c:pt>
                <c:pt idx="8">
                  <c:v>0.18919177204125645</c:v>
                </c:pt>
                <c:pt idx="9">
                  <c:v>9.6568047337277918E-2</c:v>
                </c:pt>
                <c:pt idx="10">
                  <c:v>8.6903368707955717E-2</c:v>
                </c:pt>
                <c:pt idx="11">
                  <c:v>9.6966501932223684E-2</c:v>
                </c:pt>
                <c:pt idx="12">
                  <c:v>8.492271242830271E-2</c:v>
                </c:pt>
                <c:pt idx="13">
                  <c:v>5.5282633745732015E-2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0-2F40-A4FF-F90096BC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83279"/>
        <c:axId val="866419999"/>
      </c:scatterChart>
      <c:valAx>
        <c:axId val="541383279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19999"/>
        <c:crosses val="autoZero"/>
        <c:crossBetween val="midCat"/>
      </c:valAx>
      <c:valAx>
        <c:axId val="866419999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3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Vs </a:t>
            </a:r>
            <a:r>
              <a:rPr lang="ru-RU"/>
              <a:t>медленная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330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'Сравнение 330кГц и 1МГц (2)'!$EJ$2:$EJ$27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33</c:v>
                </c:pt>
                <c:pt idx="5">
                  <c:v>53</c:v>
                </c:pt>
                <c:pt idx="6">
                  <c:v>61</c:v>
                </c:pt>
                <c:pt idx="7">
                  <c:v>62</c:v>
                </c:pt>
                <c:pt idx="8">
                  <c:v>8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37</c:v>
                </c:pt>
                <c:pt idx="19">
                  <c:v>39</c:v>
                </c:pt>
                <c:pt idx="20">
                  <c:v>42</c:v>
                </c:pt>
                <c:pt idx="21">
                  <c:v>5</c:v>
                </c:pt>
                <c:pt idx="22">
                  <c:v>36</c:v>
                </c:pt>
                <c:pt idx="23">
                  <c:v>45</c:v>
                </c:pt>
                <c:pt idx="24">
                  <c:v>47</c:v>
                </c:pt>
                <c:pt idx="25">
                  <c:v>51</c:v>
                </c:pt>
              </c:numCache>
            </c:numRef>
          </c:xVal>
          <c:yVal>
            <c:numRef>
              <c:f>'Сравнение 330кГц и 1МГц (2)'!$DQ$2:$DQ$27</c:f>
              <c:numCache>
                <c:formatCode>0</c:formatCode>
                <c:ptCount val="26"/>
                <c:pt idx="2">
                  <c:v>1465.19</c:v>
                </c:pt>
                <c:pt idx="3">
                  <c:v>2486.52</c:v>
                </c:pt>
                <c:pt idx="4">
                  <c:v>1730.13</c:v>
                </c:pt>
                <c:pt idx="8">
                  <c:v>1884.52</c:v>
                </c:pt>
                <c:pt idx="9">
                  <c:v>1912.69</c:v>
                </c:pt>
                <c:pt idx="11">
                  <c:v>2220.9899999999998</c:v>
                </c:pt>
                <c:pt idx="12">
                  <c:v>1533.84</c:v>
                </c:pt>
                <c:pt idx="13">
                  <c:v>1743.98</c:v>
                </c:pt>
                <c:pt idx="16">
                  <c:v>1918.83</c:v>
                </c:pt>
                <c:pt idx="19">
                  <c:v>1784.86</c:v>
                </c:pt>
                <c:pt idx="20">
                  <c:v>1859.02</c:v>
                </c:pt>
                <c:pt idx="21">
                  <c:v>2189.66</c:v>
                </c:pt>
                <c:pt idx="24">
                  <c:v>2334.5300000000002</c:v>
                </c:pt>
                <c:pt idx="25">
                  <c:v>2078.85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B-F141-B303-BC81CD3290BB}"/>
            </c:ext>
          </c:extLst>
        </c:ser>
        <c:ser>
          <c:idx val="1"/>
          <c:order val="1"/>
          <c:tx>
            <c:v>1 МГц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'Сравнение 330кГц и 1МГц (2)'!$CU$2:$CU$27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33</c:v>
                </c:pt>
                <c:pt idx="5">
                  <c:v>53</c:v>
                </c:pt>
                <c:pt idx="6">
                  <c:v>61</c:v>
                </c:pt>
                <c:pt idx="7">
                  <c:v>62</c:v>
                </c:pt>
                <c:pt idx="8">
                  <c:v>8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37</c:v>
                </c:pt>
                <c:pt idx="19">
                  <c:v>39</c:v>
                </c:pt>
                <c:pt idx="20">
                  <c:v>42</c:v>
                </c:pt>
                <c:pt idx="21">
                  <c:v>5</c:v>
                </c:pt>
                <c:pt idx="22">
                  <c:v>36</c:v>
                </c:pt>
                <c:pt idx="23">
                  <c:v>45</c:v>
                </c:pt>
                <c:pt idx="24">
                  <c:v>47</c:v>
                </c:pt>
                <c:pt idx="25">
                  <c:v>51</c:v>
                </c:pt>
              </c:numCache>
            </c:numRef>
          </c:xVal>
          <c:yVal>
            <c:numRef>
              <c:f>'Сравнение 330кГц и 1МГц (2)'!$ED$2:$ED$27</c:f>
              <c:numCache>
                <c:formatCode>0</c:formatCode>
                <c:ptCount val="26"/>
                <c:pt idx="2">
                  <c:v>1648.89937106918</c:v>
                </c:pt>
                <c:pt idx="3">
                  <c:v>2274</c:v>
                </c:pt>
                <c:pt idx="4">
                  <c:v>1854.3080054274083</c:v>
                </c:pt>
                <c:pt idx="8">
                  <c:v>2033.6906584992344</c:v>
                </c:pt>
                <c:pt idx="9">
                  <c:v>1945.6758720930234</c:v>
                </c:pt>
                <c:pt idx="11">
                  <c:v>2421.3636363636365</c:v>
                </c:pt>
                <c:pt idx="12">
                  <c:v>1477.1847345132746</c:v>
                </c:pt>
                <c:pt idx="13">
                  <c:v>1848.3717774762549</c:v>
                </c:pt>
                <c:pt idx="16">
                  <c:v>1683.0299089726916</c:v>
                </c:pt>
                <c:pt idx="19">
                  <c:v>1859.8591549295772</c:v>
                </c:pt>
                <c:pt idx="20">
                  <c:v>1846</c:v>
                </c:pt>
                <c:pt idx="21">
                  <c:v>2654.832347140039</c:v>
                </c:pt>
                <c:pt idx="24">
                  <c:v>2332.894736842105</c:v>
                </c:pt>
                <c:pt idx="25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B-F141-B303-BC81CD329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02527"/>
        <c:axId val="679817919"/>
      </c:scatterChart>
      <c:valAx>
        <c:axId val="763902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Н</a:t>
                </a:r>
                <a:r>
                  <a:rPr lang="ru-RU" sz="1200"/>
                  <a:t>омер</a:t>
                </a:r>
                <a:r>
                  <a:rPr lang="ru-RU" sz="1200" baseline="0"/>
                  <a:t> образца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9817919"/>
        <c:crosses val="autoZero"/>
        <c:crossBetween val="midCat"/>
      </c:valAx>
      <c:valAx>
        <c:axId val="679817919"/>
        <c:scaling>
          <c:orientation val="minMax"/>
          <c:max val="28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639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Vs </a:t>
            </a:r>
            <a:r>
              <a:rPr lang="ru-RU"/>
              <a:t>быстрая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330 кГц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'Сравнение 330кГц и 1МГц (2)'!$EJ$2:$EJ$27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33</c:v>
                </c:pt>
                <c:pt idx="5">
                  <c:v>53</c:v>
                </c:pt>
                <c:pt idx="6">
                  <c:v>61</c:v>
                </c:pt>
                <c:pt idx="7">
                  <c:v>62</c:v>
                </c:pt>
                <c:pt idx="8">
                  <c:v>8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37</c:v>
                </c:pt>
                <c:pt idx="19">
                  <c:v>39</c:v>
                </c:pt>
                <c:pt idx="20">
                  <c:v>42</c:v>
                </c:pt>
                <c:pt idx="21">
                  <c:v>5</c:v>
                </c:pt>
                <c:pt idx="22">
                  <c:v>36</c:v>
                </c:pt>
                <c:pt idx="23">
                  <c:v>45</c:v>
                </c:pt>
                <c:pt idx="24">
                  <c:v>47</c:v>
                </c:pt>
                <c:pt idx="25">
                  <c:v>51</c:v>
                </c:pt>
              </c:numCache>
            </c:numRef>
          </c:xVal>
          <c:yVal>
            <c:numRef>
              <c:f>'Сравнение 330кГц и 1МГц (2)'!$DR$2:$DR$27</c:f>
              <c:numCache>
                <c:formatCode>0</c:formatCode>
                <c:ptCount val="26"/>
                <c:pt idx="2">
                  <c:v>1714.5</c:v>
                </c:pt>
                <c:pt idx="3">
                  <c:v>2855.52</c:v>
                </c:pt>
                <c:pt idx="4">
                  <c:v>2119.58</c:v>
                </c:pt>
                <c:pt idx="8">
                  <c:v>2109.19</c:v>
                </c:pt>
                <c:pt idx="9">
                  <c:v>2195.25</c:v>
                </c:pt>
                <c:pt idx="11">
                  <c:v>2665.87</c:v>
                </c:pt>
                <c:pt idx="12">
                  <c:v>1840.62</c:v>
                </c:pt>
                <c:pt idx="13">
                  <c:v>1940.71</c:v>
                </c:pt>
                <c:pt idx="16">
                  <c:v>2158.46</c:v>
                </c:pt>
                <c:pt idx="19">
                  <c:v>2080.36</c:v>
                </c:pt>
                <c:pt idx="20">
                  <c:v>2159.2800000000002</c:v>
                </c:pt>
                <c:pt idx="21">
                  <c:v>2615.65</c:v>
                </c:pt>
                <c:pt idx="24">
                  <c:v>2559.33</c:v>
                </c:pt>
                <c:pt idx="25">
                  <c:v>2277.9899999999998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A-1D48-BB66-2ED936EAC768}"/>
            </c:ext>
          </c:extLst>
        </c:ser>
        <c:ser>
          <c:idx val="1"/>
          <c:order val="1"/>
          <c:tx>
            <c:v>1 МГц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3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'Сравнение 330кГц и 1МГц (2)'!$CU$2:$CU$27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33</c:v>
                </c:pt>
                <c:pt idx="5">
                  <c:v>53</c:v>
                </c:pt>
                <c:pt idx="6">
                  <c:v>61</c:v>
                </c:pt>
                <c:pt idx="7">
                  <c:v>62</c:v>
                </c:pt>
                <c:pt idx="8">
                  <c:v>8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37</c:v>
                </c:pt>
                <c:pt idx="19">
                  <c:v>39</c:v>
                </c:pt>
                <c:pt idx="20">
                  <c:v>42</c:v>
                </c:pt>
                <c:pt idx="21">
                  <c:v>5</c:v>
                </c:pt>
                <c:pt idx="22">
                  <c:v>36</c:v>
                </c:pt>
                <c:pt idx="23">
                  <c:v>45</c:v>
                </c:pt>
                <c:pt idx="24">
                  <c:v>47</c:v>
                </c:pt>
                <c:pt idx="25">
                  <c:v>51</c:v>
                </c:pt>
              </c:numCache>
            </c:numRef>
          </c:xVal>
          <c:yVal>
            <c:numRef>
              <c:f>'Сравнение 330кГц и 1МГц (2)'!$EE$2:$EE$27</c:f>
              <c:numCache>
                <c:formatCode>0</c:formatCode>
                <c:ptCount val="26"/>
                <c:pt idx="2">
                  <c:v>1704.6488946684003</c:v>
                </c:pt>
                <c:pt idx="3">
                  <c:v>2525</c:v>
                </c:pt>
                <c:pt idx="4">
                  <c:v>2051.9894894894892</c:v>
                </c:pt>
                <c:pt idx="8">
                  <c:v>2088.050314465409</c:v>
                </c:pt>
                <c:pt idx="9">
                  <c:v>1940.0362318840578</c:v>
                </c:pt>
                <c:pt idx="11">
                  <c:v>2596.0038986354775</c:v>
                </c:pt>
                <c:pt idx="12">
                  <c:v>1646.578298397041</c:v>
                </c:pt>
                <c:pt idx="13">
                  <c:v>2012.1861152141803</c:v>
                </c:pt>
                <c:pt idx="16">
                  <c:v>1975.9541984732823</c:v>
                </c:pt>
                <c:pt idx="19">
                  <c:v>2031.538461538461</c:v>
                </c:pt>
                <c:pt idx="20">
                  <c:v>2000</c:v>
                </c:pt>
                <c:pt idx="21">
                  <c:v>2900.8620689655172</c:v>
                </c:pt>
                <c:pt idx="24">
                  <c:v>2523.2447817836814</c:v>
                </c:pt>
                <c:pt idx="25">
                  <c:v>2135.6035889070145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A-1D48-BB66-2ED936EA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02527"/>
        <c:axId val="679817919"/>
      </c:scatterChart>
      <c:valAx>
        <c:axId val="763902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Н</a:t>
                </a:r>
                <a:r>
                  <a:rPr lang="ru-RU" sz="1200"/>
                  <a:t>омер</a:t>
                </a:r>
                <a:r>
                  <a:rPr lang="ru-RU" sz="1200" baseline="0"/>
                  <a:t> образца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9817919"/>
        <c:crosses val="autoZero"/>
        <c:crossBetween val="midCat"/>
      </c:valAx>
      <c:valAx>
        <c:axId val="679817919"/>
        <c:scaling>
          <c:orientation val="minMax"/>
          <c:max val="31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639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1 </a:t>
            </a:r>
            <a:r>
              <a:rPr lang="ru-RU"/>
              <a:t>МГц</a:t>
            </a:r>
            <a:r>
              <a:rPr lang="en-US"/>
              <a:t> (2 </a:t>
            </a:r>
            <a:r>
              <a:rPr lang="ru-RU"/>
              <a:t>точки</a:t>
            </a:r>
            <a:r>
              <a:rPr lang="ru-RU" baseline="0"/>
              <a:t> исключены)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Qz(a)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'Сравнение 330кГц и 1МГц (2)'!$DZ$112</c:f>
              <c:numCache>
                <c:formatCode>0.00</c:formatCode>
                <c:ptCount val="1"/>
                <c:pt idx="0">
                  <c:v>1.1998880068510682</c:v>
                </c:pt>
              </c:numCache>
            </c:numRef>
          </c:xVal>
          <c:yVal>
            <c:numRef>
              <c:f>'Сравнение 330кГц и 1МГц (2)'!$EH$112</c:f>
              <c:numCache>
                <c:formatCode>0.00</c:formatCode>
                <c:ptCount val="1"/>
                <c:pt idx="0">
                  <c:v>9.6966501932223684E-2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A-F04F-8583-CA83A7CB004B}"/>
            </c:ext>
          </c:extLst>
        </c:ser>
        <c:ser>
          <c:idx val="0"/>
          <c:order val="1"/>
          <c:tx>
            <c:v>Qz(b)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 (2)'!$DZ$113:$DZ$114</c:f>
              <c:numCache>
                <c:formatCode>0.00</c:formatCode>
                <c:ptCount val="2"/>
                <c:pt idx="0">
                  <c:v>1.1216502295091213</c:v>
                </c:pt>
                <c:pt idx="1">
                  <c:v>1.1226965086935445</c:v>
                </c:pt>
              </c:numCache>
            </c:numRef>
          </c:xVal>
          <c:yVal>
            <c:numRef>
              <c:f>'Сравнение 330кГц и 1МГц (2)'!$EH$113:$EH$114</c:f>
              <c:numCache>
                <c:formatCode>0.00</c:formatCode>
                <c:ptCount val="2"/>
                <c:pt idx="0">
                  <c:v>8.492271242830271E-2</c:v>
                </c:pt>
                <c:pt idx="1">
                  <c:v>5.5282633745732015E-2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A-F04F-8583-CA83A7CB004B}"/>
            </c:ext>
          </c:extLst>
        </c:ser>
        <c:ser>
          <c:idx val="1"/>
          <c:order val="2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'Сравнение 330кГц и 1МГц (2)'!$DZ$101:$DZ$103</c:f>
              <c:numCache>
                <c:formatCode>0.00</c:formatCode>
                <c:ptCount val="3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</c:numCache>
            </c:numRef>
          </c:xVal>
          <c:yVal>
            <c:numRef>
              <c:f>'Сравнение 330кГц и 1МГц (2)'!$EE$101:$EE$103</c:f>
              <c:numCache>
                <c:formatCode>0.00</c:formatCode>
                <c:ptCount val="3"/>
                <c:pt idx="1">
                  <c:v>0.11646986043136863</c:v>
                </c:pt>
                <c:pt idx="2">
                  <c:v>0.11228909089269437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9A-F04F-8583-CA83A7CB004B}"/>
            </c:ext>
          </c:extLst>
        </c:ser>
        <c:ser>
          <c:idx val="2"/>
          <c:order val="3"/>
          <c:tx>
            <c:v>Fsp-Qz(b)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7030A0">
                  <a:alpha val="20000"/>
                </a:srgbClr>
              </a:solidFill>
              <a:ln w="12700">
                <a:solidFill>
                  <a:srgbClr val="7030A0"/>
                </a:solidFill>
              </a:ln>
            </c:spPr>
          </c:marker>
          <c:xVal>
            <c:numRef>
              <c:f>'Сравнение 330кГц и 1МГц (2)'!$DZ$104:$DZ$109</c:f>
              <c:numCache>
                <c:formatCode>0.00</c:formatCode>
                <c:ptCount val="6"/>
                <c:pt idx="0">
                  <c:v>1.0732002097370941</c:v>
                </c:pt>
                <c:pt idx="1">
                  <c:v>1.0904821545031091</c:v>
                </c:pt>
                <c:pt idx="2">
                  <c:v>1.0872373010412302</c:v>
                </c:pt>
                <c:pt idx="3">
                  <c:v>1.1655256175967461</c:v>
                </c:pt>
                <c:pt idx="4">
                  <c:v>1.2114527539129385</c:v>
                </c:pt>
                <c:pt idx="5">
                  <c:v>1.2476299049358275</c:v>
                </c:pt>
              </c:numCache>
            </c:numRef>
          </c:xVal>
          <c:yVal>
            <c:numRef>
              <c:f>'Сравнение 330кГц и 1МГц (2)'!$EE$104:$EE$109</c:f>
              <c:numCache>
                <c:formatCode>0.00</c:formatCode>
                <c:ptCount val="6"/>
                <c:pt idx="0">
                  <c:v>2.7086794430600084E-2</c:v>
                </c:pt>
                <c:pt idx="2">
                  <c:v>7.4725746573494553E-2</c:v>
                </c:pt>
                <c:pt idx="3">
                  <c:v>0.12124821922973417</c:v>
                </c:pt>
                <c:pt idx="4">
                  <c:v>9.2553602324967593E-2</c:v>
                </c:pt>
                <c:pt idx="5">
                  <c:v>0.18919177204125645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9A-F04F-8583-CA83A7CB004B}"/>
            </c:ext>
          </c:extLst>
        </c:ser>
        <c:ser>
          <c:idx val="3"/>
          <c:order val="4"/>
          <c:tx>
            <c:v>Fsp-Qz(c)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'Сравнение 330кГц и 1МГц (2)'!$DZ$110:$DZ$111</c:f>
              <c:numCache>
                <c:formatCode>0.00</c:formatCode>
                <c:ptCount val="2"/>
                <c:pt idx="0">
                  <c:v>1.139137246788505</c:v>
                </c:pt>
                <c:pt idx="1">
                  <c:v>1.1794533166229213</c:v>
                </c:pt>
              </c:numCache>
            </c:numRef>
          </c:xVal>
          <c:yVal>
            <c:numRef>
              <c:f>'Сравнение 330кГц и 1МГц (2)'!$EH$110:$EH$111</c:f>
              <c:numCache>
                <c:formatCode>0.00</c:formatCode>
                <c:ptCount val="2"/>
                <c:pt idx="0">
                  <c:v>9.6568047337277918E-2</c:v>
                </c:pt>
                <c:pt idx="1">
                  <c:v>8.6903368707955717E-2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9A-F04F-8583-CA83A7CB004B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prstDash val="lgDash"/>
              </a:ln>
            </c:spPr>
            <c:trendlineType val="linear"/>
            <c:backward val="1"/>
            <c:intercept val="-0.55000000000000004"/>
            <c:dispRSqr val="1"/>
            <c:dispEq val="1"/>
            <c:trendlineLbl>
              <c:layout>
                <c:manualLayout>
                  <c:x val="-0.13889267602138283"/>
                  <c:y val="9.572498559631265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0,55x - 0,55</a:t>
                    </a:r>
                    <a:br>
                      <a:rPr lang="en-US" baseline="0"/>
                    </a:br>
                    <a:r>
                      <a:rPr lang="en-US" baseline="0"/>
                      <a:t>R = 0,72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'Сравнение 330кГц и 1МГц (2)'!$DZ$101:$DZ$114</c:f>
              <c:numCache>
                <c:formatCode>0.00</c:formatCode>
                <c:ptCount val="14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  <c:pt idx="3">
                  <c:v>1.0732002097370941</c:v>
                </c:pt>
                <c:pt idx="4">
                  <c:v>1.0904821545031091</c:v>
                </c:pt>
                <c:pt idx="5">
                  <c:v>1.0872373010412302</c:v>
                </c:pt>
                <c:pt idx="6">
                  <c:v>1.1655256175967461</c:v>
                </c:pt>
                <c:pt idx="7">
                  <c:v>1.2114527539129385</c:v>
                </c:pt>
                <c:pt idx="8">
                  <c:v>1.2476299049358275</c:v>
                </c:pt>
                <c:pt idx="9">
                  <c:v>1.139137246788505</c:v>
                </c:pt>
                <c:pt idx="10">
                  <c:v>1.1794533166229213</c:v>
                </c:pt>
                <c:pt idx="11">
                  <c:v>1.1998880068510682</c:v>
                </c:pt>
                <c:pt idx="12">
                  <c:v>1.1216502295091213</c:v>
                </c:pt>
                <c:pt idx="13">
                  <c:v>1.1226965086935445</c:v>
                </c:pt>
              </c:numCache>
            </c:numRef>
          </c:xVal>
          <c:yVal>
            <c:numRef>
              <c:f>'Сравнение 330кГц и 1МГц (2)'!$EE$101:$EE$114</c:f>
              <c:numCache>
                <c:formatCode>0.00</c:formatCode>
                <c:ptCount val="14"/>
                <c:pt idx="1">
                  <c:v>0.11646986043136863</c:v>
                </c:pt>
                <c:pt idx="2">
                  <c:v>0.11228909089269437</c:v>
                </c:pt>
                <c:pt idx="3">
                  <c:v>2.7086794430600084E-2</c:v>
                </c:pt>
                <c:pt idx="5">
                  <c:v>7.4725746573494553E-2</c:v>
                </c:pt>
                <c:pt idx="6">
                  <c:v>0.12124821922973417</c:v>
                </c:pt>
                <c:pt idx="7">
                  <c:v>9.2553602324967593E-2</c:v>
                </c:pt>
                <c:pt idx="8">
                  <c:v>0.18919177204125645</c:v>
                </c:pt>
                <c:pt idx="9">
                  <c:v>9.6568047337277918E-2</c:v>
                </c:pt>
                <c:pt idx="10">
                  <c:v>8.6903368707955717E-2</c:v>
                </c:pt>
                <c:pt idx="11">
                  <c:v>9.6966501932223684E-2</c:v>
                </c:pt>
                <c:pt idx="12">
                  <c:v>8.492271242830271E-2</c:v>
                </c:pt>
                <c:pt idx="13">
                  <c:v>5.5282633745732015E-2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9A-F04F-8583-CA83A7CB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88559"/>
        <c:axId val="866398847"/>
      </c:scatterChart>
      <c:valAx>
        <c:axId val="810688559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Тепловая анизотропия</a:t>
                </a:r>
              </a:p>
            </c:rich>
          </c:tx>
          <c:layout>
            <c:manualLayout>
              <c:xMode val="edge"/>
              <c:yMode val="edge"/>
              <c:x val="0.36222832322335979"/>
              <c:y val="0.928415893485758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66398847"/>
        <c:crosses val="autoZero"/>
        <c:crossBetween val="midCat"/>
      </c:valAx>
      <c:valAx>
        <c:axId val="866398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Параметр Томсена</a:t>
                </a:r>
              </a:p>
            </c:rich>
          </c:tx>
          <c:layout>
            <c:manualLayout>
              <c:xMode val="edge"/>
              <c:yMode val="edge"/>
              <c:x val="1.8137968528482325E-2"/>
              <c:y val="0.3089819805080273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0688559"/>
        <c:crosses val="autoZero"/>
        <c:crossBetween val="midCat"/>
        <c:majorUnit val="4.0000000000000008E-2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(2)'!$K$52:$K$56</c:f>
              <c:numCache>
                <c:formatCode>0.00</c:formatCode>
                <c:ptCount val="5"/>
                <c:pt idx="0">
                  <c:v>1.1998880068510682</c:v>
                </c:pt>
                <c:pt idx="1">
                  <c:v>1.1312505259029415</c:v>
                </c:pt>
                <c:pt idx="2">
                  <c:v>1.072219726018643</c:v>
                </c:pt>
                <c:pt idx="3">
                  <c:v>1.1216502295091213</c:v>
                </c:pt>
                <c:pt idx="4">
                  <c:v>1.1226965086935445</c:v>
                </c:pt>
              </c:numCache>
            </c:numRef>
          </c:xVal>
          <c:yVal>
            <c:numRef>
              <c:f>'table (2)'!$L$52:$L$56</c:f>
              <c:numCache>
                <c:formatCode>General</c:formatCode>
                <c:ptCount val="5"/>
                <c:pt idx="0">
                  <c:v>0.29993053337487796</c:v>
                </c:pt>
                <c:pt idx="1">
                  <c:v>0.22729813623547993</c:v>
                </c:pt>
                <c:pt idx="2">
                  <c:v>0.11125779616686929</c:v>
                </c:pt>
                <c:pt idx="3">
                  <c:v>0.19025762834102028</c:v>
                </c:pt>
                <c:pt idx="4">
                  <c:v>0.14946337073445867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FE42-94B2-E5F6B0BF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34911"/>
        <c:axId val="1483381264"/>
      </c:scatterChart>
      <c:valAx>
        <c:axId val="81523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3381264"/>
        <c:crosses val="autoZero"/>
        <c:crossBetween val="midCat"/>
      </c:valAx>
      <c:valAx>
        <c:axId val="1483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23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330 к</a:t>
            </a:r>
            <a:r>
              <a:rPr lang="ru-RU"/>
              <a:t>Гц (все точки)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Qz(a)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'Сравнение 330кГц и 1МГц (2)'!$DZ$112</c:f>
              <c:numCache>
                <c:formatCode>0.00</c:formatCode>
                <c:ptCount val="1"/>
                <c:pt idx="0">
                  <c:v>1.1998880068510682</c:v>
                </c:pt>
              </c:numCache>
            </c:numRef>
          </c:xVal>
          <c:yVal>
            <c:numRef>
              <c:f>'Сравнение 330кГц и 1МГц (2)'!$ED$112</c:f>
              <c:numCache>
                <c:formatCode>0.00</c:formatCode>
                <c:ptCount val="1"/>
                <c:pt idx="0">
                  <c:v>0.21347029435065612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6-134C-9668-C5E5131DE3C9}"/>
            </c:ext>
          </c:extLst>
        </c:ser>
        <c:ser>
          <c:idx val="0"/>
          <c:order val="1"/>
          <c:tx>
            <c:v>Qz(b)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 (2)'!$DZ$113:$DZ$114</c:f>
              <c:numCache>
                <c:formatCode>0.00</c:formatCode>
                <c:ptCount val="2"/>
                <c:pt idx="0">
                  <c:v>1.1216502295091213</c:v>
                </c:pt>
                <c:pt idx="1">
                  <c:v>1.1226965086935445</c:v>
                </c:pt>
              </c:numCache>
            </c:numRef>
          </c:xVal>
          <c:yVal>
            <c:numRef>
              <c:f>'Сравнение 330кГц и 1МГц (2)'!$ED$113:$ED$114</c:f>
              <c:numCache>
                <c:formatCode>0.00</c:formatCode>
                <c:ptCount val="2"/>
                <c:pt idx="0">
                  <c:v>0.10092968875614673</c:v>
                </c:pt>
                <c:pt idx="1">
                  <c:v>0.10038152997522834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6-134C-9668-C5E5131DE3C9}"/>
            </c:ext>
          </c:extLst>
        </c:ser>
        <c:ser>
          <c:idx val="1"/>
          <c:order val="2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'Сравнение 330кГц и 1МГц (2)'!$DZ$101:$DZ$103</c:f>
              <c:numCache>
                <c:formatCode>0.00</c:formatCode>
                <c:ptCount val="3"/>
                <c:pt idx="0">
                  <c:v>1.1892077771936587</c:v>
                </c:pt>
                <c:pt idx="1">
                  <c:v>1.3036096478984203</c:v>
                </c:pt>
                <c:pt idx="2">
                  <c:v>1.2021752715868508</c:v>
                </c:pt>
              </c:numCache>
            </c:numRef>
          </c:xVal>
          <c:yVal>
            <c:numRef>
              <c:f>'Сравнение 330кГц и 1МГц (2)'!$ED$101:$ED$103</c:f>
              <c:numCache>
                <c:formatCode>0.00</c:formatCode>
                <c:ptCount val="3"/>
                <c:pt idx="0">
                  <c:v>0.18463183764086979</c:v>
                </c:pt>
                <c:pt idx="1">
                  <c:v>0.16</c:v>
                </c:pt>
                <c:pt idx="2">
                  <c:v>0.25043340257716451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6-134C-9668-C5E5131DE3C9}"/>
            </c:ext>
          </c:extLst>
        </c:ser>
        <c:ser>
          <c:idx val="2"/>
          <c:order val="3"/>
          <c:tx>
            <c:v>Fsp-Qz(b)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>
                  <a:alpha val="20000"/>
                </a:srgbClr>
              </a:solidFill>
              <a:ln w="12700">
                <a:solidFill>
                  <a:srgbClr val="7030A0"/>
                </a:solidFill>
              </a:ln>
            </c:spPr>
          </c:marker>
          <c:xVal>
            <c:numRef>
              <c:f>'Сравнение 330кГц и 1МГц (2)'!$DZ$104:$DZ$109</c:f>
              <c:numCache>
                <c:formatCode>0.00</c:formatCode>
                <c:ptCount val="6"/>
                <c:pt idx="0">
                  <c:v>1.0732002097370941</c:v>
                </c:pt>
                <c:pt idx="1">
                  <c:v>1.0904821545031091</c:v>
                </c:pt>
                <c:pt idx="2">
                  <c:v>1.0872373010412302</c:v>
                </c:pt>
                <c:pt idx="3">
                  <c:v>1.1655256175967461</c:v>
                </c:pt>
                <c:pt idx="4">
                  <c:v>1.2114527539129385</c:v>
                </c:pt>
                <c:pt idx="5">
                  <c:v>1.2476299049358275</c:v>
                </c:pt>
              </c:numCache>
            </c:numRef>
          </c:xVal>
          <c:yVal>
            <c:numRef>
              <c:f>'Сравнение 330кГц и 1МГц (2)'!$ED$104:$ED$109</c:f>
              <c:numCache>
                <c:formatCode>0.00</c:formatCode>
                <c:ptCount val="6"/>
                <c:pt idx="0">
                  <c:v>0.12632523465001191</c:v>
                </c:pt>
                <c:pt idx="1">
                  <c:v>0.15864106012767323</c:v>
                </c:pt>
                <c:pt idx="2">
                  <c:v>0.22036853147063354</c:v>
                </c:pt>
                <c:pt idx="3">
                  <c:v>0.22000938823276278</c:v>
                </c:pt>
                <c:pt idx="4">
                  <c:v>0.1191676984724095</c:v>
                </c:pt>
                <c:pt idx="5">
                  <c:v>0.13268132334311325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6-134C-9668-C5E5131DE3C9}"/>
            </c:ext>
          </c:extLst>
        </c:ser>
        <c:ser>
          <c:idx val="3"/>
          <c:order val="4"/>
          <c:tx>
            <c:v>Fsp-Qz(c)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'Сравнение 330кГц и 1МГц (2)'!$DZ$110:$DZ$111</c:f>
              <c:numCache>
                <c:formatCode>0.00</c:formatCode>
                <c:ptCount val="2"/>
                <c:pt idx="0">
                  <c:v>1.139137246788505</c:v>
                </c:pt>
                <c:pt idx="1">
                  <c:v>1.1794533166229213</c:v>
                </c:pt>
              </c:numCache>
            </c:numRef>
          </c:xVal>
          <c:yVal>
            <c:numRef>
              <c:f>'Сравнение 330кГц и 1МГц (2)'!$ED$110:$ED$111</c:f>
              <c:numCache>
                <c:formatCode>0.00</c:formatCode>
                <c:ptCount val="2"/>
                <c:pt idx="0">
                  <c:v>0.17926412845854486</c:v>
                </c:pt>
                <c:pt idx="1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6-134C-9668-C5E5131D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88559"/>
        <c:axId val="866398847"/>
      </c:scatterChart>
      <c:valAx>
        <c:axId val="810688559"/>
        <c:scaling>
          <c:orientation val="minMax"/>
          <c:max val="1.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Тепловая анизотропия</a:t>
                </a:r>
              </a:p>
            </c:rich>
          </c:tx>
          <c:layout>
            <c:manualLayout>
              <c:xMode val="edge"/>
              <c:yMode val="edge"/>
              <c:x val="0.36222832322335979"/>
              <c:y val="0.92841589348575848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66398847"/>
        <c:crosses val="autoZero"/>
        <c:crossBetween val="midCat"/>
      </c:valAx>
      <c:valAx>
        <c:axId val="8663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Параметр Томсена</a:t>
                </a:r>
              </a:p>
            </c:rich>
          </c:tx>
          <c:layout>
            <c:manualLayout>
              <c:xMode val="edge"/>
              <c:yMode val="edge"/>
              <c:x val="1.8137968528482325E-2"/>
              <c:y val="0.3089819805080273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0688559"/>
        <c:crosses val="autoZero"/>
        <c:crossBetween val="midCat"/>
        <c:majorUnit val="4.0000000000000008E-2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Vs</a:t>
            </a:r>
            <a:r>
              <a:rPr lang="ru-RU"/>
              <a:t> s</a:t>
            </a:r>
            <a:r>
              <a:rPr lang="en-US"/>
              <a:t>low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 (2)'!$DN$2:$DN$9</c:f>
              <c:numCache>
                <c:formatCode>0</c:formatCode>
                <c:ptCount val="8"/>
                <c:pt idx="0">
                  <c:v>2060.23</c:v>
                </c:pt>
                <c:pt idx="1">
                  <c:v>2270.36</c:v>
                </c:pt>
                <c:pt idx="2">
                  <c:v>1465.19</c:v>
                </c:pt>
                <c:pt idx="3">
                  <c:v>2486.52</c:v>
                </c:pt>
                <c:pt idx="4">
                  <c:v>1730.13</c:v>
                </c:pt>
                <c:pt idx="5">
                  <c:v>2625.89</c:v>
                </c:pt>
                <c:pt idx="6">
                  <c:v>1607.09</c:v>
                </c:pt>
                <c:pt idx="7">
                  <c:v>1883.7</c:v>
                </c:pt>
              </c:numCache>
            </c:numRef>
          </c:xVal>
          <c:yVal>
            <c:numRef>
              <c:f>'Сравнение 330кГц и 1МГц (2)'!$ED$2:$ED$9</c:f>
              <c:numCache>
                <c:formatCode>0</c:formatCode>
                <c:ptCount val="8"/>
                <c:pt idx="2">
                  <c:v>1648.89937106918</c:v>
                </c:pt>
                <c:pt idx="3">
                  <c:v>2274</c:v>
                </c:pt>
                <c:pt idx="4">
                  <c:v>1854.3080054274083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D-014A-B9F9-0608DEFAE16A}"/>
            </c:ext>
          </c:extLst>
        </c:ser>
        <c:ser>
          <c:idx val="3"/>
          <c:order val="1"/>
          <c:tx>
            <c:v>Fsp-Qz(b)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'Сравнение 330кГц и 1МГц (2)'!$DN$10:$DN$19</c:f>
              <c:numCache>
                <c:formatCode>0</c:formatCode>
                <c:ptCount val="10"/>
                <c:pt idx="0">
                  <c:v>1884.52</c:v>
                </c:pt>
                <c:pt idx="1">
                  <c:v>1912.69</c:v>
                </c:pt>
                <c:pt idx="2">
                  <c:v>2152.4</c:v>
                </c:pt>
                <c:pt idx="3">
                  <c:v>2220.9899999999998</c:v>
                </c:pt>
                <c:pt idx="4">
                  <c:v>1533.84</c:v>
                </c:pt>
                <c:pt idx="5">
                  <c:v>1743.98</c:v>
                </c:pt>
                <c:pt idx="6">
                  <c:v>1723.63</c:v>
                </c:pt>
                <c:pt idx="7">
                  <c:v>2070.91</c:v>
                </c:pt>
                <c:pt idx="8">
                  <c:v>1918.83</c:v>
                </c:pt>
                <c:pt idx="9">
                  <c:v>1853.57</c:v>
                </c:pt>
              </c:numCache>
            </c:numRef>
          </c:xVal>
          <c:yVal>
            <c:numRef>
              <c:f>'Сравнение 330кГц и 1МГц (2)'!$ED$10:$ED$19</c:f>
              <c:numCache>
                <c:formatCode>0</c:formatCode>
                <c:ptCount val="10"/>
                <c:pt idx="0">
                  <c:v>2033.6906584992344</c:v>
                </c:pt>
                <c:pt idx="1">
                  <c:v>1945.6758720930234</c:v>
                </c:pt>
                <c:pt idx="3">
                  <c:v>2421.3636363636365</c:v>
                </c:pt>
                <c:pt idx="4">
                  <c:v>1477.1847345132746</c:v>
                </c:pt>
                <c:pt idx="5">
                  <c:v>1848.3717774762549</c:v>
                </c:pt>
                <c:pt idx="8">
                  <c:v>1683.0299089726916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D-014A-B9F9-0608DEFAE16A}"/>
            </c:ext>
          </c:extLst>
        </c:ser>
        <c:ser>
          <c:idx val="4"/>
          <c:order val="2"/>
          <c:tx>
            <c:v>Fsp-Qz(c)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 (2)'!$DN$20:$DN$22</c:f>
              <c:numCache>
                <c:formatCode>0</c:formatCode>
                <c:ptCount val="3"/>
                <c:pt idx="0">
                  <c:v>2225.38</c:v>
                </c:pt>
                <c:pt idx="1">
                  <c:v>1784.86</c:v>
                </c:pt>
                <c:pt idx="2">
                  <c:v>1859.02</c:v>
                </c:pt>
              </c:numCache>
            </c:numRef>
          </c:xVal>
          <c:yVal>
            <c:numRef>
              <c:f>'Сравнение 330кГц и 1МГц (2)'!$ED$20:$ED$22</c:f>
              <c:numCache>
                <c:formatCode>0</c:formatCode>
                <c:ptCount val="3"/>
                <c:pt idx="1">
                  <c:v>1859.8591549295772</c:v>
                </c:pt>
                <c:pt idx="2">
                  <c:v>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D-014A-B9F9-0608DEFAE16A}"/>
            </c:ext>
          </c:extLst>
        </c:ser>
        <c:ser>
          <c:idx val="5"/>
          <c:order val="3"/>
          <c:tx>
            <c:v>Qz(a)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 (2)'!$DN$23</c:f>
              <c:numCache>
                <c:formatCode>0</c:formatCode>
                <c:ptCount val="1"/>
                <c:pt idx="0">
                  <c:v>2189.66</c:v>
                </c:pt>
              </c:numCache>
            </c:numRef>
          </c:xVal>
          <c:yVal>
            <c:numRef>
              <c:f>'Сравнение 330кГц и 1МГц (2)'!$ED$23</c:f>
              <c:numCache>
                <c:formatCode>0</c:formatCode>
                <c:ptCount val="1"/>
                <c:pt idx="0">
                  <c:v>2654.832347140039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ED-014A-B9F9-0608DEFAE16A}"/>
            </c:ext>
          </c:extLst>
        </c:ser>
        <c:ser>
          <c:idx val="0"/>
          <c:order val="4"/>
          <c:tx>
            <c:v>Qz(b)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 (2)'!$DN$24:$DN$27</c:f>
              <c:numCache>
                <c:formatCode>0</c:formatCode>
                <c:ptCount val="4"/>
                <c:pt idx="0">
                  <c:v>2292.42</c:v>
                </c:pt>
                <c:pt idx="1">
                  <c:v>2437.91</c:v>
                </c:pt>
                <c:pt idx="2">
                  <c:v>2334.5300000000002</c:v>
                </c:pt>
                <c:pt idx="3">
                  <c:v>2078.85</c:v>
                </c:pt>
              </c:numCache>
            </c:numRef>
          </c:xVal>
          <c:yVal>
            <c:numRef>
              <c:f>'Сравнение 330кГц и 1МГц (2)'!$ED$24:$ED$27</c:f>
              <c:numCache>
                <c:formatCode>0</c:formatCode>
                <c:ptCount val="4"/>
                <c:pt idx="2">
                  <c:v>2332.894736842105</c:v>
                </c:pt>
                <c:pt idx="3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ED-014A-B9F9-0608DEFAE16A}"/>
            </c:ext>
          </c:extLst>
        </c:ser>
        <c:ser>
          <c:idx val="2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prstDash val="lgDash"/>
              </a:ln>
            </c:spPr>
            <c:trendlineType val="linear"/>
            <c:forward val="200"/>
            <c:backward val="100"/>
            <c:dispRSqr val="1"/>
            <c:dispEq val="1"/>
            <c:trendlineLbl>
              <c:layout>
                <c:manualLayout>
                  <c:x val="-0.22151900010467671"/>
                  <c:y val="6.018545044241990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0,93x + 186</a:t>
                    </a:r>
                    <a:br>
                      <a:rPr lang="en-US" sz="1400" baseline="0"/>
                    </a:br>
                    <a:r>
                      <a:rPr lang="en-US" sz="1400" baseline="0"/>
                      <a:t>R = 0,84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'Сравнение 330кГц и 1МГц (2)'!$DQ$4:$DQ$27</c:f>
              <c:numCache>
                <c:formatCode>0</c:formatCode>
                <c:ptCount val="24"/>
                <c:pt idx="0">
                  <c:v>1465.19</c:v>
                </c:pt>
                <c:pt idx="1">
                  <c:v>2486.52</c:v>
                </c:pt>
                <c:pt idx="2">
                  <c:v>1730.13</c:v>
                </c:pt>
                <c:pt idx="6">
                  <c:v>1884.52</c:v>
                </c:pt>
                <c:pt idx="7">
                  <c:v>1912.69</c:v>
                </c:pt>
                <c:pt idx="9">
                  <c:v>2220.9899999999998</c:v>
                </c:pt>
                <c:pt idx="10">
                  <c:v>1533.84</c:v>
                </c:pt>
                <c:pt idx="11">
                  <c:v>1743.98</c:v>
                </c:pt>
                <c:pt idx="14">
                  <c:v>1918.83</c:v>
                </c:pt>
                <c:pt idx="17">
                  <c:v>1784.86</c:v>
                </c:pt>
                <c:pt idx="18">
                  <c:v>1859.02</c:v>
                </c:pt>
                <c:pt idx="19">
                  <c:v>2189.66</c:v>
                </c:pt>
                <c:pt idx="22">
                  <c:v>2334.5300000000002</c:v>
                </c:pt>
                <c:pt idx="23">
                  <c:v>2078.85</c:v>
                </c:pt>
              </c:numCache>
            </c:numRef>
          </c:xVal>
          <c:yVal>
            <c:numRef>
              <c:f>'Сравнение 330кГц и 1МГц (2)'!$ED$4:$ED$27</c:f>
              <c:numCache>
                <c:formatCode>0</c:formatCode>
                <c:ptCount val="24"/>
                <c:pt idx="0">
                  <c:v>1648.89937106918</c:v>
                </c:pt>
                <c:pt idx="1">
                  <c:v>2274</c:v>
                </c:pt>
                <c:pt idx="2">
                  <c:v>1854.3080054274083</c:v>
                </c:pt>
                <c:pt idx="6">
                  <c:v>2033.6906584992344</c:v>
                </c:pt>
                <c:pt idx="7">
                  <c:v>1945.6758720930234</c:v>
                </c:pt>
                <c:pt idx="9">
                  <c:v>2421.3636363636365</c:v>
                </c:pt>
                <c:pt idx="10">
                  <c:v>1477.1847345132746</c:v>
                </c:pt>
                <c:pt idx="11">
                  <c:v>1848.3717774762549</c:v>
                </c:pt>
                <c:pt idx="14">
                  <c:v>1683.0299089726916</c:v>
                </c:pt>
                <c:pt idx="17">
                  <c:v>1859.8591549295772</c:v>
                </c:pt>
                <c:pt idx="18">
                  <c:v>1846</c:v>
                </c:pt>
                <c:pt idx="19">
                  <c:v>2654.832347140039</c:v>
                </c:pt>
                <c:pt idx="22">
                  <c:v>2332.894736842105</c:v>
                </c:pt>
                <c:pt idx="23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ED-014A-B9F9-0608DEFA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28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330 к</a:t>
                </a:r>
                <a:r>
                  <a:rPr lang="ru-RU" sz="140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67372671"/>
        <c:crosses val="autoZero"/>
        <c:crossBetween val="midCat"/>
      </c:valAx>
      <c:valAx>
        <c:axId val="1467372671"/>
        <c:scaling>
          <c:orientation val="minMax"/>
          <c:max val="28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ru-RU" sz="1400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986303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331043128989933E-2"/>
                  <c:y val="0.33714270321596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'Сравнение 330кГц и 1МГц (2)'!$DQ$4:$DQ$27</c:f>
              <c:numCache>
                <c:formatCode>0</c:formatCode>
                <c:ptCount val="24"/>
                <c:pt idx="0">
                  <c:v>1465.19</c:v>
                </c:pt>
                <c:pt idx="1">
                  <c:v>2486.52</c:v>
                </c:pt>
                <c:pt idx="2">
                  <c:v>1730.13</c:v>
                </c:pt>
                <c:pt idx="6">
                  <c:v>1884.52</c:v>
                </c:pt>
                <c:pt idx="7">
                  <c:v>1912.69</c:v>
                </c:pt>
                <c:pt idx="9">
                  <c:v>2220.9899999999998</c:v>
                </c:pt>
                <c:pt idx="10">
                  <c:v>1533.84</c:v>
                </c:pt>
                <c:pt idx="11">
                  <c:v>1743.98</c:v>
                </c:pt>
                <c:pt idx="14">
                  <c:v>1918.83</c:v>
                </c:pt>
                <c:pt idx="17">
                  <c:v>1784.86</c:v>
                </c:pt>
                <c:pt idx="18">
                  <c:v>1859.02</c:v>
                </c:pt>
                <c:pt idx="19">
                  <c:v>2189.66</c:v>
                </c:pt>
                <c:pt idx="22">
                  <c:v>2334.5300000000002</c:v>
                </c:pt>
                <c:pt idx="23">
                  <c:v>2078.85</c:v>
                </c:pt>
              </c:numCache>
            </c:numRef>
          </c:xVal>
          <c:yVal>
            <c:numRef>
              <c:f>'Сравнение 330кГц и 1МГц (2)'!$ED$4:$ED$27</c:f>
              <c:numCache>
                <c:formatCode>0</c:formatCode>
                <c:ptCount val="24"/>
                <c:pt idx="0">
                  <c:v>1648.89937106918</c:v>
                </c:pt>
                <c:pt idx="1">
                  <c:v>2274</c:v>
                </c:pt>
                <c:pt idx="2">
                  <c:v>1854.3080054274083</c:v>
                </c:pt>
                <c:pt idx="6">
                  <c:v>2033.6906584992344</c:v>
                </c:pt>
                <c:pt idx="7">
                  <c:v>1945.6758720930234</c:v>
                </c:pt>
                <c:pt idx="9">
                  <c:v>2421.3636363636365</c:v>
                </c:pt>
                <c:pt idx="10">
                  <c:v>1477.1847345132746</c:v>
                </c:pt>
                <c:pt idx="11">
                  <c:v>1848.3717774762549</c:v>
                </c:pt>
                <c:pt idx="14">
                  <c:v>1683.0299089726916</c:v>
                </c:pt>
                <c:pt idx="17">
                  <c:v>1859.8591549295772</c:v>
                </c:pt>
                <c:pt idx="18">
                  <c:v>1846</c:v>
                </c:pt>
                <c:pt idx="19">
                  <c:v>2654.832347140039</c:v>
                </c:pt>
                <c:pt idx="22">
                  <c:v>2332.894736842105</c:v>
                </c:pt>
                <c:pt idx="23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4-4C4F-9D82-34711B1A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55519"/>
        <c:axId val="83358080"/>
      </c:scatterChart>
      <c:valAx>
        <c:axId val="1174355519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58080"/>
        <c:crosses val="autoZero"/>
        <c:crossBetween val="midCat"/>
      </c:valAx>
      <c:valAx>
        <c:axId val="83358080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35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/>
            </a:pPr>
            <a:r>
              <a:rPr lang="en-US" sz="1800"/>
              <a:t>Vs</a:t>
            </a:r>
            <a:r>
              <a:rPr lang="ru-RU" sz="1800"/>
              <a:t> </a:t>
            </a:r>
            <a:r>
              <a:rPr lang="en-US" sz="1800"/>
              <a:t>fast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 (2)'!$DO$2:$DO$9</c:f>
              <c:numCache>
                <c:formatCode>0</c:formatCode>
                <c:ptCount val="8"/>
                <c:pt idx="0">
                  <c:v>2442.33</c:v>
                </c:pt>
                <c:pt idx="1">
                  <c:v>2417.7600000000002</c:v>
                </c:pt>
                <c:pt idx="2">
                  <c:v>1714.5</c:v>
                </c:pt>
                <c:pt idx="3">
                  <c:v>2855.52</c:v>
                </c:pt>
                <c:pt idx="4">
                  <c:v>2119.58</c:v>
                </c:pt>
                <c:pt idx="5">
                  <c:v>2731.1</c:v>
                </c:pt>
                <c:pt idx="6">
                  <c:v>1928.96</c:v>
                </c:pt>
                <c:pt idx="7">
                  <c:v>2239.39</c:v>
                </c:pt>
              </c:numCache>
            </c:numRef>
          </c:xVal>
          <c:yVal>
            <c:numRef>
              <c:f>'Сравнение 330кГц и 1МГц (2)'!$EE$2:$EE$9</c:f>
              <c:numCache>
                <c:formatCode>0</c:formatCode>
                <c:ptCount val="8"/>
                <c:pt idx="2">
                  <c:v>1704.6488946684003</c:v>
                </c:pt>
                <c:pt idx="3">
                  <c:v>2525</c:v>
                </c:pt>
                <c:pt idx="4">
                  <c:v>2051.9894894894892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1-0F4B-A53C-9CD0FD43F7BB}"/>
            </c:ext>
          </c:extLst>
        </c:ser>
        <c:ser>
          <c:idx val="3"/>
          <c:order val="1"/>
          <c:tx>
            <c:v>Fsp-Qz(b)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'Сравнение 330кГц и 1МГц (2)'!$DO$10:$DO$19</c:f>
              <c:numCache>
                <c:formatCode>0</c:formatCode>
                <c:ptCount val="10"/>
                <c:pt idx="0">
                  <c:v>2109.19</c:v>
                </c:pt>
                <c:pt idx="1">
                  <c:v>2195.25</c:v>
                </c:pt>
                <c:pt idx="2">
                  <c:v>2343.17</c:v>
                </c:pt>
                <c:pt idx="3">
                  <c:v>2665.87</c:v>
                </c:pt>
                <c:pt idx="4">
                  <c:v>1840.62</c:v>
                </c:pt>
                <c:pt idx="5">
                  <c:v>1940.71</c:v>
                </c:pt>
                <c:pt idx="6">
                  <c:v>1998.77</c:v>
                </c:pt>
                <c:pt idx="7">
                  <c:v>2248.5300000000002</c:v>
                </c:pt>
                <c:pt idx="8">
                  <c:v>2158.46</c:v>
                </c:pt>
                <c:pt idx="9">
                  <c:v>2237.13</c:v>
                </c:pt>
              </c:numCache>
            </c:numRef>
          </c:xVal>
          <c:yVal>
            <c:numRef>
              <c:f>'Сравнение 330кГц и 1МГц (2)'!$EE$10:$EE$19</c:f>
              <c:numCache>
                <c:formatCode>0</c:formatCode>
                <c:ptCount val="10"/>
                <c:pt idx="0">
                  <c:v>2088.050314465409</c:v>
                </c:pt>
                <c:pt idx="1">
                  <c:v>1940.0362318840578</c:v>
                </c:pt>
                <c:pt idx="3">
                  <c:v>2596.0038986354775</c:v>
                </c:pt>
                <c:pt idx="4">
                  <c:v>1646.578298397041</c:v>
                </c:pt>
                <c:pt idx="5">
                  <c:v>2012.1861152141803</c:v>
                </c:pt>
                <c:pt idx="8">
                  <c:v>1975.9541984732823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1-0F4B-A53C-9CD0FD43F7BB}"/>
            </c:ext>
          </c:extLst>
        </c:ser>
        <c:ser>
          <c:idx val="4"/>
          <c:order val="2"/>
          <c:tx>
            <c:v>Fsp-Qz(c)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 (2)'!$DO$20:$DO$22</c:f>
              <c:numCache>
                <c:formatCode>0</c:formatCode>
                <c:ptCount val="3"/>
                <c:pt idx="0">
                  <c:v>2703.46</c:v>
                </c:pt>
                <c:pt idx="1">
                  <c:v>2080.36</c:v>
                </c:pt>
                <c:pt idx="2">
                  <c:v>2159.2800000000002</c:v>
                </c:pt>
              </c:numCache>
            </c:numRef>
          </c:xVal>
          <c:yVal>
            <c:numRef>
              <c:f>'Сравнение 330кГц и 1МГц (2)'!$EE$20:$EE$22</c:f>
              <c:numCache>
                <c:formatCode>0</c:formatCode>
                <c:ptCount val="3"/>
                <c:pt idx="1">
                  <c:v>2031.538461538461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1-0F4B-A53C-9CD0FD43F7BB}"/>
            </c:ext>
          </c:extLst>
        </c:ser>
        <c:ser>
          <c:idx val="5"/>
          <c:order val="3"/>
          <c:tx>
            <c:v>Qz(a)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 (2)'!$DO$23</c:f>
              <c:numCache>
                <c:formatCode>0</c:formatCode>
                <c:ptCount val="1"/>
                <c:pt idx="0">
                  <c:v>2615.65</c:v>
                </c:pt>
              </c:numCache>
            </c:numRef>
          </c:xVal>
          <c:yVal>
            <c:numRef>
              <c:f>'Сравнение 330кГц и 1МГц (2)'!$EE$23</c:f>
              <c:numCache>
                <c:formatCode>0</c:formatCode>
                <c:ptCount val="1"/>
                <c:pt idx="0">
                  <c:v>2900.8620689655172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1-0F4B-A53C-9CD0FD43F7BB}"/>
            </c:ext>
          </c:extLst>
        </c:ser>
        <c:ser>
          <c:idx val="0"/>
          <c:order val="4"/>
          <c:tx>
            <c:v>Qz(b)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 (2)'!$DO$24:$DO$27</c:f>
              <c:numCache>
                <c:formatCode>0</c:formatCode>
                <c:ptCount val="4"/>
                <c:pt idx="0">
                  <c:v>2491.9</c:v>
                </c:pt>
                <c:pt idx="1">
                  <c:v>2677.29</c:v>
                </c:pt>
                <c:pt idx="2">
                  <c:v>2559.33</c:v>
                </c:pt>
                <c:pt idx="3">
                  <c:v>2277.9899999999998</c:v>
                </c:pt>
              </c:numCache>
            </c:numRef>
          </c:xVal>
          <c:yVal>
            <c:numRef>
              <c:f>'Сравнение 330кГц и 1МГц (2)'!$EE$24:$EE$27</c:f>
              <c:numCache>
                <c:formatCode>0</c:formatCode>
                <c:ptCount val="4"/>
                <c:pt idx="2">
                  <c:v>2523.2447817836814</c:v>
                </c:pt>
                <c:pt idx="3">
                  <c:v>2135.6035889070145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1-0F4B-A53C-9CD0FD43F7BB}"/>
            </c:ext>
          </c:extLst>
        </c:ser>
        <c:ser>
          <c:idx val="2"/>
          <c:order val="5"/>
          <c:spPr>
            <a:ln w="19050">
              <a:noFill/>
            </a:ln>
          </c:spPr>
          <c:marker>
            <c:symbol val="none"/>
          </c:marker>
          <c:trendline>
            <c:spPr>
              <a:ln w="15875">
                <a:prstDash val="lgDash"/>
              </a:ln>
            </c:spPr>
            <c:trendlineType val="linear"/>
            <c:forward val="200"/>
            <c:backward val="100"/>
            <c:dispRSqr val="1"/>
            <c:dispEq val="1"/>
            <c:trendlineLbl>
              <c:layout>
                <c:manualLayout>
                  <c:x val="-0.25579251080357301"/>
                  <c:y val="7.15133906073141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0,98x - 35,9</a:t>
                    </a:r>
                    <a:br>
                      <a:rPr lang="en-US" sz="1400" baseline="0"/>
                    </a:br>
                    <a:r>
                      <a:rPr lang="en-US" sz="1400" baseline="0"/>
                      <a:t>R = 0,91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'Сравнение 330кГц и 1МГц (2)'!$DR$4:$DR$27</c:f>
              <c:numCache>
                <c:formatCode>0</c:formatCode>
                <c:ptCount val="24"/>
                <c:pt idx="0">
                  <c:v>1714.5</c:v>
                </c:pt>
                <c:pt idx="1">
                  <c:v>2855.52</c:v>
                </c:pt>
                <c:pt idx="2">
                  <c:v>2119.58</c:v>
                </c:pt>
                <c:pt idx="6">
                  <c:v>2109.19</c:v>
                </c:pt>
                <c:pt idx="7">
                  <c:v>2195.25</c:v>
                </c:pt>
                <c:pt idx="9">
                  <c:v>2665.87</c:v>
                </c:pt>
                <c:pt idx="10">
                  <c:v>1840.62</c:v>
                </c:pt>
                <c:pt idx="11">
                  <c:v>1940.71</c:v>
                </c:pt>
                <c:pt idx="14">
                  <c:v>2158.46</c:v>
                </c:pt>
                <c:pt idx="17">
                  <c:v>2080.36</c:v>
                </c:pt>
                <c:pt idx="18">
                  <c:v>2159.2800000000002</c:v>
                </c:pt>
                <c:pt idx="19">
                  <c:v>2615.65</c:v>
                </c:pt>
                <c:pt idx="22">
                  <c:v>2559.33</c:v>
                </c:pt>
                <c:pt idx="23">
                  <c:v>2277.9899999999998</c:v>
                </c:pt>
              </c:numCache>
            </c:numRef>
          </c:xVal>
          <c:yVal>
            <c:numRef>
              <c:f>'Сравнение 330кГц и 1МГц (2)'!$EE$4:$EE$27</c:f>
              <c:numCache>
                <c:formatCode>0</c:formatCode>
                <c:ptCount val="24"/>
                <c:pt idx="0">
                  <c:v>1704.6488946684003</c:v>
                </c:pt>
                <c:pt idx="1">
                  <c:v>2525</c:v>
                </c:pt>
                <c:pt idx="2">
                  <c:v>2051.9894894894892</c:v>
                </c:pt>
                <c:pt idx="6">
                  <c:v>2088.050314465409</c:v>
                </c:pt>
                <c:pt idx="7">
                  <c:v>1940.0362318840578</c:v>
                </c:pt>
                <c:pt idx="9">
                  <c:v>2596.0038986354775</c:v>
                </c:pt>
                <c:pt idx="10">
                  <c:v>1646.578298397041</c:v>
                </c:pt>
                <c:pt idx="11">
                  <c:v>2012.1861152141803</c:v>
                </c:pt>
                <c:pt idx="14">
                  <c:v>1975.9541984732823</c:v>
                </c:pt>
                <c:pt idx="17">
                  <c:v>2031.538461538461</c:v>
                </c:pt>
                <c:pt idx="18">
                  <c:v>2000</c:v>
                </c:pt>
                <c:pt idx="19">
                  <c:v>2900.8620689655172</c:v>
                </c:pt>
                <c:pt idx="22">
                  <c:v>2523.2447817836814</c:v>
                </c:pt>
                <c:pt idx="23">
                  <c:v>2135.6035889070145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61-0F4B-A53C-9CD0FD43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30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330 к</a:t>
                </a:r>
                <a:r>
                  <a:rPr lang="ru-RU" sz="140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67372671"/>
        <c:crosses val="autoZero"/>
        <c:crossBetween val="midCat"/>
      </c:valAx>
      <c:valAx>
        <c:axId val="1467372671"/>
        <c:scaling>
          <c:orientation val="minMax"/>
          <c:max val="30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ru-RU" sz="1400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986303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о</a:t>
            </a:r>
            <a:r>
              <a:rPr lang="ru-RU"/>
              <a:t>тносительная</a:t>
            </a:r>
            <a:r>
              <a:rPr lang="ru-RU" baseline="0"/>
              <a:t> погрешность1 МГц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330кГц и 1МГц'!$FP$3:$FP$13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</c:numCache>
            </c:numRef>
          </c:xVal>
          <c:yVal>
            <c:numRef>
              <c:f>'Сравнение 330кГц и 1МГц'!$FR$3:$FR$13</c:f>
              <c:numCache>
                <c:formatCode>0.0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  <c:pt idx="10">
                  <c:v>0.90909090909090906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114E-988E-80D3CCA3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30047"/>
        <c:axId val="1450131775"/>
      </c:scatterChart>
      <c:valAx>
        <c:axId val="145013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131775"/>
        <c:crosses val="autoZero"/>
        <c:crossBetween val="midCat"/>
      </c:valAx>
      <c:valAx>
        <c:axId val="14501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13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ru-RU"/>
              <a:t> s</a:t>
            </a:r>
            <a:r>
              <a:rPr lang="en-US"/>
              <a:t>low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1МГц'!$DN$2:$DN$9</c:f>
              <c:numCache>
                <c:formatCode>0</c:formatCode>
                <c:ptCount val="8"/>
                <c:pt idx="0">
                  <c:v>2060.23</c:v>
                </c:pt>
                <c:pt idx="1">
                  <c:v>2270.36</c:v>
                </c:pt>
                <c:pt idx="2">
                  <c:v>1465.19</c:v>
                </c:pt>
                <c:pt idx="3">
                  <c:v>2486.52</c:v>
                </c:pt>
                <c:pt idx="4">
                  <c:v>1730.13</c:v>
                </c:pt>
                <c:pt idx="5">
                  <c:v>2625.89</c:v>
                </c:pt>
                <c:pt idx="6">
                  <c:v>1607.09</c:v>
                </c:pt>
                <c:pt idx="7">
                  <c:v>1883.7</c:v>
                </c:pt>
              </c:numCache>
            </c:numRef>
          </c:xVal>
          <c:yVal>
            <c:numRef>
              <c:f>'Сравнение 330кГц и 1МГц'!$ED$2:$ED$9</c:f>
              <c:numCache>
                <c:formatCode>0</c:formatCode>
                <c:ptCount val="8"/>
                <c:pt idx="2">
                  <c:v>1648.89937106918</c:v>
                </c:pt>
                <c:pt idx="3">
                  <c:v>2274</c:v>
                </c:pt>
                <c:pt idx="4">
                  <c:v>1854.3080054274083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E40-8E44-BF69-96B61DB2F8BB}"/>
            </c:ext>
          </c:extLst>
        </c:ser>
        <c:ser>
          <c:idx val="2"/>
          <c:order val="1"/>
          <c:tx>
            <c:v>Биссектрисса</c:v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'Сравнение 330кГц и 1МГц'!$DT$29:$DT$30</c:f>
              <c:numCache>
                <c:formatCode>General</c:formatCode>
                <c:ptCount val="2"/>
                <c:pt idx="0">
                  <c:v>1400</c:v>
                </c:pt>
                <c:pt idx="1">
                  <c:v>3000</c:v>
                </c:pt>
              </c:numCache>
            </c:numRef>
          </c:xVal>
          <c:yVal>
            <c:numRef>
              <c:f>'Сравнение 330кГц и 1МГц'!$DT$29:$DT$30</c:f>
              <c:numCache>
                <c:formatCode>General</c:formatCode>
                <c:ptCount val="2"/>
                <c:pt idx="0">
                  <c:v>1400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E40-8E44-BF69-96B61DB2F8BB}"/>
            </c:ext>
          </c:extLst>
        </c:ser>
        <c:ser>
          <c:idx val="3"/>
          <c:order val="2"/>
          <c:tx>
            <c:v>Fsp-Qz(b)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7E495F-8FA1-DB4D-B19B-BC4D8992B4E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CE40-8E44-BF69-96B61DB2F8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1925C0-10D6-7E44-A1BE-B1259775F2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E40-8E44-BF69-96B61DB2F8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E40-8E44-BF69-96B61DB2F8BB}"/>
                </c:ext>
              </c:extLst>
            </c:dLbl>
            <c:dLbl>
              <c:idx val="3"/>
              <c:layout>
                <c:manualLayout>
                  <c:x val="-1.1682245139864071E-2"/>
                  <c:y val="-5.3412462908011896E-2"/>
                </c:manualLayout>
              </c:layout>
              <c:tx>
                <c:rich>
                  <a:bodyPr/>
                  <a:lstStyle/>
                  <a:p>
                    <a:fld id="{491AE21B-D71D-E14F-B4A8-F396C4B847F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CE40-8E44-BF69-96B61DB2F8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4208A4-8F38-294E-B840-E490160F43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E40-8E44-BF69-96B61DB2F8BB}"/>
                </c:ext>
              </c:extLst>
            </c:dLbl>
            <c:dLbl>
              <c:idx val="5"/>
              <c:layout>
                <c:manualLayout>
                  <c:x val="-9.5794410146885375E-2"/>
                  <c:y val="-2.3738872403560832E-2"/>
                </c:manualLayout>
              </c:layout>
              <c:tx>
                <c:rich>
                  <a:bodyPr/>
                  <a:lstStyle/>
                  <a:p>
                    <a:fld id="{1F53CA63-98A0-2A48-A131-BCB8F50B0A7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E40-8E44-BF69-96B61DB2F8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E40-8E44-BF69-96B61DB2F8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E40-8E44-BF69-96B61DB2F8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BBCD4E0-EAF9-3644-9005-1773DDA643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E40-8E44-BF69-96B61DB2F8B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E40-8E44-BF69-96B61DB2F8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'Сравнение 330кГц и 1МГц'!$DN$10:$DN$19</c:f>
              <c:numCache>
                <c:formatCode>0</c:formatCode>
                <c:ptCount val="10"/>
                <c:pt idx="0">
                  <c:v>1884.52</c:v>
                </c:pt>
                <c:pt idx="1">
                  <c:v>1912.69</c:v>
                </c:pt>
                <c:pt idx="2">
                  <c:v>2152.4</c:v>
                </c:pt>
                <c:pt idx="3">
                  <c:v>2220.9899999999998</c:v>
                </c:pt>
                <c:pt idx="4">
                  <c:v>1533.84</c:v>
                </c:pt>
                <c:pt idx="5">
                  <c:v>1743.98</c:v>
                </c:pt>
                <c:pt idx="6">
                  <c:v>1723.63</c:v>
                </c:pt>
                <c:pt idx="7">
                  <c:v>2070.91</c:v>
                </c:pt>
                <c:pt idx="8">
                  <c:v>1918.83</c:v>
                </c:pt>
                <c:pt idx="9">
                  <c:v>1853.57</c:v>
                </c:pt>
              </c:numCache>
            </c:numRef>
          </c:xVal>
          <c:yVal>
            <c:numRef>
              <c:f>'Сравнение 330кГц и 1МГц'!$ED$10:$ED$19</c:f>
              <c:numCache>
                <c:formatCode>0</c:formatCode>
                <c:ptCount val="10"/>
                <c:pt idx="0">
                  <c:v>2033.6906584992344</c:v>
                </c:pt>
                <c:pt idx="1">
                  <c:v>1945.6758720930234</c:v>
                </c:pt>
                <c:pt idx="3">
                  <c:v>2421.3636363636365</c:v>
                </c:pt>
                <c:pt idx="4">
                  <c:v>1477.1847345132746</c:v>
                </c:pt>
                <c:pt idx="5">
                  <c:v>1848.3717774762549</c:v>
                </c:pt>
                <c:pt idx="8">
                  <c:v>1683.0299089726916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'Сравнение 330кГц и 1МГц'!$EG$10:$EG$19</c15:f>
                <c15:dlblRangeCache>
                  <c:ptCount val="10"/>
                  <c:pt idx="0">
                    <c:v>8</c:v>
                  </c:pt>
                  <c:pt idx="1">
                    <c:v>11</c:v>
                  </c:pt>
                  <c:pt idx="2">
                    <c:v>17</c:v>
                  </c:pt>
                  <c:pt idx="3">
                    <c:v>18</c:v>
                  </c:pt>
                  <c:pt idx="4">
                    <c:v>19</c:v>
                  </c:pt>
                  <c:pt idx="5">
                    <c:v>22</c:v>
                  </c:pt>
                  <c:pt idx="6">
                    <c:v>44</c:v>
                  </c:pt>
                  <c:pt idx="7">
                    <c:v>57</c:v>
                  </c:pt>
                  <c:pt idx="8">
                    <c:v>58</c:v>
                  </c:pt>
                  <c:pt idx="9">
                    <c:v>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CE40-8E44-BF69-96B61DB2F8BB}"/>
            </c:ext>
          </c:extLst>
        </c:ser>
        <c:ser>
          <c:idx val="4"/>
          <c:order val="3"/>
          <c:tx>
            <c:v>Fsp-Qz(c)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1МГц'!$DN$20:$DN$22</c:f>
              <c:numCache>
                <c:formatCode>0</c:formatCode>
                <c:ptCount val="3"/>
                <c:pt idx="0">
                  <c:v>2225.38</c:v>
                </c:pt>
                <c:pt idx="1">
                  <c:v>1784.86</c:v>
                </c:pt>
                <c:pt idx="2">
                  <c:v>1859.02</c:v>
                </c:pt>
              </c:numCache>
            </c:numRef>
          </c:xVal>
          <c:yVal>
            <c:numRef>
              <c:f>'Сравнение 330кГц и 1МГц'!$ED$20:$ED$22</c:f>
              <c:numCache>
                <c:formatCode>0</c:formatCode>
                <c:ptCount val="3"/>
                <c:pt idx="1">
                  <c:v>1859.8591549295772</c:v>
                </c:pt>
                <c:pt idx="2">
                  <c:v>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E40-8E44-BF69-96B61DB2F8BB}"/>
            </c:ext>
          </c:extLst>
        </c:ser>
        <c:ser>
          <c:idx val="5"/>
          <c:order val="4"/>
          <c:tx>
            <c:v>Qz(a)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1МГц'!$DN$23</c:f>
              <c:numCache>
                <c:formatCode>0</c:formatCode>
                <c:ptCount val="1"/>
                <c:pt idx="0">
                  <c:v>2189.66</c:v>
                </c:pt>
              </c:numCache>
            </c:numRef>
          </c:xVal>
          <c:yVal>
            <c:numRef>
              <c:f>'Сравнение 330кГц и 1МГц'!$ED$23</c:f>
              <c:numCache>
                <c:formatCode>0</c:formatCode>
                <c:ptCount val="1"/>
                <c:pt idx="0">
                  <c:v>2654.832347140039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E40-8E44-BF69-96B61DB2F8BB}"/>
            </c:ext>
          </c:extLst>
        </c:ser>
        <c:ser>
          <c:idx val="0"/>
          <c:order val="5"/>
          <c:tx>
            <c:v>Qz(b)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1МГц'!$DN$24:$DN$27</c:f>
              <c:numCache>
                <c:formatCode>0</c:formatCode>
                <c:ptCount val="4"/>
                <c:pt idx="0">
                  <c:v>2292.42</c:v>
                </c:pt>
                <c:pt idx="1">
                  <c:v>2437.91</c:v>
                </c:pt>
                <c:pt idx="2">
                  <c:v>2334.5300000000002</c:v>
                </c:pt>
                <c:pt idx="3">
                  <c:v>2078.85</c:v>
                </c:pt>
              </c:numCache>
            </c:numRef>
          </c:xVal>
          <c:yVal>
            <c:numRef>
              <c:f>'Сравнение 330кГц и 1МГц'!$ED$24:$ED$27</c:f>
              <c:numCache>
                <c:formatCode>0</c:formatCode>
                <c:ptCount val="4"/>
                <c:pt idx="2">
                  <c:v>2332.894736842105</c:v>
                </c:pt>
                <c:pt idx="3">
                  <c:v>2026.5092879256965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E40-8E44-BF69-96B61DB2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scatterChart>
        <c:scatterStyle val="smoothMarker"/>
        <c:varyColors val="0"/>
        <c:ser>
          <c:idx val="6"/>
          <c:order val="6"/>
          <c:marker>
            <c:symbol val="none"/>
          </c:marker>
          <c:xVal>
            <c:numRef>
              <c:f>'Сравнение 330кГц и 1МГц'!$EJ$30:$EJ$31</c:f>
              <c:numCache>
                <c:formatCode>General</c:formatCode>
                <c:ptCount val="2"/>
                <c:pt idx="0">
                  <c:v>1200</c:v>
                </c:pt>
                <c:pt idx="1">
                  <c:v>3100</c:v>
                </c:pt>
              </c:numCache>
            </c:numRef>
          </c:xVal>
          <c:yVal>
            <c:numRef>
              <c:f>'Сравнение 330кГц и 1МГц'!$EK$30:$EK$31</c:f>
              <c:numCache>
                <c:formatCode>General</c:formatCode>
                <c:ptCount val="2"/>
                <c:pt idx="0">
                  <c:v>1140</c:v>
                </c:pt>
                <c:pt idx="1">
                  <c:v>2945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E40-8E44-BF69-96B61DB2F8BB}"/>
            </c:ext>
          </c:extLst>
        </c:ser>
        <c:ser>
          <c:idx val="7"/>
          <c:order val="7"/>
          <c:marker>
            <c:symbol val="none"/>
          </c:marker>
          <c:xVal>
            <c:numRef>
              <c:f>'Сравнение 330кГц и 1МГц'!$EJ$30:$EJ$31</c:f>
              <c:numCache>
                <c:formatCode>General</c:formatCode>
                <c:ptCount val="2"/>
                <c:pt idx="0">
                  <c:v>1200</c:v>
                </c:pt>
                <c:pt idx="1">
                  <c:v>3100</c:v>
                </c:pt>
              </c:numCache>
            </c:numRef>
          </c:xVal>
          <c:yVal>
            <c:numRef>
              <c:f>'Сравнение 330кГц и 1МГц'!$EL$30:$EL$31</c:f>
              <c:numCache>
                <c:formatCode>General</c:formatCode>
                <c:ptCount val="2"/>
                <c:pt idx="0">
                  <c:v>1257</c:v>
                </c:pt>
                <c:pt idx="1">
                  <c:v>3247.25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E40-8E44-BF69-96B61DB2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28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330</a:t>
                </a:r>
                <a:r>
                  <a:rPr lang="en-US" baseline="0"/>
                  <a:t> к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372671"/>
        <c:crosses val="autoZero"/>
        <c:crossBetween val="midCat"/>
      </c:valAx>
      <c:valAx>
        <c:axId val="1467372671"/>
        <c:scaling>
          <c:orientation val="minMax"/>
          <c:max val="28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986303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ru-RU"/>
              <a:t> </a:t>
            </a:r>
            <a:r>
              <a:rPr lang="en-US"/>
              <a:t>fast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1МГц'!$DO$2:$DO$9</c:f>
              <c:numCache>
                <c:formatCode>0</c:formatCode>
                <c:ptCount val="8"/>
                <c:pt idx="0">
                  <c:v>2442.33</c:v>
                </c:pt>
                <c:pt idx="1">
                  <c:v>2417.7600000000002</c:v>
                </c:pt>
                <c:pt idx="2">
                  <c:v>1714.5</c:v>
                </c:pt>
                <c:pt idx="3">
                  <c:v>2855.52</c:v>
                </c:pt>
                <c:pt idx="4">
                  <c:v>2119.58</c:v>
                </c:pt>
                <c:pt idx="5">
                  <c:v>2731.1</c:v>
                </c:pt>
                <c:pt idx="6">
                  <c:v>1928.96</c:v>
                </c:pt>
                <c:pt idx="7">
                  <c:v>2239.39</c:v>
                </c:pt>
              </c:numCache>
            </c:numRef>
          </c:xVal>
          <c:yVal>
            <c:numRef>
              <c:f>'Сравнение 330кГц и 1МГц'!$EE$2:$EE$9</c:f>
              <c:numCache>
                <c:formatCode>0</c:formatCode>
                <c:ptCount val="8"/>
                <c:pt idx="2">
                  <c:v>1704.6488946684003</c:v>
                </c:pt>
                <c:pt idx="3">
                  <c:v>2525</c:v>
                </c:pt>
                <c:pt idx="4">
                  <c:v>2051.9894894894892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E-EE45-876B-2B5A6CA547C2}"/>
            </c:ext>
          </c:extLst>
        </c:ser>
        <c:ser>
          <c:idx val="2"/>
          <c:order val="1"/>
          <c:tx>
            <c:v>Биссектрисса</c:v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'Сравнение 330кГц и 1МГц'!$DT$29:$DT$30</c:f>
              <c:numCache>
                <c:formatCode>General</c:formatCode>
                <c:ptCount val="2"/>
                <c:pt idx="0">
                  <c:v>1400</c:v>
                </c:pt>
                <c:pt idx="1">
                  <c:v>3000</c:v>
                </c:pt>
              </c:numCache>
            </c:numRef>
          </c:xVal>
          <c:yVal>
            <c:numRef>
              <c:f>'Сравнение 330кГц и 1МГц'!$DT$29:$DT$30</c:f>
              <c:numCache>
                <c:formatCode>General</c:formatCode>
                <c:ptCount val="2"/>
                <c:pt idx="0">
                  <c:v>1400</c:v>
                </c:pt>
                <c:pt idx="1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E-EE45-876B-2B5A6CA547C2}"/>
            </c:ext>
          </c:extLst>
        </c:ser>
        <c:ser>
          <c:idx val="3"/>
          <c:order val="2"/>
          <c:tx>
            <c:v>Fsp-Qz(b)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dLbls>
            <c:dLbl>
              <c:idx val="0"/>
              <c:layout>
                <c:manualLayout>
                  <c:x val="1.1682240841445132E-2"/>
                  <c:y val="-3.2623021718478966E-2"/>
                </c:manualLayout>
              </c:layout>
              <c:tx>
                <c:rich>
                  <a:bodyPr/>
                  <a:lstStyle/>
                  <a:p>
                    <a:fld id="{4AF7E65C-16F4-DD43-BED5-0FE8BB12E76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86E-EE45-876B-2B5A6CA547C2}"/>
                </c:ext>
              </c:extLst>
            </c:dLbl>
            <c:dLbl>
              <c:idx val="1"/>
              <c:layout>
                <c:manualLayout>
                  <c:x val="4.6728963365780529E-3"/>
                  <c:y val="6.8211772684092384E-2"/>
                </c:manualLayout>
              </c:layout>
              <c:tx>
                <c:rich>
                  <a:bodyPr/>
                  <a:lstStyle/>
                  <a:p>
                    <a:fld id="{3F162BA8-B32F-ED4E-B0F8-823CA1597EE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86E-EE45-876B-2B5A6CA547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86E-EE45-876B-2B5A6CA547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9C34B3-F011-3749-902B-BEFD7B79652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86E-EE45-876B-2B5A6CA547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3D9E7C-2E45-CB44-B85F-E94A4F927F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86E-EE45-876B-2B5A6CA547C2}"/>
                </c:ext>
              </c:extLst>
            </c:dLbl>
            <c:dLbl>
              <c:idx val="5"/>
              <c:layout>
                <c:manualLayout>
                  <c:x val="-5.8411204207225662E-2"/>
                  <c:y val="-9.1937606661168E-2"/>
                </c:manualLayout>
              </c:layout>
              <c:tx>
                <c:rich>
                  <a:bodyPr/>
                  <a:lstStyle/>
                  <a:p>
                    <a:fld id="{C65A7A91-F2B8-DD43-B8D3-7EB1C6F0A3A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86E-EE45-876B-2B5A6CA547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86E-EE45-876B-2B5A6CA547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86E-EE45-876B-2B5A6CA547C2}"/>
                </c:ext>
              </c:extLst>
            </c:dLbl>
            <c:dLbl>
              <c:idx val="8"/>
              <c:layout>
                <c:manualLayout>
                  <c:x val="2.1028033514601151E-2"/>
                  <c:y val="-2.3725833977075613E-2"/>
                </c:manualLayout>
              </c:layout>
              <c:tx>
                <c:rich>
                  <a:bodyPr/>
                  <a:lstStyle/>
                  <a:p>
                    <a:fld id="{8DFD85EA-D918-A246-8FFC-512CEA93A87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86E-EE45-876B-2B5A6CA547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86E-EE45-876B-2B5A6CA547C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'Сравнение 330кГц и 1МГц'!$DO$10:$DO$19</c:f>
              <c:numCache>
                <c:formatCode>0</c:formatCode>
                <c:ptCount val="10"/>
                <c:pt idx="0">
                  <c:v>2109.19</c:v>
                </c:pt>
                <c:pt idx="1">
                  <c:v>2195.25</c:v>
                </c:pt>
                <c:pt idx="2">
                  <c:v>2343.17</c:v>
                </c:pt>
                <c:pt idx="3">
                  <c:v>2665.87</c:v>
                </c:pt>
                <c:pt idx="4">
                  <c:v>1840.62</c:v>
                </c:pt>
                <c:pt idx="5">
                  <c:v>1940.71</c:v>
                </c:pt>
                <c:pt idx="6">
                  <c:v>1998.77</c:v>
                </c:pt>
                <c:pt idx="7">
                  <c:v>2248.5300000000002</c:v>
                </c:pt>
                <c:pt idx="8">
                  <c:v>2158.46</c:v>
                </c:pt>
                <c:pt idx="9">
                  <c:v>2237.13</c:v>
                </c:pt>
              </c:numCache>
            </c:numRef>
          </c:xVal>
          <c:yVal>
            <c:numRef>
              <c:f>'Сравнение 330кГц и 1МГц'!$EE$10:$EE$19</c:f>
              <c:numCache>
                <c:formatCode>0</c:formatCode>
                <c:ptCount val="10"/>
                <c:pt idx="0">
                  <c:v>2088.050314465409</c:v>
                </c:pt>
                <c:pt idx="1">
                  <c:v>1940.0362318840578</c:v>
                </c:pt>
                <c:pt idx="3">
                  <c:v>2596.0038986354775</c:v>
                </c:pt>
                <c:pt idx="4">
                  <c:v>1646.578298397041</c:v>
                </c:pt>
                <c:pt idx="5">
                  <c:v>2012.1861152141803</c:v>
                </c:pt>
                <c:pt idx="8">
                  <c:v>1975.9541984732823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'Сравнение 330кГц и 1МГц'!$EG$10:$EG$19</c15:f>
                <c15:dlblRangeCache>
                  <c:ptCount val="10"/>
                  <c:pt idx="0">
                    <c:v>8</c:v>
                  </c:pt>
                  <c:pt idx="1">
                    <c:v>11</c:v>
                  </c:pt>
                  <c:pt idx="2">
                    <c:v>17</c:v>
                  </c:pt>
                  <c:pt idx="3">
                    <c:v>18</c:v>
                  </c:pt>
                  <c:pt idx="4">
                    <c:v>19</c:v>
                  </c:pt>
                  <c:pt idx="5">
                    <c:v>22</c:v>
                  </c:pt>
                  <c:pt idx="6">
                    <c:v>44</c:v>
                  </c:pt>
                  <c:pt idx="7">
                    <c:v>57</c:v>
                  </c:pt>
                  <c:pt idx="8">
                    <c:v>58</c:v>
                  </c:pt>
                  <c:pt idx="9">
                    <c:v>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86E-EE45-876B-2B5A6CA547C2}"/>
            </c:ext>
          </c:extLst>
        </c:ser>
        <c:ser>
          <c:idx val="4"/>
          <c:order val="3"/>
          <c:tx>
            <c:v>Fsp-Qz(c)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1МГц'!$DO$20:$DO$22</c:f>
              <c:numCache>
                <c:formatCode>0</c:formatCode>
                <c:ptCount val="3"/>
                <c:pt idx="0">
                  <c:v>2703.46</c:v>
                </c:pt>
                <c:pt idx="1">
                  <c:v>2080.36</c:v>
                </c:pt>
                <c:pt idx="2">
                  <c:v>2159.2800000000002</c:v>
                </c:pt>
              </c:numCache>
            </c:numRef>
          </c:xVal>
          <c:yVal>
            <c:numRef>
              <c:f>'Сравнение 330кГц и 1МГц'!$EE$20:$EE$22</c:f>
              <c:numCache>
                <c:formatCode>0</c:formatCode>
                <c:ptCount val="3"/>
                <c:pt idx="1">
                  <c:v>2031.538461538461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E-EE45-876B-2B5A6CA547C2}"/>
            </c:ext>
          </c:extLst>
        </c:ser>
        <c:ser>
          <c:idx val="5"/>
          <c:order val="4"/>
          <c:tx>
            <c:v>Qz(a)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1МГц'!$DO$23</c:f>
              <c:numCache>
                <c:formatCode>0</c:formatCode>
                <c:ptCount val="1"/>
                <c:pt idx="0">
                  <c:v>2615.65</c:v>
                </c:pt>
              </c:numCache>
            </c:numRef>
          </c:xVal>
          <c:yVal>
            <c:numRef>
              <c:f>'Сравнение 330кГц и 1МГц'!$EE$23</c:f>
              <c:numCache>
                <c:formatCode>0</c:formatCode>
                <c:ptCount val="1"/>
                <c:pt idx="0">
                  <c:v>2900.8620689655172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6E-EE45-876B-2B5A6CA547C2}"/>
            </c:ext>
          </c:extLst>
        </c:ser>
        <c:ser>
          <c:idx val="0"/>
          <c:order val="5"/>
          <c:tx>
            <c:v>Qz(b)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1МГц'!$DO$24:$DO$27</c:f>
              <c:numCache>
                <c:formatCode>0</c:formatCode>
                <c:ptCount val="4"/>
                <c:pt idx="0">
                  <c:v>2491.9</c:v>
                </c:pt>
                <c:pt idx="1">
                  <c:v>2677.29</c:v>
                </c:pt>
                <c:pt idx="2">
                  <c:v>2559.33</c:v>
                </c:pt>
                <c:pt idx="3">
                  <c:v>2277.9899999999998</c:v>
                </c:pt>
              </c:numCache>
            </c:numRef>
          </c:xVal>
          <c:yVal>
            <c:numRef>
              <c:f>'Сравнение 330кГц и 1МГц'!$EE$24:$EE$27</c:f>
              <c:numCache>
                <c:formatCode>0</c:formatCode>
                <c:ptCount val="4"/>
                <c:pt idx="2">
                  <c:v>2523.2447817836814</c:v>
                </c:pt>
                <c:pt idx="3">
                  <c:v>2135.6035889070145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6E-EE45-876B-2B5A6CA5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scatterChart>
        <c:scatterStyle val="smoothMarker"/>
        <c:varyColors val="0"/>
        <c:ser>
          <c:idx val="6"/>
          <c:order val="6"/>
          <c:marker>
            <c:symbol val="none"/>
          </c:marker>
          <c:xVal>
            <c:numRef>
              <c:f>'Сравнение 330кГц и 1МГц'!$EJ$30:$EJ$31</c:f>
              <c:numCache>
                <c:formatCode>General</c:formatCode>
                <c:ptCount val="2"/>
                <c:pt idx="0">
                  <c:v>1200</c:v>
                </c:pt>
                <c:pt idx="1">
                  <c:v>3100</c:v>
                </c:pt>
              </c:numCache>
            </c:numRef>
          </c:xVal>
          <c:yVal>
            <c:numRef>
              <c:f>'Сравнение 330кГц и 1МГц'!$EK$30:$EK$31</c:f>
              <c:numCache>
                <c:formatCode>General</c:formatCode>
                <c:ptCount val="2"/>
                <c:pt idx="0">
                  <c:v>1140</c:v>
                </c:pt>
                <c:pt idx="1">
                  <c:v>2945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6E-EE45-876B-2B5A6CA547C2}"/>
            </c:ext>
          </c:extLst>
        </c:ser>
        <c:ser>
          <c:idx val="7"/>
          <c:order val="7"/>
          <c:marker>
            <c:symbol val="none"/>
          </c:marker>
          <c:xVal>
            <c:numRef>
              <c:f>'Сравнение 330кГц и 1МГц'!$EJ$30:$EJ$31</c:f>
              <c:numCache>
                <c:formatCode>General</c:formatCode>
                <c:ptCount val="2"/>
                <c:pt idx="0">
                  <c:v>1200</c:v>
                </c:pt>
                <c:pt idx="1">
                  <c:v>3100</c:v>
                </c:pt>
              </c:numCache>
            </c:numRef>
          </c:xVal>
          <c:yVal>
            <c:numRef>
              <c:f>'Сравнение 330кГц и 1МГц'!$EL$30:$EL$31</c:f>
              <c:numCache>
                <c:formatCode>General</c:formatCode>
                <c:ptCount val="2"/>
                <c:pt idx="0">
                  <c:v>1257</c:v>
                </c:pt>
                <c:pt idx="1">
                  <c:v>3247.25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6E-EE45-876B-2B5A6CA5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3000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330</a:t>
                </a:r>
                <a:r>
                  <a:rPr lang="en-US" baseline="0"/>
                  <a:t> к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372671"/>
        <c:crosses val="autoZero"/>
        <c:crossBetween val="midCat"/>
      </c:valAx>
      <c:valAx>
        <c:axId val="1467372671"/>
        <c:scaling>
          <c:orientation val="minMax"/>
          <c:max val="3000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986303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800"/>
            </a:pPr>
            <a:r>
              <a:rPr lang="ru-RU" sz="1800"/>
              <a:t>Параметр</a:t>
            </a:r>
            <a:r>
              <a:rPr lang="ru-RU" sz="1800" baseline="0"/>
              <a:t> томсена для </a:t>
            </a:r>
            <a:r>
              <a:rPr lang="en-US" sz="1800" baseline="0"/>
              <a:t>Vs</a:t>
            </a:r>
            <a:endParaRPr lang="ru-RU" sz="1800"/>
          </a:p>
        </c:rich>
      </c:tx>
      <c:layout>
        <c:manualLayout>
          <c:xMode val="edge"/>
          <c:yMode val="edge"/>
          <c:x val="0.28442406491982597"/>
          <c:y val="2.9235708745037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Fsp-Qz(a)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</c:spPr>
          </c:marker>
          <c:xVal>
            <c:numRef>
              <c:f>'Сравнение 330кГц и 1МГц'!$DP$2:$DP$9</c:f>
              <c:numCache>
                <c:formatCode>0.00</c:formatCode>
                <c:ptCount val="8"/>
                <c:pt idx="0">
                  <c:v>0.20266331264116599</c:v>
                </c:pt>
                <c:pt idx="1">
                  <c:v>6.7031162952906342E-2</c:v>
                </c:pt>
                <c:pt idx="2">
                  <c:v>0.18463183764086979</c:v>
                </c:pt>
                <c:pt idx="3">
                  <c:v>0.15941147951934329</c:v>
                </c:pt>
                <c:pt idx="4">
                  <c:v>0.25043340257716451</c:v>
                </c:pt>
                <c:pt idx="5">
                  <c:v>4.0869074405797075E-2</c:v>
                </c:pt>
                <c:pt idx="6">
                  <c:v>0.22033754398529967</c:v>
                </c:pt>
                <c:pt idx="7">
                  <c:v>0.20665265962381255</c:v>
                </c:pt>
              </c:numCache>
            </c:numRef>
          </c:xVal>
          <c:yVal>
            <c:numRef>
              <c:f>'Сравнение 330кГц и 1МГц'!$EF$2:$EF$9</c:f>
              <c:numCache>
                <c:formatCode>0.00</c:formatCode>
                <c:ptCount val="8"/>
                <c:pt idx="2">
                  <c:v>3.4381705929205406E-2</c:v>
                </c:pt>
                <c:pt idx="3">
                  <c:v>0.11646986043136863</c:v>
                </c:pt>
                <c:pt idx="4">
                  <c:v>0.11228909089269437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8945-9FEB-7E54BA492050}"/>
            </c:ext>
          </c:extLst>
        </c:ser>
        <c:ser>
          <c:idx val="2"/>
          <c:order val="1"/>
          <c:spPr>
            <a:ln w="19050">
              <a:noFill/>
            </a:ln>
          </c:spPr>
          <c:marker>
            <c:symbol val="none"/>
          </c:marker>
          <c:xVal>
            <c:numRef>
              <c:f>'Сравнение 330кГц и 1МГц'!$DU$29:$DU$30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'Сравнение 330кГц и 1МГц'!$DU$29:$DU$30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E-8945-9FEB-7E54BA492050}"/>
            </c:ext>
          </c:extLst>
        </c:ser>
        <c:ser>
          <c:idx val="3"/>
          <c:order val="2"/>
          <c:tx>
            <c:v>Fsp-Qz(b)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>
                  <a:alpha val="0"/>
                </a:srgbClr>
              </a:solidFill>
              <a:ln w="19050">
                <a:solidFill>
                  <a:srgbClr val="7030A0"/>
                </a:solidFill>
              </a:ln>
            </c:spPr>
          </c:marker>
          <c:xVal>
            <c:numRef>
              <c:f>'Сравнение 330кГц и 1МГц'!$DP$10:$DP$19</c:f>
              <c:numCache>
                <c:formatCode>0.00</c:formatCode>
                <c:ptCount val="10"/>
                <c:pt idx="0">
                  <c:v>0.12632523465001191</c:v>
                </c:pt>
                <c:pt idx="1">
                  <c:v>0.15864106012767323</c:v>
                </c:pt>
                <c:pt idx="2">
                  <c:v>9.2559048551396364E-2</c:v>
                </c:pt>
                <c:pt idx="3">
                  <c:v>0.22036853147063354</c:v>
                </c:pt>
                <c:pt idx="4">
                  <c:v>0.22000938823276278</c:v>
                </c:pt>
                <c:pt idx="5">
                  <c:v>0.1191676984724095</c:v>
                </c:pt>
                <c:pt idx="6">
                  <c:v>0.17236881181937946</c:v>
                </c:pt>
                <c:pt idx="7">
                  <c:v>8.9447223706075898E-2</c:v>
                </c:pt>
                <c:pt idx="8">
                  <c:v>0.13268132334311325</c:v>
                </c:pt>
                <c:pt idx="9">
                  <c:v>0.22834050724990662</c:v>
                </c:pt>
              </c:numCache>
            </c:numRef>
          </c:xVal>
          <c:yVal>
            <c:numRef>
              <c:f>'Сравнение 330кГц и 1МГц'!$EF$10:$EF$19</c:f>
              <c:numCache>
                <c:formatCode>0.00</c:formatCode>
                <c:ptCount val="10"/>
                <c:pt idx="0">
                  <c:v>2.7086794430600084E-2</c:v>
                </c:pt>
                <c:pt idx="1">
                  <c:v>0</c:v>
                </c:pt>
                <c:pt idx="3">
                  <c:v>7.4725746573494553E-2</c:v>
                </c:pt>
                <c:pt idx="4">
                  <c:v>0.12124821922973417</c:v>
                </c:pt>
                <c:pt idx="5">
                  <c:v>9.2553602324967593E-2</c:v>
                </c:pt>
                <c:pt idx="8">
                  <c:v>0.18919177204125645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E-8945-9FEB-7E54BA492050}"/>
            </c:ext>
          </c:extLst>
        </c:ser>
        <c:ser>
          <c:idx val="4"/>
          <c:order val="3"/>
          <c:tx>
            <c:v>Fsp-Qz(c)</c:v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1МГц'!$DP$19:$DP$21</c:f>
              <c:numCache>
                <c:formatCode>0.00</c:formatCode>
                <c:ptCount val="3"/>
                <c:pt idx="0">
                  <c:v>0.22834050724990662</c:v>
                </c:pt>
                <c:pt idx="1">
                  <c:v>0.23790684585681748</c:v>
                </c:pt>
                <c:pt idx="2">
                  <c:v>0.17926412845854486</c:v>
                </c:pt>
              </c:numCache>
            </c:numRef>
          </c:xVal>
          <c:yVal>
            <c:numRef>
              <c:f>'Сравнение 330кГц и 1МГц'!$EF$20:$EF$22</c:f>
              <c:numCache>
                <c:formatCode>0.00</c:formatCode>
                <c:ptCount val="3"/>
                <c:pt idx="1">
                  <c:v>9.6568047337277918E-2</c:v>
                </c:pt>
                <c:pt idx="2">
                  <c:v>8.6903368707955717E-2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E-8945-9FEB-7E54BA492050}"/>
            </c:ext>
          </c:extLst>
        </c:ser>
        <c:ser>
          <c:idx val="5"/>
          <c:order val="4"/>
          <c:tx>
            <c:v>Qz(a)</c:v>
          </c:tx>
          <c:spPr>
            <a:ln w="19050">
              <a:noFill/>
            </a:ln>
          </c:spPr>
          <c:marker>
            <c:symbol val="circle"/>
            <c:size val="6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1МГц'!$DP$23</c:f>
              <c:numCache>
                <c:formatCode>0.00</c:formatCode>
                <c:ptCount val="1"/>
                <c:pt idx="0">
                  <c:v>0.21347029435065612</c:v>
                </c:pt>
              </c:numCache>
            </c:numRef>
          </c:xVal>
          <c:yVal>
            <c:numRef>
              <c:f>'Сравнение 330кГц и 1МГц'!$EF$23</c:f>
              <c:numCache>
                <c:formatCode>0.00</c:formatCode>
                <c:ptCount val="1"/>
                <c:pt idx="0">
                  <c:v>9.6966501932223684E-2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8E-8945-9FEB-7E54BA492050}"/>
            </c:ext>
          </c:extLst>
        </c:ser>
        <c:ser>
          <c:idx val="0"/>
          <c:order val="5"/>
          <c:tx>
            <c:v>Qz(b)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1МГц'!$DP$24:$DP$27</c:f>
              <c:numCache>
                <c:formatCode>0.00</c:formatCode>
                <c:ptCount val="4"/>
                <c:pt idx="0">
                  <c:v>9.0803210951578409E-2</c:v>
                </c:pt>
                <c:pt idx="1">
                  <c:v>0.10301136649509658</c:v>
                </c:pt>
                <c:pt idx="2">
                  <c:v>0.10092968875614673</c:v>
                </c:pt>
                <c:pt idx="3">
                  <c:v>0.10038152997522834</c:v>
                </c:pt>
              </c:numCache>
            </c:numRef>
          </c:xVal>
          <c:yVal>
            <c:numRef>
              <c:f>'Сравнение 330кГц и 1МГц'!$EF$24:$EF$27</c:f>
              <c:numCache>
                <c:formatCode>0.00</c:formatCode>
                <c:ptCount val="4"/>
                <c:pt idx="2">
                  <c:v>8.492271242830271E-2</c:v>
                </c:pt>
                <c:pt idx="3">
                  <c:v>5.5282633745732015E-2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8E-8945-9FEB-7E54BA49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scatterChart>
        <c:scatterStyle val="smoothMarker"/>
        <c:varyColors val="0"/>
        <c:ser>
          <c:idx val="6"/>
          <c:order val="6"/>
          <c:tx>
            <c:v>Биссектриса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'Сравнение 330кГц и 1МГц'!$EJ$56:$EJ$57</c:f>
              <c:numCache>
                <c:formatCode>General</c:formatCode>
                <c:ptCount val="2"/>
              </c:numCache>
            </c:numRef>
          </c:xVal>
          <c:yVal>
            <c:numRef>
              <c:f>'Сравнение 330кГц и 1МГц'!$EJ$56:$EJ$57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8E-8945-9FEB-7E54BA492050}"/>
            </c:ext>
          </c:extLst>
        </c:ser>
        <c:ser>
          <c:idx val="7"/>
          <c:order val="7"/>
          <c:tx>
            <c:v>Бисс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'Сравнение 330кГц и 1МГц'!$EX$56:$EX$57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xVal>
          <c:yVal>
            <c:numRef>
              <c:f>'Сравнение 330кГц и 1МГц'!$EX$56:$EX$57</c:f>
              <c:numCache>
                <c:formatCode>General</c:formatCode>
                <c:ptCount val="2"/>
                <c:pt idx="0">
                  <c:v>0</c:v>
                </c:pt>
                <c:pt idx="1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A-F44D-8D71-EB91C27E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86303"/>
        <c:axId val="1467372671"/>
      </c:scatterChart>
      <c:valAx>
        <c:axId val="1449986303"/>
        <c:scaling>
          <c:orientation val="minMax"/>
          <c:max val="0.28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330 к</a:t>
                </a:r>
                <a:r>
                  <a:rPr lang="ru-RU" sz="140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67372671"/>
        <c:crosses val="autoZero"/>
        <c:crossBetween val="midCat"/>
        <c:majorUnit val="4.0000000000000008E-2"/>
      </c:valAx>
      <c:valAx>
        <c:axId val="1467372671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ru-RU" sz="1400"/>
                  <a:t>1МГц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49986303"/>
        <c:crosses val="autoZero"/>
        <c:crossBetween val="midCat"/>
        <c:majorUnit val="4.0000000000000008E-2"/>
      </c:valAx>
    </c:plotArea>
    <c:legend>
      <c:legendPos val="r"/>
      <c:legendEntry>
        <c:idx val="1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Относительная погрешность между </a:t>
            </a:r>
            <a:r>
              <a:rPr lang="en-US"/>
              <a:t>Vs slow и</a:t>
            </a:r>
            <a:r>
              <a:rPr lang="ru-RU"/>
              <a:t> f</a:t>
            </a:r>
            <a:r>
              <a:rPr lang="en-US"/>
              <a:t>ast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86302032154058"/>
          <c:y val="0.11156356797482678"/>
          <c:w val="0.83856061771455659"/>
          <c:h val="0.789978638102172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84337738981153"/>
                  <c:y val="-1.903998285959779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'Сравнение 330кГц и 1МГц'!$EP$4:$EP$27</c:f>
              <c:numCache>
                <c:formatCode>0.0</c:formatCode>
                <c:ptCount val="24"/>
                <c:pt idx="0">
                  <c:v>12.538262687377062</c:v>
                </c:pt>
                <c:pt idx="1">
                  <c:v>-8.5468848028570044</c:v>
                </c:pt>
                <c:pt idx="2">
                  <c:v>7.1773800481702619</c:v>
                </c:pt>
                <c:pt idx="6">
                  <c:v>7.9155784231122182</c:v>
                </c:pt>
                <c:pt idx="7">
                  <c:v>1.7245801511496017</c:v>
                </c:pt>
                <c:pt idx="9">
                  <c:v>9.0218162334651097</c:v>
                </c:pt>
                <c:pt idx="10">
                  <c:v>-3.6936880956765563</c:v>
                </c:pt>
                <c:pt idx="11">
                  <c:v>5.9858357020295472</c:v>
                </c:pt>
                <c:pt idx="14">
                  <c:v>-12.288743193889418</c:v>
                </c:pt>
                <c:pt idx="17">
                  <c:v>4.2019628951053498</c:v>
                </c:pt>
                <c:pt idx="18">
                  <c:v>-0.70036901162978249</c:v>
                </c:pt>
                <c:pt idx="19">
                  <c:v>21.244044606927066</c:v>
                </c:pt>
                <c:pt idx="22">
                  <c:v>-7.0046782774058333E-2</c:v>
                </c:pt>
                <c:pt idx="23">
                  <c:v>-2.5177724258269421</c:v>
                </c:pt>
              </c:numCache>
            </c:numRef>
          </c:xVal>
          <c:yVal>
            <c:numRef>
              <c:f>'Сравнение 330кГц и 1МГц'!$EQ$4:$EQ$27</c:f>
              <c:numCache>
                <c:formatCode>0.0</c:formatCode>
                <c:ptCount val="24"/>
                <c:pt idx="0">
                  <c:v>-0.57457598901135509</c:v>
                </c:pt>
                <c:pt idx="1">
                  <c:v>-11.574774471900039</c:v>
                </c:pt>
                <c:pt idx="2">
                  <c:v>-3.1888633838076759</c:v>
                </c:pt>
                <c:pt idx="6">
                  <c:v>-1.0022655870069117</c:v>
                </c:pt>
                <c:pt idx="7">
                  <c:v>-11.62572682455038</c:v>
                </c:pt>
                <c:pt idx="9">
                  <c:v>-2.6207617537435195</c:v>
                </c:pt>
                <c:pt idx="10">
                  <c:v>-10.542192391854861</c:v>
                </c:pt>
                <c:pt idx="11">
                  <c:v>3.6829879381350255</c:v>
                </c:pt>
                <c:pt idx="14">
                  <c:v>-8.4553710296562237</c:v>
                </c:pt>
                <c:pt idx="17">
                  <c:v>-2.3467831751013835</c:v>
                </c:pt>
                <c:pt idx="18">
                  <c:v>-7.3765329183802093</c:v>
                </c:pt>
                <c:pt idx="19">
                  <c:v>10.904060901325373</c:v>
                </c:pt>
                <c:pt idx="22">
                  <c:v>-1.4099478463628559</c:v>
                </c:pt>
                <c:pt idx="23">
                  <c:v>-6.2505283646102638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0-D44B-AB18-CF861DF0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0575"/>
        <c:axId val="518705599"/>
      </c:scatterChart>
      <c:valAx>
        <c:axId val="518130575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Vs slow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844046961511932"/>
              <c:y val="0.9209767680704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8705599"/>
        <c:crosses val="autoZero"/>
        <c:crossBetween val="midCat"/>
        <c:majorUnit val="5"/>
      </c:valAx>
      <c:valAx>
        <c:axId val="5187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Vs fast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7328178881527709E-2"/>
              <c:y val="0.44251018539686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81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Относительная погрешность между </a:t>
            </a:r>
            <a:r>
              <a:rPr lang="en-US"/>
              <a:t>Vs slow и</a:t>
            </a:r>
            <a:r>
              <a:rPr lang="ru-RU"/>
              <a:t> f</a:t>
            </a:r>
            <a:r>
              <a:rPr lang="en-US"/>
              <a:t>ast 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86302032154058"/>
          <c:y val="0.11156356797482678"/>
          <c:w val="0.83856061771455659"/>
          <c:h val="0.78997863810217217"/>
        </c:manualLayout>
      </c:layou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</c:spPr>
          </c:marker>
          <c:xVal>
            <c:numRef>
              <c:f>'Сравнение 330кГц и 1МГц'!$EP$4:$EP$9</c:f>
              <c:numCache>
                <c:formatCode>0.0</c:formatCode>
                <c:ptCount val="6"/>
                <c:pt idx="0">
                  <c:v>12.538262687377062</c:v>
                </c:pt>
                <c:pt idx="1">
                  <c:v>-8.5468848028570044</c:v>
                </c:pt>
                <c:pt idx="2">
                  <c:v>7.1773800481702619</c:v>
                </c:pt>
              </c:numCache>
            </c:numRef>
          </c:xVal>
          <c:yVal>
            <c:numRef>
              <c:f>'Сравнение 330кГц и 1МГц'!$EQ$4:$EQ$9</c:f>
              <c:numCache>
                <c:formatCode>0.0</c:formatCode>
                <c:ptCount val="6"/>
                <c:pt idx="0">
                  <c:v>-0.57457598901135509</c:v>
                </c:pt>
                <c:pt idx="1">
                  <c:v>-11.574774471900039</c:v>
                </c:pt>
                <c:pt idx="2">
                  <c:v>-3.1888633838076759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7F0-AA44-973E-3C0284A0FA26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9050">
                <a:solidFill>
                  <a:srgbClr val="7030A0"/>
                </a:solidFill>
              </a:ln>
            </c:spPr>
          </c:marker>
          <c:xVal>
            <c:numRef>
              <c:f>'Сравнение 330кГц и 1МГц'!$EP$10:$EP$19</c:f>
              <c:numCache>
                <c:formatCode>0.0</c:formatCode>
                <c:ptCount val="10"/>
                <c:pt idx="0">
                  <c:v>7.9155784231122182</c:v>
                </c:pt>
                <c:pt idx="1">
                  <c:v>1.7245801511496017</c:v>
                </c:pt>
                <c:pt idx="3">
                  <c:v>9.0218162334651097</c:v>
                </c:pt>
                <c:pt idx="4">
                  <c:v>-3.6936880956765563</c:v>
                </c:pt>
                <c:pt idx="5">
                  <c:v>5.9858357020295472</c:v>
                </c:pt>
                <c:pt idx="8">
                  <c:v>-12.288743193889418</c:v>
                </c:pt>
              </c:numCache>
            </c:numRef>
          </c:xVal>
          <c:yVal>
            <c:numRef>
              <c:f>'Сравнение 330кГц и 1МГц'!$EQ$10:$EQ$19</c:f>
              <c:numCache>
                <c:formatCode>0.0</c:formatCode>
                <c:ptCount val="10"/>
                <c:pt idx="0">
                  <c:v>-1.0022655870069117</c:v>
                </c:pt>
                <c:pt idx="1">
                  <c:v>-11.62572682455038</c:v>
                </c:pt>
                <c:pt idx="3">
                  <c:v>-2.6207617537435195</c:v>
                </c:pt>
                <c:pt idx="4">
                  <c:v>-10.542192391854861</c:v>
                </c:pt>
                <c:pt idx="5">
                  <c:v>3.6829879381350255</c:v>
                </c:pt>
                <c:pt idx="8">
                  <c:v>-8.4553710296562237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7F0-AA44-973E-3C0284A0FA26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20000"/>
                  <a:lumOff val="80000"/>
                </a:schemeClr>
              </a:solidFill>
              <a:ln w="15875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'Сравнение 330кГц и 1МГц'!$EP$20:$EP$22</c:f>
              <c:numCache>
                <c:formatCode>0.0</c:formatCode>
                <c:ptCount val="3"/>
                <c:pt idx="1">
                  <c:v>4.2019628951053498</c:v>
                </c:pt>
                <c:pt idx="2">
                  <c:v>-0.70036901162978249</c:v>
                </c:pt>
              </c:numCache>
            </c:numRef>
          </c:xVal>
          <c:yVal>
            <c:numRef>
              <c:f>'Сравнение 330кГц и 1МГц'!$EQ$20:$EQ$22</c:f>
              <c:numCache>
                <c:formatCode>0.0</c:formatCode>
                <c:ptCount val="3"/>
                <c:pt idx="1">
                  <c:v>-2.3467831751013835</c:v>
                </c:pt>
                <c:pt idx="2">
                  <c:v>-7.3765329183802093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7F0-AA44-973E-3C0284A0FA26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</c:spPr>
          </c:marker>
          <c:xVal>
            <c:numRef>
              <c:f>'Сравнение 330кГц и 1МГц'!$EP$23</c:f>
              <c:numCache>
                <c:formatCode>0.0</c:formatCode>
                <c:ptCount val="1"/>
                <c:pt idx="0">
                  <c:v>21.244044606927066</c:v>
                </c:pt>
              </c:numCache>
            </c:numRef>
          </c:xVal>
          <c:yVal>
            <c:numRef>
              <c:f>'Сравнение 330кГц и 1МГц'!$EQ$23</c:f>
              <c:numCache>
                <c:formatCode>0.0</c:formatCode>
                <c:ptCount val="1"/>
                <c:pt idx="0">
                  <c:v>10.904060901325373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7F0-AA44-973E-3C0284A0FA26}"/>
            </c:ext>
          </c:extLst>
        </c:ser>
        <c:ser>
          <c:idx val="0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'Сравнение 330кГц и 1МГц'!$EP$24:$EP$27</c:f>
              <c:numCache>
                <c:formatCode>0.0</c:formatCode>
                <c:ptCount val="4"/>
                <c:pt idx="2">
                  <c:v>-7.0046782774058333E-2</c:v>
                </c:pt>
                <c:pt idx="3">
                  <c:v>-2.5177724258269421</c:v>
                </c:pt>
              </c:numCache>
            </c:numRef>
          </c:xVal>
          <c:yVal>
            <c:numRef>
              <c:f>'Сравнение 330кГц и 1МГц'!$EQ$24:$EQ$27</c:f>
              <c:numCache>
                <c:formatCode>0.0</c:formatCode>
                <c:ptCount val="4"/>
                <c:pt idx="2">
                  <c:v>-1.4099478463628559</c:v>
                </c:pt>
                <c:pt idx="3">
                  <c:v>-6.2505283646102638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7F0-AA44-973E-3C0284A0F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30575"/>
        <c:axId val="518705599"/>
      </c:scatterChart>
      <c:valAx>
        <c:axId val="518130575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Vs slow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7844046961511932"/>
              <c:y val="0.92097676807048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8705599"/>
        <c:crosses val="autoZero"/>
        <c:crossBetween val="midCat"/>
        <c:majorUnit val="5"/>
      </c:valAx>
      <c:valAx>
        <c:axId val="5187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Vs fast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7328178881527709E-2"/>
              <c:y val="0.442510185396863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81305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558800</xdr:colOff>
      <xdr:row>28</xdr:row>
      <xdr:rowOff>93132</xdr:rowOff>
    </xdr:from>
    <xdr:to>
      <xdr:col>23</xdr:col>
      <xdr:colOff>228599</xdr:colOff>
      <xdr:row>47</xdr:row>
      <xdr:rowOff>169331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4F8898-E384-F0EB-ECB5-AF849AE79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83450</xdr:colOff>
      <xdr:row>31</xdr:row>
      <xdr:rowOff>182745</xdr:rowOff>
    </xdr:from>
    <xdr:to>
      <xdr:col>7</xdr:col>
      <xdr:colOff>213540</xdr:colOff>
      <xdr:row>52</xdr:row>
      <xdr:rowOff>146106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AEC077E-E1A2-7CE5-2EE3-43D633511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0</xdr:rowOff>
    </xdr:from>
    <xdr:to>
      <xdr:col>20</xdr:col>
      <xdr:colOff>533400</xdr:colOff>
      <xdr:row>59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035FBB6-0009-324F-BA48-60D1EC9C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175</xdr:col>
      <xdr:colOff>291504</xdr:colOff>
      <xdr:row>1</xdr:row>
      <xdr:rowOff>4243</xdr:rowOff>
    </xdr:from>
    <xdr:to>
      <xdr:col>182</xdr:col>
      <xdr:colOff>294526</xdr:colOff>
      <xdr:row>20</xdr:row>
      <xdr:rowOff>69287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BECA57-5034-6A02-EA2F-4E201AC15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144</xdr:col>
      <xdr:colOff>329476</xdr:colOff>
      <xdr:row>30</xdr:row>
      <xdr:rowOff>183257</xdr:rowOff>
    </xdr:from>
    <xdr:to>
      <xdr:col>152</xdr:col>
      <xdr:colOff>387735</xdr:colOff>
      <xdr:row>53</xdr:row>
      <xdr:rowOff>75088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A6FE89F-1928-F14E-A4FC-461075C27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152</xdr:col>
      <xdr:colOff>590149</xdr:colOff>
      <xdr:row>30</xdr:row>
      <xdr:rowOff>178935</xdr:rowOff>
    </xdr:from>
    <xdr:to>
      <xdr:col>160</xdr:col>
      <xdr:colOff>640950</xdr:colOff>
      <xdr:row>53</xdr:row>
      <xdr:rowOff>64047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4D35770-5EDC-8A4C-A512-96B25BABD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144</xdr:col>
      <xdr:colOff>380251</xdr:colOff>
      <xdr:row>57</xdr:row>
      <xdr:rowOff>155630</xdr:rowOff>
    </xdr:from>
    <xdr:to>
      <xdr:col>153</xdr:col>
      <xdr:colOff>177196</xdr:colOff>
      <xdr:row>81</xdr:row>
      <xdr:rowOff>448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8993D4C-0E22-1040-9E99-3F1481C76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171</xdr:col>
      <xdr:colOff>552685</xdr:colOff>
      <xdr:row>28</xdr:row>
      <xdr:rowOff>34337</xdr:rowOff>
    </xdr:from>
    <xdr:to>
      <xdr:col>180</xdr:col>
      <xdr:colOff>388054</xdr:colOff>
      <xdr:row>52</xdr:row>
      <xdr:rowOff>150988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A178685-B1BC-E208-9A21-94A8043E4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162</xdr:col>
      <xdr:colOff>625305</xdr:colOff>
      <xdr:row>27</xdr:row>
      <xdr:rowOff>151308</xdr:rowOff>
    </xdr:from>
    <xdr:to>
      <xdr:col>171</xdr:col>
      <xdr:colOff>303573</xdr:colOff>
      <xdr:row>54</xdr:row>
      <xdr:rowOff>53971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2B3C2C57-11A0-9945-B2DD-07CC683F6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138</xdr:col>
      <xdr:colOff>577487</xdr:colOff>
      <xdr:row>120</xdr:row>
      <xdr:rowOff>34450</xdr:rowOff>
    </xdr:from>
    <xdr:to>
      <xdr:col>144</xdr:col>
      <xdr:colOff>228601</xdr:colOff>
      <xdr:row>140</xdr:row>
      <xdr:rowOff>136049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891B72E3-0A5A-5EBE-B3AA-4BEDC194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145</xdr:col>
      <xdr:colOff>554136</xdr:colOff>
      <xdr:row>120</xdr:row>
      <xdr:rowOff>61857</xdr:rowOff>
    </xdr:from>
    <xdr:to>
      <xdr:col>151</xdr:col>
      <xdr:colOff>190653</xdr:colOff>
      <xdr:row>140</xdr:row>
      <xdr:rowOff>164186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37D00422-A96F-C64A-A07F-7EAE2ADEC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119</xdr:col>
      <xdr:colOff>434553</xdr:colOff>
      <xdr:row>29</xdr:row>
      <xdr:rowOff>112434</xdr:rowOff>
    </xdr:from>
    <xdr:to>
      <xdr:col>127</xdr:col>
      <xdr:colOff>355600</xdr:colOff>
      <xdr:row>53</xdr:row>
      <xdr:rowOff>116993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269E7397-4BB6-EC5E-B68F-E9E8ADD37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134</xdr:col>
      <xdr:colOff>228601</xdr:colOff>
      <xdr:row>30</xdr:row>
      <xdr:rowOff>87746</xdr:rowOff>
    </xdr:from>
    <xdr:to>
      <xdr:col>142</xdr:col>
      <xdr:colOff>160423</xdr:colOff>
      <xdr:row>54</xdr:row>
      <xdr:rowOff>86918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C363EE8D-F4CB-7D45-9FC1-92DF24760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137</xdr:col>
      <xdr:colOff>612168</xdr:colOff>
      <xdr:row>97</xdr:row>
      <xdr:rowOff>12701</xdr:rowOff>
    </xdr:from>
    <xdr:to>
      <xdr:col>145</xdr:col>
      <xdr:colOff>127000</xdr:colOff>
      <xdr:row>118</xdr:row>
      <xdr:rowOff>177801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999A3D3E-695F-8149-BE79-D3DECE682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145</xdr:col>
      <xdr:colOff>469900</xdr:colOff>
      <xdr:row>97</xdr:row>
      <xdr:rowOff>12700</xdr:rowOff>
    </xdr:from>
    <xdr:to>
      <xdr:col>152</xdr:col>
      <xdr:colOff>645132</xdr:colOff>
      <xdr:row>118</xdr:row>
      <xdr:rowOff>177800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0E726758-E028-BF44-8838-1F2047DB9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155</xdr:col>
      <xdr:colOff>0</xdr:colOff>
      <xdr:row>58</xdr:row>
      <xdr:rowOff>0</xdr:rowOff>
    </xdr:from>
    <xdr:to>
      <xdr:col>163</xdr:col>
      <xdr:colOff>70959</xdr:colOff>
      <xdr:row>80</xdr:row>
      <xdr:rowOff>82331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F11954D-EB63-0D48-B246-7F0CEC135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122</xdr:col>
      <xdr:colOff>254001</xdr:colOff>
      <xdr:row>7</xdr:row>
      <xdr:rowOff>171450</xdr:rowOff>
    </xdr:from>
    <xdr:to>
      <xdr:col>128</xdr:col>
      <xdr:colOff>501597</xdr:colOff>
      <xdr:row>26</xdr:row>
      <xdr:rowOff>10672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7CEA457-C7C4-3328-2435-D772F2352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164</xdr:col>
      <xdr:colOff>0</xdr:colOff>
      <xdr:row>58</xdr:row>
      <xdr:rowOff>0</xdr:rowOff>
    </xdr:from>
    <xdr:to>
      <xdr:col>172</xdr:col>
      <xdr:colOff>50801</xdr:colOff>
      <xdr:row>80</xdr:row>
      <xdr:rowOff>71379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8C51B17-1F91-C841-AAC6-334E0709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0.4489</cdr:x>
      <cdr:y>0.11054</cdr:y>
    </cdr:from>
    <cdr:to>
      <cdr:x>0.61122</cdr:x>
      <cdr:y>0.90746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4F9AD9FA-4491-DFEF-5A11-0BAC142DCE17}"/>
            </a:ext>
          </a:extLst>
        </cdr:cNvPr>
        <cdr:cNvSpPr/>
      </cdr:nvSpPr>
      <cdr:spPr>
        <a:xfrm xmlns:a="http://schemas.openxmlformats.org/drawingml/2006/main">
          <a:off x="2634075" y="505649"/>
          <a:ext cx="952500" cy="36453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0.10421</cdr:x>
      <cdr:y>0.37275</cdr:y>
    </cdr:from>
    <cdr:to>
      <cdr:x>0.9479</cdr:x>
      <cdr:y>0.63496</cdr:y>
    </cdr:to>
    <cdr:sp macro="" textlink="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A52D2013-82D6-AB02-CF31-F7A31A10DFF8}"/>
            </a:ext>
          </a:extLst>
        </cdr:cNvPr>
        <cdr:cNvSpPr/>
      </cdr:nvSpPr>
      <cdr:spPr>
        <a:xfrm xmlns:a="http://schemas.openxmlformats.org/drawingml/2006/main">
          <a:off x="611482" y="1705093"/>
          <a:ext cx="4950648" cy="119944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291504</xdr:colOff>
      <xdr:row>1</xdr:row>
      <xdr:rowOff>4243</xdr:rowOff>
    </xdr:from>
    <xdr:to>
      <xdr:col>185</xdr:col>
      <xdr:colOff>294526</xdr:colOff>
      <xdr:row>20</xdr:row>
      <xdr:rowOff>69287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BA22583-EA64-EA41-B38B-3E682847F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147</xdr:col>
      <xdr:colOff>329476</xdr:colOff>
      <xdr:row>30</xdr:row>
      <xdr:rowOff>183257</xdr:rowOff>
    </xdr:from>
    <xdr:to>
      <xdr:col>155</xdr:col>
      <xdr:colOff>387735</xdr:colOff>
      <xdr:row>53</xdr:row>
      <xdr:rowOff>75088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ACD429-75C6-9247-A854-188196C99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155</xdr:col>
      <xdr:colOff>590149</xdr:colOff>
      <xdr:row>30</xdr:row>
      <xdr:rowOff>178935</xdr:rowOff>
    </xdr:from>
    <xdr:to>
      <xdr:col>163</xdr:col>
      <xdr:colOff>640950</xdr:colOff>
      <xdr:row>53</xdr:row>
      <xdr:rowOff>64047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76B65B0-72F4-1D46-B4D0-58B05B905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147</xdr:col>
      <xdr:colOff>380251</xdr:colOff>
      <xdr:row>57</xdr:row>
      <xdr:rowOff>155630</xdr:rowOff>
    </xdr:from>
    <xdr:to>
      <xdr:col>156</xdr:col>
      <xdr:colOff>177196</xdr:colOff>
      <xdr:row>81</xdr:row>
      <xdr:rowOff>448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D2DDCD9-C5BB-9048-88DC-1120BF3A4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174</xdr:col>
      <xdr:colOff>552685</xdr:colOff>
      <xdr:row>28</xdr:row>
      <xdr:rowOff>34337</xdr:rowOff>
    </xdr:from>
    <xdr:to>
      <xdr:col>183</xdr:col>
      <xdr:colOff>388054</xdr:colOff>
      <xdr:row>52</xdr:row>
      <xdr:rowOff>150988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BB6BD8D-C5C9-354C-BFA8-0711C6AF9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165</xdr:col>
      <xdr:colOff>625305</xdr:colOff>
      <xdr:row>27</xdr:row>
      <xdr:rowOff>151308</xdr:rowOff>
    </xdr:from>
    <xdr:to>
      <xdr:col>174</xdr:col>
      <xdr:colOff>303573</xdr:colOff>
      <xdr:row>54</xdr:row>
      <xdr:rowOff>53971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B611453-EE4D-DC47-A107-D2C00B8D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141</xdr:col>
      <xdr:colOff>577487</xdr:colOff>
      <xdr:row>120</xdr:row>
      <xdr:rowOff>34450</xdr:rowOff>
    </xdr:from>
    <xdr:to>
      <xdr:col>147</xdr:col>
      <xdr:colOff>228601</xdr:colOff>
      <xdr:row>140</xdr:row>
      <xdr:rowOff>136049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6DC6374-34AD-AD49-86F3-23BDA68C5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148</xdr:col>
      <xdr:colOff>554136</xdr:colOff>
      <xdr:row>120</xdr:row>
      <xdr:rowOff>61857</xdr:rowOff>
    </xdr:from>
    <xdr:to>
      <xdr:col>154</xdr:col>
      <xdr:colOff>190653</xdr:colOff>
      <xdr:row>140</xdr:row>
      <xdr:rowOff>164186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0DF4C77-6A42-0C45-A117-93680B0C7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119</xdr:col>
      <xdr:colOff>434553</xdr:colOff>
      <xdr:row>29</xdr:row>
      <xdr:rowOff>112434</xdr:rowOff>
    </xdr:from>
    <xdr:to>
      <xdr:col>127</xdr:col>
      <xdr:colOff>355600</xdr:colOff>
      <xdr:row>53</xdr:row>
      <xdr:rowOff>116993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3196F8A-6E80-794F-A57E-1A6294A98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137</xdr:col>
      <xdr:colOff>263898</xdr:colOff>
      <xdr:row>36</xdr:row>
      <xdr:rowOff>102178</xdr:rowOff>
    </xdr:from>
    <xdr:to>
      <xdr:col>145</xdr:col>
      <xdr:colOff>194850</xdr:colOff>
      <xdr:row>60</xdr:row>
      <xdr:rowOff>101350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4FF77DA-A44B-7F4F-B36E-7E7A92601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140</xdr:col>
      <xdr:colOff>612168</xdr:colOff>
      <xdr:row>97</xdr:row>
      <xdr:rowOff>12701</xdr:rowOff>
    </xdr:from>
    <xdr:to>
      <xdr:col>148</xdr:col>
      <xdr:colOff>127000</xdr:colOff>
      <xdr:row>118</xdr:row>
      <xdr:rowOff>177801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FE93813-FD23-7342-AEDF-60DF1A37D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148</xdr:col>
      <xdr:colOff>469900</xdr:colOff>
      <xdr:row>97</xdr:row>
      <xdr:rowOff>12700</xdr:rowOff>
    </xdr:from>
    <xdr:to>
      <xdr:col>155</xdr:col>
      <xdr:colOff>645132</xdr:colOff>
      <xdr:row>118</xdr:row>
      <xdr:rowOff>177800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C7C11A3-2F4F-4847-A190-E46F6DF4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158</xdr:col>
      <xdr:colOff>0</xdr:colOff>
      <xdr:row>58</xdr:row>
      <xdr:rowOff>0</xdr:rowOff>
    </xdr:from>
    <xdr:to>
      <xdr:col>166</xdr:col>
      <xdr:colOff>70959</xdr:colOff>
      <xdr:row>80</xdr:row>
      <xdr:rowOff>82331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81A2F84-CA82-D947-B934-84960735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122</xdr:col>
      <xdr:colOff>254001</xdr:colOff>
      <xdr:row>7</xdr:row>
      <xdr:rowOff>171450</xdr:rowOff>
    </xdr:from>
    <xdr:to>
      <xdr:col>128</xdr:col>
      <xdr:colOff>501597</xdr:colOff>
      <xdr:row>26</xdr:row>
      <xdr:rowOff>10672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1631310-E404-2445-A3CE-79201FCC9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167</xdr:col>
      <xdr:colOff>0</xdr:colOff>
      <xdr:row>58</xdr:row>
      <xdr:rowOff>0</xdr:rowOff>
    </xdr:from>
    <xdr:to>
      <xdr:col>175</xdr:col>
      <xdr:colOff>50801</xdr:colOff>
      <xdr:row>80</xdr:row>
      <xdr:rowOff>71379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0EAF356-AB1C-0D42-B46A-620518B26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0.4489</cdr:x>
      <cdr:y>0.11054</cdr:y>
    </cdr:from>
    <cdr:to>
      <cdr:x>0.61122</cdr:x>
      <cdr:y>0.90746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4F9AD9FA-4491-DFEF-5A11-0BAC142DCE17}"/>
            </a:ext>
          </a:extLst>
        </cdr:cNvPr>
        <cdr:cNvSpPr/>
      </cdr:nvSpPr>
      <cdr:spPr>
        <a:xfrm xmlns:a="http://schemas.openxmlformats.org/drawingml/2006/main">
          <a:off x="2634075" y="505649"/>
          <a:ext cx="952500" cy="364537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0.10421</cdr:x>
      <cdr:y>0.37275</cdr:y>
    </cdr:from>
    <cdr:to>
      <cdr:x>0.9479</cdr:x>
      <cdr:y>0.63496</cdr:y>
    </cdr:to>
    <cdr:sp macro="" textlink="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A52D2013-82D6-AB02-CF31-F7A31A10DFF8}"/>
            </a:ext>
          </a:extLst>
        </cdr:cNvPr>
        <cdr:cNvSpPr/>
      </cdr:nvSpPr>
      <cdr:spPr>
        <a:xfrm xmlns:a="http://schemas.openxmlformats.org/drawingml/2006/main">
          <a:off x="611482" y="1705093"/>
          <a:ext cx="4950648" cy="119944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0000"/>
          </a:srgbClr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FAA37-34BF-5D47-B339-2A89EC01E576}">
  <dimension ref="A1:DZ56"/>
  <sheetViews>
    <sheetView tabSelected="1" topLeftCell="A29" zoomScaleNormal="85" workbookViewId="0">
      <selection activeCell="H55" sqref="H55"/>
    </sheetView>
  </sheetViews>
  <sheetFormatPr baseColWidth="10" defaultColWidth="8.83203125" defaultRowHeight="15"/>
  <cols>
    <col min="4" max="4" width="9.1640625" customWidth="1"/>
    <col min="29" max="30" width="8.83203125" style="31"/>
    <col min="32" max="40" width="8.83203125" style="44"/>
    <col min="47" max="47" width="8.83203125" style="53"/>
    <col min="61" max="62" width="8.83203125" style="31"/>
    <col min="64" max="72" width="8.83203125" style="44"/>
    <col min="105" max="113" width="8.83203125" style="44"/>
  </cols>
  <sheetData>
    <row r="1" spans="1:130" ht="9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2" t="s">
        <v>45</v>
      </c>
      <c r="P1" s="50" t="s">
        <v>97</v>
      </c>
      <c r="Q1" s="12" t="s">
        <v>98</v>
      </c>
      <c r="R1" s="12" t="s">
        <v>46</v>
      </c>
      <c r="S1" s="12" t="s">
        <v>47</v>
      </c>
      <c r="T1" s="12" t="s">
        <v>48</v>
      </c>
      <c r="U1" s="12" t="s">
        <v>49</v>
      </c>
      <c r="V1" s="12" t="s">
        <v>50</v>
      </c>
      <c r="W1" s="12" t="s">
        <v>51</v>
      </c>
      <c r="X1" s="12" t="s">
        <v>104</v>
      </c>
      <c r="Y1" s="12" t="s">
        <v>105</v>
      </c>
      <c r="Z1" s="12" t="s">
        <v>106</v>
      </c>
      <c r="AA1" s="12" t="s">
        <v>107</v>
      </c>
      <c r="AB1" s="12" t="s">
        <v>108</v>
      </c>
      <c r="AC1" s="50" t="s">
        <v>111</v>
      </c>
      <c r="AD1" s="50" t="s">
        <v>110</v>
      </c>
      <c r="AE1" s="12" t="s">
        <v>87</v>
      </c>
      <c r="AF1" s="45" t="s">
        <v>52</v>
      </c>
      <c r="AG1" s="45" t="s">
        <v>53</v>
      </c>
      <c r="AH1" s="45" t="s">
        <v>54</v>
      </c>
      <c r="AI1" s="45" t="s">
        <v>55</v>
      </c>
      <c r="AJ1" s="45" t="s">
        <v>56</v>
      </c>
      <c r="AK1" s="45" t="s">
        <v>57</v>
      </c>
      <c r="AL1" s="45" t="s">
        <v>58</v>
      </c>
      <c r="AM1" s="45" t="s">
        <v>59</v>
      </c>
      <c r="AN1" s="45" t="s">
        <v>60</v>
      </c>
      <c r="AO1" s="15" t="s">
        <v>61</v>
      </c>
      <c r="AP1" s="15" t="s">
        <v>102</v>
      </c>
      <c r="AQ1" s="15" t="s">
        <v>101</v>
      </c>
      <c r="AR1" s="15" t="s">
        <v>109</v>
      </c>
      <c r="AS1" s="15"/>
      <c r="AT1" s="12" t="s">
        <v>84</v>
      </c>
      <c r="AU1" s="52" t="s">
        <v>103</v>
      </c>
      <c r="AV1" s="35" t="s">
        <v>89</v>
      </c>
      <c r="AW1" s="12" t="s">
        <v>90</v>
      </c>
      <c r="AX1" s="12" t="s">
        <v>46</v>
      </c>
      <c r="AY1" s="12" t="s">
        <v>47</v>
      </c>
      <c r="AZ1" s="12" t="s">
        <v>48</v>
      </c>
      <c r="BA1" s="12" t="s">
        <v>49</v>
      </c>
      <c r="BB1" s="12" t="s">
        <v>50</v>
      </c>
      <c r="BC1" s="12" t="s">
        <v>51</v>
      </c>
      <c r="BD1" s="12" t="s">
        <v>104</v>
      </c>
      <c r="BE1" s="12" t="s">
        <v>105</v>
      </c>
      <c r="BF1" s="12" t="s">
        <v>106</v>
      </c>
      <c r="BG1" s="12" t="s">
        <v>107</v>
      </c>
      <c r="BH1" s="12" t="s">
        <v>108</v>
      </c>
      <c r="BI1" s="50" t="s">
        <v>111</v>
      </c>
      <c r="BJ1" s="50" t="s">
        <v>110</v>
      </c>
      <c r="BK1" s="12" t="s">
        <v>87</v>
      </c>
      <c r="BL1" s="45" t="s">
        <v>52</v>
      </c>
      <c r="BM1" s="45" t="s">
        <v>53</v>
      </c>
      <c r="BN1" s="45" t="s">
        <v>54</v>
      </c>
      <c r="BO1" s="45" t="s">
        <v>55</v>
      </c>
      <c r="BP1" s="45" t="s">
        <v>56</v>
      </c>
      <c r="BQ1" s="45" t="s">
        <v>57</v>
      </c>
      <c r="BR1" s="45" t="s">
        <v>58</v>
      </c>
      <c r="BS1" s="45" t="s">
        <v>59</v>
      </c>
      <c r="BT1" s="45" t="s">
        <v>60</v>
      </c>
      <c r="BU1" s="15" t="s">
        <v>61</v>
      </c>
      <c r="BV1" s="15" t="s">
        <v>85</v>
      </c>
      <c r="BW1" s="15" t="s">
        <v>86</v>
      </c>
      <c r="BX1" s="36" t="s">
        <v>91</v>
      </c>
      <c r="BY1" s="15" t="s">
        <v>92</v>
      </c>
      <c r="BZ1" s="15" t="s">
        <v>93</v>
      </c>
      <c r="CA1" s="15" t="s">
        <v>94</v>
      </c>
      <c r="CB1" s="12" t="s">
        <v>95</v>
      </c>
      <c r="CC1" s="12" t="s">
        <v>88</v>
      </c>
      <c r="CD1" s="12" t="s">
        <v>96</v>
      </c>
      <c r="CE1" s="12"/>
      <c r="CF1" s="12" t="s">
        <v>46</v>
      </c>
      <c r="CG1" s="12" t="s">
        <v>47</v>
      </c>
      <c r="CH1" s="12" t="s">
        <v>48</v>
      </c>
      <c r="CI1" s="12" t="s">
        <v>49</v>
      </c>
      <c r="CJ1" s="12" t="s">
        <v>50</v>
      </c>
      <c r="CK1" s="12" t="s">
        <v>51</v>
      </c>
      <c r="CL1" s="12" t="s">
        <v>87</v>
      </c>
      <c r="CM1" s="15" t="s">
        <v>52</v>
      </c>
      <c r="CN1" s="15" t="s">
        <v>53</v>
      </c>
      <c r="CO1" s="15" t="s">
        <v>54</v>
      </c>
      <c r="CP1" s="15" t="s">
        <v>55</v>
      </c>
      <c r="CQ1" s="15" t="s">
        <v>56</v>
      </c>
      <c r="CR1" s="15" t="s">
        <v>57</v>
      </c>
      <c r="CS1" s="15" t="s">
        <v>58</v>
      </c>
      <c r="CT1" s="15" t="s">
        <v>59</v>
      </c>
      <c r="CU1" s="15" t="s">
        <v>60</v>
      </c>
      <c r="CV1" s="15" t="s">
        <v>61</v>
      </c>
      <c r="CW1" s="15"/>
      <c r="CX1" s="12" t="s">
        <v>99</v>
      </c>
      <c r="CY1" s="12" t="s">
        <v>100</v>
      </c>
      <c r="CZ1" s="12" t="s">
        <v>96</v>
      </c>
      <c r="DA1" s="12" t="s">
        <v>46</v>
      </c>
      <c r="DB1" s="12" t="s">
        <v>47</v>
      </c>
      <c r="DC1" s="12" t="s">
        <v>48</v>
      </c>
      <c r="DD1" s="12" t="s">
        <v>49</v>
      </c>
      <c r="DE1" s="12" t="s">
        <v>50</v>
      </c>
      <c r="DF1" s="12" t="s">
        <v>51</v>
      </c>
      <c r="DG1" s="12" t="s">
        <v>87</v>
      </c>
      <c r="DH1" s="45" t="s">
        <v>52</v>
      </c>
      <c r="DI1" s="45" t="s">
        <v>53</v>
      </c>
      <c r="DJ1" s="45" t="s">
        <v>54</v>
      </c>
      <c r="DK1" s="45" t="s">
        <v>55</v>
      </c>
      <c r="DL1" s="45" t="s">
        <v>56</v>
      </c>
      <c r="DM1" s="45" t="s">
        <v>57</v>
      </c>
      <c r="DN1" s="45" t="s">
        <v>58</v>
      </c>
      <c r="DO1" s="45" t="s">
        <v>59</v>
      </c>
      <c r="DP1" s="45" t="s">
        <v>60</v>
      </c>
      <c r="DQ1" s="15" t="s">
        <v>61</v>
      </c>
      <c r="DR1" s="15" t="s">
        <v>85</v>
      </c>
      <c r="DS1" s="15" t="s">
        <v>86</v>
      </c>
      <c r="DT1" s="15" t="s">
        <v>102</v>
      </c>
      <c r="DU1" s="15" t="s">
        <v>101</v>
      </c>
      <c r="DV1" s="15" t="s">
        <v>109</v>
      </c>
      <c r="DW1" s="15" t="s">
        <v>112</v>
      </c>
      <c r="DX1" s="15" t="s">
        <v>113</v>
      </c>
      <c r="DY1" s="15" t="s">
        <v>109</v>
      </c>
      <c r="DZ1" s="12" t="s">
        <v>45</v>
      </c>
    </row>
    <row r="2" spans="1:130">
      <c r="A2" s="7">
        <v>5</v>
      </c>
      <c r="B2" s="205"/>
      <c r="C2" s="206"/>
      <c r="D2" s="8" t="s">
        <v>15</v>
      </c>
      <c r="E2" s="8" t="s">
        <v>16</v>
      </c>
      <c r="F2" s="9">
        <v>1355.15</v>
      </c>
      <c r="G2" s="10">
        <v>25.600000381469702</v>
      </c>
      <c r="H2" s="10">
        <v>27.780000686645501</v>
      </c>
      <c r="I2" s="10">
        <v>33.540000915527301</v>
      </c>
      <c r="J2" s="10">
        <v>10.9930208590776</v>
      </c>
      <c r="K2" s="10">
        <v>0.49227959999999998</v>
      </c>
      <c r="L2" s="10">
        <v>2.6401765384935798</v>
      </c>
      <c r="M2" s="10">
        <v>2.3499413809005101</v>
      </c>
      <c r="N2" s="11">
        <v>0.32929599999999998</v>
      </c>
      <c r="O2" s="13">
        <v>5</v>
      </c>
      <c r="P2" s="18" t="s">
        <v>62</v>
      </c>
      <c r="Q2" s="19" t="s">
        <v>63</v>
      </c>
      <c r="R2" s="14">
        <v>4.5513416666666666</v>
      </c>
      <c r="S2" s="14">
        <v>3.9615297521710682</v>
      </c>
      <c r="T2" s="14">
        <v>8.0266666666666653E-2</v>
      </c>
      <c r="U2" s="14">
        <v>8.7191666666666667E-2</v>
      </c>
      <c r="V2" s="14">
        <v>1.8515833333333334</v>
      </c>
      <c r="W2" s="14">
        <v>1.1489033005334548</v>
      </c>
      <c r="X2" s="14">
        <v>4.6848815999999998</v>
      </c>
      <c r="Y2" s="14">
        <v>4.2768917999999996</v>
      </c>
      <c r="Z2" s="14">
        <f t="shared" ref="Z2:Z27" si="0">X2</f>
        <v>4.6848815999999998</v>
      </c>
      <c r="AA2" s="14">
        <f>Y2^2/X2</f>
        <v>3.9044323913985868</v>
      </c>
      <c r="AB2" s="14">
        <f t="shared" ref="AB2:AB27" si="1">Z2/AA2</f>
        <v>1.1998880068510682</v>
      </c>
      <c r="AC2" s="51">
        <v>109.66666666666703</v>
      </c>
      <c r="AD2" s="51">
        <f t="shared" ref="AD2:AD27" si="2">AC2-90</f>
        <v>19.666666666667027</v>
      </c>
      <c r="AE2" s="14">
        <v>2.3812381811898331</v>
      </c>
      <c r="AF2" s="46">
        <v>4314.24</v>
      </c>
      <c r="AG2" s="46">
        <v>2530.7800000000002</v>
      </c>
      <c r="AH2" s="47">
        <v>1.7047076395419591</v>
      </c>
      <c r="AI2" s="46">
        <v>4300.26</v>
      </c>
      <c r="AJ2" s="46">
        <v>2461.38</v>
      </c>
      <c r="AK2" s="47">
        <v>1.7470930941179339</v>
      </c>
      <c r="AL2" s="46">
        <v>4299.53</v>
      </c>
      <c r="AM2" s="46">
        <v>2979.4</v>
      </c>
      <c r="AN2" s="47">
        <v>1.4430858562126601</v>
      </c>
      <c r="AO2" s="16">
        <v>4304.6766666666663</v>
      </c>
      <c r="AP2" s="16">
        <v>2395.8100000000004</v>
      </c>
      <c r="AQ2" s="16">
        <v>3030.355</v>
      </c>
      <c r="AR2" s="17">
        <f t="shared" ref="AR2:AR27" si="3">(AQ2^2-AP2^2)/(2*AP2^2)</f>
        <v>0.29993053337487796</v>
      </c>
      <c r="AT2" s="14">
        <v>10.217418078809521</v>
      </c>
      <c r="AU2" s="54">
        <v>14.316813003410491</v>
      </c>
      <c r="AV2" s="14">
        <v>2.3879648124527404</v>
      </c>
      <c r="AW2" s="14">
        <v>2.6597194704746321</v>
      </c>
      <c r="AX2" s="14">
        <v>5.9893666666666672</v>
      </c>
      <c r="AY2" s="14">
        <v>5.5045622112243349</v>
      </c>
      <c r="AZ2" s="14">
        <v>6.4583333333333326E-2</v>
      </c>
      <c r="BA2" s="14">
        <v>6.3383333333333333E-2</v>
      </c>
      <c r="BB2" s="14">
        <v>2.3852333333333333</v>
      </c>
      <c r="BC2" s="14">
        <v>1.0880732085203377</v>
      </c>
      <c r="BD2" s="14"/>
      <c r="BE2" s="14"/>
      <c r="BF2" s="14"/>
      <c r="BG2" s="14"/>
      <c r="BH2" s="14"/>
      <c r="BI2" s="49"/>
      <c r="BJ2" s="49"/>
      <c r="BK2" s="33">
        <v>2.4848131762377479</v>
      </c>
      <c r="BL2" s="46">
        <v>4420.0200000000004</v>
      </c>
      <c r="BM2" s="46">
        <v>2439.06</v>
      </c>
      <c r="BN2" s="47">
        <v>1.8121817421465649</v>
      </c>
      <c r="BO2" s="46">
        <v>4436.3</v>
      </c>
      <c r="BP2" s="46">
        <v>2461.38</v>
      </c>
      <c r="BQ2" s="47">
        <v>1.8023629021118235</v>
      </c>
      <c r="BR2" s="46">
        <v>4419.17</v>
      </c>
      <c r="BS2" s="46">
        <v>2484.11</v>
      </c>
      <c r="BT2" s="47">
        <v>1.778975166156088</v>
      </c>
      <c r="BU2" s="16">
        <v>4425.163333333333</v>
      </c>
      <c r="BV2" s="34">
        <v>2461.5166666666669</v>
      </c>
      <c r="BW2" s="17">
        <v>1.7977385216431601</v>
      </c>
      <c r="BX2" s="16">
        <v>41.176051355321782</v>
      </c>
      <c r="BY2" s="16">
        <v>75.019306497373066</v>
      </c>
      <c r="BZ2" s="16"/>
      <c r="CA2" s="37"/>
      <c r="CB2" s="14">
        <v>10.02003571584132</v>
      </c>
      <c r="CC2" s="39">
        <v>2.392259815932372</v>
      </c>
      <c r="CD2" s="14">
        <v>2.6912146146230054</v>
      </c>
      <c r="CE2" s="14"/>
      <c r="CF2" s="14">
        <v>4.5162833333333339</v>
      </c>
      <c r="CG2" s="14">
        <v>3.8775848993333994</v>
      </c>
      <c r="CH2" s="14">
        <v>7.9733333333333337E-2</v>
      </c>
      <c r="CI2" s="14">
        <v>5.506666666666666E-2</v>
      </c>
      <c r="CJ2" s="14">
        <v>1.6576833333333334</v>
      </c>
      <c r="CK2" s="14">
        <v>1.1647155254059645</v>
      </c>
      <c r="CL2" s="14">
        <v>2.379714592722471</v>
      </c>
      <c r="CM2" s="16">
        <v>4258.6400000000003</v>
      </c>
      <c r="CN2" s="16">
        <v>2312.94</v>
      </c>
      <c r="CO2" s="17">
        <v>1.8412237239184761</v>
      </c>
      <c r="CP2" s="16">
        <v>4293.26</v>
      </c>
      <c r="CQ2" s="16">
        <v>2395.33</v>
      </c>
      <c r="CR2" s="17">
        <v>1.7923459398078763</v>
      </c>
      <c r="CS2" s="16">
        <v>4279.49</v>
      </c>
      <c r="CT2" s="16">
        <v>2793.15</v>
      </c>
      <c r="CU2" s="17">
        <v>1.5321375507939063</v>
      </c>
      <c r="CV2" s="16">
        <v>4277.13</v>
      </c>
      <c r="CW2" s="16"/>
      <c r="CX2" s="14">
        <v>11.201097827603846</v>
      </c>
      <c r="CY2" s="14">
        <v>2.3897690328883106</v>
      </c>
      <c r="CZ2" s="14">
        <v>2.6912146146230054</v>
      </c>
      <c r="DA2" s="40">
        <v>5.3636833333333334</v>
      </c>
      <c r="DB2" s="40">
        <v>4.8073119803141102</v>
      </c>
      <c r="DC2" s="40">
        <v>0.12861666666666668</v>
      </c>
      <c r="DD2" s="40">
        <v>0.13523333333333332</v>
      </c>
      <c r="DE2" s="40">
        <v>1.9000666666666666</v>
      </c>
      <c r="DF2" s="40">
        <v>1.1157343969556288</v>
      </c>
      <c r="DG2" s="14">
        <v>2.3800737242897778</v>
      </c>
      <c r="DH2" s="46">
        <v>4314.26</v>
      </c>
      <c r="DI2" s="46">
        <v>2460.63</v>
      </c>
      <c r="DJ2" s="47">
        <v>1.7533152078939134</v>
      </c>
      <c r="DK2" s="46">
        <v>4291.8900000000003</v>
      </c>
      <c r="DL2" s="46">
        <v>2603.54</v>
      </c>
      <c r="DM2" s="47">
        <v>1.6484824508169647</v>
      </c>
      <c r="DN2" s="46">
        <v>4313.6899999999996</v>
      </c>
      <c r="DO2" s="46">
        <v>2604.54</v>
      </c>
      <c r="DP2" s="47">
        <v>1.6562195243689863</v>
      </c>
      <c r="DQ2" s="16">
        <v>4306.6133333333337</v>
      </c>
      <c r="DR2" s="34">
        <v>2556.2366666666667</v>
      </c>
      <c r="DS2" s="17">
        <v>1.6847474999054601</v>
      </c>
      <c r="DT2" s="41">
        <v>2189.66</v>
      </c>
      <c r="DU2" s="41">
        <v>2615.65</v>
      </c>
      <c r="DV2" s="17">
        <f t="shared" ref="DV2:DV27" si="4">(DU2^2-DT2^2)/(2*DT2^2)</f>
        <v>0.21347029435065612</v>
      </c>
      <c r="DW2" s="42">
        <v>2654.832347140039</v>
      </c>
      <c r="DX2" s="42">
        <v>2900.8620689655172</v>
      </c>
      <c r="DY2" s="17">
        <f>(DX2^2-DW2^2)/(2*DW2^2)</f>
        <v>9.6966501932223684E-2</v>
      </c>
      <c r="DZ2" s="13">
        <v>5</v>
      </c>
    </row>
    <row r="3" spans="1:130">
      <c r="A3" s="7">
        <v>8</v>
      </c>
      <c r="B3" s="205"/>
      <c r="C3" s="206"/>
      <c r="D3" s="8" t="s">
        <v>15</v>
      </c>
      <c r="E3" s="8" t="s">
        <v>17</v>
      </c>
      <c r="F3" s="9">
        <v>1387.5</v>
      </c>
      <c r="G3" s="10">
        <v>25.629999160766602</v>
      </c>
      <c r="H3" s="10">
        <v>27.4699993133544</v>
      </c>
      <c r="I3" s="10">
        <v>33.419998168945298</v>
      </c>
      <c r="J3" s="10">
        <v>10.277476269307201</v>
      </c>
      <c r="K3" s="10">
        <v>0.1161938</v>
      </c>
      <c r="L3" s="10">
        <v>2.6330340983116498</v>
      </c>
      <c r="M3" s="10">
        <v>2.3624246436948999</v>
      </c>
      <c r="N3" s="11">
        <v>5.7984559999999997E-2</v>
      </c>
      <c r="O3" s="13">
        <v>8</v>
      </c>
      <c r="P3" s="20" t="s">
        <v>65</v>
      </c>
      <c r="Q3" s="21" t="s">
        <v>66</v>
      </c>
      <c r="R3" s="14">
        <v>2.7767166666666667</v>
      </c>
      <c r="S3" s="14">
        <v>2.6061162672560161</v>
      </c>
      <c r="T3" s="14">
        <v>6.1333333333333337E-2</v>
      </c>
      <c r="U3" s="14">
        <v>6.6733333333333339E-2</v>
      </c>
      <c r="V3" s="14">
        <v>1.8623833333333333</v>
      </c>
      <c r="W3" s="14">
        <v>1.0655854207148723</v>
      </c>
      <c r="X3" s="14">
        <v>2.7821245999999999</v>
      </c>
      <c r="Y3" s="14">
        <v>2.6855682999999999</v>
      </c>
      <c r="Z3" s="14">
        <f t="shared" si="0"/>
        <v>2.7821245999999999</v>
      </c>
      <c r="AA3" s="14">
        <f t="shared" ref="AA3:AA27" si="5">Y3^2/X3</f>
        <v>2.592363078909151</v>
      </c>
      <c r="AB3" s="14">
        <f t="shared" si="1"/>
        <v>1.0732002097370941</v>
      </c>
      <c r="AC3" s="51">
        <v>93.708333333332973</v>
      </c>
      <c r="AD3" s="51">
        <f t="shared" si="2"/>
        <v>3.7083333333329733</v>
      </c>
      <c r="AE3" s="14">
        <v>2.4038259765883092</v>
      </c>
      <c r="AF3" s="46">
        <v>3560.63</v>
      </c>
      <c r="AG3" s="46">
        <v>2302.1999999999998</v>
      </c>
      <c r="AH3" s="47">
        <v>1.5466206237511946</v>
      </c>
      <c r="AI3" s="46">
        <v>3560.35</v>
      </c>
      <c r="AJ3" s="46">
        <v>2322.35</v>
      </c>
      <c r="AK3" s="47">
        <v>1.5330807156544017</v>
      </c>
      <c r="AL3" s="46">
        <v>3550.82</v>
      </c>
      <c r="AM3" s="46">
        <v>2363.65</v>
      </c>
      <c r="AN3" s="47">
        <v>1.5022613331076937</v>
      </c>
      <c r="AO3" s="16">
        <v>3557.2666666666664</v>
      </c>
      <c r="AP3" s="48">
        <v>2179.23</v>
      </c>
      <c r="AQ3" s="48">
        <v>2496.8199999999997</v>
      </c>
      <c r="AR3" s="17">
        <f t="shared" si="3"/>
        <v>0.15635430092302682</v>
      </c>
      <c r="AT3" s="14">
        <v>10.473911870044446</v>
      </c>
      <c r="AU3" s="54">
        <v>15.68828881714118</v>
      </c>
      <c r="AV3" s="14">
        <v>2.3995242717016345</v>
      </c>
      <c r="AW3" s="14">
        <v>2.6802514460572642</v>
      </c>
      <c r="AX3" s="14">
        <v>4.1091999999999995</v>
      </c>
      <c r="AY3" s="14">
        <v>3.9030199423110208</v>
      </c>
      <c r="AZ3" s="14">
        <v>6.3899999999999998E-2</v>
      </c>
      <c r="BA3" s="14">
        <v>8.4699999999999998E-2</v>
      </c>
      <c r="BB3" s="14">
        <v>2.5686833333333334</v>
      </c>
      <c r="BC3" s="14">
        <v>1.0528257761262929</v>
      </c>
      <c r="BD3" s="14"/>
      <c r="BE3" s="14"/>
      <c r="BF3" s="14"/>
      <c r="BG3" s="14"/>
      <c r="BH3" s="14"/>
      <c r="BI3" s="49"/>
      <c r="BJ3" s="49"/>
      <c r="BK3" s="33">
        <v>2.510691227767885</v>
      </c>
      <c r="BL3" s="46">
        <v>3952.15</v>
      </c>
      <c r="BM3" s="46">
        <v>2101.15</v>
      </c>
      <c r="BN3" s="47">
        <v>1.8809461485377055</v>
      </c>
      <c r="BO3" s="46">
        <v>3968.04</v>
      </c>
      <c r="BP3" s="46">
        <v>2064.88</v>
      </c>
      <c r="BQ3" s="47">
        <v>1.9216806787803649</v>
      </c>
      <c r="BR3" s="46">
        <v>3938.6</v>
      </c>
      <c r="BS3" s="46">
        <v>2118.2600000000002</v>
      </c>
      <c r="BT3" s="47">
        <v>1.8593562641035564</v>
      </c>
      <c r="BU3" s="16">
        <v>3952.9300000000003</v>
      </c>
      <c r="BV3" s="34">
        <v>2094.7633333333338</v>
      </c>
      <c r="BW3" s="17">
        <v>1.8870532709343455</v>
      </c>
      <c r="BX3" s="16">
        <v>23.437543143502484</v>
      </c>
      <c r="BY3" s="16">
        <v>42.701234692349168</v>
      </c>
      <c r="BZ3" s="16"/>
      <c r="CA3" s="37"/>
      <c r="CB3" s="14">
        <v>10.44492516370441</v>
      </c>
      <c r="CC3" s="39">
        <v>2.3992671811603694</v>
      </c>
      <c r="CD3" s="14">
        <v>2.6846750805574136</v>
      </c>
      <c r="CE3" s="14"/>
      <c r="CF3" s="14">
        <v>2.7258000000000004</v>
      </c>
      <c r="CG3" s="14">
        <v>2.5968294144022956</v>
      </c>
      <c r="CH3" s="14">
        <v>4.1766666666666674E-2</v>
      </c>
      <c r="CI3" s="14">
        <v>4.3133333333333329E-2</v>
      </c>
      <c r="CJ3" s="14">
        <v>1.8505833333333335</v>
      </c>
      <c r="CK3" s="14">
        <v>1.049664635221097</v>
      </c>
      <c r="CL3" s="14">
        <v>2.3981454804401743</v>
      </c>
      <c r="CM3" s="16">
        <v>3246.91</v>
      </c>
      <c r="CN3" s="16">
        <v>2006.01</v>
      </c>
      <c r="CO3" s="17">
        <v>1.6185911336434016</v>
      </c>
      <c r="CP3" s="16">
        <v>3241.83</v>
      </c>
      <c r="CQ3" s="16">
        <v>2135.4699999999998</v>
      </c>
      <c r="CR3" s="17">
        <v>1.5180873531353754</v>
      </c>
      <c r="CS3" s="16">
        <v>3261.76</v>
      </c>
      <c r="CT3" s="16">
        <v>2101.1999999999998</v>
      </c>
      <c r="CU3" s="17">
        <v>1.5523320007614698</v>
      </c>
      <c r="CV3" s="16">
        <v>3250.1666666666665</v>
      </c>
      <c r="CW3" s="16"/>
      <c r="CX3" s="14">
        <v>10.511988293122229</v>
      </c>
      <c r="CY3" s="14">
        <v>2.4024623503808482</v>
      </c>
      <c r="CZ3" s="14">
        <v>2.6846750805574136</v>
      </c>
      <c r="DA3" s="40">
        <v>3.4415166666666663</v>
      </c>
      <c r="DB3" s="40">
        <v>3.2872519141270078</v>
      </c>
      <c r="DC3" s="40">
        <v>6.4816666666666675E-2</v>
      </c>
      <c r="DD3" s="40">
        <v>7.8866666666666654E-2</v>
      </c>
      <c r="DE3" s="40">
        <v>1.8669666666666667</v>
      </c>
      <c r="DF3" s="40">
        <v>1.0469281809150992</v>
      </c>
      <c r="DG3" s="14">
        <v>2.4005659295740953</v>
      </c>
      <c r="DH3" s="46">
        <v>3883.65</v>
      </c>
      <c r="DI3" s="46">
        <v>2118.09</v>
      </c>
      <c r="DJ3" s="47">
        <v>1.8335623132161523</v>
      </c>
      <c r="DK3" s="46">
        <v>3865.64</v>
      </c>
      <c r="DL3" s="46">
        <v>2152.4499999999998</v>
      </c>
      <c r="DM3" s="47">
        <v>1.7959255731840462</v>
      </c>
      <c r="DN3" s="46">
        <v>3883.27</v>
      </c>
      <c r="DO3" s="46">
        <v>2188.12</v>
      </c>
      <c r="DP3" s="47">
        <v>1.7747061404310551</v>
      </c>
      <c r="DQ3" s="16">
        <v>3877.52</v>
      </c>
      <c r="DR3" s="34">
        <v>2152.8866666666668</v>
      </c>
      <c r="DS3" s="17">
        <v>1.8010794808830313</v>
      </c>
      <c r="DT3" s="43">
        <v>1884.52</v>
      </c>
      <c r="DU3" s="43">
        <v>2109.19</v>
      </c>
      <c r="DV3" s="17">
        <f t="shared" si="4"/>
        <v>0.12632523465001191</v>
      </c>
      <c r="DW3" s="42">
        <v>2033.6906584992344</v>
      </c>
      <c r="DX3" s="42">
        <v>2088.050314465409</v>
      </c>
      <c r="DY3" s="17">
        <f t="shared" ref="DY3:DY24" si="6">(DX3^2-DW3^2)/(2*DW3^2)</f>
        <v>2.7086794430600084E-2</v>
      </c>
      <c r="DZ3" s="13">
        <v>8</v>
      </c>
    </row>
    <row r="4" spans="1:130">
      <c r="A4" s="7">
        <v>9</v>
      </c>
      <c r="B4" s="205"/>
      <c r="C4" s="206"/>
      <c r="D4" s="8" t="s">
        <v>15</v>
      </c>
      <c r="E4" s="8" t="s">
        <v>18</v>
      </c>
      <c r="F4" s="9">
        <v>1387.7</v>
      </c>
      <c r="G4" s="10">
        <v>25.649999618530199</v>
      </c>
      <c r="H4" s="10">
        <v>27.590000152587798</v>
      </c>
      <c r="I4" s="10">
        <v>34.799999237060497</v>
      </c>
      <c r="J4" s="10">
        <v>7.5819843140616197</v>
      </c>
      <c r="K4" s="10">
        <v>8.166706E-2</v>
      </c>
      <c r="L4" s="10">
        <v>2.6458174412750499</v>
      </c>
      <c r="M4" s="10">
        <v>2.4452119778988601</v>
      </c>
      <c r="N4" s="11">
        <v>4.0243630000000002E-2</v>
      </c>
      <c r="O4" s="13">
        <v>9</v>
      </c>
      <c r="P4" s="22" t="s">
        <v>65</v>
      </c>
      <c r="Q4" s="23" t="s">
        <v>67</v>
      </c>
      <c r="R4" s="14">
        <v>2.7364999999999999</v>
      </c>
      <c r="S4" s="14">
        <v>3.050655568123144</v>
      </c>
      <c r="T4" s="14">
        <v>6.0266666666666677E-2</v>
      </c>
      <c r="U4" s="14">
        <v>5.5041666666666662E-2</v>
      </c>
      <c r="V4" s="14">
        <v>2.1630833333333337</v>
      </c>
      <c r="W4" s="14">
        <v>0.89704894300446203</v>
      </c>
      <c r="X4" s="14">
        <v>2.8778133000000001</v>
      </c>
      <c r="Y4" s="14">
        <v>2.7503576000000001</v>
      </c>
      <c r="Z4" s="14">
        <f t="shared" si="0"/>
        <v>2.8778133000000001</v>
      </c>
      <c r="AA4" s="14">
        <f t="shared" si="5"/>
        <v>2.6285467955401276</v>
      </c>
      <c r="AB4" s="14">
        <f t="shared" si="1"/>
        <v>1.0948305371176212</v>
      </c>
      <c r="AC4" s="51">
        <v>0.83333333333300175</v>
      </c>
      <c r="AD4" s="51">
        <f t="shared" si="2"/>
        <v>-89.166666666666998</v>
      </c>
      <c r="AE4" s="14">
        <v>2.4787343226578815</v>
      </c>
      <c r="AF4" s="46">
        <v>3946.13</v>
      </c>
      <c r="AG4" s="46">
        <v>2550.61</v>
      </c>
      <c r="AH4" s="47">
        <v>1.5471318625740509</v>
      </c>
      <c r="AI4" s="46">
        <v>3957.83</v>
      </c>
      <c r="AJ4" s="46">
        <v>2526.15</v>
      </c>
      <c r="AK4" s="47">
        <v>1.5667438592324288</v>
      </c>
      <c r="AL4" s="46">
        <v>3933.05</v>
      </c>
      <c r="AM4" s="46">
        <v>2478.6</v>
      </c>
      <c r="AN4" s="47">
        <v>1.5868030339707901</v>
      </c>
      <c r="AO4" s="16">
        <v>3945.67</v>
      </c>
      <c r="AP4" s="16">
        <v>2356.25</v>
      </c>
      <c r="AQ4" s="16">
        <v>2762.49</v>
      </c>
      <c r="AR4" s="17">
        <f t="shared" si="3"/>
        <v>0.18727207537715726</v>
      </c>
      <c r="AT4" s="14">
        <v>7.9011073911923688</v>
      </c>
      <c r="AU4" s="54">
        <v>12.875472817622191</v>
      </c>
      <c r="AV4" s="14">
        <v>2.4702629287615139</v>
      </c>
      <c r="AW4" s="14">
        <v>2.6821852671497557</v>
      </c>
      <c r="AX4" s="14">
        <v>3.883083333333333</v>
      </c>
      <c r="AY4" s="14">
        <v>3.9849089283287205</v>
      </c>
      <c r="AZ4" s="14">
        <v>5.1316666666666663E-2</v>
      </c>
      <c r="BA4" s="14">
        <v>7.4216666666666681E-2</v>
      </c>
      <c r="BB4" s="14">
        <v>2.4213000000000005</v>
      </c>
      <c r="BC4" s="14">
        <v>0.97444719645372335</v>
      </c>
      <c r="BD4" s="14"/>
      <c r="BE4" s="14"/>
      <c r="BF4" s="14"/>
      <c r="BG4" s="14"/>
      <c r="BH4" s="14"/>
      <c r="BI4" s="49"/>
      <c r="BJ4" s="49"/>
      <c r="BK4" s="33">
        <v>2.5597964339214467</v>
      </c>
      <c r="BL4" s="46">
        <v>4327.95</v>
      </c>
      <c r="BM4" s="46">
        <v>2304.39</v>
      </c>
      <c r="BN4" s="47">
        <v>1.8781326077617071</v>
      </c>
      <c r="BO4" s="46">
        <v>4342.34</v>
      </c>
      <c r="BP4" s="46">
        <v>2324.73</v>
      </c>
      <c r="BQ4" s="47">
        <v>1.8678900345416458</v>
      </c>
      <c r="BR4" s="46">
        <v>4363.5600000000004</v>
      </c>
      <c r="BS4" s="46">
        <v>2284.73</v>
      </c>
      <c r="BT4" s="47">
        <v>1.9098799420500454</v>
      </c>
      <c r="BU4" s="16">
        <v>4344.6166666666677</v>
      </c>
      <c r="BV4" s="34">
        <v>2304.6166666666668</v>
      </c>
      <c r="BW4" s="17">
        <v>1.8851797478973369</v>
      </c>
      <c r="BX4" s="16">
        <v>28.167357164714641</v>
      </c>
      <c r="BY4" s="16">
        <v>51.318558502030783</v>
      </c>
      <c r="BZ4" s="16"/>
      <c r="CA4" s="37"/>
      <c r="CB4" s="14">
        <v>8.0514337867279409</v>
      </c>
      <c r="CC4" s="39">
        <v>2.4675784154631426</v>
      </c>
      <c r="CD4" s="14">
        <v>2.6882264003613101</v>
      </c>
      <c r="CE4" s="14"/>
      <c r="CF4" s="14">
        <v>2.6318833333333336</v>
      </c>
      <c r="CG4" s="14">
        <v>2.9266371821825938</v>
      </c>
      <c r="CH4" s="14">
        <v>5.0516666666666668E-2</v>
      </c>
      <c r="CI4" s="14">
        <v>4.6816666666666673E-2</v>
      </c>
      <c r="CJ4" s="14">
        <v>2.049666666666667</v>
      </c>
      <c r="CK4" s="14">
        <v>0.89928582516352706</v>
      </c>
      <c r="CL4" s="14">
        <v>2.4743297403224842</v>
      </c>
      <c r="CM4" s="16">
        <v>3660.98</v>
      </c>
      <c r="CN4" s="16">
        <v>2284.67</v>
      </c>
      <c r="CO4" s="17">
        <v>1.6024108514577597</v>
      </c>
      <c r="CP4" s="16">
        <v>3665.07</v>
      </c>
      <c r="CQ4" s="16">
        <v>2324.73</v>
      </c>
      <c r="CR4" s="17">
        <v>1.5765572776193364</v>
      </c>
      <c r="CS4" s="16">
        <v>3675.72</v>
      </c>
      <c r="CT4" s="16">
        <v>2085.44</v>
      </c>
      <c r="CU4" s="17">
        <v>1.7625632959950897</v>
      </c>
      <c r="CV4" s="16">
        <v>3667.2566666666667</v>
      </c>
      <c r="CW4" s="16"/>
      <c r="CX4" s="14">
        <v>7.8883876959232353</v>
      </c>
      <c r="CY4" s="14">
        <v>2.4761686797566482</v>
      </c>
      <c r="CZ4" s="14">
        <v>2.6882264003613101</v>
      </c>
      <c r="DA4" s="40">
        <v>3.4303666666666666</v>
      </c>
      <c r="DB4" s="40">
        <v>3.4739039377066918</v>
      </c>
      <c r="DC4" s="40">
        <v>4.5533333333333335E-2</v>
      </c>
      <c r="DD4" s="40">
        <v>5.6683333333333336E-2</v>
      </c>
      <c r="DE4" s="40">
        <v>2.0038333333333331</v>
      </c>
      <c r="DF4" s="40">
        <v>0.98746733593653524</v>
      </c>
      <c r="DG4" s="14">
        <v>2.4745499694392543</v>
      </c>
      <c r="DH4" s="46">
        <v>4061.13</v>
      </c>
      <c r="DI4" s="46">
        <v>2345.36</v>
      </c>
      <c r="DJ4" s="47">
        <v>1.7315593341747109</v>
      </c>
      <c r="DK4" s="46">
        <v>4060.81</v>
      </c>
      <c r="DL4" s="46">
        <v>2324.8000000000002</v>
      </c>
      <c r="DM4" s="47">
        <v>1.7467352030282173</v>
      </c>
      <c r="DN4" s="46">
        <v>4073.9</v>
      </c>
      <c r="DO4" s="46">
        <v>2284.4699999999998</v>
      </c>
      <c r="DP4" s="47">
        <v>1.7833020350453279</v>
      </c>
      <c r="DQ4" s="16">
        <v>4065.28</v>
      </c>
      <c r="DR4" s="34">
        <v>2318.2099999999996</v>
      </c>
      <c r="DS4" s="17">
        <v>1.7536288774528628</v>
      </c>
      <c r="DT4" s="43">
        <v>2060.23</v>
      </c>
      <c r="DU4" s="43">
        <v>2442.33</v>
      </c>
      <c r="DV4" s="17">
        <f t="shared" si="4"/>
        <v>0.20266331264116599</v>
      </c>
      <c r="DW4" s="42"/>
      <c r="DX4" s="42"/>
      <c r="DY4" s="17"/>
      <c r="DZ4" s="13">
        <v>9</v>
      </c>
    </row>
    <row r="5" spans="1:130">
      <c r="A5" s="7">
        <v>11</v>
      </c>
      <c r="B5" s="205"/>
      <c r="C5" s="206"/>
      <c r="D5" s="8" t="s">
        <v>15</v>
      </c>
      <c r="E5" s="8" t="s">
        <v>19</v>
      </c>
      <c r="F5" s="9">
        <v>1388.24</v>
      </c>
      <c r="G5" s="10">
        <v>25.579999923706001</v>
      </c>
      <c r="H5" s="10">
        <v>27.110000610351499</v>
      </c>
      <c r="I5" s="10">
        <v>33.009998321533203</v>
      </c>
      <c r="J5" s="10">
        <v>10.3538218766511</v>
      </c>
      <c r="K5" s="10">
        <v>0.28116849999999999</v>
      </c>
      <c r="L5" s="10">
        <v>2.6478329655775399</v>
      </c>
      <c r="M5" s="10">
        <v>2.3736810567303901</v>
      </c>
      <c r="N5" s="11">
        <v>0.1678277</v>
      </c>
      <c r="O5" s="13">
        <v>11</v>
      </c>
      <c r="P5" s="20" t="s">
        <v>69</v>
      </c>
      <c r="Q5" s="21" t="s">
        <v>66</v>
      </c>
      <c r="R5" s="14">
        <v>3.0029999999999983</v>
      </c>
      <c r="S5" s="14">
        <v>2.6026603333216016</v>
      </c>
      <c r="T5" s="14">
        <v>6.2399999999999997E-2</v>
      </c>
      <c r="U5" s="14">
        <v>9.7150000000000014E-2</v>
      </c>
      <c r="V5" s="14">
        <v>1.895933333333335</v>
      </c>
      <c r="W5" s="14">
        <v>1.1536004259602308</v>
      </c>
      <c r="X5" s="14">
        <v>2.9374912000000002</v>
      </c>
      <c r="Y5" s="14">
        <v>2.8129841999999998</v>
      </c>
      <c r="Z5" s="14">
        <f t="shared" si="0"/>
        <v>2.9374912000000002</v>
      </c>
      <c r="AA5" s="14">
        <f t="shared" si="5"/>
        <v>2.6937544900388599</v>
      </c>
      <c r="AB5" s="14">
        <f t="shared" si="1"/>
        <v>1.0904821545031091</v>
      </c>
      <c r="AC5" s="51">
        <v>95.458333333332973</v>
      </c>
      <c r="AD5" s="51">
        <f t="shared" si="2"/>
        <v>5.4583333333329733</v>
      </c>
      <c r="AE5" s="14">
        <v>2.3765348894586138</v>
      </c>
      <c r="AF5" s="46">
        <v>3320.52</v>
      </c>
      <c r="AG5" s="46">
        <v>2118.3200000000002</v>
      </c>
      <c r="AH5" s="47">
        <v>1.5675252086559159</v>
      </c>
      <c r="AI5" s="46">
        <v>3337.34</v>
      </c>
      <c r="AJ5" s="46">
        <v>2084.9699999999998</v>
      </c>
      <c r="AK5" s="47">
        <v>1.600665717012715</v>
      </c>
      <c r="AL5" s="46">
        <v>3304.36</v>
      </c>
      <c r="AM5" s="46">
        <v>2170.23</v>
      </c>
      <c r="AN5" s="47">
        <v>1.5225851637844836</v>
      </c>
      <c r="AO5" s="16">
        <v>3320.7400000000002</v>
      </c>
      <c r="AP5" s="16">
        <v>2029.6999999999998</v>
      </c>
      <c r="AQ5" s="16">
        <v>2340.7799999999997</v>
      </c>
      <c r="AR5" s="17">
        <f t="shared" si="3"/>
        <v>0.1650089604851038</v>
      </c>
      <c r="AT5" s="14">
        <v>10.738858398161378</v>
      </c>
      <c r="AU5" s="54">
        <v>16.058287795992715</v>
      </c>
      <c r="AV5" s="14">
        <v>2.3747707452214328</v>
      </c>
      <c r="AW5" s="14">
        <v>2.6604754348923954</v>
      </c>
      <c r="AX5" s="14">
        <v>4.3779166666666667</v>
      </c>
      <c r="AY5" s="14">
        <v>4.0051422892040218</v>
      </c>
      <c r="AZ5" s="14">
        <v>8.168333333333333E-2</v>
      </c>
      <c r="BA5" s="14">
        <v>9.3666666666666662E-2</v>
      </c>
      <c r="BB5" s="14">
        <v>2.5478499999999999</v>
      </c>
      <c r="BC5" s="14">
        <v>1.093073941085057</v>
      </c>
      <c r="BD5" s="14"/>
      <c r="BE5" s="14"/>
      <c r="BF5" s="14"/>
      <c r="BG5" s="14"/>
      <c r="BH5" s="14"/>
      <c r="BI5" s="49"/>
      <c r="BJ5" s="49"/>
      <c r="BK5" s="33">
        <v>2.4862778495352429</v>
      </c>
      <c r="BL5" s="46">
        <v>3913.3</v>
      </c>
      <c r="BM5" s="46">
        <v>2041.94</v>
      </c>
      <c r="BN5" s="47">
        <v>1.9164617961350481</v>
      </c>
      <c r="BO5" s="46">
        <v>3884.88</v>
      </c>
      <c r="BP5" s="46">
        <v>2101.5700000000002</v>
      </c>
      <c r="BQ5" s="47">
        <v>1.848560837849798</v>
      </c>
      <c r="BR5" s="46">
        <v>3897.15</v>
      </c>
      <c r="BS5" s="46">
        <v>2135.12</v>
      </c>
      <c r="BT5" s="47">
        <v>1.8252604069092138</v>
      </c>
      <c r="BU5" s="16">
        <v>3898.4433333333332</v>
      </c>
      <c r="BV5" s="34">
        <v>2092.8766666666666</v>
      </c>
      <c r="BW5" s="17">
        <v>1.8627200519858631</v>
      </c>
      <c r="BX5" s="16">
        <v>20.446002932009282</v>
      </c>
      <c r="BY5" s="16">
        <v>37.250899736998491</v>
      </c>
      <c r="BZ5" s="16"/>
      <c r="CA5" s="37"/>
      <c r="CB5" s="14">
        <v>10.811418948835385</v>
      </c>
      <c r="CC5" s="39">
        <v>2.3752501472435585</v>
      </c>
      <c r="CD5" s="14">
        <v>2.669084570991175</v>
      </c>
      <c r="CE5" s="14"/>
      <c r="CF5" s="14">
        <v>2.9880499999999999</v>
      </c>
      <c r="CG5" s="14">
        <v>2.6803099011060727</v>
      </c>
      <c r="CH5" s="14">
        <v>4.3799999999999999E-2</v>
      </c>
      <c r="CI5" s="14">
        <v>6.5449999999999994E-2</v>
      </c>
      <c r="CJ5" s="14">
        <v>1.7536999999999998</v>
      </c>
      <c r="CK5" s="14">
        <v>1.1148151184931763</v>
      </c>
      <c r="CL5" s="14">
        <v>2.3737800190303386</v>
      </c>
      <c r="CM5" s="16">
        <v>3248.31</v>
      </c>
      <c r="CN5" s="16">
        <v>1948.48</v>
      </c>
      <c r="CO5" s="17">
        <v>1.6670994826736738</v>
      </c>
      <c r="CP5" s="16">
        <v>3268</v>
      </c>
      <c r="CQ5" s="16">
        <v>1962.92</v>
      </c>
      <c r="CR5" s="17">
        <v>1.664866627269578</v>
      </c>
      <c r="CS5" s="16">
        <v>3276.94</v>
      </c>
      <c r="CT5" s="16">
        <v>2169.9299999999998</v>
      </c>
      <c r="CU5" s="17">
        <v>1.5101593138949183</v>
      </c>
      <c r="CV5" s="16">
        <v>3264.4166666666665</v>
      </c>
      <c r="CW5" s="16"/>
      <c r="CX5" s="14">
        <v>10.716279677711487</v>
      </c>
      <c r="CY5" s="14">
        <v>2.3830580035291149</v>
      </c>
      <c r="CZ5" s="14">
        <v>2.669084570991175</v>
      </c>
      <c r="DA5" s="40">
        <v>3.7389666666666663</v>
      </c>
      <c r="DB5" s="40">
        <v>3.4049781324014057</v>
      </c>
      <c r="DC5" s="40">
        <v>7.6516666666666663E-2</v>
      </c>
      <c r="DD5" s="40">
        <v>0.10203333333333332</v>
      </c>
      <c r="DE5" s="40">
        <v>1.9350500000000002</v>
      </c>
      <c r="DF5" s="40">
        <v>1.0980883052043893</v>
      </c>
      <c r="DG5" s="14">
        <v>2.3757907829222993</v>
      </c>
      <c r="DH5" s="46">
        <v>3723.11</v>
      </c>
      <c r="DI5" s="46">
        <v>2021.82</v>
      </c>
      <c r="DJ5" s="47">
        <v>1.8414646209850531</v>
      </c>
      <c r="DK5" s="46">
        <v>3732.9</v>
      </c>
      <c r="DL5" s="46">
        <v>2052.86</v>
      </c>
      <c r="DM5" s="47">
        <v>1.8183899535282484</v>
      </c>
      <c r="DN5" s="46">
        <v>3732.9</v>
      </c>
      <c r="DO5" s="46">
        <v>2101.2399999999998</v>
      </c>
      <c r="DP5" s="47">
        <v>1.7765224343720853</v>
      </c>
      <c r="DQ5" s="16">
        <v>3729.6366666666668</v>
      </c>
      <c r="DR5" s="34">
        <v>2058.64</v>
      </c>
      <c r="DS5" s="17">
        <v>1.811699309576549</v>
      </c>
      <c r="DT5" s="43">
        <v>1912.69</v>
      </c>
      <c r="DU5" s="43">
        <v>2195.25</v>
      </c>
      <c r="DV5" s="17">
        <f t="shared" si="4"/>
        <v>0.15864106012767323</v>
      </c>
      <c r="DW5" s="42">
        <v>1945.6758720930234</v>
      </c>
      <c r="DX5" s="42">
        <v>1940.0362318840578</v>
      </c>
      <c r="DY5" s="17">
        <f t="shared" si="6"/>
        <v>-2.8943499264862025E-3</v>
      </c>
      <c r="DZ5" s="13">
        <v>11</v>
      </c>
    </row>
    <row r="6" spans="1:130">
      <c r="A6" s="7">
        <v>12</v>
      </c>
      <c r="B6" s="205"/>
      <c r="C6" s="206"/>
      <c r="D6" s="8" t="s">
        <v>15</v>
      </c>
      <c r="E6" s="8" t="s">
        <v>20</v>
      </c>
      <c r="F6" s="9">
        <v>1388.7</v>
      </c>
      <c r="G6" s="10">
        <v>25.629999160766602</v>
      </c>
      <c r="H6" s="10">
        <v>26.559999465942301</v>
      </c>
      <c r="I6" s="10">
        <v>34.580001831054602</v>
      </c>
      <c r="J6" s="10">
        <v>5.82501041881582</v>
      </c>
      <c r="K6" s="10">
        <v>0.22437670000000001</v>
      </c>
      <c r="L6" s="10">
        <v>2.6837869413105699</v>
      </c>
      <c r="M6" s="10">
        <v>2.52745607236041</v>
      </c>
      <c r="N6" s="11">
        <v>0.1250597</v>
      </c>
      <c r="O6" s="13">
        <v>12</v>
      </c>
      <c r="P6" s="22" t="s">
        <v>69</v>
      </c>
      <c r="Q6" s="23" t="s">
        <v>67</v>
      </c>
      <c r="R6" s="14">
        <v>2.9008333333333329</v>
      </c>
      <c r="S6" s="14">
        <v>2.6073337909628447</v>
      </c>
      <c r="T6" s="14">
        <v>4.041666666666667E-2</v>
      </c>
      <c r="U6" s="14">
        <v>6.0583333333333322E-2</v>
      </c>
      <c r="V6" s="14">
        <v>2.0887500000000001</v>
      </c>
      <c r="W6" s="14">
        <v>1.1133100061203898</v>
      </c>
      <c r="X6" s="14">
        <v>2.9020823999999998</v>
      </c>
      <c r="Y6" s="14">
        <v>2.8030455000000001</v>
      </c>
      <c r="Z6" s="14">
        <f t="shared" si="0"/>
        <v>2.9020823999999998</v>
      </c>
      <c r="AA6" s="14">
        <f t="shared" si="5"/>
        <v>2.7073883481290024</v>
      </c>
      <c r="AB6" s="14">
        <f t="shared" si="1"/>
        <v>1.0719121259443791</v>
      </c>
      <c r="AC6" s="51">
        <v>91.9166666666667</v>
      </c>
      <c r="AD6" s="51">
        <f t="shared" si="2"/>
        <v>1.9166666666666998</v>
      </c>
      <c r="AE6" s="14">
        <v>2.5258567000869121</v>
      </c>
      <c r="AF6" s="46">
        <v>3612.86</v>
      </c>
      <c r="AG6" s="46">
        <v>2165.4699999999998</v>
      </c>
      <c r="AH6" s="47">
        <v>1.6683953137194236</v>
      </c>
      <c r="AI6" s="46">
        <v>3613.7</v>
      </c>
      <c r="AJ6" s="46">
        <v>2322.3000000000002</v>
      </c>
      <c r="AK6" s="47">
        <v>1.5560866382465657</v>
      </c>
      <c r="AL6" s="46">
        <v>3613.1</v>
      </c>
      <c r="AM6" s="46">
        <v>2322.37</v>
      </c>
      <c r="AN6" s="47">
        <v>1.5557813785055783</v>
      </c>
      <c r="AO6" s="16">
        <v>3613.22</v>
      </c>
      <c r="AP6" s="16">
        <v>2140.73</v>
      </c>
      <c r="AQ6" s="48">
        <v>2548.7200000000003</v>
      </c>
      <c r="AR6" s="17">
        <f t="shared" si="3"/>
        <v>0.20874574991011685</v>
      </c>
      <c r="AT6" s="14">
        <v>6.1515511804627723</v>
      </c>
      <c r="AU6" s="54">
        <v>10.685829175664606</v>
      </c>
      <c r="AV6" s="14">
        <v>2.5144912361789915</v>
      </c>
      <c r="AW6" s="14">
        <v>2.6793103858478786</v>
      </c>
      <c r="AX6" s="14">
        <v>4.0173666666666668</v>
      </c>
      <c r="AY6" s="14">
        <v>3.7242831048116103</v>
      </c>
      <c r="AZ6" s="14">
        <v>4.965E-2</v>
      </c>
      <c r="BA6" s="14">
        <v>4.696666666666667E-2</v>
      </c>
      <c r="BB6" s="14">
        <v>2.4464999999999999</v>
      </c>
      <c r="BC6" s="14">
        <v>1.0786952961434122</v>
      </c>
      <c r="BD6" s="14"/>
      <c r="BE6" s="14"/>
      <c r="BF6" s="14"/>
      <c r="BG6" s="14"/>
      <c r="BH6" s="14"/>
      <c r="BI6" s="49"/>
      <c r="BJ6" s="49"/>
      <c r="BK6" s="33">
        <v>2.5896438953950067</v>
      </c>
      <c r="BL6" s="46">
        <v>4248.0200000000004</v>
      </c>
      <c r="BM6" s="46">
        <v>2222.52</v>
      </c>
      <c r="BN6" s="47">
        <v>1.9113528787142524</v>
      </c>
      <c r="BO6" s="46">
        <v>4246.75</v>
      </c>
      <c r="BP6" s="46">
        <v>2237.14</v>
      </c>
      <c r="BQ6" s="47">
        <v>1.898294250695084</v>
      </c>
      <c r="BR6" s="46">
        <v>4212.4399999999996</v>
      </c>
      <c r="BS6" s="46">
        <v>2286.19</v>
      </c>
      <c r="BT6" s="47">
        <v>1.8425590174045026</v>
      </c>
      <c r="BU6" s="16">
        <v>4235.7366666666667</v>
      </c>
      <c r="BV6" s="34">
        <v>2248.6166666666668</v>
      </c>
      <c r="BW6" s="17">
        <v>1.8837077610679158</v>
      </c>
      <c r="BX6" s="16">
        <v>28.386927449544917</v>
      </c>
      <c r="BY6" s="16">
        <v>51.718597115574745</v>
      </c>
      <c r="BZ6" s="16"/>
      <c r="CA6" s="37"/>
      <c r="CB6" s="14">
        <v>6.3030338899040252</v>
      </c>
      <c r="CC6" s="39">
        <v>2.5150147570697881</v>
      </c>
      <c r="CD6" s="14">
        <v>2.6842770140308958</v>
      </c>
      <c r="CE6" s="14"/>
      <c r="CF6" s="14">
        <v>2.8445</v>
      </c>
      <c r="CG6" s="14">
        <v>2.519928033046229</v>
      </c>
      <c r="CH6" s="14">
        <v>2.8166666666666666E-2</v>
      </c>
      <c r="CI6" s="14">
        <v>6.2766666666666665E-2</v>
      </c>
      <c r="CJ6" s="14">
        <v>1.9113500000000001</v>
      </c>
      <c r="CK6" s="14">
        <v>1.1288020779551431</v>
      </c>
      <c r="CL6" s="14">
        <v>2.5211775319227394</v>
      </c>
      <c r="CM6" s="16">
        <v>3458.6</v>
      </c>
      <c r="CN6" s="16">
        <v>2080.44</v>
      </c>
      <c r="CO6" s="17">
        <v>1.6624367922170309</v>
      </c>
      <c r="CP6" s="16">
        <v>3482.55</v>
      </c>
      <c r="CQ6" s="16">
        <v>2260.87</v>
      </c>
      <c r="CR6" s="17">
        <v>1.540358357623393</v>
      </c>
      <c r="CS6" s="16">
        <v>3436.64</v>
      </c>
      <c r="CT6" s="16">
        <v>2301.0500000000002</v>
      </c>
      <c r="CU6" s="17">
        <v>1.4935094848004171</v>
      </c>
      <c r="CV6" s="16">
        <v>3459.2633333333329</v>
      </c>
      <c r="CW6" s="16"/>
      <c r="CX6" s="14">
        <v>6.0936192866377494</v>
      </c>
      <c r="CY6" s="14">
        <v>2.5207073921971253</v>
      </c>
      <c r="CZ6" s="14">
        <v>2.6842770140308958</v>
      </c>
      <c r="DA6" s="40">
        <v>3.6218000000000004</v>
      </c>
      <c r="DB6" s="40">
        <v>3.2703973936379089</v>
      </c>
      <c r="DC6" s="40">
        <v>8.0283333333333332E-2</v>
      </c>
      <c r="DD6" s="40">
        <v>5.4999999999999993E-2</v>
      </c>
      <c r="DE6" s="40">
        <v>1.9795333333333334</v>
      </c>
      <c r="DF6" s="40">
        <v>1.1074495127245683</v>
      </c>
      <c r="DG6" s="14">
        <v>2.5232041780065853</v>
      </c>
      <c r="DH6" s="46">
        <v>4112.97</v>
      </c>
      <c r="DI6" s="46">
        <v>2167.33</v>
      </c>
      <c r="DJ6" s="47">
        <v>1.8977128540646788</v>
      </c>
      <c r="DK6" s="46">
        <v>4114.7</v>
      </c>
      <c r="DL6" s="46">
        <v>2260.87</v>
      </c>
      <c r="DM6" s="47">
        <v>1.8199631115455555</v>
      </c>
      <c r="DN6" s="46">
        <v>4115.13</v>
      </c>
      <c r="DO6" s="46">
        <v>2296.7600000000002</v>
      </c>
      <c r="DP6" s="47">
        <v>1.7917109319214892</v>
      </c>
      <c r="DQ6" s="16">
        <v>4114.2666666666664</v>
      </c>
      <c r="DR6" s="34">
        <v>2241.6533333333332</v>
      </c>
      <c r="DS6" s="17">
        <v>1.8353715115034142</v>
      </c>
      <c r="DT6" s="43">
        <v>2270.36</v>
      </c>
      <c r="DU6" s="43">
        <v>2417.7600000000002</v>
      </c>
      <c r="DV6" s="17">
        <f t="shared" si="4"/>
        <v>6.7031162952906342E-2</v>
      </c>
      <c r="DW6" s="42"/>
      <c r="DX6" s="42"/>
      <c r="DY6" s="17"/>
      <c r="DZ6" s="13">
        <v>12</v>
      </c>
    </row>
    <row r="7" spans="1:130">
      <c r="A7" s="7">
        <v>17</v>
      </c>
      <c r="B7" s="205"/>
      <c r="C7" s="206"/>
      <c r="D7" s="8" t="s">
        <v>15</v>
      </c>
      <c r="E7" s="8" t="s">
        <v>21</v>
      </c>
      <c r="F7" s="9">
        <v>1390.05</v>
      </c>
      <c r="G7" s="10">
        <v>25.549999237060501</v>
      </c>
      <c r="H7" s="10">
        <v>26.899999618530199</v>
      </c>
      <c r="I7" s="10">
        <v>33.389999389648402</v>
      </c>
      <c r="J7" s="10">
        <v>9.4595382433634292</v>
      </c>
      <c r="K7" s="10">
        <v>0.14554800000000001</v>
      </c>
      <c r="L7" s="10">
        <v>2.67881321883866</v>
      </c>
      <c r="M7" s="10">
        <v>2.4254098579343402</v>
      </c>
      <c r="N7" s="11">
        <v>8.016972E-2</v>
      </c>
      <c r="O7" s="13">
        <v>17</v>
      </c>
      <c r="P7" s="20" t="s">
        <v>70</v>
      </c>
      <c r="Q7" s="21" t="s">
        <v>66</v>
      </c>
      <c r="R7" s="14">
        <v>3.1079166666666667</v>
      </c>
      <c r="S7" s="14">
        <v>2.6874279805863601</v>
      </c>
      <c r="T7" s="14">
        <v>4.3216666666666667E-2</v>
      </c>
      <c r="U7" s="14">
        <v>4.8666666666666664E-2</v>
      </c>
      <c r="V7" s="14">
        <v>1.9629499999999998</v>
      </c>
      <c r="W7" s="14">
        <v>1.1562471647485857</v>
      </c>
      <c r="X7" s="14">
        <v>3.1928038000000001</v>
      </c>
      <c r="Y7" s="14">
        <v>2.9678648999999999</v>
      </c>
      <c r="Z7" s="14">
        <f t="shared" si="0"/>
        <v>3.1928038000000001</v>
      </c>
      <c r="AA7" s="14">
        <f t="shared" si="5"/>
        <v>2.7587733592186305</v>
      </c>
      <c r="AB7" s="14">
        <f t="shared" si="1"/>
        <v>1.1573273278615031</v>
      </c>
      <c r="AC7" s="51">
        <v>87</v>
      </c>
      <c r="AD7" s="51">
        <f t="shared" si="2"/>
        <v>-3</v>
      </c>
      <c r="AE7" s="14">
        <v>2.4243536400501591</v>
      </c>
      <c r="AF7" s="46">
        <v>3778.69</v>
      </c>
      <c r="AG7" s="46">
        <v>2333.7600000000002</v>
      </c>
      <c r="AH7" s="47">
        <v>1.6191424996572055</v>
      </c>
      <c r="AI7" s="46">
        <v>3746.41</v>
      </c>
      <c r="AJ7" s="46">
        <v>2375.6999999999998</v>
      </c>
      <c r="AK7" s="47">
        <v>1.5769709980216358</v>
      </c>
      <c r="AL7" s="46">
        <v>3759.7</v>
      </c>
      <c r="AM7" s="46">
        <v>2609.8200000000002</v>
      </c>
      <c r="AN7" s="47">
        <v>1.4405974358384868</v>
      </c>
      <c r="AO7" s="16">
        <v>3761.6</v>
      </c>
      <c r="AP7" s="16">
        <v>2343.91</v>
      </c>
      <c r="AQ7" s="16">
        <v>2636.7200000000003</v>
      </c>
      <c r="AR7" s="17">
        <f t="shared" si="3"/>
        <v>0.13272670876478554</v>
      </c>
      <c r="AT7" s="14">
        <v>9.3179832451046014</v>
      </c>
      <c r="AU7" s="54">
        <v>13.868397757450577</v>
      </c>
      <c r="AV7" s="14">
        <v>2.4230862928509023</v>
      </c>
      <c r="AW7" s="14">
        <v>2.6720692586715038</v>
      </c>
      <c r="AX7" s="14">
        <v>4.33</v>
      </c>
      <c r="AY7" s="14">
        <v>3.96662789325122</v>
      </c>
      <c r="AZ7" s="14">
        <v>5.2416666666666667E-2</v>
      </c>
      <c r="BA7" s="14">
        <v>6.9266666666666671E-2</v>
      </c>
      <c r="BB7" s="14">
        <v>2.3824333333333332</v>
      </c>
      <c r="BC7" s="14">
        <v>1.0916073089101748</v>
      </c>
      <c r="BD7" s="14"/>
      <c r="BE7" s="14"/>
      <c r="BF7" s="14"/>
      <c r="BG7" s="14"/>
      <c r="BH7" s="14"/>
      <c r="BI7" s="49"/>
      <c r="BJ7" s="49"/>
      <c r="BK7" s="33">
        <v>2.5191324118593257</v>
      </c>
      <c r="BL7" s="46">
        <v>4172.83</v>
      </c>
      <c r="BM7" s="46">
        <v>2198.25</v>
      </c>
      <c r="BN7" s="47">
        <v>1.8982508813829182</v>
      </c>
      <c r="BO7" s="46">
        <v>4174.26</v>
      </c>
      <c r="BP7" s="46">
        <v>2260.1</v>
      </c>
      <c r="BQ7" s="47">
        <v>1.8469359762842354</v>
      </c>
      <c r="BR7" s="46">
        <v>4172.88</v>
      </c>
      <c r="BS7" s="46">
        <v>2273.61</v>
      </c>
      <c r="BT7" s="47">
        <v>1.8353543483710926</v>
      </c>
      <c r="BU7" s="16">
        <v>4173.3233333333337</v>
      </c>
      <c r="BV7" s="34">
        <v>2243.9866666666671</v>
      </c>
      <c r="BW7" s="17">
        <v>1.8597808067784121</v>
      </c>
      <c r="BX7" s="16">
        <v>26.525175818750558</v>
      </c>
      <c r="BY7" s="16">
        <v>48.326642044232166</v>
      </c>
      <c r="BZ7" s="16"/>
      <c r="CA7" s="37"/>
      <c r="CB7" s="14">
        <v>9.1976531040422458</v>
      </c>
      <c r="CC7" s="39">
        <v>2.4253339994494443</v>
      </c>
      <c r="CD7" s="14">
        <v>2.6768166807459259</v>
      </c>
      <c r="CE7" s="14"/>
      <c r="CF7" s="14">
        <v>2.8878833333333329</v>
      </c>
      <c r="CG7" s="14">
        <v>3.2961587179624061</v>
      </c>
      <c r="CH7" s="14">
        <v>6.1399999999999996E-2</v>
      </c>
      <c r="CI7" s="14">
        <v>3.5975E-2</v>
      </c>
      <c r="CJ7" s="14">
        <v>1.9087916666666649</v>
      </c>
      <c r="CK7" s="14">
        <v>0.87613600570743821</v>
      </c>
      <c r="CL7" s="14">
        <v>2.4189979902732719</v>
      </c>
      <c r="CM7" s="16">
        <v>3614.08</v>
      </c>
      <c r="CN7" s="16">
        <v>2144.17</v>
      </c>
      <c r="CO7" s="17">
        <v>1.6855379937225126</v>
      </c>
      <c r="CP7" s="16">
        <v>3654.48</v>
      </c>
      <c r="CQ7" s="16">
        <v>2253.9699999999998</v>
      </c>
      <c r="CR7" s="17">
        <v>1.6213525468395766</v>
      </c>
      <c r="CS7" s="16">
        <v>3628.65</v>
      </c>
      <c r="CT7" s="16">
        <v>2535.4899999999998</v>
      </c>
      <c r="CU7" s="17">
        <v>1.4311434870577286</v>
      </c>
      <c r="CV7" s="16">
        <v>3632.4033333333332</v>
      </c>
      <c r="CW7" s="16"/>
      <c r="CX7" s="14">
        <v>9.3188816473032894</v>
      </c>
      <c r="CY7" s="14">
        <v>2.4273673023519406</v>
      </c>
      <c r="CZ7" s="14">
        <v>2.6768166807459259</v>
      </c>
      <c r="DA7" s="40">
        <v>3.7493999999999996</v>
      </c>
      <c r="DB7" s="40">
        <v>3.3606363924894653</v>
      </c>
      <c r="DC7" s="40">
        <v>5.4433333333333341E-2</v>
      </c>
      <c r="DD7" s="40">
        <v>6.2516666666666665E-2</v>
      </c>
      <c r="DE7" s="40">
        <v>1.8088666666666668</v>
      </c>
      <c r="DF7" s="40">
        <v>1.1156815442394674</v>
      </c>
      <c r="DG7" s="14">
        <v>2.4211527909617412</v>
      </c>
      <c r="DH7" s="46">
        <v>3924.25</v>
      </c>
      <c r="DI7" s="46">
        <v>2198</v>
      </c>
      <c r="DJ7" s="47">
        <v>1.7853730664240219</v>
      </c>
      <c r="DK7" s="46">
        <v>3908.59</v>
      </c>
      <c r="DL7" s="46">
        <v>2179.88</v>
      </c>
      <c r="DM7" s="47">
        <v>1.7930298915536635</v>
      </c>
      <c r="DN7" s="46">
        <v>3926.19</v>
      </c>
      <c r="DO7" s="46">
        <v>2293.6</v>
      </c>
      <c r="DP7" s="47">
        <v>1.7118024066968958</v>
      </c>
      <c r="DQ7" s="16">
        <v>3919.6766666666667</v>
      </c>
      <c r="DR7" s="34">
        <v>2223.8266666666664</v>
      </c>
      <c r="DS7" s="17">
        <v>1.7625819158567517</v>
      </c>
      <c r="DT7" s="43">
        <v>2152.4</v>
      </c>
      <c r="DU7" s="43">
        <v>2343.17</v>
      </c>
      <c r="DV7" s="17">
        <f t="shared" si="4"/>
        <v>9.2559048551396364E-2</v>
      </c>
      <c r="DW7" s="42"/>
      <c r="DX7" s="42"/>
      <c r="DY7" s="17"/>
      <c r="DZ7" s="13">
        <v>17</v>
      </c>
    </row>
    <row r="8" spans="1:130">
      <c r="A8" s="7">
        <v>18</v>
      </c>
      <c r="B8" s="205"/>
      <c r="C8" s="206"/>
      <c r="D8" s="8" t="s">
        <v>15</v>
      </c>
      <c r="E8" s="8" t="s">
        <v>22</v>
      </c>
      <c r="F8" s="9">
        <v>1390.32</v>
      </c>
      <c r="G8" s="10">
        <v>25.620000839233398</v>
      </c>
      <c r="H8" s="10">
        <v>27.209999084472599</v>
      </c>
      <c r="I8" s="10">
        <v>35.840000152587798</v>
      </c>
      <c r="J8" s="10">
        <v>4.1837977654328702</v>
      </c>
      <c r="K8" s="10">
        <v>0.18050450000000001</v>
      </c>
      <c r="L8" s="10">
        <v>2.66996796622337</v>
      </c>
      <c r="M8" s="10">
        <v>2.55826190611474</v>
      </c>
      <c r="N8" s="11">
        <v>9.7783090000000003E-2</v>
      </c>
      <c r="O8" s="13">
        <v>18</v>
      </c>
      <c r="P8" s="20" t="s">
        <v>71</v>
      </c>
      <c r="Q8" s="21" t="s">
        <v>66</v>
      </c>
      <c r="R8" s="14">
        <v>3.1905000000000001</v>
      </c>
      <c r="S8" s="14">
        <v>2.8365567014873001</v>
      </c>
      <c r="T8" s="14">
        <v>0.10023333333333334</v>
      </c>
      <c r="U8" s="14">
        <v>0.11633333333333334</v>
      </c>
      <c r="V8" s="14">
        <v>2.1251833333333332</v>
      </c>
      <c r="W8" s="14">
        <v>1.1271736089796529</v>
      </c>
      <c r="X8" s="14">
        <v>3.2038655</v>
      </c>
      <c r="Y8" s="14">
        <v>3.0726429999999998</v>
      </c>
      <c r="Z8" s="14">
        <f t="shared" si="0"/>
        <v>3.2038655</v>
      </c>
      <c r="AA8" s="14">
        <f t="shared" si="5"/>
        <v>2.9467950528662952</v>
      </c>
      <c r="AB8" s="14">
        <f t="shared" si="1"/>
        <v>1.0872373010412302</v>
      </c>
      <c r="AC8" s="51">
        <v>112.33333333333297</v>
      </c>
      <c r="AD8" s="51">
        <f t="shared" si="2"/>
        <v>22.333333333332973</v>
      </c>
      <c r="AE8" s="14">
        <v>2.5710705467092674</v>
      </c>
      <c r="AF8" s="46">
        <v>3838.55</v>
      </c>
      <c r="AG8" s="46">
        <v>2435.33</v>
      </c>
      <c r="AH8" s="47">
        <v>1.576192959475718</v>
      </c>
      <c r="AI8" s="46">
        <v>3828.03</v>
      </c>
      <c r="AJ8" s="46">
        <v>2329.5500000000002</v>
      </c>
      <c r="AK8" s="47">
        <v>1.6432486961001052</v>
      </c>
      <c r="AL8" s="46">
        <v>3838.78</v>
      </c>
      <c r="AM8" s="46">
        <v>2553.23</v>
      </c>
      <c r="AN8" s="47">
        <v>1.5034994888827093</v>
      </c>
      <c r="AO8" s="16">
        <v>3835.1200000000003</v>
      </c>
      <c r="AP8" s="48">
        <v>2066.895</v>
      </c>
      <c r="AQ8" s="48">
        <v>2576.665</v>
      </c>
      <c r="AR8" s="17">
        <f t="shared" si="3"/>
        <v>0.27705022686717212</v>
      </c>
      <c r="AT8" s="14">
        <v>3.9378486750348509</v>
      </c>
      <c r="AU8" s="54">
        <v>6.9663742690058488</v>
      </c>
      <c r="AV8" s="14">
        <v>2.564959594716548</v>
      </c>
      <c r="AW8" s="14">
        <v>2.6701042599385891</v>
      </c>
      <c r="AX8" s="14">
        <v>4.2846166666666665</v>
      </c>
      <c r="AY8" s="14">
        <v>3.9477773342228191</v>
      </c>
      <c r="AZ8" s="14">
        <v>0.126</v>
      </c>
      <c r="BA8" s="14">
        <v>0.11626666666666666</v>
      </c>
      <c r="BB8" s="14">
        <v>2.2698</v>
      </c>
      <c r="BC8" s="14">
        <v>1.0853237920801224</v>
      </c>
      <c r="BD8" s="14"/>
      <c r="BE8" s="14"/>
      <c r="BF8" s="14"/>
      <c r="BG8" s="14"/>
      <c r="BH8" s="14"/>
      <c r="BI8" s="49"/>
      <c r="BJ8" s="49"/>
      <c r="BK8" s="33">
        <v>2.6116995677641146</v>
      </c>
      <c r="BL8" s="46">
        <v>4641.45</v>
      </c>
      <c r="BM8" s="46">
        <v>2457.37</v>
      </c>
      <c r="BN8" s="47">
        <v>1.8887876062619793</v>
      </c>
      <c r="BO8" s="46">
        <v>4625.32</v>
      </c>
      <c r="BP8" s="46">
        <v>2434.96</v>
      </c>
      <c r="BQ8" s="47">
        <v>1.8995466044616749</v>
      </c>
      <c r="BR8" s="46">
        <v>4615.22</v>
      </c>
      <c r="BS8" s="46">
        <v>2480.34</v>
      </c>
      <c r="BT8" s="47">
        <v>1.8607207076449197</v>
      </c>
      <c r="BU8" s="16">
        <v>4627.3300000000008</v>
      </c>
      <c r="BV8" s="34">
        <v>2457.5566666666668</v>
      </c>
      <c r="BW8" s="17">
        <v>1.8828985971161061</v>
      </c>
      <c r="BX8" s="16">
        <v>45.558273655803355</v>
      </c>
      <c r="BY8" s="16">
        <v>83.003347391983056</v>
      </c>
      <c r="BZ8" s="16"/>
      <c r="CA8" s="37"/>
      <c r="CB8" s="14">
        <v>4.1688466457388333</v>
      </c>
      <c r="CC8" s="39">
        <v>2.5610938201846039</v>
      </c>
      <c r="CD8" s="14">
        <v>2.6728857158981878</v>
      </c>
      <c r="CE8" s="14"/>
      <c r="CF8" s="14">
        <v>3.1152499999999996</v>
      </c>
      <c r="CG8" s="14">
        <v>2.8221235335134516</v>
      </c>
      <c r="CH8" s="14">
        <v>0.11403333333333333</v>
      </c>
      <c r="CI8" s="14">
        <v>0.18490833333333334</v>
      </c>
      <c r="CJ8" s="14">
        <v>1.9365666666666668</v>
      </c>
      <c r="CK8" s="14">
        <v>1.1038673406764781</v>
      </c>
      <c r="CL8" s="14">
        <v>2.5648047430303031</v>
      </c>
      <c r="CM8" s="16">
        <v>3822.35</v>
      </c>
      <c r="CN8" s="16">
        <v>2091.31</v>
      </c>
      <c r="CO8" s="17">
        <v>1.8277299874241504</v>
      </c>
      <c r="CP8" s="16">
        <v>3810.13</v>
      </c>
      <c r="CQ8" s="16">
        <v>2194.5300000000002</v>
      </c>
      <c r="CR8" s="17">
        <v>1.736194082559819</v>
      </c>
      <c r="CS8" s="16">
        <v>3821.61</v>
      </c>
      <c r="CT8" s="16">
        <v>2457.9699999999998</v>
      </c>
      <c r="CU8" s="17">
        <v>1.5547830119977055</v>
      </c>
      <c r="CV8" s="16">
        <v>3818.03</v>
      </c>
      <c r="CW8" s="16"/>
      <c r="CX8" s="14">
        <v>3.9871821222369048</v>
      </c>
      <c r="CY8" s="14">
        <v>2.5663128944860714</v>
      </c>
      <c r="CZ8" s="14">
        <v>2.6728857158981878</v>
      </c>
      <c r="DA8" s="40">
        <v>3.7939166666666666</v>
      </c>
      <c r="DB8" s="40">
        <v>3.6344616015404769</v>
      </c>
      <c r="DC8" s="40">
        <v>0.11720000000000001</v>
      </c>
      <c r="DD8" s="40">
        <v>0.12106666666666666</v>
      </c>
      <c r="DE8" s="40">
        <v>2.0302666666666664</v>
      </c>
      <c r="DF8" s="40">
        <v>1.0438730911501732</v>
      </c>
      <c r="DG8" s="14">
        <v>2.5649670543974832</v>
      </c>
      <c r="DH8" s="46">
        <v>4446.75</v>
      </c>
      <c r="DI8" s="46">
        <v>2309.0700000000002</v>
      </c>
      <c r="DJ8" s="47">
        <v>1.9257753121386532</v>
      </c>
      <c r="DK8" s="46">
        <v>4463.53</v>
      </c>
      <c r="DL8" s="46">
        <v>2413.77</v>
      </c>
      <c r="DM8" s="47">
        <v>1.8491944137179597</v>
      </c>
      <c r="DN8" s="46">
        <v>4484.33</v>
      </c>
      <c r="DO8" s="46">
        <v>2480.88</v>
      </c>
      <c r="DP8" s="47">
        <v>1.8075561897391248</v>
      </c>
      <c r="DQ8" s="16">
        <v>4464.87</v>
      </c>
      <c r="DR8" s="34">
        <v>2401.2400000000002</v>
      </c>
      <c r="DS8" s="17">
        <v>1.8594018090653159</v>
      </c>
      <c r="DT8" s="43">
        <v>2220.9899999999998</v>
      </c>
      <c r="DU8" s="43">
        <v>2665.87</v>
      </c>
      <c r="DV8" s="17">
        <f t="shared" si="4"/>
        <v>0.22036853147063354</v>
      </c>
      <c r="DW8" s="42">
        <v>2421.3636363636365</v>
      </c>
      <c r="DX8" s="42">
        <v>2596.0038986354775</v>
      </c>
      <c r="DY8" s="17">
        <f t="shared" si="6"/>
        <v>7.4725746573494553E-2</v>
      </c>
      <c r="DZ8" s="13">
        <v>18</v>
      </c>
    </row>
    <row r="9" spans="1:130">
      <c r="A9" s="7">
        <v>19</v>
      </c>
      <c r="B9" s="205"/>
      <c r="C9" s="206"/>
      <c r="D9" s="8" t="s">
        <v>15</v>
      </c>
      <c r="E9" s="8" t="s">
        <v>23</v>
      </c>
      <c r="F9" s="9">
        <v>1390.51</v>
      </c>
      <c r="G9" s="10">
        <v>25.569999694824201</v>
      </c>
      <c r="H9" s="10">
        <v>27.149999618530199</v>
      </c>
      <c r="I9" s="10">
        <v>32.930000305175703</v>
      </c>
      <c r="J9" s="10">
        <v>10.9289549234761</v>
      </c>
      <c r="K9" s="10">
        <v>0.19985269999999999</v>
      </c>
      <c r="L9" s="10">
        <v>2.6566256457795001</v>
      </c>
      <c r="M9" s="10">
        <v>2.3662842264667501</v>
      </c>
      <c r="N9" s="11">
        <v>0.1182396</v>
      </c>
      <c r="O9" s="13">
        <v>19</v>
      </c>
      <c r="P9" s="20" t="s">
        <v>72</v>
      </c>
      <c r="Q9" s="21" t="s">
        <v>66</v>
      </c>
      <c r="R9" s="14">
        <v>2.6324166666666668</v>
      </c>
      <c r="S9" s="14">
        <v>2.2622353024416926</v>
      </c>
      <c r="T9" s="14">
        <v>5.3883333333333339E-2</v>
      </c>
      <c r="U9" s="14">
        <v>4.3049999999999998E-2</v>
      </c>
      <c r="V9" s="14">
        <v>1.8240999999999998</v>
      </c>
      <c r="W9" s="14">
        <v>1.1636396981956767</v>
      </c>
      <c r="X9" s="14">
        <v>2.6179535999999999</v>
      </c>
      <c r="Y9" s="14">
        <v>2.4249402</v>
      </c>
      <c r="Z9" s="14">
        <f t="shared" si="0"/>
        <v>2.6179535999999999</v>
      </c>
      <c r="AA9" s="14">
        <f t="shared" si="5"/>
        <v>2.2461570646538731</v>
      </c>
      <c r="AB9" s="14">
        <f t="shared" si="1"/>
        <v>1.1655256175967461</v>
      </c>
      <c r="AC9" s="51">
        <v>77.75</v>
      </c>
      <c r="AD9" s="51">
        <f t="shared" si="2"/>
        <v>-12.25</v>
      </c>
      <c r="AE9" s="14">
        <v>2.369121424564983</v>
      </c>
      <c r="AF9" s="46">
        <v>3273.5</v>
      </c>
      <c r="AG9" s="46">
        <v>1930.42</v>
      </c>
      <c r="AH9" s="47">
        <v>1.6957449674164171</v>
      </c>
      <c r="AI9" s="46">
        <v>3248.26</v>
      </c>
      <c r="AJ9" s="46">
        <v>1944.49</v>
      </c>
      <c r="AK9" s="47">
        <v>1.6704945769841966</v>
      </c>
      <c r="AL9" s="46">
        <v>3264.16</v>
      </c>
      <c r="AM9" s="46">
        <v>2198.7199999999998</v>
      </c>
      <c r="AN9" s="47">
        <v>1.4845728423810218</v>
      </c>
      <c r="AO9" s="16">
        <v>3261.9733333333334</v>
      </c>
      <c r="AP9" s="16">
        <v>1944.02</v>
      </c>
      <c r="AQ9" s="16">
        <v>2275.5</v>
      </c>
      <c r="AR9" s="17">
        <f t="shared" si="3"/>
        <v>0.1850499307893026</v>
      </c>
      <c r="AT9" s="14">
        <v>12.112464638300304</v>
      </c>
      <c r="AU9" s="54">
        <v>17.87668734038672</v>
      </c>
      <c r="AV9" s="14">
        <v>2.3525196463320626</v>
      </c>
      <c r="AW9" s="14">
        <v>2.6767386713602863</v>
      </c>
      <c r="AX9" s="14">
        <v>3.7329500000000002</v>
      </c>
      <c r="AY9" s="14">
        <v>3.4484717426047098</v>
      </c>
      <c r="AZ9" s="14">
        <v>7.3237499999999997E-2</v>
      </c>
      <c r="BA9" s="14">
        <v>6.7722499999999991E-2</v>
      </c>
      <c r="BB9" s="14">
        <v>2.459625</v>
      </c>
      <c r="BC9" s="14">
        <v>1.0824940085431634</v>
      </c>
      <c r="BD9" s="14"/>
      <c r="BE9" s="14"/>
      <c r="BF9" s="14"/>
      <c r="BG9" s="14"/>
      <c r="BH9" s="14"/>
      <c r="BI9" s="49"/>
      <c r="BJ9" s="49"/>
      <c r="BK9" s="33">
        <v>2.4928985472277074</v>
      </c>
      <c r="BL9" s="46">
        <v>3495.72</v>
      </c>
      <c r="BM9" s="46">
        <v>1902.44</v>
      </c>
      <c r="BN9" s="47">
        <v>1.8374929038497927</v>
      </c>
      <c r="BO9" s="46">
        <v>3494.58</v>
      </c>
      <c r="BP9" s="46">
        <v>1889.2</v>
      </c>
      <c r="BQ9" s="47">
        <v>1.8497670971839932</v>
      </c>
      <c r="BR9" s="46">
        <v>3472.3</v>
      </c>
      <c r="BS9" s="46">
        <v>1930.14</v>
      </c>
      <c r="BT9" s="47">
        <v>1.7989886743966759</v>
      </c>
      <c r="BU9" s="16">
        <v>3487.5333333333328</v>
      </c>
      <c r="BV9" s="34">
        <v>1907.2600000000002</v>
      </c>
      <c r="BW9" s="17">
        <v>1.8285568476942484</v>
      </c>
      <c r="BX9" s="16">
        <v>14.648783952401354</v>
      </c>
      <c r="BY9" s="16">
        <v>26.688853762490872</v>
      </c>
      <c r="BZ9" s="16"/>
      <c r="CA9" s="37"/>
      <c r="CB9" s="14">
        <v>12.122548736044456</v>
      </c>
      <c r="CC9" s="39">
        <v>2.353526993353253</v>
      </c>
      <c r="CD9" s="14">
        <v>2.6853253930150864</v>
      </c>
      <c r="CE9" s="14"/>
      <c r="CF9" s="14">
        <v>2.5282833333333334</v>
      </c>
      <c r="CG9" s="14">
        <v>2.1724072170181348</v>
      </c>
      <c r="CH9" s="14">
        <v>3.175E-2</v>
      </c>
      <c r="CI9" s="14">
        <v>2.8333333333333335E-2</v>
      </c>
      <c r="CJ9" s="14">
        <v>1.7790166666666665</v>
      </c>
      <c r="CK9" s="14">
        <v>1.1638164859365903</v>
      </c>
      <c r="CL9" s="14">
        <v>2.3644649115477758</v>
      </c>
      <c r="CM9" s="16">
        <v>2921.25</v>
      </c>
      <c r="CN9" s="16">
        <v>1707.78</v>
      </c>
      <c r="CO9" s="17">
        <v>1.7105540526297298</v>
      </c>
      <c r="CP9" s="16">
        <v>2915.61</v>
      </c>
      <c r="CQ9" s="16">
        <v>1665.09</v>
      </c>
      <c r="CR9" s="17">
        <v>1.7510224672540224</v>
      </c>
      <c r="CS9" s="16">
        <v>2912.32</v>
      </c>
      <c r="CT9" s="16">
        <v>2002.41</v>
      </c>
      <c r="CU9" s="17">
        <v>1.4544074390359616</v>
      </c>
      <c r="CV9" s="16">
        <v>2916.3933333333334</v>
      </c>
      <c r="CW9" s="16"/>
      <c r="CX9" s="14">
        <v>11.698539573450864</v>
      </c>
      <c r="CY9" s="14">
        <v>2.3711815392372917</v>
      </c>
      <c r="CZ9" s="14">
        <v>2.6853253930150864</v>
      </c>
      <c r="DA9" s="40">
        <v>3.3046500000000005</v>
      </c>
      <c r="DB9" s="40">
        <v>2.8928778156873221</v>
      </c>
      <c r="DC9" s="40">
        <v>7.1933333333333335E-2</v>
      </c>
      <c r="DD9" s="40">
        <v>6.6516666666666668E-2</v>
      </c>
      <c r="DE9" s="40">
        <v>1.9576</v>
      </c>
      <c r="DF9" s="40">
        <v>1.142339984799823</v>
      </c>
      <c r="DG9" s="14">
        <v>2.3670106666267756</v>
      </c>
      <c r="DH9" s="46">
        <v>3428.22</v>
      </c>
      <c r="DI9" s="46">
        <v>1849.7</v>
      </c>
      <c r="DJ9" s="47">
        <v>1.8533924420176244</v>
      </c>
      <c r="DK9" s="46">
        <v>3437.34</v>
      </c>
      <c r="DL9" s="46">
        <v>1888.97</v>
      </c>
      <c r="DM9" s="47">
        <v>1.8196900956605981</v>
      </c>
      <c r="DN9" s="46">
        <v>3428.8</v>
      </c>
      <c r="DO9" s="46">
        <v>1902.26</v>
      </c>
      <c r="DP9" s="47">
        <v>1.802487567419806</v>
      </c>
      <c r="DQ9" s="16">
        <v>3431.4533333333334</v>
      </c>
      <c r="DR9" s="34">
        <v>1880.3100000000002</v>
      </c>
      <c r="DS9" s="17">
        <v>1.8249402137590787</v>
      </c>
      <c r="DT9" s="43">
        <v>1533.84</v>
      </c>
      <c r="DU9" s="43">
        <v>1840.62</v>
      </c>
      <c r="DV9" s="17">
        <f t="shared" si="4"/>
        <v>0.22000938823276278</v>
      </c>
      <c r="DW9" s="42">
        <v>1477.1847345132746</v>
      </c>
      <c r="DX9" s="42">
        <v>1646.578298397041</v>
      </c>
      <c r="DY9" s="17">
        <f t="shared" si="6"/>
        <v>0.12124821922973417</v>
      </c>
      <c r="DZ9" s="13">
        <v>19</v>
      </c>
    </row>
    <row r="10" spans="1:130">
      <c r="A10" s="7">
        <v>22</v>
      </c>
      <c r="B10" s="205"/>
      <c r="C10" s="206"/>
      <c r="D10" s="8" t="s">
        <v>15</v>
      </c>
      <c r="E10" s="8" t="s">
        <v>24</v>
      </c>
      <c r="F10" s="9">
        <v>1391.22</v>
      </c>
      <c r="G10" s="10">
        <v>25.590000152587798</v>
      </c>
      <c r="H10" s="10">
        <v>27.7199993133544</v>
      </c>
      <c r="I10" s="10">
        <v>33.919998168945298</v>
      </c>
      <c r="J10" s="10">
        <v>10.1124921391112</v>
      </c>
      <c r="K10" s="10">
        <v>0.24893480000000001</v>
      </c>
      <c r="L10" s="10">
        <v>2.6517322801611498</v>
      </c>
      <c r="M10" s="10">
        <v>2.3835760617795798</v>
      </c>
      <c r="N10" s="11">
        <v>0.14512630000000001</v>
      </c>
      <c r="O10" s="13">
        <v>22</v>
      </c>
      <c r="P10" s="20" t="s">
        <v>72</v>
      </c>
      <c r="Q10" s="21" t="s">
        <v>66</v>
      </c>
      <c r="R10" s="14">
        <v>2.9045166666666669</v>
      </c>
      <c r="S10" s="14">
        <v>2.3464021039702416</v>
      </c>
      <c r="T10" s="14">
        <v>5.8883333333333336E-2</v>
      </c>
      <c r="U10" s="14">
        <v>5.135E-2</v>
      </c>
      <c r="V10" s="14">
        <v>1.9390166666666668</v>
      </c>
      <c r="W10" s="14">
        <v>1.2378968391973162</v>
      </c>
      <c r="X10" s="14">
        <v>2.8933018000000001</v>
      </c>
      <c r="Y10" s="14">
        <v>2.6286968000000002</v>
      </c>
      <c r="Z10" s="14">
        <f t="shared" si="0"/>
        <v>2.8933018000000001</v>
      </c>
      <c r="AA10" s="14">
        <f t="shared" si="5"/>
        <v>2.3882910750376061</v>
      </c>
      <c r="AB10" s="14">
        <f t="shared" si="1"/>
        <v>1.2114527539129385</v>
      </c>
      <c r="AC10" s="51">
        <v>90.666666666667027</v>
      </c>
      <c r="AD10" s="51">
        <f t="shared" si="2"/>
        <v>0.66666666666702667</v>
      </c>
      <c r="AE10" s="14">
        <v>2.3909523492146043</v>
      </c>
      <c r="AF10" s="46">
        <v>3338.91</v>
      </c>
      <c r="AG10" s="46">
        <v>2012.79</v>
      </c>
      <c r="AH10" s="47">
        <v>1.6588466755101128</v>
      </c>
      <c r="AI10" s="46">
        <v>3347.92</v>
      </c>
      <c r="AJ10" s="46">
        <v>2027.78</v>
      </c>
      <c r="AK10" s="47">
        <v>1.6510272317509789</v>
      </c>
      <c r="AL10" s="46">
        <v>3364.47</v>
      </c>
      <c r="AM10" s="46">
        <v>2302.0300000000002</v>
      </c>
      <c r="AN10" s="47">
        <v>1.4615230904896981</v>
      </c>
      <c r="AO10" s="16">
        <v>3350.4333333333329</v>
      </c>
      <c r="AP10" s="16">
        <v>1907.0149999999999</v>
      </c>
      <c r="AQ10" s="16">
        <v>2351.6499999999996</v>
      </c>
      <c r="AR10" s="17">
        <f t="shared" si="3"/>
        <v>0.26033880698845985</v>
      </c>
      <c r="AT10" s="14">
        <v>10.20831999772404</v>
      </c>
      <c r="AU10" s="54">
        <v>14.482906594192531</v>
      </c>
      <c r="AV10" s="14">
        <v>2.3869721661255028</v>
      </c>
      <c r="AW10" s="14">
        <v>2.6583444769771543</v>
      </c>
      <c r="AX10" s="14">
        <v>4.1959666666666671</v>
      </c>
      <c r="AY10" s="14">
        <v>3.8802404293673547</v>
      </c>
      <c r="AZ10" s="14">
        <v>5.1133333333333336E-2</v>
      </c>
      <c r="BA10" s="14">
        <v>4.8716666666666665E-2</v>
      </c>
      <c r="BB10" s="14">
        <v>2.5938499999999998</v>
      </c>
      <c r="BC10" s="14">
        <v>1.0813676995141224</v>
      </c>
      <c r="BD10" s="14"/>
      <c r="BE10" s="14"/>
      <c r="BF10" s="14"/>
      <c r="BG10" s="14"/>
      <c r="BH10" s="14"/>
      <c r="BI10" s="49"/>
      <c r="BJ10" s="49"/>
      <c r="BK10" s="33">
        <v>2.4949447497730834</v>
      </c>
      <c r="BL10" s="46">
        <v>3814.56</v>
      </c>
      <c r="BM10" s="46">
        <v>2027.37</v>
      </c>
      <c r="BN10" s="47">
        <v>1.8815312449133608</v>
      </c>
      <c r="BO10" s="46">
        <v>3815.54</v>
      </c>
      <c r="BP10" s="46">
        <v>2012.79</v>
      </c>
      <c r="BQ10" s="47">
        <v>1.8956473352908152</v>
      </c>
      <c r="BR10" s="46">
        <v>3789.43</v>
      </c>
      <c r="BS10" s="46">
        <v>2058.6999999999998</v>
      </c>
      <c r="BT10" s="47">
        <v>1.8406907271579154</v>
      </c>
      <c r="BU10" s="16">
        <v>3806.51</v>
      </c>
      <c r="BV10" s="34">
        <v>2032.9533333333331</v>
      </c>
      <c r="BW10" s="17">
        <v>1.8724040230469303</v>
      </c>
      <c r="BX10" s="16">
        <v>19.106213001363994</v>
      </c>
      <c r="BY10" s="16">
        <v>34.809915034948311</v>
      </c>
      <c r="BZ10" s="16"/>
      <c r="CA10" s="37"/>
      <c r="CB10" s="14">
        <v>10.428863075380059</v>
      </c>
      <c r="CC10" s="39">
        <v>2.3849966554196738</v>
      </c>
      <c r="CD10" s="14">
        <v>2.6695952647422829</v>
      </c>
      <c r="CE10" s="14"/>
      <c r="CF10" s="14">
        <v>2.8637416666666664</v>
      </c>
      <c r="CG10" s="14">
        <v>2.3365499899606874</v>
      </c>
      <c r="CH10" s="14">
        <v>3.5333333333333335E-2</v>
      </c>
      <c r="CI10" s="14">
        <v>3.4849999999999999E-2</v>
      </c>
      <c r="CJ10" s="14">
        <v>1.8090833333333334</v>
      </c>
      <c r="CK10" s="38">
        <f>CF10/CG10</f>
        <v>1.2256282463337533</v>
      </c>
      <c r="CL10" s="14">
        <v>2.3876182963312016</v>
      </c>
      <c r="CM10" s="16">
        <v>3134.83</v>
      </c>
      <c r="CN10" s="16">
        <v>1751.01</v>
      </c>
      <c r="CO10" s="17">
        <v>1.7902981707700127</v>
      </c>
      <c r="CP10" s="16">
        <v>3116.89</v>
      </c>
      <c r="CQ10" s="16">
        <v>1776.56</v>
      </c>
      <c r="CR10" s="17">
        <v>1.754452424911064</v>
      </c>
      <c r="CS10" s="16">
        <v>3131.76</v>
      </c>
      <c r="CT10" s="16">
        <v>2073.85</v>
      </c>
      <c r="CU10" s="17">
        <v>1.510118861055525</v>
      </c>
      <c r="CV10" s="16">
        <v>3127.8266666666664</v>
      </c>
      <c r="CW10" s="16"/>
      <c r="CX10" s="14">
        <v>10.424601650110663</v>
      </c>
      <c r="CY10" s="14">
        <v>2.3913005927226827</v>
      </c>
      <c r="CZ10" s="14">
        <v>2.6695952647422829</v>
      </c>
      <c r="DA10" s="40">
        <v>3.8838000000000004</v>
      </c>
      <c r="DB10" s="40">
        <v>3.3581984403161851</v>
      </c>
      <c r="DC10" s="40">
        <v>8.8616666666666663E-2</v>
      </c>
      <c r="DD10" s="40">
        <v>6.196666666666667E-2</v>
      </c>
      <c r="DE10" s="40">
        <v>2.0179333333333331</v>
      </c>
      <c r="DF10" s="40">
        <v>1.1565129544978074</v>
      </c>
      <c r="DG10" s="14">
        <v>2.3888145487820709</v>
      </c>
      <c r="DH10" s="46">
        <v>3614.13</v>
      </c>
      <c r="DI10" s="46">
        <v>1954.37</v>
      </c>
      <c r="DJ10" s="47">
        <v>1.8492557704017152</v>
      </c>
      <c r="DK10" s="46">
        <v>3597.97</v>
      </c>
      <c r="DL10" s="46">
        <v>1997.38</v>
      </c>
      <c r="DM10" s="47">
        <v>1.8013447616377452</v>
      </c>
      <c r="DN10" s="46">
        <v>3612.61</v>
      </c>
      <c r="DO10" s="46">
        <v>2027.63</v>
      </c>
      <c r="DP10" s="47">
        <v>1.7816909396684799</v>
      </c>
      <c r="DQ10" s="16">
        <v>3608.2366666666671</v>
      </c>
      <c r="DR10" s="34">
        <v>1993.1266666666668</v>
      </c>
      <c r="DS10" s="17">
        <v>1.8103398680130718</v>
      </c>
      <c r="DT10" s="43">
        <v>1743.98</v>
      </c>
      <c r="DU10" s="43">
        <v>1940.71</v>
      </c>
      <c r="DV10" s="17">
        <f t="shared" si="4"/>
        <v>0.1191676984724095</v>
      </c>
      <c r="DW10" s="42">
        <v>1848.3717774762549</v>
      </c>
      <c r="DX10" s="42">
        <v>2012.1861152141803</v>
      </c>
      <c r="DY10" s="17">
        <f t="shared" si="6"/>
        <v>9.2553602324967593E-2</v>
      </c>
      <c r="DZ10" s="13">
        <v>22</v>
      </c>
    </row>
    <row r="11" spans="1:130">
      <c r="A11" s="7">
        <v>24</v>
      </c>
      <c r="B11" s="205"/>
      <c r="C11" s="206"/>
      <c r="D11" s="8" t="s">
        <v>15</v>
      </c>
      <c r="E11" s="8" t="s">
        <v>25</v>
      </c>
      <c r="F11" s="9">
        <v>1392.08</v>
      </c>
      <c r="G11" s="10">
        <v>25.579999923706001</v>
      </c>
      <c r="H11" s="10">
        <v>26.840000152587798</v>
      </c>
      <c r="I11" s="10">
        <v>33.130001068115199</v>
      </c>
      <c r="J11" s="10">
        <v>9.6660434982927494</v>
      </c>
      <c r="K11" s="10">
        <v>0.18111530000000001</v>
      </c>
      <c r="L11" s="10">
        <v>2.66373743592181</v>
      </c>
      <c r="M11" s="10">
        <v>2.4062594166853</v>
      </c>
      <c r="N11" s="11">
        <v>0.10140299999999999</v>
      </c>
      <c r="O11" s="13">
        <v>24</v>
      </c>
      <c r="P11" s="22" t="s">
        <v>72</v>
      </c>
      <c r="Q11" s="23" t="s">
        <v>67</v>
      </c>
      <c r="R11" s="14">
        <v>2.456433333333333</v>
      </c>
      <c r="S11" s="14">
        <v>2.7414277902559201</v>
      </c>
      <c r="T11" s="14">
        <v>4.5133333333333338E-2</v>
      </c>
      <c r="U11" s="14">
        <v>6.7000000000000004E-2</v>
      </c>
      <c r="V11" s="14">
        <v>2.0500833333333333</v>
      </c>
      <c r="W11" s="14">
        <v>0.89606371373933935</v>
      </c>
      <c r="X11" s="14">
        <v>2.6199773999999998</v>
      </c>
      <c r="Y11" s="14">
        <v>2.4025292</v>
      </c>
      <c r="Z11" s="14">
        <f t="shared" si="0"/>
        <v>2.6199773999999998</v>
      </c>
      <c r="AA11" s="14">
        <f t="shared" si="5"/>
        <v>2.203128376928992</v>
      </c>
      <c r="AB11" s="14">
        <f t="shared" si="1"/>
        <v>1.1892077771936587</v>
      </c>
      <c r="AC11" s="51">
        <v>159.791666666667</v>
      </c>
      <c r="AD11" s="51">
        <f t="shared" si="2"/>
        <v>69.791666666666998</v>
      </c>
      <c r="AE11" s="14">
        <v>2.4224017015062498</v>
      </c>
      <c r="AF11" s="46">
        <v>3189.11</v>
      </c>
      <c r="AG11" s="46">
        <v>2196.88</v>
      </c>
      <c r="AH11" s="47">
        <v>1.4516541640872509</v>
      </c>
      <c r="AI11" s="46">
        <v>3205.08</v>
      </c>
      <c r="AJ11" s="46">
        <v>1816.14</v>
      </c>
      <c r="AK11" s="47">
        <v>1.7647758432719942</v>
      </c>
      <c r="AL11" s="46">
        <v>3212.95</v>
      </c>
      <c r="AM11" s="46">
        <v>1828.65</v>
      </c>
      <c r="AN11" s="47">
        <v>1.7570065348754544</v>
      </c>
      <c r="AO11" s="16">
        <v>3202.3799999999997</v>
      </c>
      <c r="AP11" s="16">
        <v>1797.2249999999999</v>
      </c>
      <c r="AQ11" s="16">
        <v>2262.37</v>
      </c>
      <c r="AR11" s="17">
        <f t="shared" si="3"/>
        <v>0.29230494865548551</v>
      </c>
      <c r="AT11" s="14">
        <v>10.532302756307436</v>
      </c>
      <c r="AU11" s="54">
        <v>16.247955998216142</v>
      </c>
      <c r="AV11" s="14">
        <v>2.3855277460845801</v>
      </c>
      <c r="AW11" s="14">
        <v>2.6663564834879652</v>
      </c>
      <c r="AX11" s="14">
        <v>3.7282000000000002</v>
      </c>
      <c r="AY11" s="14">
        <v>3.8637773314050858</v>
      </c>
      <c r="AZ11" s="14">
        <v>4.7583333333333332E-2</v>
      </c>
      <c r="BA11" s="14">
        <v>0.06</v>
      </c>
      <c r="BB11" s="14">
        <v>2.6736666666666666</v>
      </c>
      <c r="BC11" s="14">
        <v>0.96491067683867227</v>
      </c>
      <c r="BD11" s="14"/>
      <c r="BE11" s="14"/>
      <c r="BF11" s="14"/>
      <c r="BG11" s="14"/>
      <c r="BH11" s="14"/>
      <c r="BI11" s="49"/>
      <c r="BJ11" s="49"/>
      <c r="BK11" s="33">
        <v>2.5312345003788193</v>
      </c>
      <c r="BL11" s="46">
        <v>3523.51</v>
      </c>
      <c r="BM11" s="46">
        <v>1936.75</v>
      </c>
      <c r="BN11" s="47">
        <v>1.8192900477604235</v>
      </c>
      <c r="BO11" s="46">
        <v>3510.53</v>
      </c>
      <c r="BP11" s="46">
        <v>1854.5</v>
      </c>
      <c r="BQ11" s="47">
        <v>1.8929792396872474</v>
      </c>
      <c r="BR11" s="46">
        <v>3500.68</v>
      </c>
      <c r="BS11" s="46">
        <v>1894.64</v>
      </c>
      <c r="BT11" s="47">
        <v>1.8476755478613349</v>
      </c>
      <c r="BU11" s="16">
        <v>3511.5733333333337</v>
      </c>
      <c r="BV11" s="34">
        <v>1895.2966666666669</v>
      </c>
      <c r="BW11" s="17">
        <v>1.8527829416327084</v>
      </c>
      <c r="BX11" s="16">
        <v>13.954115190477342</v>
      </c>
      <c r="BY11" s="16">
        <v>25.423225635227698</v>
      </c>
      <c r="BZ11" s="16"/>
      <c r="CA11" s="37"/>
      <c r="CB11" s="14">
        <v>11.149340185532001</v>
      </c>
      <c r="CC11" s="39">
        <v>2.3715586852477224</v>
      </c>
      <c r="CD11" s="14">
        <v>2.6745476920106115</v>
      </c>
      <c r="CE11" s="14"/>
      <c r="CF11" s="14">
        <v>2.4024333333333336</v>
      </c>
      <c r="CG11" s="14">
        <v>2.399734091939191</v>
      </c>
      <c r="CH11" s="14">
        <v>4.1333333333333333E-2</v>
      </c>
      <c r="CI11" s="14">
        <v>4.9566666666666676E-2</v>
      </c>
      <c r="CJ11" s="14">
        <v>2.0137999999999998</v>
      </c>
      <c r="CK11" s="14">
        <v>1.0011248085374165</v>
      </c>
      <c r="CL11" s="14">
        <v>2.4182818948389859</v>
      </c>
      <c r="CM11" s="16">
        <v>2966.03</v>
      </c>
      <c r="CN11" s="16">
        <v>2010.73</v>
      </c>
      <c r="CO11" s="17">
        <v>1.4751010826913609</v>
      </c>
      <c r="CP11" s="16">
        <v>2979.93</v>
      </c>
      <c r="CQ11" s="16">
        <v>1965.13</v>
      </c>
      <c r="CR11" s="17">
        <v>1.5164034949341771</v>
      </c>
      <c r="CS11" s="16">
        <v>2979.14</v>
      </c>
      <c r="CT11" s="16">
        <v>1644.94</v>
      </c>
      <c r="CU11" s="17">
        <v>1.8110934137415344</v>
      </c>
      <c r="CV11" s="16">
        <v>2975.0333333333333</v>
      </c>
      <c r="CW11" s="16"/>
      <c r="CX11" s="14">
        <v>10.369297337973824</v>
      </c>
      <c r="CY11" s="14">
        <v>2.397215889380115</v>
      </c>
      <c r="CZ11" s="14">
        <v>2.6745476920106115</v>
      </c>
      <c r="DA11" s="40">
        <v>3.1664500000000007</v>
      </c>
      <c r="DB11" s="40">
        <v>3.2116098793601675</v>
      </c>
      <c r="DC11" s="40">
        <v>9.7499999999999989E-2</v>
      </c>
      <c r="DD11" s="40">
        <v>7.5166666666666673E-2</v>
      </c>
      <c r="DE11" s="40">
        <v>2.2258166666666668</v>
      </c>
      <c r="DF11" s="40">
        <v>0.9859385538541301</v>
      </c>
      <c r="DG11" s="14">
        <v>2.4203968280811701</v>
      </c>
      <c r="DH11" s="46">
        <v>3123.08</v>
      </c>
      <c r="DI11" s="46">
        <v>1687.1</v>
      </c>
      <c r="DJ11" s="47">
        <v>1.8511528658645013</v>
      </c>
      <c r="DK11" s="46">
        <v>3132.1</v>
      </c>
      <c r="DL11" s="46">
        <v>1754.91</v>
      </c>
      <c r="DM11" s="47">
        <v>1.7847638910257504</v>
      </c>
      <c r="DN11" s="46">
        <v>3124.38</v>
      </c>
      <c r="DO11" s="46">
        <v>1720.04</v>
      </c>
      <c r="DP11" s="47">
        <v>1.8164577567963536</v>
      </c>
      <c r="DQ11" s="16">
        <v>3126.5200000000004</v>
      </c>
      <c r="DR11" s="34">
        <v>1720.6833333333334</v>
      </c>
      <c r="DS11" s="17">
        <v>1.8170223070291844</v>
      </c>
      <c r="DT11" s="43">
        <v>1465.19</v>
      </c>
      <c r="DU11" s="43">
        <v>1714.5</v>
      </c>
      <c r="DV11" s="17">
        <f t="shared" si="4"/>
        <v>0.18463183764086979</v>
      </c>
      <c r="DW11" s="42">
        <v>1648.8993710691823</v>
      </c>
      <c r="DX11" s="42">
        <v>1704.6488946684003</v>
      </c>
      <c r="DY11" s="17">
        <f t="shared" si="6"/>
        <v>3.4381705929203941E-2</v>
      </c>
      <c r="DZ11" s="13">
        <v>24</v>
      </c>
    </row>
    <row r="12" spans="1:130">
      <c r="A12" s="7">
        <v>26</v>
      </c>
      <c r="B12" s="205"/>
      <c r="C12" s="206"/>
      <c r="D12" s="8" t="s">
        <v>15</v>
      </c>
      <c r="E12" s="8" t="s">
        <v>26</v>
      </c>
      <c r="F12" s="9">
        <v>1392.81</v>
      </c>
      <c r="G12" s="10">
        <v>25.569999694824201</v>
      </c>
      <c r="H12" s="10">
        <v>25.829999923706001</v>
      </c>
      <c r="I12" s="10">
        <v>33.349998474121001</v>
      </c>
      <c r="J12" s="10">
        <v>5.6934282978142701</v>
      </c>
      <c r="K12" s="10">
        <v>0.31254330000000002</v>
      </c>
      <c r="L12" s="10">
        <v>2.6702009933484399</v>
      </c>
      <c r="M12" s="10">
        <v>2.51817501438462</v>
      </c>
      <c r="N12" s="11">
        <v>0.19790869999999999</v>
      </c>
      <c r="O12" s="13">
        <v>26</v>
      </c>
      <c r="P12" s="22" t="s">
        <v>73</v>
      </c>
      <c r="Q12" s="23" t="s">
        <v>67</v>
      </c>
      <c r="R12" s="14">
        <v>2.7652333333333337</v>
      </c>
      <c r="S12" s="14">
        <v>2.3436849592163584</v>
      </c>
      <c r="T12" s="14">
        <v>0.21613333333333332</v>
      </c>
      <c r="U12" s="14">
        <v>0.15868333333333334</v>
      </c>
      <c r="V12" s="14">
        <v>2.3352833333333329</v>
      </c>
      <c r="W12" s="14">
        <v>1.1894523425490242</v>
      </c>
      <c r="X12" s="14">
        <v>2.9269701000000001</v>
      </c>
      <c r="Y12" s="14">
        <v>2.5635659999999998</v>
      </c>
      <c r="Z12" s="14">
        <f t="shared" si="0"/>
        <v>2.9269701000000001</v>
      </c>
      <c r="AA12" s="14">
        <f t="shared" si="5"/>
        <v>2.2452810967751256</v>
      </c>
      <c r="AB12" s="14">
        <f t="shared" si="1"/>
        <v>1.3036096478984203</v>
      </c>
      <c r="AC12" s="51">
        <v>106.875</v>
      </c>
      <c r="AD12" s="51">
        <f t="shared" si="2"/>
        <v>16.875</v>
      </c>
      <c r="AE12" s="14">
        <v>2.5385671089148207</v>
      </c>
      <c r="AF12" s="46">
        <v>3723.81</v>
      </c>
      <c r="AG12" s="46">
        <v>2002.03</v>
      </c>
      <c r="AH12" s="47">
        <v>1.8600170826610989</v>
      </c>
      <c r="AI12" s="46">
        <v>3746.61</v>
      </c>
      <c r="AJ12" s="46">
        <v>2295.1799999999998</v>
      </c>
      <c r="AK12" s="47">
        <v>1.6323817739785116</v>
      </c>
      <c r="AL12" s="46">
        <v>3734.97</v>
      </c>
      <c r="AM12" s="46">
        <v>2427.67</v>
      </c>
      <c r="AN12" s="47">
        <v>1.5384998784843078</v>
      </c>
      <c r="AO12" s="16">
        <v>3735.1299999999997</v>
      </c>
      <c r="AP12" s="16">
        <v>1910.6100000000001</v>
      </c>
      <c r="AQ12" s="16">
        <v>2552.37</v>
      </c>
      <c r="AR12" s="17">
        <f t="shared" si="3"/>
        <v>0.39230468683483538</v>
      </c>
      <c r="AT12" s="14">
        <v>5.4745285565539401</v>
      </c>
      <c r="AU12" s="54">
        <v>9.5581955120739188</v>
      </c>
      <c r="AV12" s="14">
        <v>2.5325266434829685</v>
      </c>
      <c r="AW12" s="14">
        <v>2.679200224881356</v>
      </c>
      <c r="AX12" s="14">
        <v>4.0027833333333334</v>
      </c>
      <c r="AY12" s="14">
        <v>3.2792806089790298</v>
      </c>
      <c r="AZ12" s="14">
        <v>0.23643333333333333</v>
      </c>
      <c r="BA12" s="14">
        <v>0.16425000000000001</v>
      </c>
      <c r="BB12" s="14">
        <v>2.5326333333333331</v>
      </c>
      <c r="BC12" s="14">
        <v>1.2206284885694971</v>
      </c>
      <c r="BD12" s="14"/>
      <c r="BE12" s="14"/>
      <c r="BF12" s="14"/>
      <c r="BG12" s="14"/>
      <c r="BH12" s="14"/>
      <c r="BI12" s="49"/>
      <c r="BJ12" s="49"/>
      <c r="BK12" s="33">
        <v>2.5949086299068016</v>
      </c>
      <c r="BL12" s="46">
        <v>4411.01</v>
      </c>
      <c r="BM12" s="46">
        <v>2239.27</v>
      </c>
      <c r="BN12" s="47">
        <v>1.9698428505718382</v>
      </c>
      <c r="BO12" s="46">
        <v>4450.1400000000003</v>
      </c>
      <c r="BP12" s="46">
        <v>2219.4499999999998</v>
      </c>
      <c r="BQ12" s="47">
        <v>2.0050643177363763</v>
      </c>
      <c r="BR12" s="46">
        <v>4489.9799999999996</v>
      </c>
      <c r="BS12" s="46">
        <v>2333.0100000000002</v>
      </c>
      <c r="BT12" s="47">
        <v>1.9245438296449646</v>
      </c>
      <c r="BU12" s="16">
        <v>4450.376666666667</v>
      </c>
      <c r="BV12" s="34">
        <v>2263.91</v>
      </c>
      <c r="BW12" s="17">
        <v>1.9657922208332783</v>
      </c>
      <c r="BX12" s="16">
        <v>39.005384667254162</v>
      </c>
      <c r="BY12" s="16">
        <v>71.064534142671889</v>
      </c>
      <c r="BZ12" s="16"/>
      <c r="CA12" s="37"/>
      <c r="CB12" s="14">
        <v>5.5978109637324645</v>
      </c>
      <c r="CC12" s="39">
        <v>2.5339510009377615</v>
      </c>
      <c r="CD12" s="14">
        <v>2.6937556481904377</v>
      </c>
      <c r="CE12" s="14"/>
      <c r="CF12" s="14">
        <v>2.79575</v>
      </c>
      <c r="CG12" s="14">
        <v>2.3218706132323867</v>
      </c>
      <c r="CH12" s="14">
        <v>0.25706666666666667</v>
      </c>
      <c r="CI12" s="14">
        <v>0.14016666666666666</v>
      </c>
      <c r="CJ12" s="14">
        <v>1.9540500000000001</v>
      </c>
      <c r="CK12" s="14">
        <v>1.2040937957812832</v>
      </c>
      <c r="CL12" s="14">
        <v>2.5332256501243453</v>
      </c>
      <c r="CM12" s="16">
        <v>3723.29</v>
      </c>
      <c r="CN12" s="16">
        <v>2138.5500000000002</v>
      </c>
      <c r="CO12" s="17">
        <v>1.7410348133080824</v>
      </c>
      <c r="CP12" s="16">
        <v>3724.12</v>
      </c>
      <c r="CQ12" s="16">
        <v>2253.25</v>
      </c>
      <c r="CR12" s="17">
        <v>1.652777099744813</v>
      </c>
      <c r="CS12" s="16">
        <v>3706.6</v>
      </c>
      <c r="CT12" s="16">
        <v>2294.48</v>
      </c>
      <c r="CU12" s="17">
        <v>1.6154422788605696</v>
      </c>
      <c r="CV12" s="16">
        <v>3718.0033333333336</v>
      </c>
      <c r="CW12" s="16"/>
      <c r="CX12" s="14">
        <v>5.762609093258563</v>
      </c>
      <c r="CY12" s="14">
        <v>2.5385250402576496</v>
      </c>
      <c r="CZ12" s="14">
        <v>2.6937556481904377</v>
      </c>
      <c r="DA12" s="40">
        <v>3.5467666666666666</v>
      </c>
      <c r="DB12" s="40">
        <v>2.8913786798774481</v>
      </c>
      <c r="DC12" s="40">
        <v>0.18984999999999996</v>
      </c>
      <c r="DD12" s="40">
        <v>0.18831666666666669</v>
      </c>
      <c r="DE12" s="40">
        <v>2.3165333333333336</v>
      </c>
      <c r="DF12" s="40">
        <v>1.226669716889867</v>
      </c>
      <c r="DG12" s="14">
        <v>2.5321985062319325</v>
      </c>
      <c r="DH12" s="46">
        <v>4296.28</v>
      </c>
      <c r="DI12" s="46">
        <v>2382.2399999999998</v>
      </c>
      <c r="DJ12" s="47">
        <v>1.8034622875948687</v>
      </c>
      <c r="DK12" s="46">
        <v>4277.2299999999996</v>
      </c>
      <c r="DL12" s="46">
        <v>2405.09</v>
      </c>
      <c r="DM12" s="47">
        <v>1.7784074608434608</v>
      </c>
      <c r="DN12" s="46">
        <v>4336.0200000000004</v>
      </c>
      <c r="DO12" s="46">
        <v>2377.62</v>
      </c>
      <c r="DP12" s="47">
        <v>1.823680823680824</v>
      </c>
      <c r="DQ12" s="16">
        <v>4303.1766666666663</v>
      </c>
      <c r="DR12" s="34">
        <v>2388.3166666666666</v>
      </c>
      <c r="DS12" s="17">
        <v>1.8017613521378375</v>
      </c>
      <c r="DT12" s="43">
        <v>2486.52</v>
      </c>
      <c r="DU12" s="43">
        <v>2855.52</v>
      </c>
      <c r="DV12" s="17">
        <f t="shared" si="4"/>
        <v>0.15941147951934329</v>
      </c>
      <c r="DW12" s="42"/>
      <c r="DX12" s="42"/>
      <c r="DY12" s="17"/>
      <c r="DZ12" s="13">
        <v>26</v>
      </c>
    </row>
    <row r="13" spans="1:130">
      <c r="A13" s="7">
        <v>32</v>
      </c>
      <c r="B13" s="205"/>
      <c r="C13" s="206"/>
      <c r="D13" s="8" t="s">
        <v>15</v>
      </c>
      <c r="E13" s="8" t="s">
        <v>27</v>
      </c>
      <c r="F13" s="9">
        <v>1394.37</v>
      </c>
      <c r="G13" s="10">
        <v>25.7000007629394</v>
      </c>
      <c r="H13" s="10">
        <v>28.059999465942301</v>
      </c>
      <c r="I13" s="10">
        <v>34.419998168945298</v>
      </c>
      <c r="J13" s="10">
        <v>10.0845394558031</v>
      </c>
      <c r="K13" s="10">
        <v>0.20385049999999999</v>
      </c>
      <c r="L13" s="10">
        <v>2.6346894614231702</v>
      </c>
      <c r="M13" s="10">
        <v>2.3689931631480601</v>
      </c>
      <c r="N13" s="11">
        <v>0.1177179</v>
      </c>
      <c r="O13" s="13">
        <v>33</v>
      </c>
      <c r="P13" s="26" t="s">
        <v>74</v>
      </c>
      <c r="Q13" s="23" t="s">
        <v>67</v>
      </c>
      <c r="R13" s="14">
        <v>2.6781666666666668</v>
      </c>
      <c r="S13" s="14">
        <v>2.2956798970561056</v>
      </c>
      <c r="T13" s="14">
        <v>5.938333333333333E-2</v>
      </c>
      <c r="U13" s="14">
        <v>6.6941666666666663E-2</v>
      </c>
      <c r="V13" s="14">
        <v>1.9016000000000002</v>
      </c>
      <c r="W13" s="14">
        <v>1.1666969268689562</v>
      </c>
      <c r="X13" s="14">
        <v>2.6680654000000001</v>
      </c>
      <c r="Y13" s="14">
        <v>2.4333947999999999</v>
      </c>
      <c r="Z13" s="14">
        <f t="shared" si="0"/>
        <v>2.6680654000000001</v>
      </c>
      <c r="AA13" s="14">
        <f t="shared" si="5"/>
        <v>2.2193647324638439</v>
      </c>
      <c r="AB13" s="14">
        <f t="shared" si="1"/>
        <v>1.2021752715868508</v>
      </c>
      <c r="AC13" s="51">
        <v>102.5</v>
      </c>
      <c r="AD13" s="51">
        <f t="shared" si="2"/>
        <v>12.5</v>
      </c>
      <c r="AE13" s="14">
        <v>2.4168551058434877</v>
      </c>
      <c r="AF13" s="46">
        <v>3382.31</v>
      </c>
      <c r="AG13" s="46">
        <v>1974.18</v>
      </c>
      <c r="AH13" s="47">
        <v>1.713273359065536</v>
      </c>
      <c r="AI13" s="46">
        <v>3381.9</v>
      </c>
      <c r="AJ13" s="46">
        <v>2348.91</v>
      </c>
      <c r="AK13" s="47">
        <v>1.439774193136391</v>
      </c>
      <c r="AL13" s="46">
        <v>3348.99</v>
      </c>
      <c r="AM13" s="46">
        <v>2348.5</v>
      </c>
      <c r="AN13" s="47">
        <v>1.4260123483074303</v>
      </c>
      <c r="AO13" s="16">
        <v>3371.0666666666671</v>
      </c>
      <c r="AP13" s="16">
        <v>1919.355</v>
      </c>
      <c r="AQ13" s="16">
        <v>2328.3450000000003</v>
      </c>
      <c r="AR13" s="17">
        <f t="shared" si="3"/>
        <v>0.23579028830062099</v>
      </c>
      <c r="AT13" s="14">
        <v>10.743889630113264</v>
      </c>
      <c r="AU13" s="54">
        <v>16.463676744519272</v>
      </c>
      <c r="AV13" s="14">
        <v>2.4039605872723526</v>
      </c>
      <c r="AW13" s="14">
        <v>2.6933288682534857</v>
      </c>
      <c r="AX13" s="14">
        <v>3.8963999999999999</v>
      </c>
      <c r="AY13" s="14">
        <v>3.3937493481162093</v>
      </c>
      <c r="AZ13" s="14">
        <v>7.5616666666666665E-2</v>
      </c>
      <c r="BA13" s="14">
        <v>6.359999999999999E-2</v>
      </c>
      <c r="BB13" s="14">
        <v>2.5068833333333336</v>
      </c>
      <c r="BC13" s="14">
        <v>1.1481107177708336</v>
      </c>
      <c r="BD13" s="14">
        <v>3.6227204999999998</v>
      </c>
      <c r="BE13" s="14">
        <v>3.4505471999999999</v>
      </c>
      <c r="BF13" s="40">
        <f>BD13</f>
        <v>3.6227204999999998</v>
      </c>
      <c r="BG13" s="14">
        <f>(BE13^2)/BD13</f>
        <v>3.2865566028148847</v>
      </c>
      <c r="BH13" s="14">
        <f>BF13/BG13</f>
        <v>1.1022845299232624</v>
      </c>
      <c r="BI13" s="51">
        <v>100.9166666666667</v>
      </c>
      <c r="BJ13" s="51">
        <f>BI13-90</f>
        <v>10.9166666666667</v>
      </c>
      <c r="BK13" s="33">
        <v>2.5266278007566716</v>
      </c>
      <c r="BL13" s="46">
        <v>3646.68</v>
      </c>
      <c r="BM13" s="46">
        <v>1975.13</v>
      </c>
      <c r="BN13" s="47">
        <v>1.8462987246409095</v>
      </c>
      <c r="BO13" s="46">
        <v>3671.69</v>
      </c>
      <c r="BP13" s="46">
        <v>2003.59</v>
      </c>
      <c r="BQ13" s="47">
        <v>1.8325555627648371</v>
      </c>
      <c r="BR13" s="46">
        <v>3647.9</v>
      </c>
      <c r="BS13" s="46">
        <v>2048.37</v>
      </c>
      <c r="BT13" s="47">
        <v>1.7808794309621798</v>
      </c>
      <c r="BU13" s="16">
        <v>3655.4233333333336</v>
      </c>
      <c r="BV13" s="34">
        <v>2009.03</v>
      </c>
      <c r="BW13" s="17">
        <v>1.8194966393400465</v>
      </c>
      <c r="BX13" s="16">
        <v>16.749600771124243</v>
      </c>
      <c r="BY13" s="16">
        <v>30.516365523116249</v>
      </c>
      <c r="BZ13" s="16"/>
      <c r="CA13" s="37"/>
      <c r="CB13" s="14">
        <v>10.048261793576032</v>
      </c>
      <c r="CC13" s="39">
        <v>2.4019489327777106</v>
      </c>
      <c r="CD13" s="14">
        <v>2.7180359986639662</v>
      </c>
      <c r="CE13" s="14"/>
      <c r="CF13" s="14">
        <v>2.6361999999999997</v>
      </c>
      <c r="CG13" s="14">
        <v>2.2310576588566033</v>
      </c>
      <c r="CH13" s="14">
        <v>4.3800000000000006E-2</v>
      </c>
      <c r="CI13" s="14">
        <v>3.0783333333333336E-2</v>
      </c>
      <c r="CJ13" s="14">
        <v>1.8522666666666665</v>
      </c>
      <c r="CK13" s="14">
        <v>1.1815920532287041</v>
      </c>
      <c r="CL13" s="14">
        <v>2.4100695482662822</v>
      </c>
      <c r="CM13" s="16">
        <v>3035.94</v>
      </c>
      <c r="CN13" s="16">
        <v>1662.12</v>
      </c>
      <c r="CO13" s="17">
        <v>1.8265468197242078</v>
      </c>
      <c r="CP13" s="16">
        <v>3080.32</v>
      </c>
      <c r="CQ13" s="16">
        <v>1693.03</v>
      </c>
      <c r="CR13" s="17">
        <v>1.8194125325599666</v>
      </c>
      <c r="CS13" s="16">
        <v>3045.96</v>
      </c>
      <c r="CT13" s="16">
        <v>1946.46</v>
      </c>
      <c r="CU13" s="17">
        <v>1.5648716130822107</v>
      </c>
      <c r="CV13" s="16">
        <v>3054.0733333333337</v>
      </c>
      <c r="CW13" s="16"/>
      <c r="CX13" s="14">
        <v>11.462368339387734</v>
      </c>
      <c r="CY13" s="14">
        <v>2.4064847008999468</v>
      </c>
      <c r="CZ13" s="14">
        <v>2.7180359986639662</v>
      </c>
      <c r="DA13" s="40">
        <v>3.4365000000000001</v>
      </c>
      <c r="DB13" s="40">
        <v>2.9329676670384921</v>
      </c>
      <c r="DC13" s="40">
        <v>4.6949999999999999E-2</v>
      </c>
      <c r="DD13" s="40">
        <v>8.6483333333333343E-2</v>
      </c>
      <c r="DE13" s="40">
        <v>2.0660666666666665</v>
      </c>
      <c r="DF13" s="40">
        <v>1.171680151343073</v>
      </c>
      <c r="DG13" s="14">
        <v>2.4127751729137508</v>
      </c>
      <c r="DH13" s="46">
        <v>3623.22</v>
      </c>
      <c r="DI13" s="46">
        <v>2003.73</v>
      </c>
      <c r="DJ13" s="47">
        <v>1.8082376368073543</v>
      </c>
      <c r="DK13" s="46">
        <v>3610.12</v>
      </c>
      <c r="DL13" s="46">
        <v>1989.14</v>
      </c>
      <c r="DM13" s="47">
        <v>1.8149149883869409</v>
      </c>
      <c r="DN13" s="46">
        <v>3610.12</v>
      </c>
      <c r="DO13" s="46">
        <v>2018.55</v>
      </c>
      <c r="DP13" s="47">
        <v>1.7884719229149637</v>
      </c>
      <c r="DQ13" s="16">
        <v>3614.4866666666662</v>
      </c>
      <c r="DR13" s="34">
        <v>2003.8066666666666</v>
      </c>
      <c r="DS13" s="17">
        <v>1.8038100814782529</v>
      </c>
      <c r="DT13" s="43">
        <v>1730.13</v>
      </c>
      <c r="DU13" s="43">
        <v>2119.58</v>
      </c>
      <c r="DV13" s="17">
        <f t="shared" si="4"/>
        <v>0.25043340257716451</v>
      </c>
      <c r="DW13" s="42">
        <v>1854.3080054274083</v>
      </c>
      <c r="DX13" s="42">
        <v>2051.9894894894892</v>
      </c>
      <c r="DY13" s="17">
        <f t="shared" si="6"/>
        <v>0.11228909089269437</v>
      </c>
      <c r="DZ13" s="13">
        <v>33</v>
      </c>
    </row>
    <row r="14" spans="1:130">
      <c r="A14" s="7">
        <v>35</v>
      </c>
      <c r="B14" s="205"/>
      <c r="C14" s="207" t="s">
        <v>28</v>
      </c>
      <c r="D14" s="8" t="s">
        <v>15</v>
      </c>
      <c r="E14" s="8" t="s">
        <v>29</v>
      </c>
      <c r="F14" s="9">
        <v>1854.68</v>
      </c>
      <c r="G14" s="10">
        <v>25.4899997711181</v>
      </c>
      <c r="H14" s="10">
        <v>26.329999923706001</v>
      </c>
      <c r="I14" s="10">
        <v>32.610000610351499</v>
      </c>
      <c r="J14" s="10">
        <v>10.1975826495809</v>
      </c>
      <c r="K14" s="10">
        <v>0.1097712</v>
      </c>
      <c r="L14" s="10">
        <v>2.707568659638</v>
      </c>
      <c r="M14" s="10">
        <v>2.4314621077772598</v>
      </c>
      <c r="N14" s="11">
        <v>5.4181220000000002E-2</v>
      </c>
      <c r="O14" s="13">
        <v>36</v>
      </c>
      <c r="P14" s="18" t="s">
        <v>76</v>
      </c>
      <c r="Q14" s="19" t="s">
        <v>64</v>
      </c>
      <c r="R14" s="14">
        <v>3.8789083333333334</v>
      </c>
      <c r="S14" s="14">
        <v>3.4742454677679993</v>
      </c>
      <c r="T14" s="14">
        <v>6.6737500000000005E-2</v>
      </c>
      <c r="U14" s="14">
        <v>5.7850000000000006E-2</v>
      </c>
      <c r="V14" s="14">
        <v>1.9209499999999999</v>
      </c>
      <c r="W14" s="14">
        <v>1.1166524688572785</v>
      </c>
      <c r="X14" s="14">
        <v>3.8741669999999999</v>
      </c>
      <c r="Y14" s="14">
        <v>3.6424948000000001</v>
      </c>
      <c r="Z14" s="14">
        <f t="shared" si="0"/>
        <v>3.8741669999999999</v>
      </c>
      <c r="AA14" s="14">
        <f t="shared" si="5"/>
        <v>3.4246764189636223</v>
      </c>
      <c r="AB14" s="14">
        <f t="shared" si="1"/>
        <v>1.1312505259029415</v>
      </c>
      <c r="AC14" s="51">
        <v>116.208333333333</v>
      </c>
      <c r="AD14" s="51">
        <f t="shared" si="2"/>
        <v>26.208333333333002</v>
      </c>
      <c r="AE14" s="14">
        <v>2.4154161186596821</v>
      </c>
      <c r="AF14" s="46">
        <v>3995.86</v>
      </c>
      <c r="AG14" s="46">
        <v>2580.1799999999998</v>
      </c>
      <c r="AH14" s="47">
        <v>1.5486748986504819</v>
      </c>
      <c r="AI14" s="46">
        <v>3990.72</v>
      </c>
      <c r="AJ14" s="46">
        <v>2554.6999999999998</v>
      </c>
      <c r="AK14" s="47">
        <v>1.5621090539006537</v>
      </c>
      <c r="AL14" s="46">
        <v>4007.63</v>
      </c>
      <c r="AM14" s="46">
        <v>2579.92</v>
      </c>
      <c r="AN14" s="47">
        <v>1.5533931284690998</v>
      </c>
      <c r="AO14" s="16">
        <v>3998.0699999999997</v>
      </c>
      <c r="AP14" s="16">
        <v>2324.59</v>
      </c>
      <c r="AQ14" s="16">
        <v>2803.61</v>
      </c>
      <c r="AR14" s="17">
        <f t="shared" si="3"/>
        <v>0.22729813623547993</v>
      </c>
      <c r="AT14" s="14">
        <v>9.6611597604646153</v>
      </c>
      <c r="AU14" s="54">
        <v>14.37410397645816</v>
      </c>
      <c r="AV14" s="14">
        <v>2.4186926968735194</v>
      </c>
      <c r="AW14" s="14">
        <v>2.6773563734715915</v>
      </c>
      <c r="AX14" s="14">
        <v>5.3811666666666662</v>
      </c>
      <c r="AY14" s="14">
        <v>5.0395348596958538</v>
      </c>
      <c r="AZ14" s="14">
        <v>7.8149999999999997E-2</v>
      </c>
      <c r="BA14" s="14">
        <v>4.3733333333333332E-2</v>
      </c>
      <c r="BB14" s="14">
        <v>2.3746166666666664</v>
      </c>
      <c r="BC14" s="14">
        <v>1.0677903450381987</v>
      </c>
      <c r="BD14" s="14"/>
      <c r="BE14" s="14"/>
      <c r="BF14" s="40"/>
      <c r="BG14" s="14"/>
      <c r="BH14" s="14"/>
      <c r="BI14" s="51"/>
      <c r="BJ14" s="51"/>
      <c r="BK14" s="33">
        <v>2.5137238157564674</v>
      </c>
      <c r="BL14" s="46">
        <v>4135.2</v>
      </c>
      <c r="BM14" s="46">
        <v>2283.75</v>
      </c>
      <c r="BN14" s="47">
        <v>1.8107060755336617</v>
      </c>
      <c r="BO14" s="46">
        <v>4162.5200000000004</v>
      </c>
      <c r="BP14" s="46">
        <v>2244.06</v>
      </c>
      <c r="BQ14" s="47">
        <v>1.8549058403073004</v>
      </c>
      <c r="BR14" s="46">
        <v>4175.83</v>
      </c>
      <c r="BS14" s="46">
        <v>2366.9899999999998</v>
      </c>
      <c r="BT14" s="47">
        <v>1.7641941875546581</v>
      </c>
      <c r="BU14" s="16">
        <v>4157.8500000000004</v>
      </c>
      <c r="BV14" s="34">
        <v>2298.2666666666664</v>
      </c>
      <c r="BW14" s="17">
        <v>1.8091242675639616</v>
      </c>
      <c r="BX14" s="16">
        <v>28.598013257129548</v>
      </c>
      <c r="BY14" s="16">
        <v>52.103177724331694</v>
      </c>
      <c r="BZ14" s="16"/>
      <c r="CA14" s="37"/>
      <c r="CB14" s="14">
        <v>10.002626937366301</v>
      </c>
      <c r="CC14" s="39">
        <v>2.4106598194433593</v>
      </c>
      <c r="CD14" s="14">
        <v>2.6822486967549275</v>
      </c>
      <c r="CE14" s="14"/>
      <c r="CF14" s="14">
        <v>3.7471999999999999</v>
      </c>
      <c r="CG14" s="14">
        <v>3.4871102512839207</v>
      </c>
      <c r="CH14" s="14">
        <v>0.10838333333333333</v>
      </c>
      <c r="CI14" s="14">
        <v>4.4033333333333341E-2</v>
      </c>
      <c r="CJ14" s="14">
        <v>1.7823166666666665</v>
      </c>
      <c r="CK14" s="14">
        <v>1.0745860411555146</v>
      </c>
      <c r="CL14" s="14">
        <v>2.4120961872203863</v>
      </c>
      <c r="CM14" s="16">
        <v>3818.86</v>
      </c>
      <c r="CN14" s="16">
        <v>2324.52</v>
      </c>
      <c r="CO14" s="17">
        <v>1.6428596011219521</v>
      </c>
      <c r="CP14" s="16">
        <v>3806.23</v>
      </c>
      <c r="CQ14" s="16">
        <v>2283.8200000000002</v>
      </c>
      <c r="CR14" s="17">
        <v>1.6666068254065556</v>
      </c>
      <c r="CS14" s="16">
        <v>3825.14</v>
      </c>
      <c r="CT14" s="16">
        <v>2434.2600000000002</v>
      </c>
      <c r="CU14" s="17">
        <v>1.5713769276905505</v>
      </c>
      <c r="CV14" s="16">
        <v>3816.7433333333333</v>
      </c>
      <c r="CW14" s="16"/>
      <c r="CX14" s="14">
        <v>10.001060363608335</v>
      </c>
      <c r="CY14" s="14">
        <v>2.4139953854903693</v>
      </c>
      <c r="CZ14" s="14">
        <v>2.6822486967549275</v>
      </c>
      <c r="DA14" s="40">
        <v>4.7176</v>
      </c>
      <c r="DB14" s="40">
        <v>4.4384884984478932</v>
      </c>
      <c r="DC14" s="40">
        <v>9.8449999999999996E-2</v>
      </c>
      <c r="DD14" s="40">
        <v>7.8483333333333336E-2</v>
      </c>
      <c r="DE14" s="40">
        <v>1.7256499999999999</v>
      </c>
      <c r="DF14" s="40">
        <v>1.0628843584138408</v>
      </c>
      <c r="DG14" s="14">
        <v>2.4131759194680305</v>
      </c>
      <c r="DH14" s="46">
        <v>4182.3999999999996</v>
      </c>
      <c r="DI14" s="46">
        <v>2264.0300000000002</v>
      </c>
      <c r="DJ14" s="47">
        <v>1.8473253446288254</v>
      </c>
      <c r="DK14" s="46">
        <v>4198.24</v>
      </c>
      <c r="DL14" s="46">
        <v>2225.08</v>
      </c>
      <c r="DM14" s="47">
        <v>1.886781598863861</v>
      </c>
      <c r="DN14" s="46">
        <v>4181.84</v>
      </c>
      <c r="DO14" s="46">
        <v>2346.02</v>
      </c>
      <c r="DP14" s="47">
        <v>1.7825252981645512</v>
      </c>
      <c r="DQ14" s="16">
        <v>4187.4933333333329</v>
      </c>
      <c r="DR14" s="34">
        <v>2278.376666666667</v>
      </c>
      <c r="DS14" s="17">
        <v>1.8379284666129243</v>
      </c>
      <c r="DT14" s="43">
        <v>2292.42</v>
      </c>
      <c r="DU14" s="43">
        <v>2491.9</v>
      </c>
      <c r="DV14" s="17">
        <f t="shared" si="4"/>
        <v>9.0803210951578409E-2</v>
      </c>
      <c r="DW14" s="42"/>
      <c r="DX14" s="42"/>
      <c r="DY14" s="17"/>
      <c r="DZ14" s="13">
        <v>36</v>
      </c>
    </row>
    <row r="15" spans="1:130">
      <c r="A15" s="7">
        <v>36</v>
      </c>
      <c r="B15" s="205"/>
      <c r="C15" s="205"/>
      <c r="D15" s="8" t="s">
        <v>15</v>
      </c>
      <c r="E15" s="8" t="s">
        <v>30</v>
      </c>
      <c r="F15" s="9">
        <v>1854.97</v>
      </c>
      <c r="G15" s="10">
        <v>25.559999465942301</v>
      </c>
      <c r="H15" s="10">
        <v>27.389999389648398</v>
      </c>
      <c r="I15" s="10">
        <v>36.830001831054602</v>
      </c>
      <c r="J15" s="10">
        <v>3.9144455776196199</v>
      </c>
      <c r="K15" s="10">
        <v>3.6250150000000002E-2</v>
      </c>
      <c r="L15" s="10">
        <v>2.73067084687289</v>
      </c>
      <c r="M15" s="10">
        <v>2.6237802226681302</v>
      </c>
      <c r="N15" s="11">
        <v>1.9736670000000001E-2</v>
      </c>
      <c r="O15" s="13">
        <v>37</v>
      </c>
      <c r="P15" s="27" t="s">
        <v>77</v>
      </c>
      <c r="Q15" s="25" t="s">
        <v>68</v>
      </c>
      <c r="R15" s="14">
        <v>3.6928833333333331</v>
      </c>
      <c r="S15" s="14">
        <v>3.2640500680790074</v>
      </c>
      <c r="T15" s="14">
        <v>3.6150000000000002E-2</v>
      </c>
      <c r="U15" s="14">
        <v>6.2299999999999994E-2</v>
      </c>
      <c r="V15" s="14">
        <v>1.9997333333333334</v>
      </c>
      <c r="W15" s="14">
        <v>1.1393707038696914</v>
      </c>
      <c r="X15" s="14">
        <v>3.7409433999999999</v>
      </c>
      <c r="Y15" s="14">
        <v>3.4565275</v>
      </c>
      <c r="Z15" s="14">
        <f t="shared" si="0"/>
        <v>3.7409433999999999</v>
      </c>
      <c r="AA15" s="14">
        <f t="shared" si="5"/>
        <v>3.1937351306240696</v>
      </c>
      <c r="AB15" s="14">
        <f t="shared" si="1"/>
        <v>1.171338024912856</v>
      </c>
      <c r="AC15" s="51">
        <v>99.666666666667027</v>
      </c>
      <c r="AD15" s="51">
        <f t="shared" si="2"/>
        <v>9.6666666666670267</v>
      </c>
      <c r="AE15" s="14">
        <v>2.6161497495301806</v>
      </c>
      <c r="AF15" s="46">
        <v>4187.41</v>
      </c>
      <c r="AG15" s="46">
        <v>2560.7600000000002</v>
      </c>
      <c r="AH15" s="47">
        <v>1.6352215748449677</v>
      </c>
      <c r="AI15" s="46">
        <v>4187.2700000000004</v>
      </c>
      <c r="AJ15" s="46">
        <v>2775.76</v>
      </c>
      <c r="AK15" s="47">
        <v>1.5085129838314553</v>
      </c>
      <c r="AL15" s="46">
        <v>4213.96</v>
      </c>
      <c r="AM15" s="46">
        <v>2930.14</v>
      </c>
      <c r="AN15" s="47">
        <v>1.4381428873705695</v>
      </c>
      <c r="AO15" s="16">
        <v>4196.2133333333331</v>
      </c>
      <c r="AP15" s="16">
        <v>2561.2049999999999</v>
      </c>
      <c r="AQ15" s="48">
        <v>2979.415</v>
      </c>
      <c r="AR15" s="17">
        <f t="shared" si="3"/>
        <v>0.1766176495965282</v>
      </c>
      <c r="AT15" s="14">
        <v>3.4244811782275009</v>
      </c>
      <c r="AU15" s="54">
        <v>6.6760002947461494</v>
      </c>
      <c r="AV15" s="14">
        <v>2.6224915590624747</v>
      </c>
      <c r="AW15" s="14">
        <v>2.7154827549021108</v>
      </c>
      <c r="AX15" s="14">
        <v>4.5235499999999993</v>
      </c>
      <c r="AY15" s="14">
        <v>4.2270093888895053</v>
      </c>
      <c r="AZ15" s="14">
        <v>5.7533333333333339E-2</v>
      </c>
      <c r="BA15" s="14">
        <v>7.4899999999999994E-2</v>
      </c>
      <c r="BB15" s="14">
        <v>2.3563499999999999</v>
      </c>
      <c r="BC15" s="14">
        <v>1.0701537621113255</v>
      </c>
      <c r="BD15" s="14"/>
      <c r="BE15" s="14"/>
      <c r="BF15" s="40"/>
      <c r="BG15" s="14"/>
      <c r="BH15" s="14"/>
      <c r="BI15" s="51"/>
      <c r="BJ15" s="51"/>
      <c r="BK15" s="33">
        <v>2.6523059990623024</v>
      </c>
      <c r="BL15" s="46">
        <v>4725.66</v>
      </c>
      <c r="BM15" s="46">
        <v>2512.67</v>
      </c>
      <c r="BN15" s="47">
        <v>1.8807324479537701</v>
      </c>
      <c r="BO15" s="46">
        <v>4734.91</v>
      </c>
      <c r="BP15" s="46">
        <v>2506.9499999999998</v>
      </c>
      <c r="BQ15" s="47">
        <v>1.8887133768124615</v>
      </c>
      <c r="BR15" s="46">
        <v>4754.49</v>
      </c>
      <c r="BS15" s="46">
        <v>2586.13</v>
      </c>
      <c r="BT15" s="47">
        <v>1.8384574634685804</v>
      </c>
      <c r="BU15" s="16">
        <v>4738.3533333333335</v>
      </c>
      <c r="BV15" s="34">
        <v>2535.25</v>
      </c>
      <c r="BW15" s="17">
        <v>1.8689885941557376</v>
      </c>
      <c r="BX15" s="16">
        <v>54.91729103463004</v>
      </c>
      <c r="BY15" s="16">
        <v>100.05469083426037</v>
      </c>
      <c r="BZ15" s="16"/>
      <c r="CA15" s="37"/>
      <c r="CB15" s="14">
        <v>3.4984713985782028</v>
      </c>
      <c r="CC15" s="39">
        <v>2.6246227120203587</v>
      </c>
      <c r="CD15" s="14">
        <v>2.7191217384665687</v>
      </c>
      <c r="CE15" s="14"/>
      <c r="CF15" s="14">
        <v>3.6064333333333334</v>
      </c>
      <c r="CG15" s="14">
        <v>3.1263699207280804</v>
      </c>
      <c r="CH15" s="14">
        <v>4.5216666666666662E-2</v>
      </c>
      <c r="CI15" s="14">
        <v>4.5533333333333342E-2</v>
      </c>
      <c r="CJ15" s="14">
        <v>1.9396166666666668</v>
      </c>
      <c r="CK15" s="14">
        <v>1.1535529783031735</v>
      </c>
      <c r="CL15" s="14">
        <v>2.6139604720355751</v>
      </c>
      <c r="CM15" s="16">
        <v>4015.23</v>
      </c>
      <c r="CN15" s="16">
        <v>2397.9299999999998</v>
      </c>
      <c r="CO15" s="17">
        <v>1.6744567189200688</v>
      </c>
      <c r="CP15" s="16">
        <v>4014.83</v>
      </c>
      <c r="CQ15" s="16">
        <v>2419.7199999999998</v>
      </c>
      <c r="CR15" s="17">
        <v>1.6592126361727804</v>
      </c>
      <c r="CS15" s="16">
        <v>4027.97</v>
      </c>
      <c r="CT15" s="16">
        <v>2746.36</v>
      </c>
      <c r="CU15" s="17">
        <v>1.466657685081344</v>
      </c>
      <c r="CV15" s="16">
        <v>4019.3433333333328</v>
      </c>
      <c r="CW15" s="16"/>
      <c r="CX15" s="14">
        <v>3.4135319865001672</v>
      </c>
      <c r="CY15" s="14">
        <v>2.6263036481721329</v>
      </c>
      <c r="CZ15" s="14">
        <v>2.7191217384665687</v>
      </c>
      <c r="DA15" s="40">
        <v>4.3265833333333328</v>
      </c>
      <c r="DB15" s="40">
        <v>4.0177985965317777</v>
      </c>
      <c r="DC15" s="40">
        <v>8.0133333333333348E-2</v>
      </c>
      <c r="DD15" s="40">
        <v>9.006666666666667E-2</v>
      </c>
      <c r="DE15" s="40">
        <v>1.8627833333333335</v>
      </c>
      <c r="DF15" s="40">
        <v>1.0768542099318026</v>
      </c>
      <c r="DG15" s="14">
        <v>2.6153330089699032</v>
      </c>
      <c r="DH15" s="46">
        <v>4572.16</v>
      </c>
      <c r="DI15" s="46">
        <v>2585.79</v>
      </c>
      <c r="DJ15" s="47">
        <v>1.7681868983946878</v>
      </c>
      <c r="DK15" s="46">
        <v>4588.42</v>
      </c>
      <c r="DL15" s="46">
        <v>2611.33</v>
      </c>
      <c r="DM15" s="47">
        <v>1.7571199350522531</v>
      </c>
      <c r="DN15" s="46">
        <v>4572.55</v>
      </c>
      <c r="DO15" s="46">
        <v>2690.94</v>
      </c>
      <c r="DP15" s="47">
        <v>1.6992389276609661</v>
      </c>
      <c r="DQ15" s="16">
        <v>4577.71</v>
      </c>
      <c r="DR15" s="34">
        <v>2629.353333333333</v>
      </c>
      <c r="DS15" s="17">
        <v>1.741002223613918</v>
      </c>
      <c r="DT15" s="43">
        <v>2225.38</v>
      </c>
      <c r="DU15" s="43">
        <v>2703.46</v>
      </c>
      <c r="DV15" s="17">
        <f t="shared" si="4"/>
        <v>0.23790684585681748</v>
      </c>
      <c r="DW15" s="42"/>
      <c r="DX15" s="42"/>
      <c r="DY15" s="17"/>
      <c r="DZ15" s="13">
        <v>37</v>
      </c>
    </row>
    <row r="16" spans="1:130">
      <c r="A16" s="7">
        <v>38</v>
      </c>
      <c r="B16" s="205"/>
      <c r="C16" s="205"/>
      <c r="D16" s="8" t="s">
        <v>15</v>
      </c>
      <c r="E16" s="8" t="s">
        <v>31</v>
      </c>
      <c r="F16" s="9">
        <v>1855.5</v>
      </c>
      <c r="G16" s="10">
        <v>25.610000610351499</v>
      </c>
      <c r="H16" s="10">
        <v>26.860000610351499</v>
      </c>
      <c r="I16" s="10">
        <v>32.069999694824197</v>
      </c>
      <c r="J16" s="10">
        <v>12.8677572691939</v>
      </c>
      <c r="K16" s="10">
        <v>0.36477199999999999</v>
      </c>
      <c r="L16" s="10">
        <v>2.66488712246634</v>
      </c>
      <c r="M16" s="10">
        <v>2.32197591604936</v>
      </c>
      <c r="N16" s="11">
        <v>0.22090650000000001</v>
      </c>
      <c r="O16" s="13">
        <v>39</v>
      </c>
      <c r="P16" s="24" t="s">
        <v>78</v>
      </c>
      <c r="Q16" s="25" t="s">
        <v>68</v>
      </c>
      <c r="R16" s="14">
        <v>3.232216666666667</v>
      </c>
      <c r="S16" s="14">
        <v>2.8437024003349114</v>
      </c>
      <c r="T16" s="14">
        <v>6.3799999999999996E-2</v>
      </c>
      <c r="U16" s="14">
        <v>3.7566666666666665E-2</v>
      </c>
      <c r="V16" s="14">
        <v>1.8431999999999999</v>
      </c>
      <c r="W16" s="14">
        <v>1.1367929158924492</v>
      </c>
      <c r="X16" s="14">
        <v>3.2055033000000002</v>
      </c>
      <c r="Y16" s="14">
        <v>3.0033656</v>
      </c>
      <c r="Z16" s="14">
        <f t="shared" si="0"/>
        <v>3.2055033000000002</v>
      </c>
      <c r="AA16" s="14">
        <f t="shared" si="5"/>
        <v>2.8139746189820984</v>
      </c>
      <c r="AB16" s="14">
        <f t="shared" si="1"/>
        <v>1.139137246788505</v>
      </c>
      <c r="AC16" s="51">
        <v>92.3333333333333</v>
      </c>
      <c r="AD16" s="51">
        <f t="shared" si="2"/>
        <v>2.3333333333333002</v>
      </c>
      <c r="AE16" s="14">
        <v>2.3392241446503852</v>
      </c>
      <c r="AF16" s="46">
        <v>3558.67</v>
      </c>
      <c r="AG16" s="46">
        <v>2123.4699999999998</v>
      </c>
      <c r="AH16" s="47">
        <v>1.6758748651970596</v>
      </c>
      <c r="AI16" s="46">
        <v>3530.64</v>
      </c>
      <c r="AJ16" s="46">
        <v>2176.06</v>
      </c>
      <c r="AK16" s="47">
        <v>1.6224920268742589</v>
      </c>
      <c r="AL16" s="46">
        <v>3539.1</v>
      </c>
      <c r="AM16" s="46">
        <v>2482.6</v>
      </c>
      <c r="AN16" s="47">
        <v>1.4255619108998632</v>
      </c>
      <c r="AO16" s="16">
        <v>3542.8033333333333</v>
      </c>
      <c r="AP16" s="16">
        <v>2041.33</v>
      </c>
      <c r="AQ16" s="16">
        <v>2360.8249999999998</v>
      </c>
      <c r="AR16" s="17">
        <f t="shared" si="3"/>
        <v>0.16876133958272163</v>
      </c>
      <c r="AT16" s="14">
        <v>13.223847782622469</v>
      </c>
      <c r="AU16" s="54">
        <v>19.158566446538547</v>
      </c>
      <c r="AV16" s="14">
        <v>2.3348875134480882</v>
      </c>
      <c r="AW16" s="14">
        <v>2.6907018273858321</v>
      </c>
      <c r="AX16" s="14">
        <v>4.8742999999999999</v>
      </c>
      <c r="AY16" s="14">
        <v>4.6989068461112371</v>
      </c>
      <c r="AZ16" s="14">
        <v>6.1116666666666666E-2</v>
      </c>
      <c r="BA16" s="14">
        <v>6.5650000000000014E-2</v>
      </c>
      <c r="BB16" s="14">
        <v>2.5643000000000002</v>
      </c>
      <c r="BC16" s="14">
        <v>1.0373263739062877</v>
      </c>
      <c r="BD16" s="14"/>
      <c r="BE16" s="14"/>
      <c r="BF16" s="40"/>
      <c r="BG16" s="14"/>
      <c r="BH16" s="14"/>
      <c r="BI16" s="51"/>
      <c r="BJ16" s="51"/>
      <c r="BK16" s="33">
        <v>2.4735040444296095</v>
      </c>
      <c r="BL16" s="46">
        <v>3709.41</v>
      </c>
      <c r="BM16" s="46">
        <v>1964.98</v>
      </c>
      <c r="BN16" s="47">
        <v>1.8877596718541663</v>
      </c>
      <c r="BO16" s="46">
        <v>3735</v>
      </c>
      <c r="BP16" s="46">
        <v>1964.98</v>
      </c>
      <c r="BQ16" s="47">
        <v>1.9007827051674826</v>
      </c>
      <c r="BR16" s="46">
        <v>3730.24</v>
      </c>
      <c r="BS16" s="46">
        <v>1935.81</v>
      </c>
      <c r="BT16" s="47">
        <v>1.9269659729002329</v>
      </c>
      <c r="BU16" s="16">
        <v>3724.8833333333332</v>
      </c>
      <c r="BV16" s="34">
        <v>1955.2566666666669</v>
      </c>
      <c r="BW16" s="17">
        <v>1.9050610576275575</v>
      </c>
      <c r="BX16" s="16">
        <v>18.001029707824475</v>
      </c>
      <c r="BY16" s="16">
        <v>32.796363917130847</v>
      </c>
      <c r="BZ16" s="16"/>
      <c r="CA16" s="37"/>
      <c r="CB16" s="14">
        <v>13.262591607324161</v>
      </c>
      <c r="CC16" s="39">
        <v>2.3400868740661935</v>
      </c>
      <c r="CD16" s="14">
        <v>2.7002013368764213</v>
      </c>
      <c r="CE16" s="14"/>
      <c r="CF16" s="14">
        <v>3.1715833333333334</v>
      </c>
      <c r="CG16" s="14">
        <v>2.7901324456764498</v>
      </c>
      <c r="CH16" s="14">
        <v>3.9633333333333333E-2</v>
      </c>
      <c r="CI16" s="14">
        <v>4.1999999999999996E-2</v>
      </c>
      <c r="CJ16" s="14">
        <v>1.8139333333333334</v>
      </c>
      <c r="CK16" s="14">
        <v>1.1367142582238254</v>
      </c>
      <c r="CL16" s="14">
        <v>2.3331596516642255</v>
      </c>
      <c r="CM16" s="16">
        <v>3136.62</v>
      </c>
      <c r="CN16" s="16">
        <v>1779.39</v>
      </c>
      <c r="CO16" s="17">
        <v>1.7627501559523207</v>
      </c>
      <c r="CP16" s="16">
        <v>3166.6</v>
      </c>
      <c r="CQ16" s="16">
        <v>1894.67</v>
      </c>
      <c r="CR16" s="17">
        <v>1.6713200715691914</v>
      </c>
      <c r="CS16" s="16">
        <v>3165.96</v>
      </c>
      <c r="CT16" s="16">
        <v>2140.58</v>
      </c>
      <c r="CU16" s="17">
        <v>1.4790197049397829</v>
      </c>
      <c r="CV16" s="16">
        <v>3156.3933333333334</v>
      </c>
      <c r="CW16" s="16"/>
      <c r="CX16" s="14">
        <v>13.239306732076475</v>
      </c>
      <c r="CY16" s="14">
        <v>2.3427133995037224</v>
      </c>
      <c r="CZ16" s="14">
        <v>2.7002013368764213</v>
      </c>
      <c r="DA16" s="40">
        <v>4.1114166666666669</v>
      </c>
      <c r="DB16" s="40">
        <v>3.7696314247589706</v>
      </c>
      <c r="DC16" s="40">
        <v>7.1399999999999991E-2</v>
      </c>
      <c r="DD16" s="40">
        <v>5.2333333333333336E-2</v>
      </c>
      <c r="DE16" s="40">
        <v>1.9585999999999999</v>
      </c>
      <c r="DF16" s="40">
        <v>1.0906680795535733</v>
      </c>
      <c r="DG16" s="14">
        <v>2.3360137490365367</v>
      </c>
      <c r="DH16" s="46">
        <v>3673.13</v>
      </c>
      <c r="DI16" s="46">
        <v>1980.11</v>
      </c>
      <c r="DJ16" s="47">
        <v>1.8550131053325323</v>
      </c>
      <c r="DK16" s="46">
        <v>3684.24</v>
      </c>
      <c r="DL16" s="46">
        <v>2010.28</v>
      </c>
      <c r="DM16" s="47">
        <v>1.8326999223988698</v>
      </c>
      <c r="DN16" s="46">
        <v>3684.24</v>
      </c>
      <c r="DO16" s="46">
        <v>2057.3000000000002</v>
      </c>
      <c r="DP16" s="47">
        <v>1.790813201769309</v>
      </c>
      <c r="DQ16" s="16">
        <v>3680.5366666666669</v>
      </c>
      <c r="DR16" s="34">
        <v>2015.8966666666668</v>
      </c>
      <c r="DS16" s="17">
        <v>1.825756611201963</v>
      </c>
      <c r="DT16" s="43">
        <v>1784.86</v>
      </c>
      <c r="DU16" s="43">
        <v>2080.36</v>
      </c>
      <c r="DV16" s="17">
        <f t="shared" si="4"/>
        <v>0.17926412845854486</v>
      </c>
      <c r="DW16" s="42">
        <v>1859.8591549295772</v>
      </c>
      <c r="DX16" s="42">
        <v>2031.538461538461</v>
      </c>
      <c r="DY16" s="17">
        <f t="shared" si="6"/>
        <v>9.6568047337277918E-2</v>
      </c>
      <c r="DZ16" s="13">
        <v>39</v>
      </c>
    </row>
    <row r="17" spans="1:130">
      <c r="A17" s="7">
        <v>41</v>
      </c>
      <c r="B17" s="205"/>
      <c r="C17" s="205"/>
      <c r="D17" s="8" t="s">
        <v>15</v>
      </c>
      <c r="E17" s="8" t="s">
        <v>32</v>
      </c>
      <c r="F17" s="9">
        <v>1856.26</v>
      </c>
      <c r="G17" s="10">
        <v>25.530000686645501</v>
      </c>
      <c r="H17" s="10">
        <v>27.120000839233398</v>
      </c>
      <c r="I17" s="10">
        <v>31.889999389648398</v>
      </c>
      <c r="J17" s="10">
        <v>14.0116010892578</v>
      </c>
      <c r="K17" s="10">
        <v>0.39127489999999998</v>
      </c>
      <c r="L17" s="10">
        <v>2.6759834108330498</v>
      </c>
      <c r="M17" s="10">
        <v>2.3010352900924098</v>
      </c>
      <c r="N17" s="11">
        <v>0.23552419999999999</v>
      </c>
      <c r="O17" s="13">
        <v>42</v>
      </c>
      <c r="P17" s="24" t="s">
        <v>75</v>
      </c>
      <c r="Q17" s="25" t="s">
        <v>68</v>
      </c>
      <c r="R17" s="14">
        <v>3.1395666666666671</v>
      </c>
      <c r="S17" s="14">
        <v>2.9663574610984775</v>
      </c>
      <c r="T17" s="14">
        <v>4.7850000000000004E-2</v>
      </c>
      <c r="U17" s="14">
        <v>4.3366666666666664E-2</v>
      </c>
      <c r="V17" s="14">
        <v>1.9028</v>
      </c>
      <c r="W17" s="14">
        <v>1.058385602079233</v>
      </c>
      <c r="X17" s="14">
        <v>3.1832159999999998</v>
      </c>
      <c r="Y17" s="14">
        <v>2.9310668999999998</v>
      </c>
      <c r="Z17" s="14">
        <f t="shared" si="0"/>
        <v>3.1832159999999998</v>
      </c>
      <c r="AA17" s="14">
        <f t="shared" si="5"/>
        <v>2.6988910498928158</v>
      </c>
      <c r="AB17" s="14">
        <f t="shared" si="1"/>
        <v>1.1794533166229213</v>
      </c>
      <c r="AC17" s="51">
        <v>128.708333333333</v>
      </c>
      <c r="AD17" s="51">
        <f t="shared" si="2"/>
        <v>38.708333333333002</v>
      </c>
      <c r="AE17" s="14">
        <v>2.2980671663576171</v>
      </c>
      <c r="AF17" s="46">
        <v>3378.67</v>
      </c>
      <c r="AG17" s="46">
        <v>1755.96</v>
      </c>
      <c r="AH17" s="47">
        <v>1.9241155834984851</v>
      </c>
      <c r="AI17" s="46">
        <v>3369.53</v>
      </c>
      <c r="AJ17" s="46">
        <v>2068.39</v>
      </c>
      <c r="AK17" s="47">
        <v>1.6290593166665863</v>
      </c>
      <c r="AL17" s="46">
        <v>3361.06</v>
      </c>
      <c r="AM17" s="46">
        <v>2241.87</v>
      </c>
      <c r="AN17" s="47">
        <v>1.499221631941192</v>
      </c>
      <c r="AO17" s="16">
        <v>3369.7533333333336</v>
      </c>
      <c r="AP17" s="16">
        <v>1721.75</v>
      </c>
      <c r="AQ17" s="16">
        <v>2402.63</v>
      </c>
      <c r="AR17" s="17">
        <f t="shared" si="3"/>
        <v>0.47365166765902539</v>
      </c>
      <c r="AT17" s="32">
        <v>14.1074505680656</v>
      </c>
      <c r="AU17" s="54">
        <v>20.386360310259036</v>
      </c>
      <c r="AV17" s="32">
        <v>2.3037917043916787</v>
      </c>
      <c r="AW17" s="32">
        <v>2.6821787449880281</v>
      </c>
      <c r="AX17" s="14">
        <v>4.9026166666666668</v>
      </c>
      <c r="AY17" s="14">
        <v>4.6774954064212872</v>
      </c>
      <c r="AZ17" s="14">
        <v>5.1250000000000004E-2</v>
      </c>
      <c r="BA17" s="14">
        <v>4.2849999999999999E-2</v>
      </c>
      <c r="BB17" s="14">
        <v>2.67035</v>
      </c>
      <c r="BC17" s="14">
        <v>1.0481285903426718</v>
      </c>
      <c r="BD17" s="14"/>
      <c r="BE17" s="14"/>
      <c r="BF17" s="40"/>
      <c r="BG17" s="14"/>
      <c r="BH17" s="14"/>
      <c r="BI17" s="51"/>
      <c r="BJ17" s="51"/>
      <c r="BK17" s="33">
        <v>2.441280238604409</v>
      </c>
      <c r="BL17" s="46">
        <v>3720.77</v>
      </c>
      <c r="BM17" s="46">
        <v>1991.12</v>
      </c>
      <c r="BN17" s="47">
        <v>1.8686819478484471</v>
      </c>
      <c r="BO17" s="46">
        <v>3694.89</v>
      </c>
      <c r="BP17" s="46">
        <v>1947.51</v>
      </c>
      <c r="BQ17" s="47">
        <v>1.8972380116148313</v>
      </c>
      <c r="BR17" s="46">
        <v>3721.72</v>
      </c>
      <c r="BS17" s="46">
        <v>2052.61</v>
      </c>
      <c r="BT17" s="47">
        <v>1.8131647025007185</v>
      </c>
      <c r="BU17" s="16">
        <v>3712.4599999999996</v>
      </c>
      <c r="BV17" s="34">
        <v>1997.08</v>
      </c>
      <c r="BW17" s="17">
        <v>1.8589440583251546</v>
      </c>
      <c r="BX17" s="16">
        <v>16.543380325926485</v>
      </c>
      <c r="BY17" s="16">
        <v>30.140649195904221</v>
      </c>
      <c r="BZ17" s="16"/>
      <c r="CA17" s="37"/>
      <c r="CB17" s="14">
        <v>14.146912496341809</v>
      </c>
      <c r="CC17" s="39">
        <v>2.3061552230927931</v>
      </c>
      <c r="CD17" s="14">
        <v>2.6988109304982566</v>
      </c>
      <c r="CE17" s="14"/>
      <c r="CF17" s="14">
        <v>3.0976166666666662</v>
      </c>
      <c r="CG17" s="14">
        <v>2.934911257938452</v>
      </c>
      <c r="CH17" s="14">
        <v>4.0149999999999991E-2</v>
      </c>
      <c r="CI17" s="14">
        <v>3.7291666666666667E-2</v>
      </c>
      <c r="CJ17" s="14">
        <v>1.7659666666666667</v>
      </c>
      <c r="CK17" s="14">
        <v>1.0554379313132971</v>
      </c>
      <c r="CL17" s="14">
        <v>2.295411278688996</v>
      </c>
      <c r="CM17" s="16">
        <v>3335.76</v>
      </c>
      <c r="CN17" s="16">
        <v>1732.52</v>
      </c>
      <c r="CO17" s="17">
        <v>1.9253803707893706</v>
      </c>
      <c r="CP17" s="16">
        <v>3327.38</v>
      </c>
      <c r="CQ17" s="16">
        <v>1990.42</v>
      </c>
      <c r="CR17" s="17">
        <v>1.6716974306930195</v>
      </c>
      <c r="CS17" s="16">
        <v>3326.59</v>
      </c>
      <c r="CT17" s="16">
        <v>2339.63</v>
      </c>
      <c r="CU17" s="17">
        <v>1.4218444796826848</v>
      </c>
      <c r="CV17" s="16">
        <v>3329.91</v>
      </c>
      <c r="CW17" s="16"/>
      <c r="CX17" s="14">
        <v>14.422852956645887</v>
      </c>
      <c r="CY17" s="14">
        <v>2.3095653984146063</v>
      </c>
      <c r="CZ17" s="14">
        <v>2.6988109304982566</v>
      </c>
      <c r="DA17" s="40">
        <v>4.0831333333333335</v>
      </c>
      <c r="DB17" s="40">
        <v>3.8384789067899923</v>
      </c>
      <c r="DC17" s="40">
        <v>7.3166666666666672E-2</v>
      </c>
      <c r="DD17" s="40">
        <v>7.3366666666666677E-2</v>
      </c>
      <c r="DE17" s="40">
        <v>1.8888833333333332</v>
      </c>
      <c r="DF17" s="40">
        <v>1.0637373377539121</v>
      </c>
      <c r="DG17" s="14">
        <v>2.2977723116109354</v>
      </c>
      <c r="DH17" s="46">
        <v>3696.17</v>
      </c>
      <c r="DI17" s="46">
        <v>2084.13</v>
      </c>
      <c r="DJ17" s="47">
        <v>1.7734834199402147</v>
      </c>
      <c r="DK17" s="46">
        <v>3680.31</v>
      </c>
      <c r="DL17" s="46">
        <v>1961.8</v>
      </c>
      <c r="DM17" s="47">
        <v>1.8759863390763585</v>
      </c>
      <c r="DN17" s="46">
        <v>3680.31</v>
      </c>
      <c r="DO17" s="46">
        <v>2021.12</v>
      </c>
      <c r="DP17" s="47">
        <v>1.8209260212159595</v>
      </c>
      <c r="DQ17" s="16">
        <v>3685.5966666666664</v>
      </c>
      <c r="DR17" s="34">
        <v>2022.3500000000001</v>
      </c>
      <c r="DS17" s="17">
        <v>1.8224326484864966</v>
      </c>
      <c r="DT17" s="43">
        <v>1859.02</v>
      </c>
      <c r="DU17" s="43">
        <v>2159.2800000000002</v>
      </c>
      <c r="DV17" s="17">
        <f t="shared" si="4"/>
        <v>0.1745587879729375</v>
      </c>
      <c r="DW17" s="42"/>
      <c r="DX17" s="42"/>
      <c r="DY17" s="17"/>
      <c r="DZ17" s="13">
        <v>42</v>
      </c>
    </row>
    <row r="18" spans="1:130">
      <c r="A18" s="7">
        <v>43</v>
      </c>
      <c r="B18" s="205"/>
      <c r="C18" s="205"/>
      <c r="D18" s="8" t="s">
        <v>15</v>
      </c>
      <c r="E18" s="8" t="s">
        <v>33</v>
      </c>
      <c r="F18" s="9">
        <v>2056.58</v>
      </c>
      <c r="G18" s="10">
        <v>25.590000152587798</v>
      </c>
      <c r="H18" s="10">
        <v>27.9699993133544</v>
      </c>
      <c r="I18" s="10">
        <v>35.2299995422363</v>
      </c>
      <c r="J18" s="10">
        <v>8.1248503369224103</v>
      </c>
      <c r="K18" s="10">
        <v>0.36284899999999998</v>
      </c>
      <c r="L18" s="10">
        <v>2.67030602555664</v>
      </c>
      <c r="M18" s="10">
        <v>2.4533476574423498</v>
      </c>
      <c r="N18" s="11">
        <v>0.2254642</v>
      </c>
      <c r="O18" s="13">
        <v>44</v>
      </c>
      <c r="P18" s="20" t="s">
        <v>79</v>
      </c>
      <c r="Q18" s="21" t="s">
        <v>66</v>
      </c>
      <c r="R18" s="14">
        <v>2.899116666666667</v>
      </c>
      <c r="S18" s="14">
        <v>3.1448170913639251</v>
      </c>
      <c r="T18" s="14">
        <v>5.2216666666666661E-2</v>
      </c>
      <c r="U18" s="14">
        <v>4.9666666666666665E-2</v>
      </c>
      <c r="V18" s="14">
        <v>2.1276666666666668</v>
      </c>
      <c r="W18" s="14">
        <v>0.92186658083769557</v>
      </c>
      <c r="X18" s="14">
        <v>3.0519489000000002</v>
      </c>
      <c r="Y18" s="14">
        <v>2.8302603999999998</v>
      </c>
      <c r="Z18" s="14">
        <f t="shared" si="0"/>
        <v>3.0519489000000002</v>
      </c>
      <c r="AA18" s="14">
        <f t="shared" si="5"/>
        <v>2.6246749845019224</v>
      </c>
      <c r="AB18" s="14">
        <f t="shared" si="1"/>
        <v>1.1627911714863852</v>
      </c>
      <c r="AC18" s="51">
        <v>143.541666666667</v>
      </c>
      <c r="AD18" s="51">
        <f t="shared" si="2"/>
        <v>53.541666666666998</v>
      </c>
      <c r="AE18" s="14">
        <v>2.4540982209105646</v>
      </c>
      <c r="AF18" s="46">
        <v>3289.77</v>
      </c>
      <c r="AG18" s="46">
        <v>2130.56</v>
      </c>
      <c r="AH18" s="47">
        <v>1.544087000600781</v>
      </c>
      <c r="AI18" s="46">
        <v>3274.08</v>
      </c>
      <c r="AJ18" s="46">
        <v>2006.41</v>
      </c>
      <c r="AK18" s="47">
        <v>1.6318100487936165</v>
      </c>
      <c r="AL18" s="46">
        <v>3266.32</v>
      </c>
      <c r="AM18" s="46">
        <v>2163.75</v>
      </c>
      <c r="AN18" s="47">
        <v>1.5095644136337378</v>
      </c>
      <c r="AO18" s="16">
        <v>3276.7233333333334</v>
      </c>
      <c r="AP18" s="16">
        <v>1814.99</v>
      </c>
      <c r="AQ18" s="16">
        <v>2261.9750000000004</v>
      </c>
      <c r="AR18" s="17">
        <f t="shared" si="3"/>
        <v>0.27659954641786028</v>
      </c>
      <c r="AT18" s="32">
        <v>8.5219093683422393</v>
      </c>
      <c r="AU18" s="54">
        <v>14.651574106827026</v>
      </c>
      <c r="AV18" s="32">
        <v>2.4536549052206782</v>
      </c>
      <c r="AW18" s="32">
        <v>2.6905838305689449</v>
      </c>
      <c r="AX18" s="14">
        <v>4.3787833333333328</v>
      </c>
      <c r="AY18" s="14">
        <v>3.9730447118745587</v>
      </c>
      <c r="AZ18" s="14">
        <v>6.2899999999999998E-2</v>
      </c>
      <c r="BA18" s="14">
        <v>5.2216666666666661E-2</v>
      </c>
      <c r="BB18" s="14">
        <v>2.6178333333333335</v>
      </c>
      <c r="BC18" s="14">
        <v>1.1021228430292038</v>
      </c>
      <c r="BD18" s="14"/>
      <c r="BE18" s="14"/>
      <c r="BF18" s="40"/>
      <c r="BG18" s="14"/>
      <c r="BH18" s="14"/>
      <c r="BI18" s="51"/>
      <c r="BJ18" s="51"/>
      <c r="BK18" s="33">
        <v>2.5437983415650751</v>
      </c>
      <c r="BL18" s="46">
        <v>3471.63</v>
      </c>
      <c r="BM18" s="46">
        <v>1883.24</v>
      </c>
      <c r="BN18" s="47">
        <v>1.8434347188887237</v>
      </c>
      <c r="BO18" s="46">
        <v>3492.39</v>
      </c>
      <c r="BP18" s="46">
        <v>1870.36</v>
      </c>
      <c r="BQ18" s="47">
        <v>1.8672287687931735</v>
      </c>
      <c r="BR18" s="46">
        <v>3470.75</v>
      </c>
      <c r="BS18" s="46">
        <v>1857.5</v>
      </c>
      <c r="BT18" s="47">
        <v>1.8685060565275908</v>
      </c>
      <c r="BU18" s="16">
        <v>3478.2566666666667</v>
      </c>
      <c r="BV18" s="34">
        <v>1870.3666666666668</v>
      </c>
      <c r="BW18" s="17">
        <v>1.8596656627042825</v>
      </c>
      <c r="BX18" s="16">
        <v>16.425011681540134</v>
      </c>
      <c r="BY18" s="16">
        <v>29.924991469613996</v>
      </c>
      <c r="BZ18" s="16"/>
      <c r="CA18" s="37"/>
      <c r="CB18" s="14">
        <v>10.345019129154766</v>
      </c>
      <c r="CC18" s="39">
        <v>2.4138076851071451</v>
      </c>
      <c r="CD18" s="14">
        <v>2.7062944177024204</v>
      </c>
      <c r="CE18" s="14"/>
      <c r="CF18" s="14">
        <v>2.51145</v>
      </c>
      <c r="CG18" s="14">
        <v>2.6091148009892464</v>
      </c>
      <c r="CH18" s="14">
        <v>2.6716666666666666E-2</v>
      </c>
      <c r="CI18" s="14">
        <v>4.7116666666666668E-2</v>
      </c>
      <c r="CJ18" s="14">
        <v>2.1078999999999999</v>
      </c>
      <c r="CK18" s="14">
        <v>0.96256784065146661</v>
      </c>
      <c r="CL18" s="14">
        <v>2.4483243549758735</v>
      </c>
      <c r="CM18" s="16">
        <v>2829.98</v>
      </c>
      <c r="CN18" s="16">
        <v>1963.6</v>
      </c>
      <c r="CO18" s="17">
        <v>1.4412202077816256</v>
      </c>
      <c r="CP18" s="16">
        <v>2829.67</v>
      </c>
      <c r="CQ18" s="16">
        <v>1562.76</v>
      </c>
      <c r="CR18" s="17">
        <v>1.8106875015997339</v>
      </c>
      <c r="CS18" s="16">
        <v>2821.55</v>
      </c>
      <c r="CT18" s="16">
        <v>1511.32</v>
      </c>
      <c r="CU18" s="17">
        <v>1.8669441283116748</v>
      </c>
      <c r="CV18" s="16">
        <v>2827.0666666666671</v>
      </c>
      <c r="CW18" s="16"/>
      <c r="CX18" s="14">
        <v>9.6242188134079907</v>
      </c>
      <c r="CY18" s="14">
        <v>2.4458347212076941</v>
      </c>
      <c r="CZ18" s="14">
        <v>2.7062944177024204</v>
      </c>
      <c r="DA18" s="40">
        <v>3.6229499999999994</v>
      </c>
      <c r="DB18" s="40">
        <v>3.2299293779930722</v>
      </c>
      <c r="DC18" s="40">
        <v>9.6466666666666659E-2</v>
      </c>
      <c r="DD18" s="40">
        <v>0.12304999999999999</v>
      </c>
      <c r="DE18" s="40">
        <v>2.2057666666666664</v>
      </c>
      <c r="DF18" s="40">
        <v>1.1216808716267139</v>
      </c>
      <c r="DG18" s="14">
        <v>2.4509268401361424</v>
      </c>
      <c r="DH18" s="46">
        <v>3179.09</v>
      </c>
      <c r="DI18" s="46">
        <v>1832.9</v>
      </c>
      <c r="DJ18" s="47">
        <v>1.7344590539582083</v>
      </c>
      <c r="DK18" s="46">
        <v>3142.82</v>
      </c>
      <c r="DL18" s="46">
        <v>1909.12</v>
      </c>
      <c r="DM18" s="47">
        <v>1.6462139624539056</v>
      </c>
      <c r="DN18" s="46">
        <v>3179.09</v>
      </c>
      <c r="DO18" s="46">
        <v>1820.79</v>
      </c>
      <c r="DP18" s="47">
        <v>1.7459948703584709</v>
      </c>
      <c r="DQ18" s="16">
        <v>3167</v>
      </c>
      <c r="DR18" s="34">
        <v>1854.2699999999998</v>
      </c>
      <c r="DS18" s="17">
        <v>1.707949759204431</v>
      </c>
      <c r="DT18" s="43">
        <v>1723.63</v>
      </c>
      <c r="DU18" s="43">
        <v>1998.77</v>
      </c>
      <c r="DV18" s="17">
        <f t="shared" si="4"/>
        <v>0.17236881181937946</v>
      </c>
      <c r="DW18" s="42"/>
      <c r="DX18" s="42"/>
      <c r="DY18" s="17"/>
      <c r="DZ18" s="13">
        <v>44</v>
      </c>
    </row>
    <row r="19" spans="1:130">
      <c r="A19" s="7">
        <v>44</v>
      </c>
      <c r="B19" s="205"/>
      <c r="C19" s="205"/>
      <c r="D19" s="8" t="s">
        <v>15</v>
      </c>
      <c r="E19" s="8" t="s">
        <v>34</v>
      </c>
      <c r="F19" s="9">
        <v>2056.8000000000002</v>
      </c>
      <c r="G19" s="10">
        <v>25.639999389648398</v>
      </c>
      <c r="H19" s="10">
        <v>27.850000381469702</v>
      </c>
      <c r="I19" s="10">
        <v>34.220001220703097</v>
      </c>
      <c r="J19" s="10">
        <v>9.6936292824578398</v>
      </c>
      <c r="K19" s="10">
        <v>0.44625880000000001</v>
      </c>
      <c r="L19" s="10">
        <v>2.6400077422980401</v>
      </c>
      <c r="M19" s="10">
        <v>2.3840951787314801</v>
      </c>
      <c r="N19" s="11">
        <v>0.2926684</v>
      </c>
      <c r="O19" s="13">
        <v>45</v>
      </c>
      <c r="P19" s="28" t="s">
        <v>80</v>
      </c>
      <c r="Q19" s="19" t="s">
        <v>64</v>
      </c>
      <c r="R19" s="14">
        <v>4.0532624999999998</v>
      </c>
      <c r="S19" s="14">
        <v>4.3432626982253275</v>
      </c>
      <c r="T19" s="14">
        <v>7.7570833333333339E-2</v>
      </c>
      <c r="U19" s="14">
        <v>9.2729166666666668E-2</v>
      </c>
      <c r="V19" s="14">
        <v>2.0155500000000002</v>
      </c>
      <c r="W19" s="14">
        <v>0.93379652062240937</v>
      </c>
      <c r="X19" s="14">
        <v>4.1738400000000002</v>
      </c>
      <c r="Y19" s="14">
        <v>4.0308245999999999</v>
      </c>
      <c r="Z19" s="14">
        <f t="shared" si="0"/>
        <v>4.1738400000000002</v>
      </c>
      <c r="AA19" s="14">
        <f t="shared" si="5"/>
        <v>3.8927095806176468</v>
      </c>
      <c r="AB19" s="14">
        <f t="shared" si="1"/>
        <v>1.072219726018643</v>
      </c>
      <c r="AC19" s="51">
        <v>14.125</v>
      </c>
      <c r="AD19" s="51">
        <f t="shared" si="2"/>
        <v>-75.875</v>
      </c>
      <c r="AE19" s="14">
        <v>2.3967970727337398</v>
      </c>
      <c r="AF19" s="46">
        <v>4049.15</v>
      </c>
      <c r="AG19" s="46">
        <v>2495.06</v>
      </c>
      <c r="AH19" s="47">
        <v>1.6228667847666991</v>
      </c>
      <c r="AI19" s="46">
        <v>4060.49</v>
      </c>
      <c r="AJ19" s="46">
        <v>2428.4</v>
      </c>
      <c r="AK19" s="47">
        <v>1.6720845000823585</v>
      </c>
      <c r="AL19" s="46">
        <v>4048.43</v>
      </c>
      <c r="AM19" s="46">
        <v>2407.5300000000002</v>
      </c>
      <c r="AN19" s="47">
        <v>1.6815699077477744</v>
      </c>
      <c r="AO19" s="16">
        <v>4052.69</v>
      </c>
      <c r="AP19" s="16">
        <v>2266.6350000000002</v>
      </c>
      <c r="AQ19" s="48">
        <v>2506.16</v>
      </c>
      <c r="AR19" s="17">
        <f t="shared" si="3"/>
        <v>0.11125779616686929</v>
      </c>
      <c r="AT19" s="32">
        <v>8.5219093683422393</v>
      </c>
      <c r="AU19" s="54">
        <v>12.030826316540603</v>
      </c>
      <c r="AV19" s="32">
        <v>2.4284729913730918</v>
      </c>
      <c r="AW19" s="32">
        <v>2.654704503126863</v>
      </c>
      <c r="AX19" s="14">
        <v>5.6520166666666665</v>
      </c>
      <c r="AY19" s="14">
        <v>5.4914074830714323</v>
      </c>
      <c r="AZ19" s="14">
        <v>5.991666666666666E-2</v>
      </c>
      <c r="BA19" s="14">
        <v>5.7033333333333325E-2</v>
      </c>
      <c r="BB19" s="14">
        <v>2.2574666666666667</v>
      </c>
      <c r="BC19" s="14">
        <v>1.0292473621909046</v>
      </c>
      <c r="BD19" s="14"/>
      <c r="BE19" s="14"/>
      <c r="BF19" s="40"/>
      <c r="BG19" s="14"/>
      <c r="BH19" s="14"/>
      <c r="BI19" s="51"/>
      <c r="BJ19" s="51"/>
      <c r="BK19" s="33">
        <v>2.4824881788111548</v>
      </c>
      <c r="BL19" s="46">
        <v>4479.66</v>
      </c>
      <c r="BM19" s="46">
        <v>2494.6799999999998</v>
      </c>
      <c r="BN19" s="47">
        <v>1.7956852181442109</v>
      </c>
      <c r="BO19" s="46">
        <v>4517.01</v>
      </c>
      <c r="BP19" s="46">
        <v>2473.0300000000002</v>
      </c>
      <c r="BQ19" s="47">
        <v>1.8265083723205946</v>
      </c>
      <c r="BR19" s="46">
        <v>4518.3900000000003</v>
      </c>
      <c r="BS19" s="46">
        <v>2472.66</v>
      </c>
      <c r="BT19" s="47">
        <v>1.827339787920701</v>
      </c>
      <c r="BU19" s="16">
        <v>4505.0200000000004</v>
      </c>
      <c r="BV19" s="34">
        <v>2480.1233333333334</v>
      </c>
      <c r="BW19" s="17">
        <v>1.8164499883742342</v>
      </c>
      <c r="BX19" s="16">
        <v>41.627156969579666</v>
      </c>
      <c r="BY19" s="16">
        <v>75.841183030571145</v>
      </c>
      <c r="BZ19" s="16"/>
      <c r="CA19" s="37"/>
      <c r="CB19" s="14">
        <v>8.7403377568524139</v>
      </c>
      <c r="CC19" s="39">
        <v>2.4221853438328518</v>
      </c>
      <c r="CD19" s="14">
        <v>2.6568484513743469</v>
      </c>
      <c r="CE19" s="14"/>
      <c r="CF19" s="14">
        <v>3.9577333333333335</v>
      </c>
      <c r="CG19" s="14">
        <v>4.0491889903311655</v>
      </c>
      <c r="CH19" s="14">
        <v>6.0016666666666676E-2</v>
      </c>
      <c r="CI19" s="14">
        <v>9.7816666666666663E-2</v>
      </c>
      <c r="CJ19" s="14">
        <v>1.8397000000000001</v>
      </c>
      <c r="CK19" s="14">
        <v>0.97741383343276544</v>
      </c>
      <c r="CL19" s="14">
        <v>2.3962905735219935</v>
      </c>
      <c r="CM19" s="16">
        <v>3910.11</v>
      </c>
      <c r="CN19" s="16">
        <v>2494.6</v>
      </c>
      <c r="CO19" s="17">
        <v>1.567429648039766</v>
      </c>
      <c r="CP19" s="16">
        <v>3903.18</v>
      </c>
      <c r="CQ19" s="16">
        <v>2325.14</v>
      </c>
      <c r="CR19" s="17">
        <v>1.6786860146055722</v>
      </c>
      <c r="CS19" s="16">
        <v>3915.98</v>
      </c>
      <c r="CT19" s="16">
        <v>2345.13</v>
      </c>
      <c r="CU19" s="17">
        <v>1.6698349345238857</v>
      </c>
      <c r="CV19" s="16">
        <v>3909.7566666666667</v>
      </c>
      <c r="CW19" s="16"/>
      <c r="CX19" s="14">
        <v>8.6735766584902905</v>
      </c>
      <c r="CY19" s="14">
        <v>2.4264046642444805</v>
      </c>
      <c r="CZ19" s="14">
        <v>2.6568484513743469</v>
      </c>
      <c r="DA19" s="40">
        <v>4.9508333333333336</v>
      </c>
      <c r="DB19" s="40">
        <v>4.9956007462267857</v>
      </c>
      <c r="DC19" s="40">
        <v>8.2316666666666663E-2</v>
      </c>
      <c r="DD19" s="40">
        <v>7.7966666666666656E-2</v>
      </c>
      <c r="DE19" s="40">
        <v>1.7379166666666663</v>
      </c>
      <c r="DF19" s="40">
        <v>0.99103863275557691</v>
      </c>
      <c r="DG19" s="14">
        <v>2.397283597328685</v>
      </c>
      <c r="DH19" s="46">
        <v>4374.7299999999996</v>
      </c>
      <c r="DI19" s="46">
        <v>2541.34</v>
      </c>
      <c r="DJ19" s="47">
        <v>1.7214264915359612</v>
      </c>
      <c r="DK19" s="46">
        <v>4352.04</v>
      </c>
      <c r="DL19" s="46">
        <v>2565.2399999999998</v>
      </c>
      <c r="DM19" s="47">
        <v>1.696543013519203</v>
      </c>
      <c r="DN19" s="46">
        <v>4375.32</v>
      </c>
      <c r="DO19" s="46">
        <v>2517.9499999999998</v>
      </c>
      <c r="DP19" s="47">
        <v>1.7376516610734922</v>
      </c>
      <c r="DQ19" s="16">
        <v>4367.3633333333337</v>
      </c>
      <c r="DR19" s="34">
        <v>2541.5099999999998</v>
      </c>
      <c r="DS19" s="17">
        <v>1.7184128070845026</v>
      </c>
      <c r="DT19" s="43">
        <v>2437.91</v>
      </c>
      <c r="DU19" s="43">
        <v>2677.29</v>
      </c>
      <c r="DV19" s="17">
        <f t="shared" si="4"/>
        <v>0.10301136649509658</v>
      </c>
      <c r="DW19" s="42"/>
      <c r="DX19" s="42"/>
      <c r="DY19" s="17"/>
      <c r="DZ19" s="13">
        <v>45</v>
      </c>
    </row>
    <row r="20" spans="1:130">
      <c r="A20" s="7">
        <v>46</v>
      </c>
      <c r="B20" s="205"/>
      <c r="C20" s="205"/>
      <c r="D20" s="8" t="s">
        <v>15</v>
      </c>
      <c r="E20" s="8" t="s">
        <v>35</v>
      </c>
      <c r="F20" s="9">
        <v>2057.41</v>
      </c>
      <c r="G20" s="10">
        <v>25.670000076293899</v>
      </c>
      <c r="H20" s="10">
        <v>27.340000152587798</v>
      </c>
      <c r="I20" s="10">
        <v>33.340000152587798</v>
      </c>
      <c r="J20" s="10">
        <v>10.447528537001901</v>
      </c>
      <c r="K20" s="10">
        <v>0.43769599999999997</v>
      </c>
      <c r="L20" s="10">
        <v>2.6359991960179499</v>
      </c>
      <c r="M20" s="10">
        <v>2.3606024277788298</v>
      </c>
      <c r="N20" s="11">
        <v>0.27450540000000001</v>
      </c>
      <c r="O20" s="13">
        <v>47</v>
      </c>
      <c r="P20" s="28" t="s">
        <v>80</v>
      </c>
      <c r="Q20" s="19" t="s">
        <v>64</v>
      </c>
      <c r="R20" s="14">
        <v>3.7808000000000002</v>
      </c>
      <c r="S20" s="14">
        <v>3.3319685609691705</v>
      </c>
      <c r="T20" s="14">
        <v>8.4966666666666663E-2</v>
      </c>
      <c r="U20" s="14">
        <v>9.2020833333333329E-2</v>
      </c>
      <c r="V20" s="14">
        <v>1.8347583333333333</v>
      </c>
      <c r="W20" s="14">
        <v>1.1348583317313277</v>
      </c>
      <c r="X20" s="14">
        <v>3.8486685999999999</v>
      </c>
      <c r="Y20" s="14">
        <v>3.6339738000000001</v>
      </c>
      <c r="Z20" s="14">
        <f t="shared" si="0"/>
        <v>3.8486685999999999</v>
      </c>
      <c r="AA20" s="14">
        <f t="shared" si="5"/>
        <v>3.431255572144206</v>
      </c>
      <c r="AB20" s="14">
        <f t="shared" si="1"/>
        <v>1.1216502295091213</v>
      </c>
      <c r="AC20" s="51">
        <v>96.2916666666667</v>
      </c>
      <c r="AD20" s="51">
        <f t="shared" si="2"/>
        <v>6.2916666666666998</v>
      </c>
      <c r="AE20" s="14">
        <v>2.3866727627295217</v>
      </c>
      <c r="AF20" s="46">
        <v>3683.83</v>
      </c>
      <c r="AG20" s="46">
        <v>2072.0500000000002</v>
      </c>
      <c r="AH20" s="47">
        <v>1.7778673294563354</v>
      </c>
      <c r="AI20" s="46">
        <v>3663.21</v>
      </c>
      <c r="AJ20" s="46">
        <v>2056.6</v>
      </c>
      <c r="AK20" s="47">
        <v>1.7811971214626083</v>
      </c>
      <c r="AL20" s="46">
        <v>3643.13</v>
      </c>
      <c r="AM20" s="46">
        <v>2432.27</v>
      </c>
      <c r="AN20" s="47">
        <v>1.497831244064187</v>
      </c>
      <c r="AO20" s="16">
        <v>3663.39</v>
      </c>
      <c r="AP20" s="16">
        <v>2079.7550000000001</v>
      </c>
      <c r="AQ20" s="16">
        <v>2443.6149999999998</v>
      </c>
      <c r="AR20" s="17">
        <f t="shared" si="3"/>
        <v>0.19025762834102028</v>
      </c>
      <c r="AT20" s="32">
        <v>9.6630367029662683</v>
      </c>
      <c r="AU20" s="54">
        <v>14.684599079014692</v>
      </c>
      <c r="AV20" s="32">
        <v>2.4040095878779781</v>
      </c>
      <c r="AW20" s="32">
        <v>2.6611582901823261</v>
      </c>
      <c r="AX20" s="14">
        <v>5.3911666666666669</v>
      </c>
      <c r="AY20" s="14">
        <v>5.2204073348378506</v>
      </c>
      <c r="AZ20" s="14">
        <v>6.1366666666666667E-2</v>
      </c>
      <c r="BA20" s="14">
        <v>7.6083333333333336E-2</v>
      </c>
      <c r="BB20" s="14">
        <v>2.3851999999999998</v>
      </c>
      <c r="BC20" s="14">
        <v>1.0327099632033063</v>
      </c>
      <c r="BD20" s="14"/>
      <c r="BE20" s="14"/>
      <c r="BF20" s="40"/>
      <c r="BG20" s="14"/>
      <c r="BH20" s="14"/>
      <c r="BI20" s="51"/>
      <c r="BJ20" s="51"/>
      <c r="BK20" s="33">
        <v>2.4841121481935486</v>
      </c>
      <c r="BL20" s="46">
        <v>4228.7299999999996</v>
      </c>
      <c r="BM20" s="46">
        <v>2246.7399999999998</v>
      </c>
      <c r="BN20" s="47">
        <v>1.8821626000338267</v>
      </c>
      <c r="BO20" s="46">
        <v>4242</v>
      </c>
      <c r="BP20" s="46">
        <v>2285.38</v>
      </c>
      <c r="BQ20" s="47">
        <v>1.8561464614199825</v>
      </c>
      <c r="BR20" s="46">
        <v>4227.05</v>
      </c>
      <c r="BS20" s="46">
        <v>2325.3000000000002</v>
      </c>
      <c r="BT20" s="47">
        <v>1.8178514600266631</v>
      </c>
      <c r="BU20" s="16">
        <v>4232.5933333333332</v>
      </c>
      <c r="BV20" s="34">
        <v>2285.8066666666668</v>
      </c>
      <c r="BW20" s="17">
        <v>1.8516847444082467</v>
      </c>
      <c r="BX20" s="16">
        <v>34.236067166139257</v>
      </c>
      <c r="BY20" s="16">
        <v>62.375238311171955</v>
      </c>
      <c r="BZ20" s="16"/>
      <c r="CA20" s="37"/>
      <c r="CB20" s="14">
        <v>9.6188455629526555</v>
      </c>
      <c r="CC20" s="39">
        <v>2.3987240189349763</v>
      </c>
      <c r="CD20" s="14">
        <v>2.6637122977646399</v>
      </c>
      <c r="CE20" s="14"/>
      <c r="CF20" s="14">
        <v>3.7763499999999999</v>
      </c>
      <c r="CG20" s="14">
        <v>3.3491980001265182</v>
      </c>
      <c r="CH20" s="14">
        <v>0.10396666666666668</v>
      </c>
      <c r="CI20" s="14">
        <v>7.1516666666666673E-2</v>
      </c>
      <c r="CJ20" s="14">
        <v>1.7119333333333333</v>
      </c>
      <c r="CK20" s="14">
        <v>1.1275385927787327</v>
      </c>
      <c r="CL20" s="14">
        <v>2.3858904987555833</v>
      </c>
      <c r="CM20" s="16">
        <v>3598.46</v>
      </c>
      <c r="CN20" s="16">
        <v>2173.4899999999998</v>
      </c>
      <c r="CO20" s="17">
        <v>1.6556137824420634</v>
      </c>
      <c r="CP20" s="16">
        <v>3609.12</v>
      </c>
      <c r="CQ20" s="16">
        <v>2155.86</v>
      </c>
      <c r="CR20" s="17">
        <v>1.6740975759093817</v>
      </c>
      <c r="CS20" s="16">
        <v>3598.62</v>
      </c>
      <c r="CT20" s="16">
        <v>2410</v>
      </c>
      <c r="CU20" s="17">
        <v>1.4932033195020746</v>
      </c>
      <c r="CV20" s="16">
        <v>3602.0666666666671</v>
      </c>
      <c r="CW20" s="16"/>
      <c r="CX20" s="14">
        <v>9.6138596144246815</v>
      </c>
      <c r="CY20" s="14">
        <v>2.4076267369253812</v>
      </c>
      <c r="CZ20" s="14">
        <v>2.6637122977646399</v>
      </c>
      <c r="DA20" s="40">
        <v>4.7189500000000004</v>
      </c>
      <c r="DB20" s="40">
        <v>4.4489597335094562</v>
      </c>
      <c r="DC20" s="40">
        <v>9.9650000000000002E-2</v>
      </c>
      <c r="DD20" s="40">
        <v>7.7233333333333334E-2</v>
      </c>
      <c r="DE20" s="40">
        <v>1.7305833333333334</v>
      </c>
      <c r="DF20" s="40">
        <v>1.0606861564641694</v>
      </c>
      <c r="DG20" s="14">
        <v>2.3869074419217031</v>
      </c>
      <c r="DH20" s="46">
        <v>4129.41</v>
      </c>
      <c r="DI20" s="46">
        <v>2246.87</v>
      </c>
      <c r="DJ20" s="47">
        <v>1.8378499868706244</v>
      </c>
      <c r="DK20" s="46">
        <v>4111.2</v>
      </c>
      <c r="DL20" s="46">
        <v>2228.0300000000002</v>
      </c>
      <c r="DM20" s="47">
        <v>1.8452175240010231</v>
      </c>
      <c r="DN20" s="46">
        <v>4111.2</v>
      </c>
      <c r="DO20" s="46">
        <v>2346.0300000000002</v>
      </c>
      <c r="DP20" s="47">
        <v>1.7524072582192041</v>
      </c>
      <c r="DQ20" s="16">
        <v>4117.2700000000004</v>
      </c>
      <c r="DR20" s="34">
        <v>2273.6433333333334</v>
      </c>
      <c r="DS20" s="17">
        <v>1.8108688991090658</v>
      </c>
      <c r="DT20" s="43">
        <v>2334.5300000000002</v>
      </c>
      <c r="DU20" s="43">
        <v>2559.33</v>
      </c>
      <c r="DV20" s="17">
        <f t="shared" si="4"/>
        <v>0.10092968875614673</v>
      </c>
      <c r="DW20" s="42">
        <v>2332.894736842105</v>
      </c>
      <c r="DX20" s="42">
        <v>2523.2447817836814</v>
      </c>
      <c r="DY20" s="17">
        <f t="shared" si="6"/>
        <v>8.492271242830271E-2</v>
      </c>
      <c r="DZ20" s="13">
        <v>47</v>
      </c>
    </row>
    <row r="21" spans="1:130">
      <c r="A21" s="7">
        <v>50</v>
      </c>
      <c r="B21" s="205"/>
      <c r="C21" s="205"/>
      <c r="D21" s="8" t="s">
        <v>15</v>
      </c>
      <c r="E21" s="8" t="s">
        <v>36</v>
      </c>
      <c r="F21" s="9">
        <v>2058.36</v>
      </c>
      <c r="G21" s="10">
        <v>25.620000839233398</v>
      </c>
      <c r="H21" s="10">
        <v>26.629999160766602</v>
      </c>
      <c r="I21" s="10">
        <v>30.549999237060501</v>
      </c>
      <c r="J21" s="10">
        <v>15.1915112318597</v>
      </c>
      <c r="K21" s="10">
        <v>1.3335109999999999</v>
      </c>
      <c r="L21" s="10">
        <v>2.6282864005225699</v>
      </c>
      <c r="M21" s="10">
        <v>2.22900997678174</v>
      </c>
      <c r="N21" s="11">
        <v>0.94291619999999998</v>
      </c>
      <c r="O21" s="13">
        <v>51</v>
      </c>
      <c r="P21" s="28" t="s">
        <v>80</v>
      </c>
      <c r="Q21" s="19" t="s">
        <v>64</v>
      </c>
      <c r="R21" s="14">
        <v>3.2707333333333333</v>
      </c>
      <c r="S21" s="14">
        <v>3.0581403434026355</v>
      </c>
      <c r="T21" s="14">
        <v>4.0250000000000001E-2</v>
      </c>
      <c r="U21" s="14">
        <v>5.8883333333333329E-2</v>
      </c>
      <c r="V21" s="14">
        <v>1.9163166666666669</v>
      </c>
      <c r="W21" s="14">
        <v>1.0695239772660243</v>
      </c>
      <c r="X21" s="14">
        <v>3.3748</v>
      </c>
      <c r="Y21" s="14">
        <v>3.1850543999999998</v>
      </c>
      <c r="Z21" s="14">
        <f t="shared" si="0"/>
        <v>3.3748</v>
      </c>
      <c r="AA21" s="14">
        <f t="shared" si="5"/>
        <v>3.0059771041126466</v>
      </c>
      <c r="AB21" s="14">
        <f t="shared" si="1"/>
        <v>1.1226965086935445</v>
      </c>
      <c r="AC21" s="51">
        <v>117.458333333333</v>
      </c>
      <c r="AD21" s="51">
        <f t="shared" si="2"/>
        <v>27.458333333333002</v>
      </c>
      <c r="AE21" s="14">
        <v>2.2394253180030517</v>
      </c>
      <c r="AF21" s="46">
        <v>3200.3</v>
      </c>
      <c r="AG21" s="46">
        <v>1851.27</v>
      </c>
      <c r="AH21" s="47">
        <v>1.7287051591610085</v>
      </c>
      <c r="AI21" s="46">
        <v>3192.77</v>
      </c>
      <c r="AJ21" s="46">
        <v>1864.47</v>
      </c>
      <c r="AK21" s="47">
        <v>1.7124276604075153</v>
      </c>
      <c r="AL21" s="46">
        <v>3208.44</v>
      </c>
      <c r="AM21" s="46">
        <v>2104.81</v>
      </c>
      <c r="AN21" s="47">
        <v>1.5243371135636947</v>
      </c>
      <c r="AO21" s="16">
        <v>3200.5033333333336</v>
      </c>
      <c r="AP21" s="16">
        <v>1884.69</v>
      </c>
      <c r="AQ21" s="16">
        <v>2147.9899999999998</v>
      </c>
      <c r="AR21" s="17">
        <f t="shared" si="3"/>
        <v>0.14946337073445867</v>
      </c>
      <c r="AT21" s="32">
        <v>14.929216856195323</v>
      </c>
      <c r="AU21" s="54">
        <v>20.351085986313596</v>
      </c>
      <c r="AV21" s="32">
        <v>2.2638207616756847</v>
      </c>
      <c r="AW21" s="32">
        <v>2.6611025289950545</v>
      </c>
      <c r="AX21" s="14">
        <v>5.1306166666666675</v>
      </c>
      <c r="AY21" s="14">
        <v>4.9496086220954583</v>
      </c>
      <c r="AZ21" s="14">
        <v>5.3100000000000001E-2</v>
      </c>
      <c r="BA21" s="14">
        <v>5.7816666666666669E-2</v>
      </c>
      <c r="BB21" s="14">
        <v>2.623966666666667</v>
      </c>
      <c r="BC21" s="14">
        <v>1.0365701731977706</v>
      </c>
      <c r="BD21" s="14"/>
      <c r="BE21" s="14"/>
      <c r="BF21" s="40"/>
      <c r="BG21" s="14"/>
      <c r="BH21" s="14"/>
      <c r="BI21" s="51"/>
      <c r="BJ21" s="51"/>
      <c r="BK21" s="33">
        <v>2.3895545142792725</v>
      </c>
      <c r="BL21" s="46">
        <v>3849.92</v>
      </c>
      <c r="BM21" s="46">
        <v>1962.58</v>
      </c>
      <c r="BN21" s="47">
        <v>1.9616627092908316</v>
      </c>
      <c r="BO21" s="46">
        <v>3861.29</v>
      </c>
      <c r="BP21" s="46">
        <v>1947.53</v>
      </c>
      <c r="BQ21" s="47">
        <v>1.9826600873927487</v>
      </c>
      <c r="BR21" s="46">
        <v>3865.32</v>
      </c>
      <c r="BS21" s="46">
        <v>2022.83</v>
      </c>
      <c r="BT21" s="47">
        <v>1.9108476738035329</v>
      </c>
      <c r="BU21" s="16">
        <v>3858.8433333333337</v>
      </c>
      <c r="BV21" s="34">
        <v>1977.6466666666665</v>
      </c>
      <c r="BW21" s="17">
        <v>1.9512299129942325</v>
      </c>
      <c r="BX21" s="16">
        <v>21.071039853573716</v>
      </c>
      <c r="BY21" s="16">
        <v>38.38966450068088</v>
      </c>
      <c r="BZ21" s="16"/>
      <c r="CA21" s="37"/>
      <c r="CB21" s="14">
        <v>14.710362993703685</v>
      </c>
      <c r="CC21" s="39">
        <v>2.2690159566402963</v>
      </c>
      <c r="CD21" s="14">
        <v>2.6649935399144233</v>
      </c>
      <c r="CE21" s="14"/>
      <c r="CF21" s="14">
        <v>3.3224999999999998</v>
      </c>
      <c r="CG21" s="14">
        <v>3.1033384808126416</v>
      </c>
      <c r="CH21" s="14">
        <v>4.1966666666666666E-2</v>
      </c>
      <c r="CI21" s="14">
        <v>3.5633333333333336E-2</v>
      </c>
      <c r="CJ21" s="14">
        <v>1.7516333333333334</v>
      </c>
      <c r="CK21" s="14">
        <v>1.0706212102039119</v>
      </c>
      <c r="CL21" s="14">
        <v>2.2387260392532391</v>
      </c>
      <c r="CM21" s="16">
        <v>3194.93</v>
      </c>
      <c r="CN21" s="16">
        <v>1877.76</v>
      </c>
      <c r="CO21" s="17">
        <v>1.701458120313565</v>
      </c>
      <c r="CP21" s="16">
        <v>3203.15</v>
      </c>
      <c r="CQ21" s="16">
        <v>1947.67</v>
      </c>
      <c r="CR21" s="17">
        <v>1.6446061191064194</v>
      </c>
      <c r="CS21" s="16">
        <v>3195.58</v>
      </c>
      <c r="CT21" s="16">
        <v>2121.77</v>
      </c>
      <c r="CU21" s="17">
        <v>1.5060916121917078</v>
      </c>
      <c r="CV21" s="16">
        <v>3197.8866666666668</v>
      </c>
      <c r="CW21" s="16"/>
      <c r="CX21" s="14">
        <v>14.635704086751844</v>
      </c>
      <c r="CY21" s="14">
        <v>2.2749529714814956</v>
      </c>
      <c r="CZ21" s="14">
        <v>2.6649935399144233</v>
      </c>
      <c r="DA21" s="40">
        <v>4.1340166666666667</v>
      </c>
      <c r="DB21" s="40">
        <v>4.0666599570232345</v>
      </c>
      <c r="DC21" s="40">
        <v>8.3100000000000007E-2</v>
      </c>
      <c r="DD21" s="40">
        <v>6.8183333333333332E-2</v>
      </c>
      <c r="DE21" s="40">
        <v>1.8537166666666665</v>
      </c>
      <c r="DF21" s="40">
        <v>1.016563152649905</v>
      </c>
      <c r="DG21" s="14">
        <v>2.2403239655879168</v>
      </c>
      <c r="DH21" s="46">
        <v>3924.67</v>
      </c>
      <c r="DI21" s="46">
        <v>2007.66</v>
      </c>
      <c r="DJ21" s="47">
        <v>1.9548479324188359</v>
      </c>
      <c r="DK21" s="46">
        <v>3911.66</v>
      </c>
      <c r="DL21" s="46">
        <v>1977.41</v>
      </c>
      <c r="DM21" s="47">
        <v>1.9781734693361517</v>
      </c>
      <c r="DN21" s="46">
        <v>3925.06</v>
      </c>
      <c r="DO21" s="46">
        <v>2071.36</v>
      </c>
      <c r="DP21" s="47">
        <v>1.8949192800865131</v>
      </c>
      <c r="DQ21" s="16">
        <v>3920.4633333333331</v>
      </c>
      <c r="DR21" s="34">
        <v>2018.8100000000002</v>
      </c>
      <c r="DS21" s="17">
        <v>1.9419674626801595</v>
      </c>
      <c r="DT21" s="43">
        <v>2078.85</v>
      </c>
      <c r="DU21" s="43">
        <v>2277.9899999999998</v>
      </c>
      <c r="DV21" s="17">
        <f t="shared" si="4"/>
        <v>0.10038152997522834</v>
      </c>
      <c r="DW21" s="42">
        <v>2026.5092879256965</v>
      </c>
      <c r="DX21" s="42">
        <v>2135.6035889070145</v>
      </c>
      <c r="DY21" s="17">
        <f t="shared" si="6"/>
        <v>5.5282633745732015E-2</v>
      </c>
      <c r="DZ21" s="13">
        <v>51</v>
      </c>
    </row>
    <row r="22" spans="1:130">
      <c r="A22" s="7">
        <v>51</v>
      </c>
      <c r="B22" s="205"/>
      <c r="C22" s="205"/>
      <c r="D22" s="8" t="s">
        <v>15</v>
      </c>
      <c r="E22" s="8" t="s">
        <v>37</v>
      </c>
      <c r="F22" s="9">
        <v>2329.1</v>
      </c>
      <c r="G22" s="10">
        <v>25.610000610351499</v>
      </c>
      <c r="H22" s="10">
        <v>27.819999694824201</v>
      </c>
      <c r="I22" s="10">
        <v>37.099998474121001</v>
      </c>
      <c r="J22" s="10">
        <v>4.2261079079022101</v>
      </c>
      <c r="K22" s="10">
        <v>1.3671050000000001E-2</v>
      </c>
      <c r="L22" s="10">
        <v>2.7065619347286001</v>
      </c>
      <c r="M22" s="10">
        <v>2.5921797067727699</v>
      </c>
      <c r="N22" s="11">
        <v>6.975897E-3</v>
      </c>
      <c r="O22" s="13">
        <v>53</v>
      </c>
      <c r="P22" s="29" t="s">
        <v>81</v>
      </c>
      <c r="Q22" s="23" t="s">
        <v>67</v>
      </c>
      <c r="R22" s="14">
        <v>2.8918083333333335</v>
      </c>
      <c r="S22" s="14">
        <v>2.770497127193714</v>
      </c>
      <c r="T22" s="14">
        <v>6.6325000000000009E-2</v>
      </c>
      <c r="U22" s="14">
        <v>0.11601666666666667</v>
      </c>
      <c r="V22" s="14">
        <v>2.0516666666666667</v>
      </c>
      <c r="W22" s="14">
        <v>1.0467065183242745</v>
      </c>
      <c r="X22" s="14">
        <v>2.9582196000000001</v>
      </c>
      <c r="Y22" s="14">
        <v>2.9054866000000001</v>
      </c>
      <c r="Z22" s="14">
        <f t="shared" si="0"/>
        <v>2.9582196000000001</v>
      </c>
      <c r="AA22" s="14">
        <f t="shared" si="5"/>
        <v>2.8536936144901346</v>
      </c>
      <c r="AB22" s="14">
        <f t="shared" si="1"/>
        <v>1.0366283139083734</v>
      </c>
      <c r="AC22" s="51">
        <v>87.791666666667027</v>
      </c>
      <c r="AD22" s="51">
        <f t="shared" si="2"/>
        <v>-2.2083333333329733</v>
      </c>
      <c r="AE22" s="14">
        <v>2.5839543313963556</v>
      </c>
      <c r="AF22" s="46">
        <v>4548.6899999999996</v>
      </c>
      <c r="AG22" s="46">
        <v>3054.3</v>
      </c>
      <c r="AH22" s="47">
        <v>1.4892741381003829</v>
      </c>
      <c r="AI22" s="46">
        <v>4534.32</v>
      </c>
      <c r="AJ22" s="46">
        <v>3020.47</v>
      </c>
      <c r="AK22" s="47">
        <v>1.501196833605366</v>
      </c>
      <c r="AL22" s="46">
        <v>4549.45</v>
      </c>
      <c r="AM22" s="46">
        <v>3197.69</v>
      </c>
      <c r="AN22" s="47">
        <v>1.4227301583330465</v>
      </c>
      <c r="AO22" s="16">
        <v>4544.1533333333327</v>
      </c>
      <c r="AP22" s="16">
        <v>2892.26</v>
      </c>
      <c r="AQ22" s="48">
        <v>3234.9949999999999</v>
      </c>
      <c r="AR22" s="17">
        <f t="shared" si="3"/>
        <v>0.12552197192103359</v>
      </c>
      <c r="AT22" s="32">
        <v>4.8291149101312882</v>
      </c>
      <c r="AU22" s="54">
        <v>6.7702789014264422</v>
      </c>
      <c r="AV22" s="32">
        <v>2.5897647339320415</v>
      </c>
      <c r="AW22" s="32">
        <v>2.7211733204819497</v>
      </c>
      <c r="AX22" s="14">
        <v>3.3272833333333334</v>
      </c>
      <c r="AY22" s="14">
        <v>3.2474842849981052</v>
      </c>
      <c r="AZ22" s="14">
        <v>6.2149999999999997E-2</v>
      </c>
      <c r="BA22" s="14">
        <v>6.0454166666666663E-2</v>
      </c>
      <c r="BB22" s="14">
        <v>2.2911666666666664</v>
      </c>
      <c r="BC22" s="14">
        <v>1.024572574131879</v>
      </c>
      <c r="BD22" s="14"/>
      <c r="BE22" s="14"/>
      <c r="BF22" s="40"/>
      <c r="BG22" s="14"/>
      <c r="BH22" s="14"/>
      <c r="BI22" s="51"/>
      <c r="BJ22" s="51"/>
      <c r="BK22" s="33">
        <v>2.6337986038053107</v>
      </c>
      <c r="BL22" s="46">
        <v>4753.37</v>
      </c>
      <c r="BM22" s="46">
        <v>2613.52</v>
      </c>
      <c r="BN22" s="47">
        <v>1.8187616700847897</v>
      </c>
      <c r="BO22" s="46">
        <v>4737.24</v>
      </c>
      <c r="BP22" s="46">
        <v>2614.52</v>
      </c>
      <c r="BQ22" s="47">
        <v>1.8118966387711701</v>
      </c>
      <c r="BR22" s="46">
        <v>4729.74</v>
      </c>
      <c r="BS22" s="46">
        <v>2691.95</v>
      </c>
      <c r="BT22" s="47">
        <v>1.7569940006315126</v>
      </c>
      <c r="BU22" s="16">
        <v>4740.1166666666668</v>
      </c>
      <c r="BV22" s="34">
        <v>2639.9966666666664</v>
      </c>
      <c r="BW22" s="17">
        <v>1.7955010044204602</v>
      </c>
      <c r="BX22" s="16">
        <v>95.344431109269763</v>
      </c>
      <c r="BY22" s="16">
        <v>173.70954389193841</v>
      </c>
      <c r="BZ22" s="16"/>
      <c r="CA22" s="37"/>
      <c r="CB22" s="14">
        <v>5.2670670373278323</v>
      </c>
      <c r="CC22" s="39">
        <v>2.5869287217654846</v>
      </c>
      <c r="CD22" s="14">
        <v>2.7172008926146289</v>
      </c>
      <c r="CE22" s="14"/>
      <c r="CF22" s="14">
        <v>2.9645000000000001</v>
      </c>
      <c r="CG22" s="14">
        <v>2.7649430146548974</v>
      </c>
      <c r="CH22" s="14">
        <v>5.1999999999999991E-2</v>
      </c>
      <c r="CI22" s="14">
        <v>0.10746666666666665</v>
      </c>
      <c r="CJ22" s="14">
        <v>2.0213999999999999</v>
      </c>
      <c r="CK22" s="14">
        <v>1.072173995734234</v>
      </c>
      <c r="CL22" s="14">
        <v>2.5830531038058178</v>
      </c>
      <c r="CM22" s="16">
        <v>4458.54</v>
      </c>
      <c r="CN22" s="16">
        <v>2614.19</v>
      </c>
      <c r="CO22" s="17">
        <v>1.7055149013652411</v>
      </c>
      <c r="CP22" s="16">
        <v>4444.49</v>
      </c>
      <c r="CQ22" s="16">
        <v>2597.09</v>
      </c>
      <c r="CR22" s="17">
        <v>1.7113346091202075</v>
      </c>
      <c r="CS22" s="16">
        <v>4481.01</v>
      </c>
      <c r="CT22" s="16">
        <v>2861.85</v>
      </c>
      <c r="CU22" s="17">
        <v>1.5657738875203104</v>
      </c>
      <c r="CV22" s="16">
        <v>4461.3466666666664</v>
      </c>
      <c r="CW22" s="16"/>
      <c r="CX22" s="14">
        <v>4.587762450783397</v>
      </c>
      <c r="CY22" s="14">
        <v>2.5925421703509035</v>
      </c>
      <c r="CZ22" s="14">
        <v>2.7172008926146289</v>
      </c>
      <c r="DA22" s="40">
        <v>3.1895500000000001</v>
      </c>
      <c r="DB22" s="40">
        <v>3.0164965696136163</v>
      </c>
      <c r="DC22" s="40">
        <v>5.3383333333333331E-2</v>
      </c>
      <c r="DD22" s="40">
        <v>8.8683333333333336E-2</v>
      </c>
      <c r="DE22" s="40">
        <v>2.0255333333333332</v>
      </c>
      <c r="DF22" s="40">
        <v>1.0573690128242215</v>
      </c>
      <c r="DG22" s="14">
        <v>2.583930913671562</v>
      </c>
      <c r="DH22" s="46">
        <v>4717.6000000000004</v>
      </c>
      <c r="DI22" s="46">
        <v>2746.45</v>
      </c>
      <c r="DJ22" s="47">
        <v>1.7177083143694589</v>
      </c>
      <c r="DK22" s="46">
        <v>4730.5600000000004</v>
      </c>
      <c r="DL22" s="46">
        <v>2774.4</v>
      </c>
      <c r="DM22" s="47">
        <v>1.7050749711649367</v>
      </c>
      <c r="DN22" s="46">
        <v>4716.24</v>
      </c>
      <c r="DO22" s="46">
        <v>2832.23</v>
      </c>
      <c r="DP22" s="47">
        <v>1.6652037440462109</v>
      </c>
      <c r="DQ22" s="16">
        <v>4721.4666666666662</v>
      </c>
      <c r="DR22" s="34">
        <v>2784.36</v>
      </c>
      <c r="DS22" s="17">
        <v>1.695709845949039</v>
      </c>
      <c r="DT22" s="43">
        <v>2625.89</v>
      </c>
      <c r="DU22" s="43">
        <v>2731.1</v>
      </c>
      <c r="DV22" s="17">
        <f t="shared" si="4"/>
        <v>4.0869074405797075E-2</v>
      </c>
      <c r="DW22" s="42"/>
      <c r="DX22" s="42"/>
      <c r="DY22" s="17"/>
      <c r="DZ22" s="13">
        <v>53</v>
      </c>
    </row>
    <row r="23" spans="1:130">
      <c r="A23" s="7">
        <v>53</v>
      </c>
      <c r="B23" s="205"/>
      <c r="C23" s="205"/>
      <c r="D23" s="8" t="s">
        <v>15</v>
      </c>
      <c r="E23" s="8" t="s">
        <v>38</v>
      </c>
      <c r="F23" s="9">
        <v>2410.25</v>
      </c>
      <c r="G23" s="10">
        <v>25.649999618530199</v>
      </c>
      <c r="H23" s="10">
        <v>26.709999084472599</v>
      </c>
      <c r="I23" s="10">
        <v>33.900001525878899</v>
      </c>
      <c r="J23" s="10">
        <v>8.2449414934587999</v>
      </c>
      <c r="K23" s="10">
        <v>0.9828616</v>
      </c>
      <c r="L23" s="10">
        <v>2.6816590876619602</v>
      </c>
      <c r="M23" s="10">
        <v>2.4605578648302102</v>
      </c>
      <c r="N23" s="11">
        <v>0.74935980000000002</v>
      </c>
      <c r="O23" s="13">
        <v>57</v>
      </c>
      <c r="P23" s="30" t="s">
        <v>82</v>
      </c>
      <c r="Q23" s="21" t="s">
        <v>66</v>
      </c>
      <c r="R23" s="14">
        <v>3.0752833333333331</v>
      </c>
      <c r="S23" s="14">
        <v>2.6185025203831085</v>
      </c>
      <c r="T23" s="14">
        <v>9.4400000000000012E-2</v>
      </c>
      <c r="U23" s="14">
        <v>5.8966666666666667E-2</v>
      </c>
      <c r="V23" s="14">
        <v>1.8686749999999999</v>
      </c>
      <c r="W23" s="14">
        <v>1.17461275369046</v>
      </c>
      <c r="X23" s="14">
        <v>3.0634505999999999</v>
      </c>
      <c r="Y23" s="14">
        <v>2.7894678000000002</v>
      </c>
      <c r="Z23" s="14">
        <f t="shared" si="0"/>
        <v>3.0634505999999999</v>
      </c>
      <c r="AA23" s="14">
        <f t="shared" si="5"/>
        <v>2.5399889285751307</v>
      </c>
      <c r="AB23" s="14">
        <f t="shared" si="1"/>
        <v>1.2060881705175455</v>
      </c>
      <c r="AC23" s="51">
        <v>92.5833333333333</v>
      </c>
      <c r="AD23" s="51">
        <f t="shared" si="2"/>
        <v>2.5833333333333002</v>
      </c>
      <c r="AE23" s="14">
        <v>2.4761778862392414</v>
      </c>
      <c r="AF23" s="46">
        <v>3236.98</v>
      </c>
      <c r="AG23" s="46">
        <v>1820.99</v>
      </c>
      <c r="AH23" s="47">
        <v>1.777593506828703</v>
      </c>
      <c r="AI23" s="46">
        <v>3182.24</v>
      </c>
      <c r="AJ23" s="46">
        <v>2080.5</v>
      </c>
      <c r="AK23" s="47">
        <v>1.5295553953376591</v>
      </c>
      <c r="AL23" s="46">
        <v>3221.42</v>
      </c>
      <c r="AM23" s="46">
        <v>2259.1999999999998</v>
      </c>
      <c r="AN23" s="47">
        <v>1.4259118271954676</v>
      </c>
      <c r="AO23" s="16">
        <v>3213.5466666666666</v>
      </c>
      <c r="AP23" s="16">
        <v>1730.42</v>
      </c>
      <c r="AQ23" s="16">
        <v>2259.04</v>
      </c>
      <c r="AR23" s="17">
        <f t="shared" si="3"/>
        <v>0.35214753906826146</v>
      </c>
      <c r="AT23" s="32">
        <v>8.4990001176332619</v>
      </c>
      <c r="AU23" s="54">
        <v>12.945007771445491</v>
      </c>
      <c r="AV23" s="32">
        <v>2.4699811700353589</v>
      </c>
      <c r="AW23" s="32">
        <v>2.699403474509301</v>
      </c>
      <c r="AX23" s="14">
        <v>4.1823375</v>
      </c>
      <c r="AY23" s="14">
        <v>3.5932820597109276</v>
      </c>
      <c r="AZ23" s="14">
        <v>9.4612500000000002E-2</v>
      </c>
      <c r="BA23" s="14">
        <v>7.3552499999999993E-2</v>
      </c>
      <c r="BB23" s="14">
        <v>2.3674750000000002</v>
      </c>
      <c r="BC23" s="14">
        <v>1.1639324245913667</v>
      </c>
      <c r="BD23" s="14">
        <v>4.0768190999999998</v>
      </c>
      <c r="BE23" s="14">
        <v>3.7179492000000001</v>
      </c>
      <c r="BF23" s="40">
        <f t="shared" ref="BF23:BF27" si="7">BD23</f>
        <v>4.0768190999999998</v>
      </c>
      <c r="BG23" s="14">
        <f t="shared" ref="BG23:BG27" si="8">(BE23^2)/BD23</f>
        <v>3.3906695182478517</v>
      </c>
      <c r="BH23" s="14">
        <f t="shared" ref="BH23:BH27" si="9">BF23/BG23</f>
        <v>1.2023640399217439</v>
      </c>
      <c r="BI23" s="51">
        <v>86.58333333333303</v>
      </c>
      <c r="BJ23" s="51">
        <f t="shared" ref="BJ23:BJ27" si="10">BI23-90</f>
        <v>-3.4166666666669698</v>
      </c>
      <c r="BK23" s="33">
        <v>2.5631535234606666</v>
      </c>
      <c r="BL23" s="46">
        <v>3788.27</v>
      </c>
      <c r="BM23" s="46">
        <v>1985.72</v>
      </c>
      <c r="BN23" s="47">
        <v>1.9077563805571782</v>
      </c>
      <c r="BO23" s="46">
        <v>3814.12</v>
      </c>
      <c r="BP23" s="46">
        <v>2016.15</v>
      </c>
      <c r="BQ23" s="47">
        <v>1.8917838454480072</v>
      </c>
      <c r="BR23" s="46">
        <v>3814.95</v>
      </c>
      <c r="BS23" s="46">
        <v>1982.55</v>
      </c>
      <c r="BT23" s="47">
        <v>1.9242642051902852</v>
      </c>
      <c r="BU23" s="16">
        <v>3805.78</v>
      </c>
      <c r="BV23" s="34">
        <v>1994.8066666666666</v>
      </c>
      <c r="BW23" s="17">
        <v>1.9078440350109118</v>
      </c>
      <c r="BX23" s="16">
        <v>25.999761863177724</v>
      </c>
      <c r="BY23" s="16">
        <v>47.369381955570915</v>
      </c>
      <c r="BZ23" s="16"/>
      <c r="CA23" s="37"/>
      <c r="CB23" s="14">
        <v>8.3385483004115297</v>
      </c>
      <c r="CC23" s="39">
        <v>2.4716457757856474</v>
      </c>
      <c r="CD23" s="14">
        <v>2.7035414924399719</v>
      </c>
      <c r="CE23" s="14"/>
      <c r="CF23" s="14">
        <v>3.1053499999999996</v>
      </c>
      <c r="CG23" s="14">
        <v>2.5788828988680819</v>
      </c>
      <c r="CH23" s="14">
        <v>8.3566666666666678E-2</v>
      </c>
      <c r="CI23" s="14">
        <v>5.6983333333333344E-2</v>
      </c>
      <c r="CJ23" s="14">
        <v>1.8201499999999999</v>
      </c>
      <c r="CK23" s="14">
        <v>1.2041454078287128</v>
      </c>
      <c r="CL23" s="14">
        <v>2.4734094702119385</v>
      </c>
      <c r="CM23" s="16">
        <v>3128.99</v>
      </c>
      <c r="CN23" s="16">
        <v>1681</v>
      </c>
      <c r="CO23" s="17">
        <v>1.8613860797144555</v>
      </c>
      <c r="CP23" s="16">
        <v>3114.2</v>
      </c>
      <c r="CQ23" s="16">
        <v>1927.53</v>
      </c>
      <c r="CR23" s="17">
        <v>1.6156428174918158</v>
      </c>
      <c r="CS23" s="16">
        <v>3140.71</v>
      </c>
      <c r="CT23" s="16">
        <v>2130.8000000000002</v>
      </c>
      <c r="CU23" s="17">
        <v>1.4739581377886239</v>
      </c>
      <c r="CV23" s="16">
        <v>3127.9666666666667</v>
      </c>
      <c r="CW23" s="16"/>
      <c r="CX23" s="14">
        <v>8.397549816614351</v>
      </c>
      <c r="CY23" s="14">
        <v>2.4765102487994861</v>
      </c>
      <c r="CZ23" s="14">
        <v>2.7035414924399719</v>
      </c>
      <c r="DA23" s="40">
        <v>4.0154833333333331</v>
      </c>
      <c r="DB23" s="40">
        <v>3.1956693067252182</v>
      </c>
      <c r="DC23" s="40">
        <v>0.10695</v>
      </c>
      <c r="DD23" s="40">
        <v>0.10743333333333334</v>
      </c>
      <c r="DE23" s="40">
        <v>2.0069166666666667</v>
      </c>
      <c r="DF23" s="40">
        <v>1.2565390683206281</v>
      </c>
      <c r="DG23" s="14">
        <v>2.4767064020262719</v>
      </c>
      <c r="DH23" s="46">
        <v>3556.68</v>
      </c>
      <c r="DI23" s="46">
        <v>1899.29</v>
      </c>
      <c r="DJ23" s="47">
        <v>1.87263661684103</v>
      </c>
      <c r="DK23" s="46">
        <v>3565.93</v>
      </c>
      <c r="DL23" s="46">
        <v>1913.12</v>
      </c>
      <c r="DM23" s="47">
        <v>1.8639343062641132</v>
      </c>
      <c r="DN23" s="46">
        <v>3565.93</v>
      </c>
      <c r="DO23" s="46">
        <v>1927.16</v>
      </c>
      <c r="DP23" s="47">
        <v>1.8503549264202244</v>
      </c>
      <c r="DQ23" s="16">
        <v>3562.8466666666664</v>
      </c>
      <c r="DR23" s="34">
        <v>1913.1899999999998</v>
      </c>
      <c r="DS23" s="17">
        <v>1.8622544894478157</v>
      </c>
      <c r="DT23" s="43">
        <v>2070.91</v>
      </c>
      <c r="DU23" s="43">
        <v>2248.5300000000002</v>
      </c>
      <c r="DV23" s="17">
        <f t="shared" si="4"/>
        <v>8.9447223706075898E-2</v>
      </c>
      <c r="DW23" s="42"/>
      <c r="DX23" s="42"/>
      <c r="DY23" s="17"/>
      <c r="DZ23" s="13">
        <v>57</v>
      </c>
    </row>
    <row r="24" spans="1:130">
      <c r="A24" s="7">
        <v>54</v>
      </c>
      <c r="B24" s="205"/>
      <c r="C24" s="205"/>
      <c r="D24" s="8" t="s">
        <v>15</v>
      </c>
      <c r="E24" s="8" t="s">
        <v>39</v>
      </c>
      <c r="F24" s="9">
        <v>2410.46</v>
      </c>
      <c r="G24" s="10">
        <v>25.639999389648398</v>
      </c>
      <c r="H24" s="10">
        <v>26.379999160766602</v>
      </c>
      <c r="I24" s="10">
        <v>33.310001373291001</v>
      </c>
      <c r="J24" s="10">
        <v>8.0057239441589907</v>
      </c>
      <c r="K24" s="10">
        <v>0.76377729999999999</v>
      </c>
      <c r="L24" s="10">
        <v>2.6630505149935</v>
      </c>
      <c r="M24" s="10">
        <v>2.4498540422696098</v>
      </c>
      <c r="N24" s="11">
        <v>0.55847460000000004</v>
      </c>
      <c r="O24" s="13">
        <v>58</v>
      </c>
      <c r="P24" s="30" t="s">
        <v>82</v>
      </c>
      <c r="Q24" s="21" t="s">
        <v>66</v>
      </c>
      <c r="R24" s="14">
        <v>3.0248166666666667</v>
      </c>
      <c r="S24" s="14">
        <v>2.5537353039645381</v>
      </c>
      <c r="T24" s="14">
        <v>0.10111666666666666</v>
      </c>
      <c r="U24" s="14">
        <v>0.10441666666666666</v>
      </c>
      <c r="V24" s="14">
        <v>1.9675</v>
      </c>
      <c r="W24" s="14">
        <v>1.187910158948168</v>
      </c>
      <c r="X24" s="14">
        <v>3.023361</v>
      </c>
      <c r="Y24" s="14">
        <v>2.7067435999999998</v>
      </c>
      <c r="Z24" s="14">
        <f t="shared" si="0"/>
        <v>3.023361</v>
      </c>
      <c r="AA24" s="14">
        <f t="shared" si="5"/>
        <v>2.4232835298665818</v>
      </c>
      <c r="AB24" s="14">
        <f t="shared" si="1"/>
        <v>1.2476299049358275</v>
      </c>
      <c r="AC24" s="51">
        <v>70.7916666666667</v>
      </c>
      <c r="AD24" s="51">
        <f t="shared" si="2"/>
        <v>-19.2083333333333</v>
      </c>
      <c r="AE24" s="14">
        <v>2.4604369354036595</v>
      </c>
      <c r="AF24" s="46">
        <v>3059.59</v>
      </c>
      <c r="AG24" s="46">
        <v>1614.24</v>
      </c>
      <c r="AH24" s="47">
        <v>1.8953749132718802</v>
      </c>
      <c r="AI24" s="46">
        <v>3086.36</v>
      </c>
      <c r="AJ24" s="46">
        <v>1898.44</v>
      </c>
      <c r="AK24" s="47">
        <v>1.6257348138471588</v>
      </c>
      <c r="AL24" s="46">
        <v>3049.97</v>
      </c>
      <c r="AM24" s="46">
        <v>1970.75</v>
      </c>
      <c r="AN24" s="47">
        <v>1.547618926804516</v>
      </c>
      <c r="AO24" s="16">
        <v>3065.3066666666668</v>
      </c>
      <c r="AP24" s="48">
        <v>1546.94</v>
      </c>
      <c r="AQ24" s="48">
        <v>2089.9899999999998</v>
      </c>
      <c r="AR24" s="17">
        <f t="shared" si="3"/>
        <v>0.41266518048716611</v>
      </c>
      <c r="AT24" s="14">
        <v>8.4276832827065125</v>
      </c>
      <c r="AU24" s="54">
        <v>12.796635626314206</v>
      </c>
      <c r="AV24" s="14">
        <v>2.455253368888437</v>
      </c>
      <c r="AW24" s="14">
        <v>2.6812179236093971</v>
      </c>
      <c r="AX24" s="14">
        <v>4.3913666666666664</v>
      </c>
      <c r="AY24" s="14">
        <v>3.3099391039995143</v>
      </c>
      <c r="AZ24" s="14">
        <v>0.13298333333333334</v>
      </c>
      <c r="BA24" s="14">
        <v>9.7583333333333327E-2</v>
      </c>
      <c r="BB24" s="14">
        <v>2.2593666666666667</v>
      </c>
      <c r="BC24" s="14">
        <v>1.3267212866123204</v>
      </c>
      <c r="BD24" s="14">
        <v>4.1640063999999999</v>
      </c>
      <c r="BE24" s="14">
        <v>3.6788034000000001</v>
      </c>
      <c r="BF24" s="40">
        <f t="shared" si="7"/>
        <v>4.1640063999999999</v>
      </c>
      <c r="BG24" s="14">
        <f t="shared" si="8"/>
        <v>3.2501377653625991</v>
      </c>
      <c r="BH24" s="14">
        <f t="shared" si="9"/>
        <v>1.2811784301504665</v>
      </c>
      <c r="BI24" s="51">
        <v>103.0833333333333</v>
      </c>
      <c r="BJ24" s="51">
        <f t="shared" si="10"/>
        <v>13.0833333333333</v>
      </c>
      <c r="BK24" s="33">
        <v>2.5471881179924729</v>
      </c>
      <c r="BL24" s="46">
        <v>3728.66</v>
      </c>
      <c r="BM24" s="46">
        <v>1940.84</v>
      </c>
      <c r="BN24" s="47">
        <v>1.921157849178706</v>
      </c>
      <c r="BO24" s="46">
        <v>3783.19</v>
      </c>
      <c r="BP24" s="46">
        <v>1930.22</v>
      </c>
      <c r="BQ24" s="47">
        <v>1.9599786552828176</v>
      </c>
      <c r="BR24" s="46">
        <v>3755.72</v>
      </c>
      <c r="BS24" s="46">
        <v>1985.42</v>
      </c>
      <c r="BT24" s="47">
        <v>1.8916501294436441</v>
      </c>
      <c r="BU24" s="16">
        <v>3755.8566666666666</v>
      </c>
      <c r="BV24" s="34">
        <v>1952.1599999999999</v>
      </c>
      <c r="BW24" s="17">
        <v>1.9239491981531569</v>
      </c>
      <c r="BX24" s="16">
        <v>22.31600135355426</v>
      </c>
      <c r="BY24" s="16">
        <v>40.657879768301456</v>
      </c>
      <c r="BZ24" s="16"/>
      <c r="CA24" s="37"/>
      <c r="CB24" s="14">
        <v>9.2375596531714113</v>
      </c>
      <c r="CC24" s="39">
        <v>2.444806407420705</v>
      </c>
      <c r="CD24" s="14">
        <v>2.6857208357223938</v>
      </c>
      <c r="CE24" s="14"/>
      <c r="CF24" s="14">
        <v>3.0375500000000004</v>
      </c>
      <c r="CG24" s="14">
        <v>2.5340929632845546</v>
      </c>
      <c r="CH24" s="14">
        <v>9.5233333333333337E-2</v>
      </c>
      <c r="CI24" s="14">
        <v>0.13908333333333334</v>
      </c>
      <c r="CJ24" s="14">
        <v>1.8690166666666665</v>
      </c>
      <c r="CK24" s="14">
        <v>1.1986734677890001</v>
      </c>
      <c r="CL24" s="14">
        <v>2.4478904319894985</v>
      </c>
      <c r="CM24" s="16">
        <v>2949.96</v>
      </c>
      <c r="CN24" s="16">
        <v>1537.07</v>
      </c>
      <c r="CO24" s="17">
        <v>1.9192099253775041</v>
      </c>
      <c r="CP24" s="16">
        <v>2984.41</v>
      </c>
      <c r="CQ24" s="16">
        <v>1783.81</v>
      </c>
      <c r="CR24" s="17">
        <v>1.6730537445131488</v>
      </c>
      <c r="CS24" s="16">
        <v>2976.7</v>
      </c>
      <c r="CT24" s="16">
        <v>1992.23</v>
      </c>
      <c r="CU24" s="17">
        <v>1.4941547913644508</v>
      </c>
      <c r="CV24" s="16">
        <v>2970.3566666666666</v>
      </c>
      <c r="CW24" s="16"/>
      <c r="CX24" s="14">
        <v>8.1773119273119192</v>
      </c>
      <c r="CY24" s="14">
        <v>2.4661010654885653</v>
      </c>
      <c r="CZ24" s="14">
        <v>2.6857208357223938</v>
      </c>
      <c r="DA24" s="40">
        <v>3.8150333333333335</v>
      </c>
      <c r="DB24" s="40">
        <v>3.2732983827139992</v>
      </c>
      <c r="DC24" s="40">
        <v>9.9650000000000016E-2</v>
      </c>
      <c r="DD24" s="40">
        <v>7.5333333333333335E-2</v>
      </c>
      <c r="DE24" s="40">
        <v>1.9494666666666667</v>
      </c>
      <c r="DF24" s="40">
        <v>1.1655012428687188</v>
      </c>
      <c r="DG24" s="14">
        <v>2.458409210091395</v>
      </c>
      <c r="DH24" s="46">
        <v>3676.55</v>
      </c>
      <c r="DI24" s="46">
        <v>1955.46</v>
      </c>
      <c r="DJ24" s="47">
        <v>1.8801458480357562</v>
      </c>
      <c r="DK24" s="46">
        <v>3728.03</v>
      </c>
      <c r="DL24" s="46">
        <v>1986.14</v>
      </c>
      <c r="DM24" s="47">
        <v>1.8770227677807203</v>
      </c>
      <c r="DN24" s="46">
        <v>3716.51</v>
      </c>
      <c r="DO24" s="46">
        <v>2032.96</v>
      </c>
      <c r="DP24" s="47">
        <v>1.828127459467968</v>
      </c>
      <c r="DQ24" s="16">
        <v>3707.03</v>
      </c>
      <c r="DR24" s="34">
        <v>1991.5200000000002</v>
      </c>
      <c r="DS24" s="17">
        <v>1.8614073672370852</v>
      </c>
      <c r="DT24" s="43">
        <v>1918.83</v>
      </c>
      <c r="DU24" s="43">
        <v>2158.46</v>
      </c>
      <c r="DV24" s="17">
        <f t="shared" si="4"/>
        <v>0.13268132334311325</v>
      </c>
      <c r="DW24" s="42">
        <v>1683.0299089726916</v>
      </c>
      <c r="DX24" s="42">
        <v>1975.9541984732823</v>
      </c>
      <c r="DY24" s="17">
        <f t="shared" si="6"/>
        <v>0.18919177204125645</v>
      </c>
      <c r="DZ24" s="13">
        <v>58</v>
      </c>
    </row>
    <row r="25" spans="1:130">
      <c r="A25" s="7">
        <v>55</v>
      </c>
      <c r="B25" s="205"/>
      <c r="C25" s="205"/>
      <c r="D25" s="8" t="s">
        <v>15</v>
      </c>
      <c r="E25" s="8" t="s">
        <v>40</v>
      </c>
      <c r="F25" s="9">
        <v>2410.5300000000002</v>
      </c>
      <c r="G25" s="10">
        <v>25.620000839233398</v>
      </c>
      <c r="H25" s="10">
        <v>27.559999465942301</v>
      </c>
      <c r="I25" s="10">
        <v>34.7299995422363</v>
      </c>
      <c r="J25" s="10">
        <v>8.0000172653143302</v>
      </c>
      <c r="K25" s="10">
        <v>0.52030160000000003</v>
      </c>
      <c r="L25" s="10">
        <v>2.6616794497542</v>
      </c>
      <c r="M25" s="10">
        <v>2.4487446342265402</v>
      </c>
      <c r="N25" s="11">
        <v>0.35567379999999998</v>
      </c>
      <c r="O25" s="13">
        <v>59</v>
      </c>
      <c r="P25" s="30" t="s">
        <v>82</v>
      </c>
      <c r="Q25" s="21" t="s">
        <v>66</v>
      </c>
      <c r="R25" s="14">
        <v>2.9003499999999995</v>
      </c>
      <c r="S25" s="14">
        <v>2.6527339396104281</v>
      </c>
      <c r="T25" s="14">
        <v>7.6408333333333342E-2</v>
      </c>
      <c r="U25" s="14">
        <v>6.561666666666667E-2</v>
      </c>
      <c r="V25" s="14">
        <v>1.8868583333333333</v>
      </c>
      <c r="W25" s="14">
        <v>1.0934603147916637</v>
      </c>
      <c r="X25" s="14">
        <v>2.9143327999999999</v>
      </c>
      <c r="Y25" s="14">
        <v>2.7265628</v>
      </c>
      <c r="Z25" s="14">
        <f t="shared" si="0"/>
        <v>2.9143327999999999</v>
      </c>
      <c r="AA25" s="14">
        <f t="shared" si="5"/>
        <v>2.5508907913138268</v>
      </c>
      <c r="AB25" s="14">
        <f t="shared" si="1"/>
        <v>1.142476506608495</v>
      </c>
      <c r="AC25" s="51">
        <v>104.333333333333</v>
      </c>
      <c r="AD25" s="51">
        <f t="shared" si="2"/>
        <v>14.333333333333002</v>
      </c>
      <c r="AE25" s="14">
        <v>2.465938013938247</v>
      </c>
      <c r="AF25" s="46">
        <v>2992.48</v>
      </c>
      <c r="AG25" s="46">
        <v>1997.82</v>
      </c>
      <c r="AH25" s="47">
        <v>1.4978726812225327</v>
      </c>
      <c r="AI25" s="46">
        <v>3012.13</v>
      </c>
      <c r="AJ25" s="46">
        <v>2028.1</v>
      </c>
      <c r="AK25" s="47">
        <v>1.4851979685419852</v>
      </c>
      <c r="AL25" s="46">
        <v>2985.6</v>
      </c>
      <c r="AM25" s="46">
        <v>2090.64</v>
      </c>
      <c r="AN25" s="47">
        <v>1.4280794397887728</v>
      </c>
      <c r="AO25" s="16">
        <v>2996.7366666666671</v>
      </c>
      <c r="AP25" s="16">
        <v>1620.77</v>
      </c>
      <c r="AQ25" s="48">
        <v>2090.8450000000003</v>
      </c>
      <c r="AR25" s="17">
        <f t="shared" si="3"/>
        <v>0.3320911494688169</v>
      </c>
      <c r="AT25" s="14">
        <v>8.2785016987055524</v>
      </c>
      <c r="AU25" s="54">
        <v>13.029057610498231</v>
      </c>
      <c r="AV25" s="14">
        <v>2.4627454325241334</v>
      </c>
      <c r="AW25" s="14">
        <v>2.6850252973782669</v>
      </c>
      <c r="AX25" s="14">
        <v>4.4233333333333329</v>
      </c>
      <c r="AY25" s="14">
        <v>3.8541896912835978</v>
      </c>
      <c r="AZ25" s="14">
        <v>5.8899999999999994E-2</v>
      </c>
      <c r="BA25" s="14">
        <v>4.7133333333333333E-2</v>
      </c>
      <c r="BB25" s="14">
        <v>2.5814666666666666</v>
      </c>
      <c r="BC25" s="14">
        <v>1.1476688195541791</v>
      </c>
      <c r="BD25" s="14">
        <v>4.1006260000000001</v>
      </c>
      <c r="BE25" s="14">
        <v>3.7406459999999999</v>
      </c>
      <c r="BF25" s="40">
        <f t="shared" si="7"/>
        <v>4.1006260000000001</v>
      </c>
      <c r="BG25" s="14">
        <f t="shared" si="8"/>
        <v>3.4122674190028546</v>
      </c>
      <c r="BH25" s="14">
        <f t="shared" si="9"/>
        <v>1.2017305493595518</v>
      </c>
      <c r="BI25" s="51">
        <v>80.91666666666697</v>
      </c>
      <c r="BJ25" s="51">
        <f t="shared" si="10"/>
        <v>-9.0833333333330302</v>
      </c>
      <c r="BK25" s="33">
        <v>2.5510692967913964</v>
      </c>
      <c r="BL25" s="46">
        <v>3610.69</v>
      </c>
      <c r="BM25" s="46">
        <v>1940.35</v>
      </c>
      <c r="BN25" s="47">
        <v>1.8608446929677636</v>
      </c>
      <c r="BO25" s="46">
        <v>3658.84</v>
      </c>
      <c r="BP25" s="46">
        <v>1926.43</v>
      </c>
      <c r="BQ25" s="47">
        <v>1.8992852063142704</v>
      </c>
      <c r="BR25" s="46">
        <v>3669.35</v>
      </c>
      <c r="BS25" s="46">
        <v>1982.96</v>
      </c>
      <c r="BT25" s="47">
        <v>1.8504407552345987</v>
      </c>
      <c r="BU25" s="16">
        <v>3646.2933333333335</v>
      </c>
      <c r="BV25" s="34">
        <v>1949.9133333333332</v>
      </c>
      <c r="BW25" s="17">
        <v>1.869977127188559</v>
      </c>
      <c r="BX25" s="16">
        <v>21.817215556996626</v>
      </c>
      <c r="BY25" s="16">
        <v>39.749133948417068</v>
      </c>
      <c r="BZ25" s="16"/>
      <c r="CA25" s="37"/>
      <c r="CB25" s="14">
        <v>8.4957321170700641</v>
      </c>
      <c r="CC25" s="39">
        <v>2.4542236314652124</v>
      </c>
      <c r="CD25" s="14">
        <v>2.6909991492973164</v>
      </c>
      <c r="CE25" s="14"/>
      <c r="CF25" s="14">
        <v>2.8682499999999997</v>
      </c>
      <c r="CG25" s="14">
        <v>2.5095899140978344</v>
      </c>
      <c r="CH25" s="14">
        <v>8.4333333333333343E-2</v>
      </c>
      <c r="CI25" s="14">
        <v>3.9750000000000008E-2</v>
      </c>
      <c r="CJ25" s="14">
        <v>1.8379333333333334</v>
      </c>
      <c r="CK25" s="14">
        <v>1.1429158142082745</v>
      </c>
      <c r="CL25" s="14">
        <v>2.4632923046650572</v>
      </c>
      <c r="CM25" s="16">
        <v>2910.59</v>
      </c>
      <c r="CN25" s="16">
        <v>1499.15</v>
      </c>
      <c r="CO25" s="17">
        <v>1.9414935129906947</v>
      </c>
      <c r="CP25" s="16">
        <v>2949.18</v>
      </c>
      <c r="CQ25" s="16">
        <v>1577.92</v>
      </c>
      <c r="CR25" s="17">
        <v>1.8690301155952138</v>
      </c>
      <c r="CS25" s="16">
        <v>2981.72</v>
      </c>
      <c r="CT25" s="16">
        <v>1873.2</v>
      </c>
      <c r="CU25" s="17">
        <v>1.5917787742899849</v>
      </c>
      <c r="CV25" s="16">
        <v>2947.1633333333334</v>
      </c>
      <c r="CW25" s="16"/>
      <c r="CX25" s="14">
        <v>8.3495074050522078</v>
      </c>
      <c r="CY25" s="14">
        <v>2.4663139760568451</v>
      </c>
      <c r="CZ25" s="14">
        <v>2.6909991492973164</v>
      </c>
      <c r="DA25" s="40">
        <v>3.5418500000000002</v>
      </c>
      <c r="DB25" s="40">
        <v>3.4712718156550326</v>
      </c>
      <c r="DC25" s="40">
        <v>0.10643333333333332</v>
      </c>
      <c r="DD25" s="40">
        <v>5.2216666666666668E-2</v>
      </c>
      <c r="DE25" s="40">
        <v>2.0065500000000003</v>
      </c>
      <c r="DF25" s="40">
        <v>1.020332082329787</v>
      </c>
      <c r="DG25" s="14">
        <v>2.4638848858701143</v>
      </c>
      <c r="DH25" s="46">
        <v>3659.66</v>
      </c>
      <c r="DI25" s="46">
        <v>1983.55</v>
      </c>
      <c r="DJ25" s="47">
        <v>1.8450051675027097</v>
      </c>
      <c r="DK25" s="46">
        <v>3671.34</v>
      </c>
      <c r="DL25" s="46">
        <v>1969.09</v>
      </c>
      <c r="DM25" s="47">
        <v>1.864485625339624</v>
      </c>
      <c r="DN25" s="46">
        <v>3622.14</v>
      </c>
      <c r="DO25" s="46">
        <v>1998.21</v>
      </c>
      <c r="DP25" s="47">
        <v>1.8126923596618973</v>
      </c>
      <c r="DQ25" s="16">
        <v>3651.0466666666666</v>
      </c>
      <c r="DR25" s="34">
        <v>1983.6166666666668</v>
      </c>
      <c r="DS25" s="17">
        <v>1.8406009225572817</v>
      </c>
      <c r="DT25" s="43">
        <v>1853.57</v>
      </c>
      <c r="DU25" s="43">
        <v>2237.13</v>
      </c>
      <c r="DV25" s="17">
        <f t="shared" si="4"/>
        <v>0.22834050724990662</v>
      </c>
      <c r="DW25" s="42"/>
      <c r="DX25" s="42"/>
      <c r="DY25" s="17"/>
      <c r="DZ25" s="13">
        <v>59</v>
      </c>
    </row>
    <row r="26" spans="1:130">
      <c r="A26" s="7">
        <v>57</v>
      </c>
      <c r="B26" s="205"/>
      <c r="C26" s="205"/>
      <c r="D26" s="8" t="s">
        <v>41</v>
      </c>
      <c r="E26" s="8" t="s">
        <v>42</v>
      </c>
      <c r="F26" s="9">
        <v>2411.98</v>
      </c>
      <c r="G26" s="10">
        <v>25.670000076293899</v>
      </c>
      <c r="H26" s="10">
        <v>27.530000686645501</v>
      </c>
      <c r="I26" s="10">
        <v>36.549999237060497</v>
      </c>
      <c r="J26" s="10">
        <v>4.2400676848646199</v>
      </c>
      <c r="K26" s="10">
        <v>0.41559570000000001</v>
      </c>
      <c r="L26" s="10">
        <v>2.6823429767751201</v>
      </c>
      <c r="M26" s="10">
        <v>2.5686098190196498</v>
      </c>
      <c r="N26" s="11">
        <v>0.2810588</v>
      </c>
      <c r="O26" s="13">
        <v>61</v>
      </c>
      <c r="P26" s="29" t="s">
        <v>82</v>
      </c>
      <c r="Q26" s="23" t="s">
        <v>67</v>
      </c>
      <c r="R26" s="14">
        <v>2.6643916666666669</v>
      </c>
      <c r="S26" s="14">
        <v>2.3608632508264629</v>
      </c>
      <c r="T26" s="14">
        <v>5.4291666666666669E-2</v>
      </c>
      <c r="U26" s="14">
        <v>6.0033333333333341E-2</v>
      </c>
      <c r="V26" s="14">
        <v>2.1544416666666666</v>
      </c>
      <c r="W26" s="14">
        <v>1.1286413763261587</v>
      </c>
      <c r="X26" s="14"/>
      <c r="Y26" s="14"/>
      <c r="Z26" s="14"/>
      <c r="AA26" s="14"/>
      <c r="AB26" s="14"/>
      <c r="AC26" s="51"/>
      <c r="AD26" s="51"/>
      <c r="AE26" s="14">
        <v>2.5746156483598068</v>
      </c>
      <c r="AF26" s="46">
        <v>3032.28</v>
      </c>
      <c r="AG26" s="46">
        <v>1631.71</v>
      </c>
      <c r="AH26" s="47">
        <v>1.8583449264881629</v>
      </c>
      <c r="AI26" s="46">
        <v>3032.97</v>
      </c>
      <c r="AJ26" s="46">
        <v>1908.69</v>
      </c>
      <c r="AK26" s="47">
        <v>1.5890322682048943</v>
      </c>
      <c r="AL26" s="46">
        <v>3045.98</v>
      </c>
      <c r="AM26" s="46">
        <v>2008.48</v>
      </c>
      <c r="AN26" s="47">
        <v>1.5165597865052178</v>
      </c>
      <c r="AO26" s="16">
        <v>3037.0766666666664</v>
      </c>
      <c r="AP26" s="13"/>
      <c r="AQ26" s="16"/>
      <c r="AR26" s="17"/>
      <c r="AT26" s="14">
        <v>5.8335690045248807</v>
      </c>
      <c r="AU26" s="54">
        <v>9.4154909300316731</v>
      </c>
      <c r="AV26" s="14">
        <v>2.5398711488554704</v>
      </c>
      <c r="AW26" s="14">
        <v>2.6972150499975047</v>
      </c>
      <c r="AX26" s="14">
        <v>4.0954666666666659</v>
      </c>
      <c r="AY26" s="14">
        <v>3.4173954640903768</v>
      </c>
      <c r="AZ26" s="14">
        <v>6.6883333333333336E-2</v>
      </c>
      <c r="BA26" s="14">
        <v>6.5716666666666673E-2</v>
      </c>
      <c r="BB26" s="14">
        <v>2.41275</v>
      </c>
      <c r="BC26" s="14">
        <v>1.1984175404050799</v>
      </c>
      <c r="BD26" s="14">
        <v>3.8581116</v>
      </c>
      <c r="BE26" s="14">
        <v>3.1408170000000002</v>
      </c>
      <c r="BF26" s="40">
        <f t="shared" si="7"/>
        <v>3.8581116</v>
      </c>
      <c r="BG26" s="14">
        <f t="shared" si="8"/>
        <v>2.5568807878675677</v>
      </c>
      <c r="BH26" s="14">
        <f t="shared" si="9"/>
        <v>1.5089133675323423</v>
      </c>
      <c r="BI26" s="51">
        <v>95.166666666667027</v>
      </c>
      <c r="BJ26" s="51">
        <f t="shared" si="10"/>
        <v>5.1666666666670267</v>
      </c>
      <c r="BK26" s="33">
        <v>2.6359360750826442</v>
      </c>
      <c r="BL26" s="46">
        <v>3944.98</v>
      </c>
      <c r="BM26" s="46">
        <v>2054.38</v>
      </c>
      <c r="BN26" s="47">
        <v>1.9202776506780634</v>
      </c>
      <c r="BO26" s="46">
        <v>3917.38</v>
      </c>
      <c r="BP26" s="46">
        <v>2035.57</v>
      </c>
      <c r="BQ26" s="47">
        <v>1.9244634181089328</v>
      </c>
      <c r="BR26" s="46">
        <v>3946.04</v>
      </c>
      <c r="BS26" s="46">
        <v>2035.57</v>
      </c>
      <c r="BT26" s="47">
        <v>1.9385430125222911</v>
      </c>
      <c r="BU26" s="16">
        <v>3936.1333333333337</v>
      </c>
      <c r="BV26" s="34">
        <v>2041.84</v>
      </c>
      <c r="BW26" s="17">
        <v>1.9277383797620449</v>
      </c>
      <c r="BX26" s="16">
        <v>22.506670152556584</v>
      </c>
      <c r="BY26" s="16">
        <v>41.005262302590836</v>
      </c>
      <c r="BZ26" s="16"/>
      <c r="CA26" s="37"/>
      <c r="CB26" s="14">
        <v>6.0061967576418382</v>
      </c>
      <c r="CC26" s="39">
        <v>2.5328331087019182</v>
      </c>
      <c r="CD26" s="14">
        <v>2.7057397759138815</v>
      </c>
      <c r="CE26" s="14"/>
      <c r="CF26" s="14">
        <v>2.8898666666666672</v>
      </c>
      <c r="CG26" s="14">
        <v>2.0681367930277443</v>
      </c>
      <c r="CH26" s="14">
        <v>0.14074999999999999</v>
      </c>
      <c r="CI26" s="14">
        <v>6.5583333333333327E-2</v>
      </c>
      <c r="CJ26" s="14">
        <v>1.8753333333333335</v>
      </c>
      <c r="CK26" s="14">
        <v>1.3973285889063041</v>
      </c>
      <c r="CL26" s="14">
        <v>2.5713905308237854</v>
      </c>
      <c r="CM26" s="16">
        <v>2706.48</v>
      </c>
      <c r="CN26" s="16">
        <v>1373.92</v>
      </c>
      <c r="CO26" s="17">
        <v>1.9698963549551647</v>
      </c>
      <c r="CP26" s="16">
        <v>2733.91</v>
      </c>
      <c r="CQ26" s="16">
        <v>1395.24</v>
      </c>
      <c r="CR26" s="17">
        <v>1.9594550041569907</v>
      </c>
      <c r="CS26" s="16">
        <v>2733.91</v>
      </c>
      <c r="CT26" s="16">
        <v>1782.6</v>
      </c>
      <c r="CU26" s="17">
        <v>1.5336643105576124</v>
      </c>
      <c r="CV26" s="16">
        <v>2724.7666666666664</v>
      </c>
      <c r="CW26" s="16"/>
      <c r="CX26" s="14">
        <v>5.8473697613504054</v>
      </c>
      <c r="CY26" s="14">
        <v>2.5475251664362633</v>
      </c>
      <c r="CZ26" s="14">
        <v>2.7057397759138815</v>
      </c>
      <c r="DA26" s="40">
        <v>3.7474166666666666</v>
      </c>
      <c r="DB26" s="40">
        <v>2.6865471865062598</v>
      </c>
      <c r="DC26" s="40">
        <v>9.7083333333333341E-2</v>
      </c>
      <c r="DD26" s="40">
        <v>8.8749999999999996E-2</v>
      </c>
      <c r="DE26" s="40">
        <v>1.9594499999999997</v>
      </c>
      <c r="DF26" s="40">
        <v>1.3948821317894</v>
      </c>
      <c r="DG26" s="14">
        <v>2.5752973863746758</v>
      </c>
      <c r="DH26" s="46">
        <v>3713.31</v>
      </c>
      <c r="DI26" s="46">
        <v>1922.61</v>
      </c>
      <c r="DJ26" s="47">
        <v>1.9313901415263626</v>
      </c>
      <c r="DK26" s="46">
        <v>3661.71</v>
      </c>
      <c r="DL26" s="46">
        <v>1936.09</v>
      </c>
      <c r="DM26" s="47">
        <v>1.8912912106358692</v>
      </c>
      <c r="DN26" s="46">
        <v>3712.11</v>
      </c>
      <c r="DO26" s="46">
        <v>1993.34</v>
      </c>
      <c r="DP26" s="47">
        <v>1.8622563135240351</v>
      </c>
      <c r="DQ26" s="16">
        <v>3695.7100000000005</v>
      </c>
      <c r="DR26" s="34">
        <v>1950.68</v>
      </c>
      <c r="DS26" s="17">
        <v>1.8945752250497265</v>
      </c>
      <c r="DT26" s="43">
        <v>1607.09</v>
      </c>
      <c r="DU26" s="43">
        <v>1928.96</v>
      </c>
      <c r="DV26" s="17">
        <f t="shared" si="4"/>
        <v>0.22033754398529967</v>
      </c>
      <c r="DW26" s="42"/>
      <c r="DX26" s="42"/>
      <c r="DY26" s="17"/>
      <c r="DZ26" s="13">
        <v>61</v>
      </c>
    </row>
    <row r="27" spans="1:130">
      <c r="A27" s="7">
        <v>58</v>
      </c>
      <c r="B27" s="205"/>
      <c r="C27" s="205"/>
      <c r="D27" s="8" t="s">
        <v>43</v>
      </c>
      <c r="E27" s="8" t="s">
        <v>44</v>
      </c>
      <c r="F27" s="9">
        <v>2412.1</v>
      </c>
      <c r="G27" s="10">
        <v>25.649999618530199</v>
      </c>
      <c r="H27" s="10">
        <v>27.909999847412099</v>
      </c>
      <c r="I27" s="10">
        <v>37.049999237060497</v>
      </c>
      <c r="J27" s="10">
        <v>4.2269645630098198</v>
      </c>
      <c r="K27" s="10">
        <v>0.23588790000000001</v>
      </c>
      <c r="L27" s="10">
        <v>2.68582665073914</v>
      </c>
      <c r="M27" s="10">
        <v>2.5722977099885198</v>
      </c>
      <c r="N27" s="11">
        <v>0.13824620000000001</v>
      </c>
      <c r="O27" s="13">
        <v>62</v>
      </c>
      <c r="P27" s="29" t="s">
        <v>83</v>
      </c>
      <c r="Q27" s="23" t="s">
        <v>67</v>
      </c>
      <c r="R27" s="14">
        <v>2.8368666666666664</v>
      </c>
      <c r="S27" s="14">
        <v>2.2985824684162113</v>
      </c>
      <c r="T27" s="14">
        <v>0.10653333333333333</v>
      </c>
      <c r="U27" s="14">
        <v>5.6958333333333333E-2</v>
      </c>
      <c r="V27" s="14">
        <v>2.0145666666666671</v>
      </c>
      <c r="W27" s="14">
        <v>1.2353550590652289</v>
      </c>
      <c r="X27" s="14">
        <v>2.8378947000000001</v>
      </c>
      <c r="Y27" s="14">
        <v>2.5208415</v>
      </c>
      <c r="Z27" s="14">
        <f t="shared" si="0"/>
        <v>2.8378947000000001</v>
      </c>
      <c r="AA27" s="14">
        <f t="shared" si="5"/>
        <v>2.2392098861604164</v>
      </c>
      <c r="AB27" s="14">
        <f t="shared" si="1"/>
        <v>1.2673643134302839</v>
      </c>
      <c r="AC27" s="51">
        <v>93.875</v>
      </c>
      <c r="AD27" s="51">
        <f t="shared" si="2"/>
        <v>3.875</v>
      </c>
      <c r="AE27" s="14">
        <v>2.5759994521003473</v>
      </c>
      <c r="AF27" s="46">
        <v>3060.73</v>
      </c>
      <c r="AG27" s="46">
        <v>1723.37</v>
      </c>
      <c r="AH27" s="47">
        <v>1.7760144368301642</v>
      </c>
      <c r="AI27" s="46">
        <v>3067.16</v>
      </c>
      <c r="AJ27" s="46">
        <v>2126.8000000000002</v>
      </c>
      <c r="AK27" s="47">
        <v>1.4421478277223996</v>
      </c>
      <c r="AL27" s="46">
        <v>3130.81</v>
      </c>
      <c r="AM27" s="46">
        <v>2212.36</v>
      </c>
      <c r="AN27" s="47">
        <v>1.4151449131244462</v>
      </c>
      <c r="AO27" s="16">
        <v>3086.2333333333331</v>
      </c>
      <c r="AP27" s="16">
        <v>1565.27</v>
      </c>
      <c r="AQ27" s="16">
        <v>2168.8249999999998</v>
      </c>
      <c r="AR27" s="17">
        <f t="shared" si="3"/>
        <v>0.45993207310005185</v>
      </c>
      <c r="AT27" s="14">
        <v>5.6865105471647919</v>
      </c>
      <c r="AU27" s="54">
        <v>9.4929958045936136</v>
      </c>
      <c r="AV27" s="14">
        <v>2.5466367859835528</v>
      </c>
      <c r="AW27" s="14">
        <v>2.7001829756888474</v>
      </c>
      <c r="AX27" s="14">
        <v>3.6466333333333338</v>
      </c>
      <c r="AY27" s="14">
        <v>2.7669484273926934</v>
      </c>
      <c r="AZ27" s="14">
        <v>8.716666666666667E-2</v>
      </c>
      <c r="BA27" s="14">
        <v>7.5433333333333338E-2</v>
      </c>
      <c r="BB27" s="14">
        <v>2.4499166666666667</v>
      </c>
      <c r="BC27" s="14">
        <v>1.31792602176166</v>
      </c>
      <c r="BD27" s="14">
        <v>3.6817985000000002</v>
      </c>
      <c r="BE27" s="14">
        <v>3.2401325000000001</v>
      </c>
      <c r="BF27" s="40">
        <f t="shared" si="7"/>
        <v>3.6817985000000002</v>
      </c>
      <c r="BG27" s="14">
        <f t="shared" si="8"/>
        <v>2.8514484476964861</v>
      </c>
      <c r="BH27" s="14">
        <f t="shared" si="9"/>
        <v>1.2912028982934285</v>
      </c>
      <c r="BI27" s="51">
        <v>96.875</v>
      </c>
      <c r="BJ27" s="51">
        <f t="shared" si="10"/>
        <v>6.875</v>
      </c>
      <c r="BK27" s="33">
        <v>2.6359012890641851</v>
      </c>
      <c r="BL27" s="46">
        <v>3738.83</v>
      </c>
      <c r="BM27" s="46">
        <v>1972.3</v>
      </c>
      <c r="BN27" s="47">
        <v>1.8956700299143132</v>
      </c>
      <c r="BO27" s="46">
        <v>3754.06</v>
      </c>
      <c r="BP27" s="46">
        <v>2031.04</v>
      </c>
      <c r="BQ27" s="47">
        <v>1.8483437056877265</v>
      </c>
      <c r="BR27" s="46">
        <v>3743.41</v>
      </c>
      <c r="BS27" s="46">
        <v>1987.1</v>
      </c>
      <c r="BT27" s="47">
        <v>1.8838558703638468</v>
      </c>
      <c r="BU27" s="16">
        <v>3745.4333333333329</v>
      </c>
      <c r="BV27" s="34">
        <v>1996.8133333333335</v>
      </c>
      <c r="BW27" s="17">
        <v>1.8757052904294171</v>
      </c>
      <c r="BX27" s="16">
        <v>22.553051576832775</v>
      </c>
      <c r="BY27" s="16">
        <v>41.089765361262842</v>
      </c>
      <c r="BZ27" s="16"/>
      <c r="CA27" s="37"/>
      <c r="CB27" s="14">
        <v>6.1775873139953728</v>
      </c>
      <c r="CC27" s="39">
        <v>2.5349659285448962</v>
      </c>
      <c r="CD27" s="14">
        <v>2.70005264320368</v>
      </c>
      <c r="CE27" s="14"/>
      <c r="CF27" s="14">
        <v>2.6678999999999995</v>
      </c>
      <c r="CG27" s="14">
        <v>2.1028771543161291</v>
      </c>
      <c r="CH27" s="14">
        <v>0.1158</v>
      </c>
      <c r="CI27" s="14">
        <v>5.1541666666666666E-2</v>
      </c>
      <c r="CJ27" s="14">
        <v>1.9710666666666667</v>
      </c>
      <c r="CK27" s="14">
        <v>1.2686903723901171</v>
      </c>
      <c r="CL27" s="14">
        <v>2.5708861408363086</v>
      </c>
      <c r="CM27" s="16">
        <v>2773</v>
      </c>
      <c r="CN27" s="16">
        <v>1335.32</v>
      </c>
      <c r="CO27" s="17">
        <v>2.0766557828835035</v>
      </c>
      <c r="CP27" s="16">
        <v>2765.5</v>
      </c>
      <c r="CQ27" s="16">
        <v>1382.7</v>
      </c>
      <c r="CR27" s="17">
        <v>2.0000723222680263</v>
      </c>
      <c r="CS27" s="16">
        <v>2765.5</v>
      </c>
      <c r="CT27" s="16">
        <v>1815.16</v>
      </c>
      <c r="CU27" s="17">
        <v>1.5235571519866016</v>
      </c>
      <c r="CV27" s="16">
        <v>2768</v>
      </c>
      <c r="CW27" s="16"/>
      <c r="CX27" s="14">
        <v>5.0793421290439325</v>
      </c>
      <c r="CY27" s="14">
        <v>2.5629077317910713</v>
      </c>
      <c r="CZ27" s="14">
        <v>2.70005264320368</v>
      </c>
      <c r="DA27" s="40">
        <v>3.5400666666666663</v>
      </c>
      <c r="DB27" s="40">
        <v>2.8214817537177579</v>
      </c>
      <c r="DC27" s="40">
        <v>9.3449999999999991E-2</v>
      </c>
      <c r="DD27" s="40">
        <v>0.06</v>
      </c>
      <c r="DE27" s="40">
        <v>2.0659333333333332</v>
      </c>
      <c r="DF27" s="40">
        <v>1.2546835229404041</v>
      </c>
      <c r="DG27" s="14">
        <v>2.5759368691530269</v>
      </c>
      <c r="DH27" s="46">
        <v>3719.42</v>
      </c>
      <c r="DI27" s="46">
        <v>2016.63</v>
      </c>
      <c r="DJ27" s="47">
        <v>1.8443740299410403</v>
      </c>
      <c r="DK27" s="46">
        <v>3705.11</v>
      </c>
      <c r="DL27" s="46">
        <v>2001.83</v>
      </c>
      <c r="DM27" s="47">
        <v>1.8508614617624874</v>
      </c>
      <c r="DN27" s="46">
        <v>3705.11</v>
      </c>
      <c r="DO27" s="46">
        <v>1987.24</v>
      </c>
      <c r="DP27" s="47">
        <v>1.8644501922264045</v>
      </c>
      <c r="DQ27" s="16">
        <v>3709.8800000000006</v>
      </c>
      <c r="DR27" s="34">
        <v>2001.8999999999999</v>
      </c>
      <c r="DS27" s="17">
        <v>1.8531794794944807</v>
      </c>
      <c r="DT27" s="43">
        <v>1883.7</v>
      </c>
      <c r="DU27" s="43">
        <v>2239.39</v>
      </c>
      <c r="DV27" s="17">
        <f t="shared" si="4"/>
        <v>0.20665265962381255</v>
      </c>
      <c r="DW27" s="42"/>
      <c r="DX27" s="42"/>
      <c r="DY27" s="17"/>
      <c r="DZ27" s="13">
        <v>62</v>
      </c>
    </row>
    <row r="30" spans="1:130" ht="64">
      <c r="I30" s="50" t="s">
        <v>97</v>
      </c>
      <c r="J30" s="12" t="s">
        <v>98</v>
      </c>
      <c r="K30" s="12" t="s">
        <v>108</v>
      </c>
      <c r="L30" t="s">
        <v>109</v>
      </c>
    </row>
    <row r="31" spans="1:130">
      <c r="I31" s="22" t="s">
        <v>65</v>
      </c>
      <c r="J31" s="23" t="s">
        <v>129</v>
      </c>
      <c r="K31" s="14">
        <v>1.0948305371176212</v>
      </c>
      <c r="L31">
        <v>0.18727207537715726</v>
      </c>
    </row>
    <row r="32" spans="1:130">
      <c r="I32" s="22" t="s">
        <v>69</v>
      </c>
      <c r="J32" s="23" t="s">
        <v>67</v>
      </c>
      <c r="K32" s="14">
        <v>1.0719121259443791</v>
      </c>
      <c r="L32">
        <v>0.20874574991011685</v>
      </c>
    </row>
    <row r="33" spans="9:12">
      <c r="I33" s="22" t="s">
        <v>72</v>
      </c>
      <c r="J33" s="23" t="s">
        <v>67</v>
      </c>
      <c r="K33" s="14">
        <v>1.1892077771936587</v>
      </c>
      <c r="L33">
        <v>0.29230494865548551</v>
      </c>
    </row>
    <row r="34" spans="9:12">
      <c r="I34" s="22" t="s">
        <v>73</v>
      </c>
      <c r="J34" s="23" t="s">
        <v>67</v>
      </c>
      <c r="K34" s="14">
        <v>1.3036096478984203</v>
      </c>
      <c r="L34">
        <v>0.39230468683483538</v>
      </c>
    </row>
    <row r="35" spans="9:12">
      <c r="I35" s="26" t="s">
        <v>74</v>
      </c>
      <c r="J35" s="23" t="s">
        <v>67</v>
      </c>
      <c r="K35" s="14">
        <v>1.2021752715868508</v>
      </c>
      <c r="L35">
        <v>0.23579028830062099</v>
      </c>
    </row>
    <row r="36" spans="9:12">
      <c r="I36" s="29" t="s">
        <v>81</v>
      </c>
      <c r="J36" s="23" t="s">
        <v>67</v>
      </c>
      <c r="K36" s="14">
        <v>1.0366283139083734</v>
      </c>
      <c r="L36">
        <v>0.12552197192103359</v>
      </c>
    </row>
    <row r="37" spans="9:12">
      <c r="I37" s="29" t="s">
        <v>82</v>
      </c>
      <c r="J37" s="23" t="s">
        <v>67</v>
      </c>
      <c r="K37" s="14">
        <v>1.38</v>
      </c>
      <c r="L37">
        <v>0.36</v>
      </c>
    </row>
    <row r="38" spans="9:12">
      <c r="I38" s="29" t="s">
        <v>83</v>
      </c>
      <c r="J38" s="23" t="s">
        <v>67</v>
      </c>
      <c r="K38" s="14">
        <v>1.2673643134302839</v>
      </c>
      <c r="L38">
        <v>0.45993207310005185</v>
      </c>
    </row>
    <row r="39" spans="9:12">
      <c r="I39" s="20" t="s">
        <v>65</v>
      </c>
      <c r="J39" s="21" t="s">
        <v>130</v>
      </c>
      <c r="K39" s="14">
        <v>1.0732002097370941</v>
      </c>
      <c r="L39">
        <v>0.15635430092302682</v>
      </c>
    </row>
    <row r="40" spans="9:12">
      <c r="I40" s="20" t="s">
        <v>69</v>
      </c>
      <c r="J40" s="21" t="s">
        <v>66</v>
      </c>
      <c r="K40" s="14">
        <v>1.0904821545031091</v>
      </c>
      <c r="L40">
        <v>0.1650089604851038</v>
      </c>
    </row>
    <row r="41" spans="9:12">
      <c r="I41" s="20" t="s">
        <v>70</v>
      </c>
      <c r="J41" s="21" t="s">
        <v>66</v>
      </c>
      <c r="K41" s="14">
        <v>1.1573273278615031</v>
      </c>
      <c r="L41">
        <v>0.13272670876478554</v>
      </c>
    </row>
    <row r="42" spans="9:12">
      <c r="I42" s="20" t="s">
        <v>71</v>
      </c>
      <c r="J42" s="21" t="s">
        <v>66</v>
      </c>
      <c r="K42" s="14">
        <v>1.0872373010412302</v>
      </c>
      <c r="L42">
        <v>0.27705022686717212</v>
      </c>
    </row>
    <row r="43" spans="9:12">
      <c r="I43" s="20" t="s">
        <v>72</v>
      </c>
      <c r="J43" s="21" t="s">
        <v>66</v>
      </c>
      <c r="K43" s="14">
        <v>1.1655256175967461</v>
      </c>
      <c r="L43">
        <v>0.1850499307893026</v>
      </c>
    </row>
    <row r="44" spans="9:12">
      <c r="I44" s="20" t="s">
        <v>72</v>
      </c>
      <c r="J44" s="21" t="s">
        <v>66</v>
      </c>
      <c r="K44" s="14">
        <v>1.2114527539129385</v>
      </c>
      <c r="L44">
        <v>0.26033880698845985</v>
      </c>
    </row>
    <row r="45" spans="9:12">
      <c r="I45" s="20" t="s">
        <v>79</v>
      </c>
      <c r="J45" s="21" t="s">
        <v>66</v>
      </c>
      <c r="K45" s="14">
        <v>1.1627911714863852</v>
      </c>
      <c r="L45">
        <v>0.27659954641786028</v>
      </c>
    </row>
    <row r="46" spans="9:12">
      <c r="I46" s="30" t="s">
        <v>82</v>
      </c>
      <c r="J46" s="21" t="s">
        <v>66</v>
      </c>
      <c r="K46" s="14">
        <v>1.2060881705175455</v>
      </c>
      <c r="L46">
        <v>0.35214753906826146</v>
      </c>
    </row>
    <row r="47" spans="9:12">
      <c r="I47" s="30" t="s">
        <v>82</v>
      </c>
      <c r="J47" s="21" t="s">
        <v>66</v>
      </c>
      <c r="K47" s="14">
        <v>1.2476299049358275</v>
      </c>
      <c r="L47">
        <v>0.41266518048716611</v>
      </c>
    </row>
    <row r="48" spans="9:12">
      <c r="I48" s="30" t="s">
        <v>82</v>
      </c>
      <c r="J48" s="21" t="s">
        <v>66</v>
      </c>
      <c r="K48" s="14">
        <v>1.142476506608495</v>
      </c>
      <c r="L48">
        <v>0.3320911494688169</v>
      </c>
    </row>
    <row r="49" spans="9:34">
      <c r="I49" s="27" t="s">
        <v>77</v>
      </c>
      <c r="J49" s="25" t="s">
        <v>131</v>
      </c>
      <c r="K49" s="14">
        <v>1.171338024912856</v>
      </c>
      <c r="L49">
        <v>0.1766176495965282</v>
      </c>
    </row>
    <row r="50" spans="9:34">
      <c r="I50" s="24" t="s">
        <v>78</v>
      </c>
      <c r="J50" s="25" t="s">
        <v>68</v>
      </c>
      <c r="K50" s="14">
        <v>1.139137246788505</v>
      </c>
      <c r="L50">
        <v>0.16876133958272163</v>
      </c>
    </row>
    <row r="51" spans="9:34">
      <c r="I51" s="24" t="s">
        <v>75</v>
      </c>
      <c r="J51" s="25" t="s">
        <v>68</v>
      </c>
      <c r="K51" s="14">
        <v>1.1794533166229213</v>
      </c>
      <c r="L51">
        <v>0.47365166765902539</v>
      </c>
      <c r="AG51" s="44">
        <v>0</v>
      </c>
      <c r="AH51" s="44">
        <v>1</v>
      </c>
    </row>
    <row r="52" spans="9:34">
      <c r="I52" s="18" t="s">
        <v>62</v>
      </c>
      <c r="J52" s="19" t="s">
        <v>132</v>
      </c>
      <c r="K52" s="14">
        <v>1.1998880068510682</v>
      </c>
      <c r="L52">
        <v>0.29993053337487796</v>
      </c>
      <c r="AG52" s="44">
        <v>0.6</v>
      </c>
      <c r="AH52" s="44">
        <v>1.4</v>
      </c>
    </row>
    <row r="53" spans="9:34">
      <c r="I53" s="18" t="s">
        <v>76</v>
      </c>
      <c r="J53" s="19" t="s">
        <v>133</v>
      </c>
      <c r="K53" s="14">
        <v>1.1312505259029415</v>
      </c>
      <c r="L53">
        <v>0.22729813623547993</v>
      </c>
    </row>
    <row r="54" spans="9:34">
      <c r="I54" s="28" t="s">
        <v>80</v>
      </c>
      <c r="J54" s="19" t="s">
        <v>64</v>
      </c>
      <c r="K54" s="14">
        <v>1.072219726018643</v>
      </c>
      <c r="L54">
        <v>0.11125779616686929</v>
      </c>
    </row>
    <row r="55" spans="9:34">
      <c r="I55" s="28" t="s">
        <v>80</v>
      </c>
      <c r="J55" s="19" t="s">
        <v>64</v>
      </c>
      <c r="K55" s="14">
        <v>1.1216502295091213</v>
      </c>
      <c r="L55">
        <v>0.19025762834102028</v>
      </c>
    </row>
    <row r="56" spans="9:34">
      <c r="I56" s="28" t="s">
        <v>80</v>
      </c>
      <c r="J56" s="19" t="s">
        <v>64</v>
      </c>
      <c r="K56" s="14">
        <v>1.1226965086935445</v>
      </c>
      <c r="L56">
        <v>0.14946337073445867</v>
      </c>
    </row>
  </sheetData>
  <sortState xmlns:xlrd2="http://schemas.microsoft.com/office/spreadsheetml/2017/richdata2" ref="I31:L56">
    <sortCondition ref="J31:J56"/>
  </sortState>
  <mergeCells count="3">
    <mergeCell ref="B2:B27"/>
    <mergeCell ref="C2:C13"/>
    <mergeCell ref="C14:C2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16"/>
  <sheetViews>
    <sheetView topLeftCell="B1" zoomScale="83" zoomScaleNormal="110" workbookViewId="0">
      <selection activeCell="A8" sqref="A8:XFD8"/>
    </sheetView>
  </sheetViews>
  <sheetFormatPr baseColWidth="10" defaultColWidth="8.83203125" defaultRowHeight="15"/>
  <cols>
    <col min="1" max="1" width="13.1640625" customWidth="1"/>
    <col min="2" max="2" width="9.1640625" customWidth="1"/>
    <col min="27" max="28" width="9.1640625" style="31"/>
    <col min="30" max="38" width="9.1640625" style="44"/>
    <col min="42" max="42" width="9.1640625"/>
    <col min="45" max="45" width="9.1640625" style="53"/>
    <col min="59" max="60" width="9.1640625" style="31"/>
    <col min="62" max="70" width="9.1640625" style="44"/>
    <col min="103" max="111" width="9.1640625" style="44"/>
    <col min="120" max="120" width="9.1640625"/>
    <col min="136" max="136" width="9.1640625"/>
    <col min="146" max="146" width="9" customWidth="1"/>
  </cols>
  <sheetData>
    <row r="1" spans="1:175" ht="97" thickBot="1">
      <c r="A1" s="1" t="s">
        <v>2</v>
      </c>
      <c r="B1" s="1" t="s">
        <v>3</v>
      </c>
      <c r="C1" s="1" t="s">
        <v>4</v>
      </c>
      <c r="D1" s="2" t="s">
        <v>5</v>
      </c>
      <c r="E1" s="3" t="s">
        <v>6</v>
      </c>
      <c r="F1" s="3" t="s">
        <v>7</v>
      </c>
      <c r="G1" s="3" t="s">
        <v>8</v>
      </c>
      <c r="H1" s="4" t="s">
        <v>9</v>
      </c>
      <c r="I1" s="4" t="s">
        <v>10</v>
      </c>
      <c r="J1" s="5" t="s">
        <v>11</v>
      </c>
      <c r="K1" s="5" t="s">
        <v>12</v>
      </c>
      <c r="L1" s="6" t="s">
        <v>13</v>
      </c>
      <c r="M1" s="12" t="s">
        <v>45</v>
      </c>
      <c r="N1" s="50" t="s">
        <v>97</v>
      </c>
      <c r="O1" s="12" t="s">
        <v>98</v>
      </c>
      <c r="P1" s="12" t="s">
        <v>46</v>
      </c>
      <c r="Q1" s="12" t="s">
        <v>47</v>
      </c>
      <c r="R1" s="12" t="s">
        <v>48</v>
      </c>
      <c r="S1" s="12" t="s">
        <v>49</v>
      </c>
      <c r="T1" s="12" t="s">
        <v>50</v>
      </c>
      <c r="U1" s="12" t="s">
        <v>51</v>
      </c>
      <c r="V1" s="12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50" t="s">
        <v>111</v>
      </c>
      <c r="AB1" s="50" t="s">
        <v>110</v>
      </c>
      <c r="AC1" s="12" t="s">
        <v>87</v>
      </c>
      <c r="AD1" s="45" t="s">
        <v>52</v>
      </c>
      <c r="AE1" s="45" t="s">
        <v>53</v>
      </c>
      <c r="AF1" s="45" t="s">
        <v>54</v>
      </c>
      <c r="AG1" s="45" t="s">
        <v>55</v>
      </c>
      <c r="AH1" s="45" t="s">
        <v>56</v>
      </c>
      <c r="AI1" s="45" t="s">
        <v>57</v>
      </c>
      <c r="AJ1" s="45" t="s">
        <v>58</v>
      </c>
      <c r="AK1" s="45" t="s">
        <v>59</v>
      </c>
      <c r="AL1" s="45" t="s">
        <v>60</v>
      </c>
      <c r="AM1" s="15" t="s">
        <v>61</v>
      </c>
      <c r="AN1" s="15" t="s">
        <v>102</v>
      </c>
      <c r="AO1" s="15" t="s">
        <v>101</v>
      </c>
      <c r="AP1" s="15" t="s">
        <v>109</v>
      </c>
      <c r="AQ1" s="15"/>
      <c r="AR1" s="12" t="s">
        <v>84</v>
      </c>
      <c r="AS1" s="52" t="s">
        <v>103</v>
      </c>
      <c r="AT1" s="35" t="s">
        <v>89</v>
      </c>
      <c r="AU1" s="12" t="s">
        <v>90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104</v>
      </c>
      <c r="BC1" s="12" t="s">
        <v>105</v>
      </c>
      <c r="BD1" s="12" t="s">
        <v>106</v>
      </c>
      <c r="BE1" s="12" t="s">
        <v>107</v>
      </c>
      <c r="BF1" s="12" t="s">
        <v>108</v>
      </c>
      <c r="BG1" s="50" t="s">
        <v>111</v>
      </c>
      <c r="BH1" s="50" t="s">
        <v>110</v>
      </c>
      <c r="BI1" s="12" t="s">
        <v>87</v>
      </c>
      <c r="BJ1" s="45" t="s">
        <v>52</v>
      </c>
      <c r="BK1" s="45" t="s">
        <v>53</v>
      </c>
      <c r="BL1" s="45" t="s">
        <v>54</v>
      </c>
      <c r="BM1" s="45" t="s">
        <v>55</v>
      </c>
      <c r="BN1" s="45" t="s">
        <v>56</v>
      </c>
      <c r="BO1" s="45" t="s">
        <v>57</v>
      </c>
      <c r="BP1" s="45" t="s">
        <v>58</v>
      </c>
      <c r="BQ1" s="45" t="s">
        <v>59</v>
      </c>
      <c r="BR1" s="45" t="s">
        <v>60</v>
      </c>
      <c r="BS1" s="15" t="s">
        <v>61</v>
      </c>
      <c r="BT1" s="15" t="s">
        <v>85</v>
      </c>
      <c r="BU1" s="15" t="s">
        <v>86</v>
      </c>
      <c r="BV1" s="36" t="s">
        <v>91</v>
      </c>
      <c r="BW1" s="15" t="s">
        <v>92</v>
      </c>
      <c r="BX1" s="15" t="s">
        <v>93</v>
      </c>
      <c r="BY1" s="15" t="s">
        <v>94</v>
      </c>
      <c r="BZ1" s="12" t="s">
        <v>95</v>
      </c>
      <c r="CA1" s="12" t="s">
        <v>88</v>
      </c>
      <c r="CB1" s="12" t="s">
        <v>96</v>
      </c>
      <c r="CC1" s="12"/>
      <c r="CD1" s="12" t="s">
        <v>46</v>
      </c>
      <c r="CE1" s="12" t="s">
        <v>47</v>
      </c>
      <c r="CF1" s="12" t="s">
        <v>48</v>
      </c>
      <c r="CG1" s="12" t="s">
        <v>49</v>
      </c>
      <c r="CH1" s="12" t="s">
        <v>50</v>
      </c>
      <c r="CI1" s="12" t="s">
        <v>51</v>
      </c>
      <c r="CJ1" s="12" t="s">
        <v>87</v>
      </c>
      <c r="CK1" s="15" t="s">
        <v>52</v>
      </c>
      <c r="CL1" s="15" t="s">
        <v>53</v>
      </c>
      <c r="CM1" s="15" t="s">
        <v>54</v>
      </c>
      <c r="CN1" s="15" t="s">
        <v>55</v>
      </c>
      <c r="CO1" s="15" t="s">
        <v>56</v>
      </c>
      <c r="CP1" s="15" t="s">
        <v>57</v>
      </c>
      <c r="CQ1" s="15" t="s">
        <v>58</v>
      </c>
      <c r="CR1" s="15" t="s">
        <v>59</v>
      </c>
      <c r="CS1" s="15" t="s">
        <v>60</v>
      </c>
      <c r="CT1" s="15" t="s">
        <v>61</v>
      </c>
      <c r="CU1" s="15"/>
      <c r="CV1" s="12" t="s">
        <v>99</v>
      </c>
      <c r="CW1" s="12" t="s">
        <v>100</v>
      </c>
      <c r="CX1" s="12" t="s">
        <v>96</v>
      </c>
      <c r="CY1" s="12" t="s">
        <v>46</v>
      </c>
      <c r="CZ1" s="12" t="s">
        <v>47</v>
      </c>
      <c r="DA1" s="12" t="s">
        <v>48</v>
      </c>
      <c r="DB1" s="12" t="s">
        <v>49</v>
      </c>
      <c r="DC1" s="12" t="s">
        <v>50</v>
      </c>
      <c r="DD1" s="12" t="s">
        <v>51</v>
      </c>
      <c r="DE1" s="12" t="s">
        <v>87</v>
      </c>
      <c r="DF1" s="178" t="s">
        <v>52</v>
      </c>
      <c r="DG1" s="178" t="s">
        <v>53</v>
      </c>
      <c r="DH1" s="178" t="s">
        <v>55</v>
      </c>
      <c r="DI1" s="178" t="s">
        <v>56</v>
      </c>
      <c r="DJ1" s="178" t="s">
        <v>58</v>
      </c>
      <c r="DK1" s="178" t="s">
        <v>59</v>
      </c>
      <c r="DL1" s="15" t="s">
        <v>61</v>
      </c>
      <c r="DM1" s="15" t="s">
        <v>85</v>
      </c>
      <c r="DN1" s="15" t="s">
        <v>102</v>
      </c>
      <c r="DO1" s="15" t="s">
        <v>101</v>
      </c>
      <c r="DP1" s="15" t="s">
        <v>109</v>
      </c>
      <c r="DQ1" s="15"/>
      <c r="DR1" s="15"/>
      <c r="DS1" s="180"/>
      <c r="DT1" s="15" t="s">
        <v>114</v>
      </c>
      <c r="DU1" s="15" t="s">
        <v>115</v>
      </c>
      <c r="DV1" s="15" t="s">
        <v>116</v>
      </c>
      <c r="DW1" s="15"/>
      <c r="DX1" s="15" t="s">
        <v>117</v>
      </c>
      <c r="DY1" s="15" t="s">
        <v>118</v>
      </c>
      <c r="EA1" s="204" t="s">
        <v>6</v>
      </c>
      <c r="EB1" s="204" t="s">
        <v>7</v>
      </c>
      <c r="ED1" s="15" t="s">
        <v>112</v>
      </c>
      <c r="EE1" s="15" t="s">
        <v>113</v>
      </c>
      <c r="EF1" s="15" t="s">
        <v>109</v>
      </c>
      <c r="EG1" s="12" t="s">
        <v>45</v>
      </c>
      <c r="EH1" s="182" t="s">
        <v>119</v>
      </c>
      <c r="EK1" s="184" t="s">
        <v>120</v>
      </c>
      <c r="EM1" s="12" t="s">
        <v>84</v>
      </c>
      <c r="EN1" s="52" t="s">
        <v>103</v>
      </c>
      <c r="EP1" s="184" t="s">
        <v>122</v>
      </c>
      <c r="EQ1" s="184" t="s">
        <v>121</v>
      </c>
      <c r="ER1" s="184"/>
    </row>
    <row r="2" spans="1:175" s="114" customFormat="1" ht="15" customHeight="1">
      <c r="A2" s="101" t="s">
        <v>14</v>
      </c>
      <c r="B2" s="102" t="s">
        <v>15</v>
      </c>
      <c r="C2" s="102" t="s">
        <v>18</v>
      </c>
      <c r="D2" s="103">
        <v>1387.7</v>
      </c>
      <c r="E2" s="104">
        <v>25.649999618530199</v>
      </c>
      <c r="F2" s="104">
        <v>27.590000152587798</v>
      </c>
      <c r="G2" s="104">
        <v>34.799999237060497</v>
      </c>
      <c r="H2" s="104">
        <v>7.5819843140616197</v>
      </c>
      <c r="I2" s="104">
        <v>8.166706E-2</v>
      </c>
      <c r="J2" s="104">
        <v>2.6458174412750499</v>
      </c>
      <c r="K2" s="104">
        <v>2.4452119778988601</v>
      </c>
      <c r="L2" s="105">
        <v>4.0243630000000002E-2</v>
      </c>
      <c r="M2" s="106">
        <v>9</v>
      </c>
      <c r="N2" s="107" t="s">
        <v>65</v>
      </c>
      <c r="O2" s="106" t="s">
        <v>67</v>
      </c>
      <c r="P2" s="108">
        <v>2.7364999999999999</v>
      </c>
      <c r="Q2" s="108">
        <v>3.050655568123144</v>
      </c>
      <c r="R2" s="108">
        <v>6.0266666666666677E-2</v>
      </c>
      <c r="S2" s="108">
        <v>5.5041666666666662E-2</v>
      </c>
      <c r="T2" s="108">
        <v>2.1630833333333337</v>
      </c>
      <c r="U2" s="108">
        <v>0.89704894300446203</v>
      </c>
      <c r="V2" s="108">
        <v>2.8778133000000001</v>
      </c>
      <c r="W2" s="108">
        <v>2.7503576000000001</v>
      </c>
      <c r="X2" s="108">
        <f t="shared" ref="X2:X7" si="0">V2</f>
        <v>2.8778133000000001</v>
      </c>
      <c r="Y2" s="108">
        <f t="shared" ref="Y2:Y7" si="1">W2^2/V2</f>
        <v>2.6285467955401276</v>
      </c>
      <c r="Z2" s="108">
        <f t="shared" ref="Z2:Z7" si="2">X2/Y2</f>
        <v>1.0948305371176212</v>
      </c>
      <c r="AA2" s="109">
        <v>0.83333333333300175</v>
      </c>
      <c r="AB2" s="109">
        <f t="shared" ref="AB2:AB7" si="3">AA2-90</f>
        <v>-89.166666666666998</v>
      </c>
      <c r="AC2" s="108">
        <v>2.4787343226578815</v>
      </c>
      <c r="AD2" s="110">
        <v>3946.13</v>
      </c>
      <c r="AE2" s="110">
        <v>2550.61</v>
      </c>
      <c r="AF2" s="111">
        <v>1.5471318625740509</v>
      </c>
      <c r="AG2" s="110">
        <v>3957.83</v>
      </c>
      <c r="AH2" s="110">
        <v>2526.15</v>
      </c>
      <c r="AI2" s="111">
        <v>1.5667438592324288</v>
      </c>
      <c r="AJ2" s="110">
        <v>3933.05</v>
      </c>
      <c r="AK2" s="110">
        <v>2478.6</v>
      </c>
      <c r="AL2" s="111">
        <v>1.5868030339707901</v>
      </c>
      <c r="AM2" s="112">
        <v>3945.67</v>
      </c>
      <c r="AN2" s="112">
        <v>2356.25</v>
      </c>
      <c r="AO2" s="112">
        <v>2762.49</v>
      </c>
      <c r="AP2" s="113">
        <f t="shared" ref="AP2:AP7" si="4">(AO2^2-AN2^2)/(2*AN2^2)</f>
        <v>0.18727207537715726</v>
      </c>
      <c r="AR2" s="108">
        <v>7.9011073911923688</v>
      </c>
      <c r="AS2" s="115">
        <v>12.875472817622191</v>
      </c>
      <c r="AT2" s="108">
        <v>2.4702629287615139</v>
      </c>
      <c r="AU2" s="108">
        <v>2.6821852671497557</v>
      </c>
      <c r="AV2" s="108">
        <v>3.883083333333333</v>
      </c>
      <c r="AW2" s="108">
        <v>3.9849089283287205</v>
      </c>
      <c r="AX2" s="108">
        <v>5.1316666666666663E-2</v>
      </c>
      <c r="AY2" s="108">
        <v>7.4216666666666681E-2</v>
      </c>
      <c r="AZ2" s="108">
        <v>2.4213000000000005</v>
      </c>
      <c r="BA2" s="108">
        <v>0.97444719645372335</v>
      </c>
      <c r="BB2" s="108"/>
      <c r="BC2" s="108"/>
      <c r="BD2" s="108"/>
      <c r="BE2" s="108"/>
      <c r="BF2" s="108"/>
      <c r="BG2" s="108"/>
      <c r="BH2" s="108"/>
      <c r="BI2" s="116">
        <v>2.5597964339214467</v>
      </c>
      <c r="BJ2" s="110">
        <v>4327.95</v>
      </c>
      <c r="BK2" s="110">
        <v>2304.39</v>
      </c>
      <c r="BL2" s="111">
        <v>1.8781326077617071</v>
      </c>
      <c r="BM2" s="110">
        <v>4342.34</v>
      </c>
      <c r="BN2" s="110">
        <v>2324.73</v>
      </c>
      <c r="BO2" s="111">
        <v>1.8678900345416458</v>
      </c>
      <c r="BP2" s="110">
        <v>4363.5600000000004</v>
      </c>
      <c r="BQ2" s="110">
        <v>2284.73</v>
      </c>
      <c r="BR2" s="111">
        <v>1.9098799420500454</v>
      </c>
      <c r="BS2" s="112">
        <v>4344.6166666666677</v>
      </c>
      <c r="BT2" s="117">
        <v>2304.6166666666668</v>
      </c>
      <c r="BU2" s="113">
        <v>1.8851797478973369</v>
      </c>
      <c r="BV2" s="112">
        <v>28.167357164714641</v>
      </c>
      <c r="BW2" s="112">
        <v>51.318558502030783</v>
      </c>
      <c r="BX2" s="112"/>
      <c r="BY2" s="118"/>
      <c r="BZ2" s="108">
        <v>8.0514337867279409</v>
      </c>
      <c r="CA2" s="119">
        <v>2.4675784154631426</v>
      </c>
      <c r="CB2" s="108">
        <v>2.6882264003613101</v>
      </c>
      <c r="CC2" s="108"/>
      <c r="CD2" s="108">
        <v>2.6318833333333336</v>
      </c>
      <c r="CE2" s="108">
        <v>2.9266371821825938</v>
      </c>
      <c r="CF2" s="108">
        <v>5.0516666666666668E-2</v>
      </c>
      <c r="CG2" s="108">
        <v>4.6816666666666673E-2</v>
      </c>
      <c r="CH2" s="108">
        <v>2.049666666666667</v>
      </c>
      <c r="CI2" s="108">
        <v>0.89928582516352706</v>
      </c>
      <c r="CJ2" s="108">
        <v>2.4743297403224842</v>
      </c>
      <c r="CK2" s="112">
        <v>3660.98</v>
      </c>
      <c r="CL2" s="112">
        <v>2284.67</v>
      </c>
      <c r="CM2" s="113">
        <v>1.6024108514577597</v>
      </c>
      <c r="CN2" s="112">
        <v>3665.07</v>
      </c>
      <c r="CO2" s="112">
        <v>2324.73</v>
      </c>
      <c r="CP2" s="113">
        <v>1.5765572776193364</v>
      </c>
      <c r="CQ2" s="112">
        <v>3675.72</v>
      </c>
      <c r="CR2" s="112">
        <v>2085.44</v>
      </c>
      <c r="CS2" s="113">
        <v>1.7625632959950897</v>
      </c>
      <c r="CT2" s="112">
        <v>3667.2566666666667</v>
      </c>
      <c r="CU2" s="106">
        <v>9</v>
      </c>
      <c r="CV2" s="108">
        <v>7.8883876959232353</v>
      </c>
      <c r="CW2" s="108">
        <v>2.4761686797566482</v>
      </c>
      <c r="CX2" s="108">
        <v>2.6882264003613101</v>
      </c>
      <c r="CY2" s="120">
        <v>3.4303666666666666</v>
      </c>
      <c r="CZ2" s="120">
        <v>3.4739039377066918</v>
      </c>
      <c r="DA2" s="120">
        <v>4.5533333333333335E-2</v>
      </c>
      <c r="DB2" s="120">
        <v>5.6683333333333336E-2</v>
      </c>
      <c r="DC2" s="120">
        <v>2.0038333333333331</v>
      </c>
      <c r="DD2" s="120">
        <v>0.98746733593653524</v>
      </c>
      <c r="DE2" s="108">
        <v>2.4745499694392543</v>
      </c>
      <c r="DF2" s="112">
        <v>4061.13</v>
      </c>
      <c r="DG2" s="112">
        <v>2345.36</v>
      </c>
      <c r="DH2" s="112">
        <v>4060.81</v>
      </c>
      <c r="DI2" s="112">
        <v>2324.8000000000002</v>
      </c>
      <c r="DJ2" s="112">
        <v>4073.9</v>
      </c>
      <c r="DK2" s="112">
        <v>2284.4699999999998</v>
      </c>
      <c r="DL2" s="112">
        <v>4065.28</v>
      </c>
      <c r="DM2" s="117">
        <v>2318.2099999999996</v>
      </c>
      <c r="DN2" s="121">
        <v>2060.23</v>
      </c>
      <c r="DO2" s="121">
        <v>2442.33</v>
      </c>
      <c r="DP2" s="113">
        <f t="shared" ref="DP2:DP27" si="5">(DO2^2-DN2^2)/(2*DN2^2)</f>
        <v>0.20266331264116599</v>
      </c>
      <c r="DQ2" s="121"/>
      <c r="DR2" s="121"/>
      <c r="DS2" s="17"/>
      <c r="DT2" s="37">
        <f t="shared" ref="DT2:DT27" si="6">(DG2-DK2)/DK2*100</f>
        <v>2.6653884708488329</v>
      </c>
      <c r="DU2" s="37">
        <f t="shared" ref="DU2:DU27" si="7">(DI2-DK2)/DK2*100</f>
        <v>1.7653985388295923</v>
      </c>
      <c r="DV2" s="37">
        <f t="shared" ref="DV2:DV27" si="8">(DG2-DI2)/DI2*100</f>
        <v>0.88437715072264034</v>
      </c>
      <c r="DW2" s="37"/>
      <c r="DX2" s="37">
        <f t="shared" ref="DX2:DX27" si="9">(DM2-DN2)/DN2*100</f>
        <v>12.521902894337019</v>
      </c>
      <c r="DY2" s="185">
        <f t="shared" ref="DY2:DY27" si="10">(DM2-DO2)/DO2*100</f>
        <v>-5.0820323215945571</v>
      </c>
      <c r="DZ2" s="102" t="s">
        <v>18</v>
      </c>
      <c r="EA2" s="104">
        <v>25.649999618530199</v>
      </c>
      <c r="EB2" s="104">
        <v>27.590000152587798</v>
      </c>
      <c r="EC2" s="199"/>
      <c r="ED2" s="122"/>
      <c r="EE2" s="122"/>
      <c r="EF2" s="113"/>
      <c r="EG2" s="106">
        <v>9</v>
      </c>
      <c r="EH2"/>
      <c r="EI2"/>
      <c r="EJ2" s="106" t="s">
        <v>67</v>
      </c>
      <c r="EK2"/>
      <c r="EM2" s="108">
        <v>7.9011073911923688</v>
      </c>
      <c r="EN2" s="115">
        <v>12.875472817622191</v>
      </c>
      <c r="EP2"/>
      <c r="EQ2"/>
      <c r="ES2" s="192"/>
      <c r="ET2" s="193"/>
      <c r="EU2" s="192"/>
      <c r="EV2" s="193"/>
      <c r="EY2" s="195"/>
      <c r="FP2" s="114">
        <v>0</v>
      </c>
      <c r="FQ2" s="114">
        <f>FP2+50</f>
        <v>50</v>
      </c>
      <c r="FR2" s="114" t="e">
        <f>(FQ2-FP2)/FP2*100</f>
        <v>#DIV/0!</v>
      </c>
    </row>
    <row r="3" spans="1:175" s="114" customFormat="1" ht="16">
      <c r="A3" s="101" t="s">
        <v>14</v>
      </c>
      <c r="B3" s="102" t="s">
        <v>15</v>
      </c>
      <c r="C3" s="102" t="s">
        <v>20</v>
      </c>
      <c r="D3" s="103">
        <v>1388.7</v>
      </c>
      <c r="E3" s="104">
        <v>25.629999160766602</v>
      </c>
      <c r="F3" s="104">
        <v>26.559999465942301</v>
      </c>
      <c r="G3" s="104">
        <v>34.580001831054602</v>
      </c>
      <c r="H3" s="104">
        <v>5.82501041881582</v>
      </c>
      <c r="I3" s="104">
        <v>0.22437670000000001</v>
      </c>
      <c r="J3" s="104">
        <v>2.6837869413105699</v>
      </c>
      <c r="K3" s="104">
        <v>2.52745607236041</v>
      </c>
      <c r="L3" s="105">
        <v>0.1250597</v>
      </c>
      <c r="M3" s="106">
        <v>12</v>
      </c>
      <c r="N3" s="107" t="s">
        <v>69</v>
      </c>
      <c r="O3" s="106" t="s">
        <v>67</v>
      </c>
      <c r="P3" s="108">
        <v>2.9008333333333329</v>
      </c>
      <c r="Q3" s="108">
        <v>2.6073337909628447</v>
      </c>
      <c r="R3" s="108">
        <v>4.041666666666667E-2</v>
      </c>
      <c r="S3" s="108">
        <v>6.0583333333333322E-2</v>
      </c>
      <c r="T3" s="108">
        <v>2.0887500000000001</v>
      </c>
      <c r="U3" s="108">
        <v>1.1133100061203898</v>
      </c>
      <c r="V3" s="108">
        <v>2.9020823999999998</v>
      </c>
      <c r="W3" s="108">
        <v>2.8030455000000001</v>
      </c>
      <c r="X3" s="108">
        <f t="shared" si="0"/>
        <v>2.9020823999999998</v>
      </c>
      <c r="Y3" s="108">
        <f t="shared" si="1"/>
        <v>2.7073883481290024</v>
      </c>
      <c r="Z3" s="108">
        <f t="shared" si="2"/>
        <v>1.0719121259443791</v>
      </c>
      <c r="AA3" s="109">
        <v>91.9166666666667</v>
      </c>
      <c r="AB3" s="109">
        <f t="shared" si="3"/>
        <v>1.9166666666666998</v>
      </c>
      <c r="AC3" s="108">
        <v>2.5258567000869121</v>
      </c>
      <c r="AD3" s="110">
        <v>3612.86</v>
      </c>
      <c r="AE3" s="110">
        <v>2165.4699999999998</v>
      </c>
      <c r="AF3" s="111">
        <v>1.6683953137194236</v>
      </c>
      <c r="AG3" s="110">
        <v>3613.7</v>
      </c>
      <c r="AH3" s="110">
        <v>2322.3000000000002</v>
      </c>
      <c r="AI3" s="111">
        <v>1.5560866382465657</v>
      </c>
      <c r="AJ3" s="110">
        <v>3613.1</v>
      </c>
      <c r="AK3" s="110">
        <v>2322.37</v>
      </c>
      <c r="AL3" s="111">
        <v>1.5557813785055783</v>
      </c>
      <c r="AM3" s="112">
        <v>3613.22</v>
      </c>
      <c r="AN3" s="112">
        <v>2140.73</v>
      </c>
      <c r="AO3" s="109">
        <v>2548.7200000000003</v>
      </c>
      <c r="AP3" s="113">
        <f t="shared" si="4"/>
        <v>0.20874574991011685</v>
      </c>
      <c r="AR3" s="108">
        <v>6.1515511804627723</v>
      </c>
      <c r="AS3" s="115">
        <v>10.685829175664606</v>
      </c>
      <c r="AT3" s="108">
        <v>2.5144912361789915</v>
      </c>
      <c r="AU3" s="108">
        <v>2.6793103858478786</v>
      </c>
      <c r="AV3" s="108">
        <v>4.0173666666666668</v>
      </c>
      <c r="AW3" s="108">
        <v>3.7242831048116103</v>
      </c>
      <c r="AX3" s="108">
        <v>4.965E-2</v>
      </c>
      <c r="AY3" s="108">
        <v>4.696666666666667E-2</v>
      </c>
      <c r="AZ3" s="108">
        <v>2.4464999999999999</v>
      </c>
      <c r="BA3" s="108">
        <v>1.0786952961434122</v>
      </c>
      <c r="BB3" s="108"/>
      <c r="BC3" s="108"/>
      <c r="BD3" s="108"/>
      <c r="BE3" s="108"/>
      <c r="BF3" s="108"/>
      <c r="BG3" s="108"/>
      <c r="BH3" s="108"/>
      <c r="BI3" s="116">
        <v>2.5896438953950067</v>
      </c>
      <c r="BJ3" s="110">
        <v>4248.0200000000004</v>
      </c>
      <c r="BK3" s="110">
        <v>2222.52</v>
      </c>
      <c r="BL3" s="111">
        <v>1.9113528787142524</v>
      </c>
      <c r="BM3" s="110">
        <v>4246.75</v>
      </c>
      <c r="BN3" s="110">
        <v>2237.14</v>
      </c>
      <c r="BO3" s="111">
        <v>1.898294250695084</v>
      </c>
      <c r="BP3" s="110">
        <v>4212.4399999999996</v>
      </c>
      <c r="BQ3" s="110">
        <v>2286.19</v>
      </c>
      <c r="BR3" s="111">
        <v>1.8425590174045026</v>
      </c>
      <c r="BS3" s="112">
        <v>4235.7366666666667</v>
      </c>
      <c r="BT3" s="117">
        <v>2248.6166666666668</v>
      </c>
      <c r="BU3" s="113">
        <v>1.8837077610679158</v>
      </c>
      <c r="BV3" s="112">
        <v>28.386927449544917</v>
      </c>
      <c r="BW3" s="112">
        <v>51.718597115574745</v>
      </c>
      <c r="BX3" s="112"/>
      <c r="BY3" s="118"/>
      <c r="BZ3" s="108">
        <v>6.3030338899040252</v>
      </c>
      <c r="CA3" s="119">
        <v>2.5150147570697881</v>
      </c>
      <c r="CB3" s="108">
        <v>2.6842770140308958</v>
      </c>
      <c r="CC3" s="108"/>
      <c r="CD3" s="108">
        <v>2.8445</v>
      </c>
      <c r="CE3" s="108">
        <v>2.519928033046229</v>
      </c>
      <c r="CF3" s="108">
        <v>2.8166666666666666E-2</v>
      </c>
      <c r="CG3" s="108">
        <v>6.2766666666666665E-2</v>
      </c>
      <c r="CH3" s="108">
        <v>1.9113500000000001</v>
      </c>
      <c r="CI3" s="108">
        <v>1.1288020779551431</v>
      </c>
      <c r="CJ3" s="108">
        <v>2.5211775319227394</v>
      </c>
      <c r="CK3" s="112">
        <v>3458.6</v>
      </c>
      <c r="CL3" s="112">
        <v>2080.44</v>
      </c>
      <c r="CM3" s="113">
        <v>1.6624367922170309</v>
      </c>
      <c r="CN3" s="112">
        <v>3482.55</v>
      </c>
      <c r="CO3" s="112">
        <v>2260.87</v>
      </c>
      <c r="CP3" s="113">
        <v>1.540358357623393</v>
      </c>
      <c r="CQ3" s="112">
        <v>3436.64</v>
      </c>
      <c r="CR3" s="112">
        <v>2301.0500000000002</v>
      </c>
      <c r="CS3" s="113">
        <v>1.4935094848004171</v>
      </c>
      <c r="CT3" s="112">
        <v>3459.2633333333329</v>
      </c>
      <c r="CU3" s="106">
        <v>12</v>
      </c>
      <c r="CV3" s="108">
        <v>6.0936192866377494</v>
      </c>
      <c r="CW3" s="108">
        <v>2.5207073921971253</v>
      </c>
      <c r="CX3" s="108">
        <v>2.6842770140308958</v>
      </c>
      <c r="CY3" s="120">
        <v>3.6218000000000004</v>
      </c>
      <c r="CZ3" s="120">
        <v>3.2703973936379089</v>
      </c>
      <c r="DA3" s="120">
        <v>8.0283333333333332E-2</v>
      </c>
      <c r="DB3" s="120">
        <v>5.4999999999999993E-2</v>
      </c>
      <c r="DC3" s="120">
        <v>1.9795333333333334</v>
      </c>
      <c r="DD3" s="120">
        <v>1.1074495127245683</v>
      </c>
      <c r="DE3" s="108">
        <v>2.5232041780065853</v>
      </c>
      <c r="DF3" s="112">
        <v>4112.97</v>
      </c>
      <c r="DG3" s="112">
        <v>2167.33</v>
      </c>
      <c r="DH3" s="112">
        <v>4114.7</v>
      </c>
      <c r="DI3" s="112">
        <v>2260.87</v>
      </c>
      <c r="DJ3" s="112">
        <v>4115.13</v>
      </c>
      <c r="DK3" s="112">
        <v>2296.7600000000002</v>
      </c>
      <c r="DL3" s="112">
        <v>4114.2666666666664</v>
      </c>
      <c r="DM3" s="117">
        <v>2241.6533333333332</v>
      </c>
      <c r="DN3" s="121">
        <v>2270.36</v>
      </c>
      <c r="DO3" s="121">
        <v>2417.7600000000002</v>
      </c>
      <c r="DP3" s="113">
        <f t="shared" si="5"/>
        <v>6.7031162952906342E-2</v>
      </c>
      <c r="DQ3" s="121"/>
      <c r="DR3" s="121"/>
      <c r="DS3" s="17"/>
      <c r="DT3" s="179">
        <f t="shared" si="6"/>
        <v>-5.6353297688918422</v>
      </c>
      <c r="DU3" s="37">
        <f t="shared" si="7"/>
        <v>-1.5626360612341004</v>
      </c>
      <c r="DV3" s="37">
        <f t="shared" si="8"/>
        <v>-4.1373453582028148</v>
      </c>
      <c r="DW3" s="37"/>
      <c r="DX3" s="187">
        <f t="shared" si="9"/>
        <v>-1.2644103431467668</v>
      </c>
      <c r="DY3" s="37">
        <f t="shared" si="10"/>
        <v>-7.2838770873315388</v>
      </c>
      <c r="DZ3" s="102" t="s">
        <v>20</v>
      </c>
      <c r="EA3" s="104">
        <v>25.629999160766602</v>
      </c>
      <c r="EB3" s="104">
        <v>26.559999465942301</v>
      </c>
      <c r="EC3" s="199"/>
      <c r="ED3" s="122"/>
      <c r="EE3" s="122"/>
      <c r="EF3" s="113"/>
      <c r="EG3" s="106">
        <v>12</v>
      </c>
      <c r="EH3"/>
      <c r="EI3"/>
      <c r="EJ3" s="106" t="s">
        <v>67</v>
      </c>
      <c r="EK3"/>
      <c r="EM3" s="108">
        <v>6.1515511804627723</v>
      </c>
      <c r="EN3" s="115">
        <v>10.685829175664606</v>
      </c>
      <c r="EP3"/>
      <c r="EQ3"/>
      <c r="ES3" s="193"/>
      <c r="ET3" s="193"/>
      <c r="EU3" s="193"/>
      <c r="EV3" s="193"/>
      <c r="EY3" s="195"/>
      <c r="FP3" s="114">
        <v>500</v>
      </c>
      <c r="FQ3" s="114">
        <f t="shared" ref="FQ3:FQ13" si="11">FP3+50</f>
        <v>550</v>
      </c>
      <c r="FR3" s="126">
        <f t="shared" ref="FR3:FR13" si="12">(FQ3-FP3)/FP3*100</f>
        <v>10</v>
      </c>
    </row>
    <row r="4" spans="1:175" s="114" customFormat="1" ht="16">
      <c r="A4" s="101" t="s">
        <v>14</v>
      </c>
      <c r="B4" s="102" t="s">
        <v>15</v>
      </c>
      <c r="C4" s="102" t="s">
        <v>25</v>
      </c>
      <c r="D4" s="103">
        <v>1392.08</v>
      </c>
      <c r="E4" s="104">
        <v>25.579999923706001</v>
      </c>
      <c r="F4" s="104">
        <v>26.840000152587798</v>
      </c>
      <c r="G4" s="104">
        <v>33.130001068115199</v>
      </c>
      <c r="H4" s="104">
        <v>9.6660434982927494</v>
      </c>
      <c r="I4" s="104">
        <v>0.18111530000000001</v>
      </c>
      <c r="J4" s="104">
        <v>2.66373743592181</v>
      </c>
      <c r="K4" s="104">
        <v>2.4062594166853</v>
      </c>
      <c r="L4" s="105">
        <v>0.10140299999999999</v>
      </c>
      <c r="M4" s="106">
        <v>24</v>
      </c>
      <c r="N4" s="107" t="s">
        <v>72</v>
      </c>
      <c r="O4" s="106" t="s">
        <v>67</v>
      </c>
      <c r="P4" s="108">
        <v>2.456433333333333</v>
      </c>
      <c r="Q4" s="108">
        <v>2.7414277902559201</v>
      </c>
      <c r="R4" s="108">
        <v>4.5133333333333338E-2</v>
      </c>
      <c r="S4" s="108">
        <v>6.7000000000000004E-2</v>
      </c>
      <c r="T4" s="108">
        <v>2.0500833333333333</v>
      </c>
      <c r="U4" s="108">
        <v>0.89606371373933935</v>
      </c>
      <c r="V4" s="108">
        <v>2.6199773999999998</v>
      </c>
      <c r="W4" s="108">
        <v>2.4025292</v>
      </c>
      <c r="X4" s="108">
        <f t="shared" si="0"/>
        <v>2.6199773999999998</v>
      </c>
      <c r="Y4" s="108">
        <f t="shared" si="1"/>
        <v>2.203128376928992</v>
      </c>
      <c r="Z4" s="108">
        <f t="shared" si="2"/>
        <v>1.1892077771936587</v>
      </c>
      <c r="AA4" s="109">
        <v>159.791666666667</v>
      </c>
      <c r="AB4" s="109">
        <f t="shared" si="3"/>
        <v>69.791666666666998</v>
      </c>
      <c r="AC4" s="108">
        <v>2.4224017015062498</v>
      </c>
      <c r="AD4" s="110">
        <v>3189.11</v>
      </c>
      <c r="AE4" s="110">
        <v>2196.88</v>
      </c>
      <c r="AF4" s="111">
        <v>1.4516541640872509</v>
      </c>
      <c r="AG4" s="110">
        <v>3205.08</v>
      </c>
      <c r="AH4" s="110">
        <v>1816.14</v>
      </c>
      <c r="AI4" s="111">
        <v>1.7647758432719942</v>
      </c>
      <c r="AJ4" s="110">
        <v>3212.95</v>
      </c>
      <c r="AK4" s="110">
        <v>1828.65</v>
      </c>
      <c r="AL4" s="111">
        <v>1.7570065348754544</v>
      </c>
      <c r="AM4" s="112">
        <v>3202.3799999999997</v>
      </c>
      <c r="AN4" s="112">
        <v>1797.2249999999999</v>
      </c>
      <c r="AO4" s="112">
        <v>2262.37</v>
      </c>
      <c r="AP4" s="113">
        <f t="shared" si="4"/>
        <v>0.29230494865548551</v>
      </c>
      <c r="AR4" s="108">
        <v>10.532302756307436</v>
      </c>
      <c r="AS4" s="115">
        <v>16.247955998216142</v>
      </c>
      <c r="AT4" s="108">
        <v>2.3855277460845801</v>
      </c>
      <c r="AU4" s="108">
        <v>2.6663564834879652</v>
      </c>
      <c r="AV4" s="108">
        <v>3.7282000000000002</v>
      </c>
      <c r="AW4" s="108">
        <v>3.8637773314050858</v>
      </c>
      <c r="AX4" s="108">
        <v>4.7583333333333332E-2</v>
      </c>
      <c r="AY4" s="108">
        <v>0.06</v>
      </c>
      <c r="AZ4" s="108">
        <v>2.6736666666666666</v>
      </c>
      <c r="BA4" s="108">
        <v>0.96491067683867227</v>
      </c>
      <c r="BB4" s="108"/>
      <c r="BC4" s="108"/>
      <c r="BD4" s="108"/>
      <c r="BE4" s="108"/>
      <c r="BF4" s="108"/>
      <c r="BG4" s="108"/>
      <c r="BH4" s="108"/>
      <c r="BI4" s="116">
        <v>2.5312345003788193</v>
      </c>
      <c r="BJ4" s="110">
        <v>3523.51</v>
      </c>
      <c r="BK4" s="110">
        <v>1936.75</v>
      </c>
      <c r="BL4" s="111">
        <v>1.8192900477604235</v>
      </c>
      <c r="BM4" s="110">
        <v>3510.53</v>
      </c>
      <c r="BN4" s="110">
        <v>1854.5</v>
      </c>
      <c r="BO4" s="111">
        <v>1.8929792396872474</v>
      </c>
      <c r="BP4" s="110">
        <v>3500.68</v>
      </c>
      <c r="BQ4" s="110">
        <v>1894.64</v>
      </c>
      <c r="BR4" s="111">
        <v>1.8476755478613349</v>
      </c>
      <c r="BS4" s="112">
        <v>3511.5733333333337</v>
      </c>
      <c r="BT4" s="117">
        <v>1895.2966666666669</v>
      </c>
      <c r="BU4" s="113">
        <v>1.8527829416327084</v>
      </c>
      <c r="BV4" s="112">
        <v>13.954115190477342</v>
      </c>
      <c r="BW4" s="112">
        <v>25.423225635227698</v>
      </c>
      <c r="BX4" s="112"/>
      <c r="BY4" s="118"/>
      <c r="BZ4" s="108">
        <v>11.149340185532001</v>
      </c>
      <c r="CA4" s="119">
        <v>2.3715586852477224</v>
      </c>
      <c r="CB4" s="108">
        <v>2.6745476920106115</v>
      </c>
      <c r="CC4" s="108"/>
      <c r="CD4" s="108">
        <v>2.4024333333333336</v>
      </c>
      <c r="CE4" s="108">
        <v>2.399734091939191</v>
      </c>
      <c r="CF4" s="108">
        <v>4.1333333333333333E-2</v>
      </c>
      <c r="CG4" s="108">
        <v>4.9566666666666676E-2</v>
      </c>
      <c r="CH4" s="108">
        <v>2.0137999999999998</v>
      </c>
      <c r="CI4" s="108">
        <v>1.0011248085374165</v>
      </c>
      <c r="CJ4" s="108">
        <v>2.4182818948389859</v>
      </c>
      <c r="CK4" s="112">
        <v>2966.03</v>
      </c>
      <c r="CL4" s="112">
        <v>2010.73</v>
      </c>
      <c r="CM4" s="113">
        <v>1.4751010826913609</v>
      </c>
      <c r="CN4" s="112">
        <v>2979.93</v>
      </c>
      <c r="CO4" s="112">
        <v>1965.13</v>
      </c>
      <c r="CP4" s="113">
        <v>1.5164034949341771</v>
      </c>
      <c r="CQ4" s="112">
        <v>2979.14</v>
      </c>
      <c r="CR4" s="112">
        <v>1644.94</v>
      </c>
      <c r="CS4" s="113">
        <v>1.8110934137415344</v>
      </c>
      <c r="CT4" s="112">
        <v>2975.0333333333333</v>
      </c>
      <c r="CU4" s="106">
        <v>24</v>
      </c>
      <c r="CV4" s="108">
        <v>10.369297337973824</v>
      </c>
      <c r="CW4" s="108">
        <v>2.397215889380115</v>
      </c>
      <c r="CX4" s="108">
        <v>2.6745476920106115</v>
      </c>
      <c r="CY4" s="120">
        <v>3.1664500000000007</v>
      </c>
      <c r="CZ4" s="120">
        <v>3.2116098793601675</v>
      </c>
      <c r="DA4" s="120">
        <v>9.7499999999999989E-2</v>
      </c>
      <c r="DB4" s="120">
        <v>7.5166666666666673E-2</v>
      </c>
      <c r="DC4" s="120">
        <v>2.2258166666666668</v>
      </c>
      <c r="DD4" s="120">
        <v>0.9859385538541301</v>
      </c>
      <c r="DE4" s="108">
        <v>2.4203968280811701</v>
      </c>
      <c r="DF4" s="112">
        <v>3123.08</v>
      </c>
      <c r="DG4" s="112">
        <v>1687.1</v>
      </c>
      <c r="DH4" s="112">
        <v>3132.1</v>
      </c>
      <c r="DI4" s="112">
        <v>1754.91</v>
      </c>
      <c r="DJ4" s="112">
        <v>3124.38</v>
      </c>
      <c r="DK4" s="112">
        <v>1720.04</v>
      </c>
      <c r="DL4" s="112">
        <v>3126.5200000000004</v>
      </c>
      <c r="DM4" s="117">
        <v>1720.6833333333334</v>
      </c>
      <c r="DN4" s="121">
        <v>1465.19</v>
      </c>
      <c r="DO4" s="121">
        <v>1714.5</v>
      </c>
      <c r="DP4" s="113">
        <f t="shared" si="5"/>
        <v>0.18463183764086979</v>
      </c>
      <c r="DQ4" s="121">
        <v>1465.19</v>
      </c>
      <c r="DR4" s="121">
        <v>1714.5</v>
      </c>
      <c r="DS4" s="17">
        <v>0.18463183764086979</v>
      </c>
      <c r="DT4" s="37">
        <f t="shared" si="6"/>
        <v>-1.9150717425176191</v>
      </c>
      <c r="DU4" s="37">
        <f t="shared" si="7"/>
        <v>2.0272784353852304</v>
      </c>
      <c r="DV4" s="37">
        <f t="shared" si="8"/>
        <v>-3.8640158184750315</v>
      </c>
      <c r="DW4" s="37"/>
      <c r="DX4" s="37">
        <f t="shared" si="9"/>
        <v>17.437556448879214</v>
      </c>
      <c r="DY4" s="185">
        <f t="shared" si="10"/>
        <v>0.36064936327403874</v>
      </c>
      <c r="DZ4" s="102" t="s">
        <v>25</v>
      </c>
      <c r="EA4" s="104">
        <v>25.579999923706001</v>
      </c>
      <c r="EB4" s="104">
        <v>26.840000152587798</v>
      </c>
      <c r="EC4" s="199"/>
      <c r="ED4" s="122">
        <v>1648.89937106918</v>
      </c>
      <c r="EE4" s="122">
        <v>1704.6488946684003</v>
      </c>
      <c r="EF4" s="113">
        <f>(EE4^2-ED4^2)/(2*ED4^2)</f>
        <v>3.4381705929205406E-2</v>
      </c>
      <c r="EG4" s="106">
        <v>24</v>
      </c>
      <c r="EH4" s="32">
        <f t="shared" ref="EH4:EI6" si="13">(ED4-DN4)/DN4*100</f>
        <v>12.538262687377062</v>
      </c>
      <c r="EI4" s="32">
        <f t="shared" si="13"/>
        <v>-0.57457598901135509</v>
      </c>
      <c r="EJ4" s="106" t="s">
        <v>67</v>
      </c>
      <c r="EK4" s="183">
        <f>EE4-ED4</f>
        <v>55.749523599220311</v>
      </c>
      <c r="EM4" s="108">
        <v>10.532302756307436</v>
      </c>
      <c r="EN4" s="115">
        <v>16.247955998216142</v>
      </c>
      <c r="EP4" s="32">
        <f t="shared" ref="EP4:EQ6" si="14">(ED4-DN4)/DN4*100</f>
        <v>12.538262687377062</v>
      </c>
      <c r="EQ4" s="32">
        <f t="shared" si="14"/>
        <v>-0.57457598901135509</v>
      </c>
      <c r="ER4" s="181"/>
      <c r="ES4" s="192">
        <f>ED4-ED4*0.03</f>
        <v>1599.4323899371045</v>
      </c>
      <c r="ET4" s="192">
        <f>EE4-EE4*0.03</f>
        <v>1653.5094278283484</v>
      </c>
      <c r="EU4" s="192">
        <f>(ED4+ED4*0.03)</f>
        <v>1698.3663522012555</v>
      </c>
      <c r="EV4" s="192">
        <f>(EE4+EE4*0.03)</f>
        <v>1755.7883615084522</v>
      </c>
      <c r="EW4" s="194">
        <f t="shared" ref="EW4:EX6" si="15">(ES4-DN4)/DN4*100</f>
        <v>9.1621148067557421</v>
      </c>
      <c r="EX4" s="194">
        <f t="shared" si="15"/>
        <v>-3.5573387093410083</v>
      </c>
      <c r="EY4" s="198">
        <v>24</v>
      </c>
      <c r="FP4" s="114">
        <v>1000</v>
      </c>
      <c r="FQ4" s="114">
        <f t="shared" si="11"/>
        <v>1050</v>
      </c>
      <c r="FR4" s="126">
        <f t="shared" si="12"/>
        <v>5</v>
      </c>
    </row>
    <row r="5" spans="1:175" s="114" customFormat="1" ht="16">
      <c r="A5" s="101" t="s">
        <v>14</v>
      </c>
      <c r="B5" s="102" t="s">
        <v>15</v>
      </c>
      <c r="C5" s="102" t="s">
        <v>26</v>
      </c>
      <c r="D5" s="103">
        <v>1392.81</v>
      </c>
      <c r="E5" s="104">
        <v>25.569999694824201</v>
      </c>
      <c r="F5" s="104">
        <v>25.829999923706001</v>
      </c>
      <c r="G5" s="104">
        <v>33.349998474121001</v>
      </c>
      <c r="H5" s="104">
        <v>5.6934282978142701</v>
      </c>
      <c r="I5" s="104">
        <v>0.31254330000000002</v>
      </c>
      <c r="J5" s="104">
        <v>2.6702009933484399</v>
      </c>
      <c r="K5" s="104">
        <v>2.51817501438462</v>
      </c>
      <c r="L5" s="105">
        <v>0.19790869999999999</v>
      </c>
      <c r="M5" s="106">
        <v>26</v>
      </c>
      <c r="N5" s="107" t="s">
        <v>73</v>
      </c>
      <c r="O5" s="106" t="s">
        <v>67</v>
      </c>
      <c r="P5" s="108">
        <v>2.7652333333333337</v>
      </c>
      <c r="Q5" s="108">
        <v>2.3436849592163584</v>
      </c>
      <c r="R5" s="108">
        <v>0.21613333333333332</v>
      </c>
      <c r="S5" s="108">
        <v>0.15868333333333334</v>
      </c>
      <c r="T5" s="108">
        <v>2.3352833333333329</v>
      </c>
      <c r="U5" s="108">
        <v>1.1894523425490242</v>
      </c>
      <c r="V5" s="108">
        <v>2.9269701000000001</v>
      </c>
      <c r="W5" s="108">
        <v>2.5635659999999998</v>
      </c>
      <c r="X5" s="108">
        <f t="shared" si="0"/>
        <v>2.9269701000000001</v>
      </c>
      <c r="Y5" s="108">
        <f t="shared" si="1"/>
        <v>2.2452810967751256</v>
      </c>
      <c r="Z5" s="108">
        <f t="shared" si="2"/>
        <v>1.3036096478984203</v>
      </c>
      <c r="AA5" s="109">
        <v>106.875</v>
      </c>
      <c r="AB5" s="109">
        <f t="shared" si="3"/>
        <v>16.875</v>
      </c>
      <c r="AC5" s="108">
        <v>2.5385671089148207</v>
      </c>
      <c r="AD5" s="110">
        <v>3723.81</v>
      </c>
      <c r="AE5" s="110">
        <v>2002.03</v>
      </c>
      <c r="AF5" s="111">
        <v>1.8600170826610989</v>
      </c>
      <c r="AG5" s="110">
        <v>3746.61</v>
      </c>
      <c r="AH5" s="110">
        <v>2295.1799999999998</v>
      </c>
      <c r="AI5" s="111">
        <v>1.6323817739785116</v>
      </c>
      <c r="AJ5" s="110">
        <v>3734.97</v>
      </c>
      <c r="AK5" s="110">
        <v>2427.67</v>
      </c>
      <c r="AL5" s="111">
        <v>1.5384998784843078</v>
      </c>
      <c r="AM5" s="112">
        <v>3735.1299999999997</v>
      </c>
      <c r="AN5" s="112">
        <v>1910.6100000000001</v>
      </c>
      <c r="AO5" s="112">
        <v>2552.37</v>
      </c>
      <c r="AP5" s="113">
        <f t="shared" si="4"/>
        <v>0.39230468683483538</v>
      </c>
      <c r="AR5" s="108">
        <v>5.4745285565539401</v>
      </c>
      <c r="AS5" s="115">
        <v>9.5581955120739188</v>
      </c>
      <c r="AT5" s="108">
        <v>2.5325266434829685</v>
      </c>
      <c r="AU5" s="108">
        <v>2.679200224881356</v>
      </c>
      <c r="AV5" s="108">
        <v>4.0027833333333334</v>
      </c>
      <c r="AW5" s="108">
        <v>3.2792806089790298</v>
      </c>
      <c r="AX5" s="108">
        <v>0.23643333333333333</v>
      </c>
      <c r="AY5" s="108">
        <v>0.16425000000000001</v>
      </c>
      <c r="AZ5" s="108">
        <v>2.5326333333333331</v>
      </c>
      <c r="BA5" s="108">
        <v>1.2206284885694971</v>
      </c>
      <c r="BB5" s="108"/>
      <c r="BC5" s="108"/>
      <c r="BD5" s="108"/>
      <c r="BE5" s="108"/>
      <c r="BF5" s="108"/>
      <c r="BG5" s="108"/>
      <c r="BH5" s="108"/>
      <c r="BI5" s="116">
        <v>2.5949086299068016</v>
      </c>
      <c r="BJ5" s="110">
        <v>4411.01</v>
      </c>
      <c r="BK5" s="110">
        <v>2239.27</v>
      </c>
      <c r="BL5" s="111">
        <v>1.9698428505718382</v>
      </c>
      <c r="BM5" s="110">
        <v>4450.1400000000003</v>
      </c>
      <c r="BN5" s="110">
        <v>2219.4499999999998</v>
      </c>
      <c r="BO5" s="111">
        <v>2.0050643177363763</v>
      </c>
      <c r="BP5" s="110">
        <v>4489.9799999999996</v>
      </c>
      <c r="BQ5" s="110">
        <v>2333.0100000000002</v>
      </c>
      <c r="BR5" s="111">
        <v>1.9245438296449646</v>
      </c>
      <c r="BS5" s="112">
        <v>4450.376666666667</v>
      </c>
      <c r="BT5" s="117">
        <v>2263.91</v>
      </c>
      <c r="BU5" s="113">
        <v>1.9657922208332783</v>
      </c>
      <c r="BV5" s="112">
        <v>39.005384667254162</v>
      </c>
      <c r="BW5" s="112">
        <v>71.064534142671889</v>
      </c>
      <c r="BX5" s="112"/>
      <c r="BY5" s="118"/>
      <c r="BZ5" s="108">
        <v>5.5978109637324645</v>
      </c>
      <c r="CA5" s="119">
        <v>2.5339510009377615</v>
      </c>
      <c r="CB5" s="108">
        <v>2.6937556481904377</v>
      </c>
      <c r="CC5" s="108"/>
      <c r="CD5" s="108">
        <v>2.79575</v>
      </c>
      <c r="CE5" s="108">
        <v>2.3218706132323867</v>
      </c>
      <c r="CF5" s="108">
        <v>0.25706666666666667</v>
      </c>
      <c r="CG5" s="108">
        <v>0.14016666666666666</v>
      </c>
      <c r="CH5" s="108">
        <v>1.9540500000000001</v>
      </c>
      <c r="CI5" s="108">
        <v>1.2040937957812832</v>
      </c>
      <c r="CJ5" s="108">
        <v>2.5332256501243453</v>
      </c>
      <c r="CK5" s="112">
        <v>3723.29</v>
      </c>
      <c r="CL5" s="112">
        <v>2138.5500000000002</v>
      </c>
      <c r="CM5" s="113">
        <v>1.7410348133080824</v>
      </c>
      <c r="CN5" s="112">
        <v>3724.12</v>
      </c>
      <c r="CO5" s="112">
        <v>2253.25</v>
      </c>
      <c r="CP5" s="113">
        <v>1.652777099744813</v>
      </c>
      <c r="CQ5" s="112">
        <v>3706.6</v>
      </c>
      <c r="CR5" s="112">
        <v>2294.48</v>
      </c>
      <c r="CS5" s="113">
        <v>1.6154422788605696</v>
      </c>
      <c r="CT5" s="112">
        <v>3718.0033333333336</v>
      </c>
      <c r="CU5" s="189">
        <v>26</v>
      </c>
      <c r="CV5" s="108">
        <v>5.762609093258563</v>
      </c>
      <c r="CW5" s="108">
        <v>2.5385250402576496</v>
      </c>
      <c r="CX5" s="108">
        <v>2.6937556481904377</v>
      </c>
      <c r="CY5" s="120">
        <v>3.5467666666666666</v>
      </c>
      <c r="CZ5" s="120">
        <v>2.8913786798774481</v>
      </c>
      <c r="DA5" s="120">
        <v>0.18984999999999996</v>
      </c>
      <c r="DB5" s="120">
        <v>0.18831666666666669</v>
      </c>
      <c r="DC5" s="120">
        <v>2.3165333333333336</v>
      </c>
      <c r="DD5" s="120">
        <v>1.226669716889867</v>
      </c>
      <c r="DE5" s="108">
        <v>2.5321985062319325</v>
      </c>
      <c r="DF5" s="112">
        <v>4296.28</v>
      </c>
      <c r="DG5" s="112">
        <v>2382.2399999999998</v>
      </c>
      <c r="DH5" s="112">
        <v>4277.2299999999996</v>
      </c>
      <c r="DI5" s="112">
        <v>2405.09</v>
      </c>
      <c r="DJ5" s="112">
        <v>4336.0200000000004</v>
      </c>
      <c r="DK5" s="112">
        <v>2377.62</v>
      </c>
      <c r="DL5" s="112">
        <v>4303.1766666666663</v>
      </c>
      <c r="DM5" s="117">
        <v>2388.3166666666666</v>
      </c>
      <c r="DN5" s="121">
        <v>2486.52</v>
      </c>
      <c r="DO5" s="121">
        <v>2855.52</v>
      </c>
      <c r="DP5" s="113">
        <f t="shared" si="5"/>
        <v>0.15941147951934329</v>
      </c>
      <c r="DQ5" s="121">
        <v>2486.52</v>
      </c>
      <c r="DR5" s="121">
        <v>2855.52</v>
      </c>
      <c r="DS5" s="17">
        <v>0.16</v>
      </c>
      <c r="DT5" s="37">
        <f t="shared" si="6"/>
        <v>0.19431195901783679</v>
      </c>
      <c r="DU5" s="37">
        <f t="shared" si="7"/>
        <v>1.1553570377099898</v>
      </c>
      <c r="DV5" s="37">
        <f t="shared" si="8"/>
        <v>-0.95006839660887377</v>
      </c>
      <c r="DW5" s="37"/>
      <c r="DX5" s="187">
        <f t="shared" si="9"/>
        <v>-3.9494286526283071</v>
      </c>
      <c r="DY5" s="37">
        <f t="shared" si="10"/>
        <v>-16.361409947516858</v>
      </c>
      <c r="DZ5" s="102" t="s">
        <v>26</v>
      </c>
      <c r="EA5" s="104">
        <v>25.569999694824201</v>
      </c>
      <c r="EB5" s="104">
        <v>25.829999923706001</v>
      </c>
      <c r="EC5" s="199"/>
      <c r="ED5" s="122">
        <v>2274</v>
      </c>
      <c r="EE5" s="122">
        <v>2525</v>
      </c>
      <c r="EF5" s="113">
        <f>(EE5^2-ED5^2)/(2*ED5^2)</f>
        <v>0.11646986043136863</v>
      </c>
      <c r="EG5" s="189">
        <v>26</v>
      </c>
      <c r="EH5" s="32">
        <f t="shared" si="13"/>
        <v>-8.5468848028570044</v>
      </c>
      <c r="EI5" s="32">
        <f t="shared" si="13"/>
        <v>-11.574774471900039</v>
      </c>
      <c r="EJ5" s="106" t="s">
        <v>67</v>
      </c>
      <c r="EK5" s="42"/>
      <c r="EM5" s="108">
        <v>5.4745285565539401</v>
      </c>
      <c r="EN5" s="115">
        <v>9.5581955120739188</v>
      </c>
      <c r="EP5" s="32">
        <f t="shared" si="14"/>
        <v>-8.5468848028570044</v>
      </c>
      <c r="EQ5" s="32">
        <f t="shared" si="14"/>
        <v>-11.574774471900039</v>
      </c>
      <c r="ER5" s="181"/>
      <c r="ES5" s="192">
        <f t="shared" ref="ES5:ES27" si="16">ED5-ED5*0.03</f>
        <v>2205.7800000000002</v>
      </c>
      <c r="ET5" s="192">
        <f t="shared" ref="ET5:ET27" si="17">EE5-EE5*0.03</f>
        <v>2449.25</v>
      </c>
      <c r="EU5" s="192">
        <f t="shared" ref="EU5:EU27" si="18">(ED5+ED5*0.03)</f>
        <v>2342.2199999999998</v>
      </c>
      <c r="EV5" s="192">
        <f t="shared" ref="EV5:EV27" si="19">(EE5+EE5*0.03)</f>
        <v>2600.75</v>
      </c>
      <c r="EW5" s="194">
        <f t="shared" si="15"/>
        <v>-11.290478258771286</v>
      </c>
      <c r="EX5" s="194">
        <f t="shared" si="15"/>
        <v>-14.227531237743039</v>
      </c>
      <c r="EY5" s="196">
        <v>26</v>
      </c>
      <c r="FP5" s="114">
        <v>1500</v>
      </c>
      <c r="FQ5" s="114">
        <f t="shared" si="11"/>
        <v>1550</v>
      </c>
      <c r="FR5" s="126">
        <f>(FQ5-FP5)/FP5*100</f>
        <v>3.3333333333333335</v>
      </c>
      <c r="FS5" s="181"/>
    </row>
    <row r="6" spans="1:175" s="114" customFormat="1" ht="16">
      <c r="A6" s="101" t="s">
        <v>14</v>
      </c>
      <c r="B6" s="102" t="s">
        <v>15</v>
      </c>
      <c r="C6" s="102" t="s">
        <v>27</v>
      </c>
      <c r="D6" s="103">
        <v>1394.37</v>
      </c>
      <c r="E6" s="104">
        <v>25.7000007629394</v>
      </c>
      <c r="F6" s="104">
        <v>28.059999465942301</v>
      </c>
      <c r="G6" s="104">
        <v>34.419998168945298</v>
      </c>
      <c r="H6" s="104">
        <v>10.0845394558031</v>
      </c>
      <c r="I6" s="104">
        <v>0.20385049999999999</v>
      </c>
      <c r="J6" s="104">
        <v>2.6346894614231702</v>
      </c>
      <c r="K6" s="104">
        <v>2.3689931631480601</v>
      </c>
      <c r="L6" s="105">
        <v>0.1177179</v>
      </c>
      <c r="M6" s="106">
        <v>33</v>
      </c>
      <c r="N6" s="123" t="s">
        <v>74</v>
      </c>
      <c r="O6" s="106" t="s">
        <v>67</v>
      </c>
      <c r="P6" s="108">
        <v>2.6781666666666668</v>
      </c>
      <c r="Q6" s="108">
        <v>2.2956798970561056</v>
      </c>
      <c r="R6" s="108">
        <v>5.938333333333333E-2</v>
      </c>
      <c r="S6" s="108">
        <v>6.6941666666666663E-2</v>
      </c>
      <c r="T6" s="108">
        <v>1.9016000000000002</v>
      </c>
      <c r="U6" s="108">
        <v>1.1666969268689562</v>
      </c>
      <c r="V6" s="108">
        <v>2.6680654000000001</v>
      </c>
      <c r="W6" s="108">
        <v>2.4333947999999999</v>
      </c>
      <c r="X6" s="108">
        <f t="shared" si="0"/>
        <v>2.6680654000000001</v>
      </c>
      <c r="Y6" s="108">
        <f t="shared" si="1"/>
        <v>2.2193647324638439</v>
      </c>
      <c r="Z6" s="108">
        <f t="shared" si="2"/>
        <v>1.2021752715868508</v>
      </c>
      <c r="AA6" s="109">
        <v>102.5</v>
      </c>
      <c r="AB6" s="109">
        <f t="shared" si="3"/>
        <v>12.5</v>
      </c>
      <c r="AC6" s="108">
        <v>2.4168551058434877</v>
      </c>
      <c r="AD6" s="110">
        <v>3382.31</v>
      </c>
      <c r="AE6" s="110">
        <v>1974.18</v>
      </c>
      <c r="AF6" s="111">
        <v>1.713273359065536</v>
      </c>
      <c r="AG6" s="110">
        <v>3381.9</v>
      </c>
      <c r="AH6" s="110">
        <v>2348.91</v>
      </c>
      <c r="AI6" s="111">
        <v>1.439774193136391</v>
      </c>
      <c r="AJ6" s="110">
        <v>3348.99</v>
      </c>
      <c r="AK6" s="110">
        <v>2348.5</v>
      </c>
      <c r="AL6" s="111">
        <v>1.4260123483074303</v>
      </c>
      <c r="AM6" s="112">
        <v>3371.0666666666671</v>
      </c>
      <c r="AN6" s="112">
        <v>1919.355</v>
      </c>
      <c r="AO6" s="112">
        <v>2328.3450000000003</v>
      </c>
      <c r="AP6" s="113">
        <f t="shared" si="4"/>
        <v>0.23579028830062099</v>
      </c>
      <c r="AR6" s="108">
        <v>10.743889630113264</v>
      </c>
      <c r="AS6" s="115">
        <v>16.463676744519272</v>
      </c>
      <c r="AT6" s="108">
        <v>2.4039605872723526</v>
      </c>
      <c r="AU6" s="108">
        <v>2.6933288682534857</v>
      </c>
      <c r="AV6" s="108">
        <v>3.8963999999999999</v>
      </c>
      <c r="AW6" s="108">
        <v>3.3937493481162093</v>
      </c>
      <c r="AX6" s="108">
        <v>7.5616666666666665E-2</v>
      </c>
      <c r="AY6" s="108">
        <v>6.359999999999999E-2</v>
      </c>
      <c r="AZ6" s="108">
        <v>2.5068833333333336</v>
      </c>
      <c r="BA6" s="108">
        <v>1.1481107177708336</v>
      </c>
      <c r="BB6" s="108">
        <v>3.6227204999999998</v>
      </c>
      <c r="BC6" s="108">
        <v>3.4505471999999999</v>
      </c>
      <c r="BD6" s="120">
        <f>BB6</f>
        <v>3.6227204999999998</v>
      </c>
      <c r="BE6" s="108">
        <f>(BC6^2)/BB6</f>
        <v>3.2865566028148847</v>
      </c>
      <c r="BF6" s="108">
        <f>BD6/BE6</f>
        <v>1.1022845299232624</v>
      </c>
      <c r="BG6" s="109">
        <v>100.9166666666667</v>
      </c>
      <c r="BH6" s="109">
        <f>BG6-90</f>
        <v>10.9166666666667</v>
      </c>
      <c r="BI6" s="116">
        <v>2.5266278007566716</v>
      </c>
      <c r="BJ6" s="110">
        <v>3646.68</v>
      </c>
      <c r="BK6" s="110">
        <v>1975.13</v>
      </c>
      <c r="BL6" s="111">
        <v>1.8462987246409095</v>
      </c>
      <c r="BM6" s="110">
        <v>3671.69</v>
      </c>
      <c r="BN6" s="110">
        <v>2003.59</v>
      </c>
      <c r="BO6" s="111">
        <v>1.8325555627648371</v>
      </c>
      <c r="BP6" s="110">
        <v>3647.9</v>
      </c>
      <c r="BQ6" s="110">
        <v>2048.37</v>
      </c>
      <c r="BR6" s="111">
        <v>1.7808794309621798</v>
      </c>
      <c r="BS6" s="112">
        <v>3655.4233333333336</v>
      </c>
      <c r="BT6" s="117">
        <v>2009.03</v>
      </c>
      <c r="BU6" s="113">
        <v>1.8194966393400465</v>
      </c>
      <c r="BV6" s="112">
        <v>16.749600771124243</v>
      </c>
      <c r="BW6" s="112">
        <v>30.516365523116249</v>
      </c>
      <c r="BX6" s="112"/>
      <c r="BY6" s="118"/>
      <c r="BZ6" s="108">
        <v>10.048261793576032</v>
      </c>
      <c r="CA6" s="119">
        <v>2.4019489327777106</v>
      </c>
      <c r="CB6" s="108">
        <v>2.7180359986639662</v>
      </c>
      <c r="CC6" s="108"/>
      <c r="CD6" s="108">
        <v>2.6361999999999997</v>
      </c>
      <c r="CE6" s="108">
        <v>2.2310576588566033</v>
      </c>
      <c r="CF6" s="108">
        <v>4.3800000000000006E-2</v>
      </c>
      <c r="CG6" s="108">
        <v>3.0783333333333336E-2</v>
      </c>
      <c r="CH6" s="108">
        <v>1.8522666666666665</v>
      </c>
      <c r="CI6" s="108">
        <v>1.1815920532287041</v>
      </c>
      <c r="CJ6" s="108">
        <v>2.4100695482662822</v>
      </c>
      <c r="CK6" s="112">
        <v>3035.94</v>
      </c>
      <c r="CL6" s="112">
        <v>1662.12</v>
      </c>
      <c r="CM6" s="113">
        <v>1.8265468197242078</v>
      </c>
      <c r="CN6" s="112">
        <v>3080.32</v>
      </c>
      <c r="CO6" s="112">
        <v>1693.03</v>
      </c>
      <c r="CP6" s="113">
        <v>1.8194125325599666</v>
      </c>
      <c r="CQ6" s="112">
        <v>3045.96</v>
      </c>
      <c r="CR6" s="112">
        <v>1946.46</v>
      </c>
      <c r="CS6" s="113">
        <v>1.5648716130822107</v>
      </c>
      <c r="CT6" s="112">
        <v>3054.0733333333337</v>
      </c>
      <c r="CU6" s="106">
        <v>33</v>
      </c>
      <c r="CV6" s="108">
        <v>11.462368339387734</v>
      </c>
      <c r="CW6" s="108">
        <v>2.4064847008999468</v>
      </c>
      <c r="CX6" s="108">
        <v>2.7180359986639662</v>
      </c>
      <c r="CY6" s="120">
        <v>3.4365000000000001</v>
      </c>
      <c r="CZ6" s="120">
        <v>2.9329676670384921</v>
      </c>
      <c r="DA6" s="120">
        <v>4.6949999999999999E-2</v>
      </c>
      <c r="DB6" s="120">
        <v>8.6483333333333343E-2</v>
      </c>
      <c r="DC6" s="120">
        <v>2.0660666666666665</v>
      </c>
      <c r="DD6" s="120">
        <v>1.171680151343073</v>
      </c>
      <c r="DE6" s="108">
        <v>2.4127751729137508</v>
      </c>
      <c r="DF6" s="112">
        <v>3623.22</v>
      </c>
      <c r="DG6" s="112">
        <v>2003.73</v>
      </c>
      <c r="DH6" s="112">
        <v>3610.12</v>
      </c>
      <c r="DI6" s="112">
        <v>1989.14</v>
      </c>
      <c r="DJ6" s="112">
        <v>3610.12</v>
      </c>
      <c r="DK6" s="112">
        <v>2018.55</v>
      </c>
      <c r="DL6" s="112">
        <v>3614.4866666666662</v>
      </c>
      <c r="DM6" s="117">
        <v>2003.8066666666666</v>
      </c>
      <c r="DN6" s="121">
        <v>1730.13</v>
      </c>
      <c r="DO6" s="121">
        <v>2119.58</v>
      </c>
      <c r="DP6" s="113">
        <f t="shared" si="5"/>
        <v>0.25043340257716451</v>
      </c>
      <c r="DQ6" s="121">
        <v>1730.13</v>
      </c>
      <c r="DR6" s="121">
        <v>2119.58</v>
      </c>
      <c r="DS6" s="17">
        <v>0.25043340257716451</v>
      </c>
      <c r="DT6" s="37">
        <f t="shared" si="6"/>
        <v>-0.73419038418666549</v>
      </c>
      <c r="DU6" s="37">
        <f t="shared" si="7"/>
        <v>-1.4569864506700283</v>
      </c>
      <c r="DV6" s="37">
        <f t="shared" si="8"/>
        <v>0.73348281166734963</v>
      </c>
      <c r="DW6" s="37"/>
      <c r="DX6" s="37">
        <f t="shared" si="9"/>
        <v>15.818271844697595</v>
      </c>
      <c r="DY6" s="186">
        <f t="shared" si="10"/>
        <v>-5.4620884011612354</v>
      </c>
      <c r="DZ6" s="102" t="s">
        <v>27</v>
      </c>
      <c r="EA6" s="104">
        <v>25.7000007629394</v>
      </c>
      <c r="EB6" s="104">
        <v>28.059999465942301</v>
      </c>
      <c r="EC6" s="199"/>
      <c r="ED6" s="122">
        <v>1854.3080054274083</v>
      </c>
      <c r="EE6" s="122">
        <v>2051.9894894894892</v>
      </c>
      <c r="EF6" s="113">
        <f>(EE6^2-ED6^2)/(2*ED6^2)</f>
        <v>0.11228909089269437</v>
      </c>
      <c r="EG6" s="106">
        <v>33</v>
      </c>
      <c r="EH6" s="32">
        <f t="shared" si="13"/>
        <v>7.1773800481702619</v>
      </c>
      <c r="EI6" s="32">
        <f t="shared" si="13"/>
        <v>-3.1888633838076759</v>
      </c>
      <c r="EJ6" s="106" t="s">
        <v>67</v>
      </c>
      <c r="EK6" s="42">
        <f t="shared" ref="EK6:EK27" si="20">EE6-ED6</f>
        <v>197.68148406208093</v>
      </c>
      <c r="EM6" s="108">
        <v>10.743889630113264</v>
      </c>
      <c r="EN6" s="115">
        <v>16.463676744519272</v>
      </c>
      <c r="EP6" s="32">
        <f t="shared" si="14"/>
        <v>7.1773800481702619</v>
      </c>
      <c r="EQ6" s="32">
        <f t="shared" si="14"/>
        <v>-3.1888633838076759</v>
      </c>
      <c r="ER6" s="181"/>
      <c r="ES6" s="192">
        <f t="shared" si="16"/>
        <v>1798.678765264586</v>
      </c>
      <c r="ET6" s="192">
        <f t="shared" si="17"/>
        <v>1990.4298048048045</v>
      </c>
      <c r="EU6" s="192">
        <f t="shared" si="18"/>
        <v>1909.9372455902305</v>
      </c>
      <c r="EV6" s="192">
        <f t="shared" si="19"/>
        <v>2113.5491741741739</v>
      </c>
      <c r="EW6" s="194">
        <f t="shared" si="15"/>
        <v>3.962058646725152</v>
      </c>
      <c r="EX6" s="194">
        <f t="shared" si="15"/>
        <v>-6.0931974822934487</v>
      </c>
      <c r="EY6" s="197">
        <v>33</v>
      </c>
      <c r="FP6" s="114">
        <v>2000</v>
      </c>
      <c r="FQ6" s="114">
        <f t="shared" si="11"/>
        <v>2050</v>
      </c>
      <c r="FR6" s="126">
        <f t="shared" si="12"/>
        <v>2.5</v>
      </c>
      <c r="FS6" s="181">
        <f>AVERAGE(FR5:FR8)</f>
        <v>2.375</v>
      </c>
    </row>
    <row r="7" spans="1:175" s="114" customFormat="1">
      <c r="A7" s="124" t="s">
        <v>28</v>
      </c>
      <c r="B7" s="102" t="s">
        <v>15</v>
      </c>
      <c r="C7" s="102" t="s">
        <v>37</v>
      </c>
      <c r="D7" s="103">
        <v>2329.1</v>
      </c>
      <c r="E7" s="104">
        <v>25.610000610351499</v>
      </c>
      <c r="F7" s="104">
        <v>27.819999694824201</v>
      </c>
      <c r="G7" s="104">
        <v>37.099998474121001</v>
      </c>
      <c r="H7" s="104">
        <v>4.2261079079022101</v>
      </c>
      <c r="I7" s="104">
        <v>1.3671050000000001E-2</v>
      </c>
      <c r="J7" s="104">
        <v>2.7065619347286001</v>
      </c>
      <c r="K7" s="104">
        <v>2.5921797067727699</v>
      </c>
      <c r="L7" s="105">
        <v>6.975897E-3</v>
      </c>
      <c r="M7" s="106">
        <v>53</v>
      </c>
      <c r="N7" s="125" t="s">
        <v>81</v>
      </c>
      <c r="O7" s="106" t="s">
        <v>67</v>
      </c>
      <c r="P7" s="108">
        <v>2.8918083333333335</v>
      </c>
      <c r="Q7" s="108">
        <v>2.770497127193714</v>
      </c>
      <c r="R7" s="108">
        <v>6.6325000000000009E-2</v>
      </c>
      <c r="S7" s="108">
        <v>0.11601666666666667</v>
      </c>
      <c r="T7" s="108">
        <v>2.0516666666666667</v>
      </c>
      <c r="U7" s="108">
        <v>1.0467065183242745</v>
      </c>
      <c r="V7" s="108">
        <v>2.9582196000000001</v>
      </c>
      <c r="W7" s="108">
        <v>2.9054866000000001</v>
      </c>
      <c r="X7" s="108">
        <f t="shared" si="0"/>
        <v>2.9582196000000001</v>
      </c>
      <c r="Y7" s="108">
        <f t="shared" si="1"/>
        <v>2.8536936144901346</v>
      </c>
      <c r="Z7" s="108">
        <f t="shared" si="2"/>
        <v>1.0366283139083734</v>
      </c>
      <c r="AA7" s="109">
        <v>87.791666666667027</v>
      </c>
      <c r="AB7" s="109">
        <f t="shared" si="3"/>
        <v>-2.2083333333329733</v>
      </c>
      <c r="AC7" s="108">
        <v>2.5839543313963556</v>
      </c>
      <c r="AD7" s="110">
        <v>4548.6899999999996</v>
      </c>
      <c r="AE7" s="110">
        <v>3054.3</v>
      </c>
      <c r="AF7" s="111">
        <v>1.4892741381003829</v>
      </c>
      <c r="AG7" s="110">
        <v>4534.32</v>
      </c>
      <c r="AH7" s="110">
        <v>3020.47</v>
      </c>
      <c r="AI7" s="111">
        <v>1.501196833605366</v>
      </c>
      <c r="AJ7" s="110">
        <v>4549.45</v>
      </c>
      <c r="AK7" s="110">
        <v>3197.69</v>
      </c>
      <c r="AL7" s="111">
        <v>1.4227301583330465</v>
      </c>
      <c r="AM7" s="112">
        <v>4544.1533333333327</v>
      </c>
      <c r="AN7" s="112">
        <v>2892.26</v>
      </c>
      <c r="AO7" s="109">
        <v>3234.9949999999999</v>
      </c>
      <c r="AP7" s="113">
        <f t="shared" si="4"/>
        <v>0.12552197192103359</v>
      </c>
      <c r="AR7" s="126">
        <v>4.8291149101312882</v>
      </c>
      <c r="AS7" s="115">
        <v>6.7702789014264422</v>
      </c>
      <c r="AT7" s="126">
        <v>2.5897647339320415</v>
      </c>
      <c r="AU7" s="126">
        <v>2.7211733204819497</v>
      </c>
      <c r="AV7" s="108">
        <v>3.3272833333333334</v>
      </c>
      <c r="AW7" s="108">
        <v>3.2474842849981052</v>
      </c>
      <c r="AX7" s="108">
        <v>6.2149999999999997E-2</v>
      </c>
      <c r="AY7" s="108">
        <v>6.0454166666666663E-2</v>
      </c>
      <c r="AZ7" s="108">
        <v>2.2911666666666664</v>
      </c>
      <c r="BA7" s="108">
        <v>1.024572574131879</v>
      </c>
      <c r="BB7" s="108"/>
      <c r="BC7" s="108"/>
      <c r="BD7" s="120"/>
      <c r="BE7" s="108"/>
      <c r="BF7" s="108"/>
      <c r="BG7" s="109"/>
      <c r="BH7" s="109"/>
      <c r="BI7" s="116">
        <v>2.6337986038053107</v>
      </c>
      <c r="BJ7" s="110">
        <v>4753.37</v>
      </c>
      <c r="BK7" s="110">
        <v>2613.52</v>
      </c>
      <c r="BL7" s="111">
        <v>1.8187616700847897</v>
      </c>
      <c r="BM7" s="110">
        <v>4737.24</v>
      </c>
      <c r="BN7" s="110">
        <v>2614.52</v>
      </c>
      <c r="BO7" s="111">
        <v>1.8118966387711701</v>
      </c>
      <c r="BP7" s="110">
        <v>4729.74</v>
      </c>
      <c r="BQ7" s="110">
        <v>2691.95</v>
      </c>
      <c r="BR7" s="111">
        <v>1.7569940006315126</v>
      </c>
      <c r="BS7" s="112">
        <v>4740.1166666666668</v>
      </c>
      <c r="BT7" s="117">
        <v>2639.9966666666664</v>
      </c>
      <c r="BU7" s="113">
        <v>1.7955010044204602</v>
      </c>
      <c r="BV7" s="112">
        <v>95.344431109269763</v>
      </c>
      <c r="BW7" s="112">
        <v>173.70954389193841</v>
      </c>
      <c r="BX7" s="112"/>
      <c r="BY7" s="118"/>
      <c r="BZ7" s="108">
        <v>5.2670670373278323</v>
      </c>
      <c r="CA7" s="119">
        <v>2.5869287217654846</v>
      </c>
      <c r="CB7" s="108">
        <v>2.7172008926146289</v>
      </c>
      <c r="CC7" s="108"/>
      <c r="CD7" s="108">
        <v>2.9645000000000001</v>
      </c>
      <c r="CE7" s="108">
        <v>2.7649430146548974</v>
      </c>
      <c r="CF7" s="108">
        <v>5.1999999999999991E-2</v>
      </c>
      <c r="CG7" s="108">
        <v>0.10746666666666665</v>
      </c>
      <c r="CH7" s="108">
        <v>2.0213999999999999</v>
      </c>
      <c r="CI7" s="108">
        <v>1.072173995734234</v>
      </c>
      <c r="CJ7" s="108">
        <v>2.5830531038058178</v>
      </c>
      <c r="CK7" s="112">
        <v>4458.54</v>
      </c>
      <c r="CL7" s="112">
        <v>2614.19</v>
      </c>
      <c r="CM7" s="113">
        <v>1.7055149013652411</v>
      </c>
      <c r="CN7" s="112">
        <v>4444.49</v>
      </c>
      <c r="CO7" s="112">
        <v>2597.09</v>
      </c>
      <c r="CP7" s="113">
        <v>1.7113346091202075</v>
      </c>
      <c r="CQ7" s="112">
        <v>4481.01</v>
      </c>
      <c r="CR7" s="112">
        <v>2861.85</v>
      </c>
      <c r="CS7" s="113">
        <v>1.5657738875203104</v>
      </c>
      <c r="CT7" s="112">
        <v>4461.3466666666664</v>
      </c>
      <c r="CU7" s="106">
        <v>53</v>
      </c>
      <c r="CV7" s="108">
        <v>4.587762450783397</v>
      </c>
      <c r="CW7" s="108">
        <v>2.5925421703509035</v>
      </c>
      <c r="CX7" s="108">
        <v>2.7172008926146289</v>
      </c>
      <c r="CY7" s="120">
        <v>3.1895500000000001</v>
      </c>
      <c r="CZ7" s="120">
        <v>3.0164965696136163</v>
      </c>
      <c r="DA7" s="120">
        <v>5.3383333333333331E-2</v>
      </c>
      <c r="DB7" s="120">
        <v>8.8683333333333336E-2</v>
      </c>
      <c r="DC7" s="120">
        <v>2.0255333333333332</v>
      </c>
      <c r="DD7" s="120">
        <v>1.0573690128242215</v>
      </c>
      <c r="DE7" s="108">
        <v>2.583930913671562</v>
      </c>
      <c r="DF7" s="112">
        <v>4717.6000000000004</v>
      </c>
      <c r="DG7" s="112">
        <v>2746.45</v>
      </c>
      <c r="DH7" s="112">
        <v>4730.5600000000004</v>
      </c>
      <c r="DI7" s="112">
        <v>2774.4</v>
      </c>
      <c r="DJ7" s="112">
        <v>4716.24</v>
      </c>
      <c r="DK7" s="112">
        <v>2832.23</v>
      </c>
      <c r="DL7" s="112">
        <v>4721.4666666666662</v>
      </c>
      <c r="DM7" s="117">
        <v>2784.36</v>
      </c>
      <c r="DN7" s="121">
        <v>2625.89</v>
      </c>
      <c r="DO7" s="121">
        <v>2731.1</v>
      </c>
      <c r="DP7" s="113">
        <f t="shared" si="5"/>
        <v>4.0869074405797075E-2</v>
      </c>
      <c r="DQ7" s="121"/>
      <c r="DR7" s="121"/>
      <c r="DS7" s="17"/>
      <c r="DT7" s="37">
        <f t="shared" si="6"/>
        <v>-3.0287088266136646</v>
      </c>
      <c r="DU7" s="37">
        <f t="shared" si="7"/>
        <v>-2.0418539454775892</v>
      </c>
      <c r="DV7" s="37">
        <f t="shared" si="8"/>
        <v>-1.0074250288350732</v>
      </c>
      <c r="DW7" s="37"/>
      <c r="DX7" s="37">
        <f t="shared" si="9"/>
        <v>6.0349062603536421</v>
      </c>
      <c r="DY7" s="185">
        <f t="shared" si="10"/>
        <v>1.9501299842554363</v>
      </c>
      <c r="DZ7" s="102" t="s">
        <v>37</v>
      </c>
      <c r="EA7" s="104">
        <v>25.610000610351499</v>
      </c>
      <c r="EB7" s="104">
        <v>27.819999694824201</v>
      </c>
      <c r="EC7" s="199"/>
      <c r="ED7" s="122"/>
      <c r="EE7" s="122"/>
      <c r="EF7" s="113"/>
      <c r="EG7" s="106">
        <v>53</v>
      </c>
      <c r="EH7" s="32"/>
      <c r="EI7" s="32"/>
      <c r="EJ7" s="106" t="s">
        <v>67</v>
      </c>
      <c r="EK7" s="42"/>
      <c r="EM7" s="126">
        <v>4.8291149101312882</v>
      </c>
      <c r="EN7" s="115">
        <v>6.7702789014264422</v>
      </c>
      <c r="EP7" s="32"/>
      <c r="EQ7" s="32"/>
      <c r="ER7" s="181"/>
      <c r="ES7" s="192"/>
      <c r="ET7" s="192"/>
      <c r="EU7" s="192"/>
      <c r="EV7" s="192"/>
      <c r="EW7" s="194"/>
      <c r="EX7" s="194"/>
      <c r="EY7" s="195"/>
      <c r="FP7" s="114">
        <v>2500</v>
      </c>
      <c r="FQ7" s="114">
        <f t="shared" si="11"/>
        <v>2550</v>
      </c>
      <c r="FR7" s="126">
        <f t="shared" si="12"/>
        <v>2</v>
      </c>
    </row>
    <row r="8" spans="1:175" s="114" customFormat="1">
      <c r="A8" s="124" t="s">
        <v>28</v>
      </c>
      <c r="B8" s="102" t="s">
        <v>41</v>
      </c>
      <c r="C8" s="102" t="s">
        <v>42</v>
      </c>
      <c r="D8" s="103">
        <v>2411.98</v>
      </c>
      <c r="E8" s="104">
        <v>25.670000076293899</v>
      </c>
      <c r="F8" s="104">
        <v>27.530000686645501</v>
      </c>
      <c r="G8" s="104">
        <v>36.549999237060497</v>
      </c>
      <c r="H8" s="104">
        <v>4.2400676848646199</v>
      </c>
      <c r="I8" s="104">
        <v>0.41559570000000001</v>
      </c>
      <c r="J8" s="104">
        <v>2.6823429767751201</v>
      </c>
      <c r="K8" s="104">
        <v>2.5686098190196498</v>
      </c>
      <c r="L8" s="105">
        <v>0.2810588</v>
      </c>
      <c r="M8" s="106">
        <v>61</v>
      </c>
      <c r="N8" s="125" t="s">
        <v>82</v>
      </c>
      <c r="O8" s="106" t="s">
        <v>67</v>
      </c>
      <c r="P8" s="108">
        <v>2.6643916666666669</v>
      </c>
      <c r="Q8" s="108">
        <v>2.3608632508264629</v>
      </c>
      <c r="R8" s="108">
        <v>5.4291666666666669E-2</v>
      </c>
      <c r="S8" s="108">
        <v>6.0033333333333341E-2</v>
      </c>
      <c r="T8" s="108">
        <v>2.1544416666666666</v>
      </c>
      <c r="U8" s="108">
        <v>1.1286413763261587</v>
      </c>
      <c r="V8" s="108"/>
      <c r="W8" s="108"/>
      <c r="X8" s="108"/>
      <c r="Y8" s="108"/>
      <c r="Z8" s="108"/>
      <c r="AA8" s="109"/>
      <c r="AB8" s="109"/>
      <c r="AC8" s="108">
        <v>2.5746156483598068</v>
      </c>
      <c r="AD8" s="110">
        <v>3032.28</v>
      </c>
      <c r="AE8" s="110">
        <v>1631.71</v>
      </c>
      <c r="AF8" s="111">
        <v>1.8583449264881629</v>
      </c>
      <c r="AG8" s="110">
        <v>3032.97</v>
      </c>
      <c r="AH8" s="110">
        <v>1908.69</v>
      </c>
      <c r="AI8" s="111">
        <v>1.5890322682048943</v>
      </c>
      <c r="AJ8" s="110">
        <v>3045.98</v>
      </c>
      <c r="AK8" s="110">
        <v>2008.48</v>
      </c>
      <c r="AL8" s="111">
        <v>1.5165597865052178</v>
      </c>
      <c r="AM8" s="112">
        <v>3037.0766666666664</v>
      </c>
      <c r="AN8" s="106"/>
      <c r="AO8" s="112"/>
      <c r="AP8" s="113"/>
      <c r="AR8" s="108">
        <v>5.8335690045248807</v>
      </c>
      <c r="AS8" s="115">
        <v>9.4154909300316731</v>
      </c>
      <c r="AT8" s="108">
        <v>2.5398711488554704</v>
      </c>
      <c r="AU8" s="108">
        <v>2.6972150499975047</v>
      </c>
      <c r="AV8" s="108">
        <v>4.0954666666666659</v>
      </c>
      <c r="AW8" s="108">
        <v>3.4173954640903768</v>
      </c>
      <c r="AX8" s="108">
        <v>6.6883333333333336E-2</v>
      </c>
      <c r="AY8" s="108">
        <v>6.5716666666666673E-2</v>
      </c>
      <c r="AZ8" s="108">
        <v>2.41275</v>
      </c>
      <c r="BA8" s="108">
        <v>1.1984175404050799</v>
      </c>
      <c r="BB8" s="108">
        <v>3.8581116</v>
      </c>
      <c r="BC8" s="108">
        <v>3.1408170000000002</v>
      </c>
      <c r="BD8" s="120">
        <f>BB8</f>
        <v>3.8581116</v>
      </c>
      <c r="BE8" s="108">
        <f>(BC8^2)/BB8</f>
        <v>2.5568807878675677</v>
      </c>
      <c r="BF8" s="108">
        <f>BD8/BE8</f>
        <v>1.5089133675323423</v>
      </c>
      <c r="BG8" s="109">
        <v>95.166666666667027</v>
      </c>
      <c r="BH8" s="109">
        <f>BG8-90</f>
        <v>5.1666666666670267</v>
      </c>
      <c r="BI8" s="116">
        <v>2.6359360750826442</v>
      </c>
      <c r="BJ8" s="110">
        <v>3944.98</v>
      </c>
      <c r="BK8" s="110">
        <v>2054.38</v>
      </c>
      <c r="BL8" s="111">
        <v>1.9202776506780634</v>
      </c>
      <c r="BM8" s="110">
        <v>3917.38</v>
      </c>
      <c r="BN8" s="110">
        <v>2035.57</v>
      </c>
      <c r="BO8" s="111">
        <v>1.9244634181089328</v>
      </c>
      <c r="BP8" s="110">
        <v>3946.04</v>
      </c>
      <c r="BQ8" s="110">
        <v>2035.57</v>
      </c>
      <c r="BR8" s="111">
        <v>1.9385430125222911</v>
      </c>
      <c r="BS8" s="112">
        <v>3936.1333333333337</v>
      </c>
      <c r="BT8" s="117">
        <v>2041.84</v>
      </c>
      <c r="BU8" s="113">
        <v>1.9277383797620449</v>
      </c>
      <c r="BV8" s="112">
        <v>22.506670152556584</v>
      </c>
      <c r="BW8" s="112">
        <v>41.005262302590836</v>
      </c>
      <c r="BX8" s="112"/>
      <c r="BY8" s="118"/>
      <c r="BZ8" s="108">
        <v>6.0061967576418382</v>
      </c>
      <c r="CA8" s="119">
        <v>2.5328331087019182</v>
      </c>
      <c r="CB8" s="108">
        <v>2.7057397759138815</v>
      </c>
      <c r="CC8" s="108"/>
      <c r="CD8" s="108">
        <v>2.8898666666666672</v>
      </c>
      <c r="CE8" s="108">
        <v>2.0681367930277443</v>
      </c>
      <c r="CF8" s="108">
        <v>0.14074999999999999</v>
      </c>
      <c r="CG8" s="108">
        <v>6.5583333333333327E-2</v>
      </c>
      <c r="CH8" s="108">
        <v>1.8753333333333335</v>
      </c>
      <c r="CI8" s="108">
        <v>1.3973285889063041</v>
      </c>
      <c r="CJ8" s="108">
        <v>2.5713905308237854</v>
      </c>
      <c r="CK8" s="112">
        <v>2706.48</v>
      </c>
      <c r="CL8" s="112">
        <v>1373.92</v>
      </c>
      <c r="CM8" s="113">
        <v>1.9698963549551647</v>
      </c>
      <c r="CN8" s="112">
        <v>2733.91</v>
      </c>
      <c r="CO8" s="112">
        <v>1395.24</v>
      </c>
      <c r="CP8" s="113">
        <v>1.9594550041569907</v>
      </c>
      <c r="CQ8" s="112">
        <v>2733.91</v>
      </c>
      <c r="CR8" s="112">
        <v>1782.6</v>
      </c>
      <c r="CS8" s="113">
        <v>1.5336643105576124</v>
      </c>
      <c r="CT8" s="112">
        <v>2724.7666666666664</v>
      </c>
      <c r="CU8" s="106">
        <v>61</v>
      </c>
      <c r="CV8" s="108">
        <v>5.8473697613504054</v>
      </c>
      <c r="CW8" s="108">
        <v>2.5475251664362633</v>
      </c>
      <c r="CX8" s="108">
        <v>2.7057397759138815</v>
      </c>
      <c r="CY8" s="120">
        <v>3.7474166666666666</v>
      </c>
      <c r="CZ8" s="120">
        <v>2.6865471865062598</v>
      </c>
      <c r="DA8" s="120">
        <v>9.7083333333333341E-2</v>
      </c>
      <c r="DB8" s="120">
        <v>8.8749999999999996E-2</v>
      </c>
      <c r="DC8" s="120">
        <v>1.9594499999999997</v>
      </c>
      <c r="DD8" s="120">
        <v>1.3948821317894</v>
      </c>
      <c r="DE8" s="108">
        <v>2.5752973863746758</v>
      </c>
      <c r="DF8" s="112">
        <v>3713.31</v>
      </c>
      <c r="DG8" s="112">
        <v>1922.61</v>
      </c>
      <c r="DH8" s="112">
        <v>3661.71</v>
      </c>
      <c r="DI8" s="112">
        <v>1936.09</v>
      </c>
      <c r="DJ8" s="112">
        <v>3712.11</v>
      </c>
      <c r="DK8" s="112">
        <v>1993.34</v>
      </c>
      <c r="DL8" s="112">
        <v>3695.7100000000005</v>
      </c>
      <c r="DM8" s="117">
        <v>1950.68</v>
      </c>
      <c r="DN8" s="121">
        <v>1607.09</v>
      </c>
      <c r="DO8" s="121">
        <v>1928.96</v>
      </c>
      <c r="DP8" s="113">
        <f t="shared" si="5"/>
        <v>0.22033754398529967</v>
      </c>
      <c r="DQ8" s="121"/>
      <c r="DR8" s="121"/>
      <c r="DS8" s="17"/>
      <c r="DT8" s="37">
        <f t="shared" si="6"/>
        <v>-3.5483158919200952</v>
      </c>
      <c r="DU8" s="37">
        <f t="shared" si="7"/>
        <v>-2.8720639730301905</v>
      </c>
      <c r="DV8" s="37">
        <f t="shared" si="8"/>
        <v>-0.69624862480566596</v>
      </c>
      <c r="DW8" s="37"/>
      <c r="DX8" s="37">
        <f t="shared" si="9"/>
        <v>21.379636485822211</v>
      </c>
      <c r="DY8" s="185">
        <f t="shared" si="10"/>
        <v>1.1259953550099548</v>
      </c>
      <c r="DZ8" s="102" t="s">
        <v>42</v>
      </c>
      <c r="EA8" s="104">
        <v>25.670000076293899</v>
      </c>
      <c r="EB8" s="104">
        <v>27.530000686645501</v>
      </c>
      <c r="EC8" s="199"/>
      <c r="ED8" s="122"/>
      <c r="EE8" s="122"/>
      <c r="EF8" s="113"/>
      <c r="EG8" s="106">
        <v>61</v>
      </c>
      <c r="EH8" s="32"/>
      <c r="EI8" s="32"/>
      <c r="EJ8" s="106" t="s">
        <v>67</v>
      </c>
      <c r="EK8" s="42"/>
      <c r="EM8" s="108">
        <v>5.8335690045248807</v>
      </c>
      <c r="EN8" s="115">
        <v>9.4154909300316731</v>
      </c>
      <c r="EP8" s="32"/>
      <c r="EQ8" s="32"/>
      <c r="ER8" s="181"/>
      <c r="ES8" s="192"/>
      <c r="ET8" s="192"/>
      <c r="EU8" s="192"/>
      <c r="EV8" s="192"/>
      <c r="EW8" s="194"/>
      <c r="EX8" s="194"/>
      <c r="EY8" s="195"/>
      <c r="FP8" s="114">
        <v>3000</v>
      </c>
      <c r="FQ8" s="114">
        <f t="shared" si="11"/>
        <v>3050</v>
      </c>
      <c r="FR8" s="126">
        <f t="shared" si="12"/>
        <v>1.6666666666666667</v>
      </c>
    </row>
    <row r="9" spans="1:175" s="114" customFormat="1">
      <c r="A9" s="124" t="s">
        <v>28</v>
      </c>
      <c r="B9" s="102" t="s">
        <v>43</v>
      </c>
      <c r="C9" s="102" t="s">
        <v>44</v>
      </c>
      <c r="D9" s="103">
        <v>2412.1</v>
      </c>
      <c r="E9" s="104">
        <v>25.649999618530199</v>
      </c>
      <c r="F9" s="104">
        <v>27.909999847412099</v>
      </c>
      <c r="G9" s="104">
        <v>37.049999237060497</v>
      </c>
      <c r="H9" s="104">
        <v>4.2269645630098198</v>
      </c>
      <c r="I9" s="104">
        <v>0.23588790000000001</v>
      </c>
      <c r="J9" s="104">
        <v>2.68582665073914</v>
      </c>
      <c r="K9" s="104">
        <v>2.5722977099885198</v>
      </c>
      <c r="L9" s="105">
        <v>0.13824620000000001</v>
      </c>
      <c r="M9" s="106">
        <v>62</v>
      </c>
      <c r="N9" s="125" t="s">
        <v>83</v>
      </c>
      <c r="O9" s="106" t="s">
        <v>67</v>
      </c>
      <c r="P9" s="108">
        <v>2.8368666666666664</v>
      </c>
      <c r="Q9" s="108">
        <v>2.2985824684162113</v>
      </c>
      <c r="R9" s="108">
        <v>0.10653333333333333</v>
      </c>
      <c r="S9" s="108">
        <v>5.6958333333333333E-2</v>
      </c>
      <c r="T9" s="108">
        <v>2.0145666666666671</v>
      </c>
      <c r="U9" s="108">
        <v>1.2353550590652289</v>
      </c>
      <c r="V9" s="108">
        <v>2.8378947000000001</v>
      </c>
      <c r="W9" s="108">
        <v>2.5208415</v>
      </c>
      <c r="X9" s="108">
        <f t="shared" ref="X9:X27" si="21">V9</f>
        <v>2.8378947000000001</v>
      </c>
      <c r="Y9" s="108">
        <f t="shared" ref="Y9:Y27" si="22">W9^2/V9</f>
        <v>2.2392098861604164</v>
      </c>
      <c r="Z9" s="108">
        <f t="shared" ref="Z9:Z27" si="23">X9/Y9</f>
        <v>1.2673643134302839</v>
      </c>
      <c r="AA9" s="109">
        <v>93.875</v>
      </c>
      <c r="AB9" s="109">
        <f t="shared" ref="AB9:AB27" si="24">AA9-90</f>
        <v>3.875</v>
      </c>
      <c r="AC9" s="108">
        <v>2.5759994521003473</v>
      </c>
      <c r="AD9" s="110">
        <v>3060.73</v>
      </c>
      <c r="AE9" s="110">
        <v>1723.37</v>
      </c>
      <c r="AF9" s="111">
        <v>1.7760144368301642</v>
      </c>
      <c r="AG9" s="110">
        <v>3067.16</v>
      </c>
      <c r="AH9" s="110">
        <v>2126.8000000000002</v>
      </c>
      <c r="AI9" s="111">
        <v>1.4421478277223996</v>
      </c>
      <c r="AJ9" s="110">
        <v>3130.81</v>
      </c>
      <c r="AK9" s="110">
        <v>2212.36</v>
      </c>
      <c r="AL9" s="111">
        <v>1.4151449131244462</v>
      </c>
      <c r="AM9" s="112">
        <v>3086.2333333333331</v>
      </c>
      <c r="AN9" s="112">
        <v>1565.27</v>
      </c>
      <c r="AO9" s="112">
        <v>2168.8249999999998</v>
      </c>
      <c r="AP9" s="113">
        <f t="shared" ref="AP9:AP27" si="25">(AO9^2-AN9^2)/(2*AN9^2)</f>
        <v>0.45993207310005185</v>
      </c>
      <c r="AR9" s="108">
        <v>5.6865105471647919</v>
      </c>
      <c r="AS9" s="115">
        <v>9.4929958045936136</v>
      </c>
      <c r="AT9" s="108">
        <v>2.5466367859835528</v>
      </c>
      <c r="AU9" s="108">
        <v>2.7001829756888474</v>
      </c>
      <c r="AV9" s="108">
        <v>3.6466333333333338</v>
      </c>
      <c r="AW9" s="108">
        <v>2.7669484273926934</v>
      </c>
      <c r="AX9" s="108">
        <v>8.716666666666667E-2</v>
      </c>
      <c r="AY9" s="108">
        <v>7.5433333333333338E-2</v>
      </c>
      <c r="AZ9" s="108">
        <v>2.4499166666666667</v>
      </c>
      <c r="BA9" s="108">
        <v>1.31792602176166</v>
      </c>
      <c r="BB9" s="108">
        <v>3.6817985000000002</v>
      </c>
      <c r="BC9" s="108">
        <v>3.2401325000000001</v>
      </c>
      <c r="BD9" s="120">
        <f>BB9</f>
        <v>3.6817985000000002</v>
      </c>
      <c r="BE9" s="108">
        <f>(BC9^2)/BB9</f>
        <v>2.8514484476964861</v>
      </c>
      <c r="BF9" s="108">
        <f>BD9/BE9</f>
        <v>1.2912028982934285</v>
      </c>
      <c r="BG9" s="109">
        <v>96.875</v>
      </c>
      <c r="BH9" s="109">
        <f>BG9-90</f>
        <v>6.875</v>
      </c>
      <c r="BI9" s="116">
        <v>2.6359012890641851</v>
      </c>
      <c r="BJ9" s="110">
        <v>3738.83</v>
      </c>
      <c r="BK9" s="110">
        <v>1972.3</v>
      </c>
      <c r="BL9" s="111">
        <v>1.8956700299143132</v>
      </c>
      <c r="BM9" s="110">
        <v>3754.06</v>
      </c>
      <c r="BN9" s="110">
        <v>2031.04</v>
      </c>
      <c r="BO9" s="111">
        <v>1.8483437056877265</v>
      </c>
      <c r="BP9" s="110">
        <v>3743.41</v>
      </c>
      <c r="BQ9" s="110">
        <v>1987.1</v>
      </c>
      <c r="BR9" s="111">
        <v>1.8838558703638468</v>
      </c>
      <c r="BS9" s="112">
        <v>3745.4333333333329</v>
      </c>
      <c r="BT9" s="117">
        <v>1996.8133333333335</v>
      </c>
      <c r="BU9" s="113">
        <v>1.8757052904294171</v>
      </c>
      <c r="BV9" s="112">
        <v>22.553051576832775</v>
      </c>
      <c r="BW9" s="112">
        <v>41.089765361262842</v>
      </c>
      <c r="BX9" s="112"/>
      <c r="BY9" s="118"/>
      <c r="BZ9" s="108">
        <v>6.1775873139953728</v>
      </c>
      <c r="CA9" s="119">
        <v>2.5349659285448962</v>
      </c>
      <c r="CB9" s="108">
        <v>2.70005264320368</v>
      </c>
      <c r="CC9" s="108"/>
      <c r="CD9" s="108">
        <v>2.6678999999999995</v>
      </c>
      <c r="CE9" s="108">
        <v>2.1028771543161291</v>
      </c>
      <c r="CF9" s="108">
        <v>0.1158</v>
      </c>
      <c r="CG9" s="108">
        <v>5.1541666666666666E-2</v>
      </c>
      <c r="CH9" s="108">
        <v>1.9710666666666667</v>
      </c>
      <c r="CI9" s="108">
        <v>1.2686903723901171</v>
      </c>
      <c r="CJ9" s="108">
        <v>2.5708861408363086</v>
      </c>
      <c r="CK9" s="112">
        <v>2773</v>
      </c>
      <c r="CL9" s="112">
        <v>1335.32</v>
      </c>
      <c r="CM9" s="113">
        <v>2.0766557828835035</v>
      </c>
      <c r="CN9" s="112">
        <v>2765.5</v>
      </c>
      <c r="CO9" s="112">
        <v>1382.7</v>
      </c>
      <c r="CP9" s="113">
        <v>2.0000723222680263</v>
      </c>
      <c r="CQ9" s="112">
        <v>2765.5</v>
      </c>
      <c r="CR9" s="112">
        <v>1815.16</v>
      </c>
      <c r="CS9" s="113">
        <v>1.5235571519866016</v>
      </c>
      <c r="CT9" s="112">
        <v>2768</v>
      </c>
      <c r="CU9" s="106">
        <v>62</v>
      </c>
      <c r="CV9" s="108">
        <v>5.0793421290439325</v>
      </c>
      <c r="CW9" s="108">
        <v>2.5629077317910713</v>
      </c>
      <c r="CX9" s="108">
        <v>2.70005264320368</v>
      </c>
      <c r="CY9" s="120">
        <v>3.5400666666666663</v>
      </c>
      <c r="CZ9" s="120">
        <v>2.8214817537177579</v>
      </c>
      <c r="DA9" s="120">
        <v>9.3449999999999991E-2</v>
      </c>
      <c r="DB9" s="120">
        <v>0.06</v>
      </c>
      <c r="DC9" s="120">
        <v>2.0659333333333332</v>
      </c>
      <c r="DD9" s="120">
        <v>1.2546835229404041</v>
      </c>
      <c r="DE9" s="108">
        <v>2.5759368691530269</v>
      </c>
      <c r="DF9" s="112">
        <v>3719.42</v>
      </c>
      <c r="DG9" s="112">
        <v>2016.63</v>
      </c>
      <c r="DH9" s="112">
        <v>3705.11</v>
      </c>
      <c r="DI9" s="112">
        <v>2001.83</v>
      </c>
      <c r="DJ9" s="112">
        <v>3705.11</v>
      </c>
      <c r="DK9" s="112">
        <v>1987.24</v>
      </c>
      <c r="DL9" s="112">
        <v>3709.8800000000006</v>
      </c>
      <c r="DM9" s="117">
        <v>2001.8999999999999</v>
      </c>
      <c r="DN9" s="121">
        <v>1883.7</v>
      </c>
      <c r="DO9" s="121">
        <v>2239.39</v>
      </c>
      <c r="DP9" s="113">
        <f t="shared" si="5"/>
        <v>0.20665265962381255</v>
      </c>
      <c r="DQ9" s="121"/>
      <c r="DR9" s="121"/>
      <c r="DS9" s="17"/>
      <c r="DT9" s="37">
        <f t="shared" si="6"/>
        <v>1.4789356091866155</v>
      </c>
      <c r="DU9" s="37">
        <f t="shared" si="7"/>
        <v>0.734184094523053</v>
      </c>
      <c r="DV9" s="37">
        <f t="shared" si="8"/>
        <v>0.73932351898014226</v>
      </c>
      <c r="DW9" s="37"/>
      <c r="DX9" s="37">
        <f t="shared" si="9"/>
        <v>6.274884535754091</v>
      </c>
      <c r="DY9" s="37">
        <f t="shared" si="10"/>
        <v>-10.605120144325019</v>
      </c>
      <c r="DZ9" s="102" t="s">
        <v>44</v>
      </c>
      <c r="EA9" s="104">
        <v>25.649999618530199</v>
      </c>
      <c r="EB9" s="104">
        <v>27.909999847412099</v>
      </c>
      <c r="EC9" s="199"/>
      <c r="ED9" s="122"/>
      <c r="EE9" s="122"/>
      <c r="EF9" s="113"/>
      <c r="EG9" s="106">
        <v>62</v>
      </c>
      <c r="EH9" s="32"/>
      <c r="EI9" s="32"/>
      <c r="EJ9" s="106" t="s">
        <v>67</v>
      </c>
      <c r="EK9" s="42"/>
      <c r="EM9" s="108">
        <v>5.6865105471647919</v>
      </c>
      <c r="EN9" s="115">
        <v>9.4929958045936136</v>
      </c>
      <c r="EP9" s="32"/>
      <c r="EQ9" s="32"/>
      <c r="ER9" s="181"/>
      <c r="ES9" s="192"/>
      <c r="ET9" s="192"/>
      <c r="EU9" s="192"/>
      <c r="EV9" s="192"/>
      <c r="EW9" s="194"/>
      <c r="EX9" s="194"/>
      <c r="EY9" s="195"/>
      <c r="FP9" s="114">
        <v>3500</v>
      </c>
      <c r="FQ9" s="114">
        <f t="shared" si="11"/>
        <v>3550</v>
      </c>
      <c r="FR9" s="126">
        <f t="shared" si="12"/>
        <v>1.4285714285714286</v>
      </c>
    </row>
    <row r="10" spans="1:175" s="140" customFormat="1" ht="16">
      <c r="A10" s="127" t="s">
        <v>14</v>
      </c>
      <c r="B10" s="128" t="s">
        <v>15</v>
      </c>
      <c r="C10" s="128" t="s">
        <v>17</v>
      </c>
      <c r="D10" s="129">
        <v>1387.5</v>
      </c>
      <c r="E10" s="130">
        <v>25.629999160766602</v>
      </c>
      <c r="F10" s="130">
        <v>27.4699993133544</v>
      </c>
      <c r="G10" s="130">
        <v>33.419998168945298</v>
      </c>
      <c r="H10" s="130">
        <v>10.277476269307201</v>
      </c>
      <c r="I10" s="130">
        <v>0.1161938</v>
      </c>
      <c r="J10" s="130">
        <v>2.6330340983116498</v>
      </c>
      <c r="K10" s="130">
        <v>2.3624246436948999</v>
      </c>
      <c r="L10" s="131">
        <v>5.7984559999999997E-2</v>
      </c>
      <c r="M10" s="132">
        <v>8</v>
      </c>
      <c r="N10" s="133" t="s">
        <v>65</v>
      </c>
      <c r="O10" s="132" t="s">
        <v>66</v>
      </c>
      <c r="P10" s="134">
        <v>2.7767166666666667</v>
      </c>
      <c r="Q10" s="134">
        <v>2.6061162672560161</v>
      </c>
      <c r="R10" s="134">
        <v>6.1333333333333337E-2</v>
      </c>
      <c r="S10" s="134">
        <v>6.6733333333333339E-2</v>
      </c>
      <c r="T10" s="134">
        <v>1.8623833333333333</v>
      </c>
      <c r="U10" s="134">
        <v>1.0655854207148723</v>
      </c>
      <c r="V10" s="134">
        <v>2.7821245999999999</v>
      </c>
      <c r="W10" s="134">
        <v>2.6855682999999999</v>
      </c>
      <c r="X10" s="134">
        <f t="shared" si="21"/>
        <v>2.7821245999999999</v>
      </c>
      <c r="Y10" s="134">
        <f t="shared" si="22"/>
        <v>2.592363078909151</v>
      </c>
      <c r="Z10" s="134">
        <f t="shared" si="23"/>
        <v>1.0732002097370941</v>
      </c>
      <c r="AA10" s="135">
        <v>93.708333333332973</v>
      </c>
      <c r="AB10" s="135">
        <f t="shared" si="24"/>
        <v>3.7083333333329733</v>
      </c>
      <c r="AC10" s="134">
        <v>2.4038259765883092</v>
      </c>
      <c r="AD10" s="136">
        <v>3560.63</v>
      </c>
      <c r="AE10" s="136">
        <v>2302.1999999999998</v>
      </c>
      <c r="AF10" s="137">
        <v>1.5466206237511946</v>
      </c>
      <c r="AG10" s="136">
        <v>3560.35</v>
      </c>
      <c r="AH10" s="136">
        <v>2322.35</v>
      </c>
      <c r="AI10" s="137">
        <v>1.5330807156544017</v>
      </c>
      <c r="AJ10" s="136">
        <v>3550.82</v>
      </c>
      <c r="AK10" s="136">
        <v>2363.65</v>
      </c>
      <c r="AL10" s="137">
        <v>1.5022613331076937</v>
      </c>
      <c r="AM10" s="138">
        <v>3557.2666666666664</v>
      </c>
      <c r="AN10" s="135">
        <v>2179.23</v>
      </c>
      <c r="AO10" s="135">
        <v>2496.8199999999997</v>
      </c>
      <c r="AP10" s="139">
        <f t="shared" si="25"/>
        <v>0.15635430092302682</v>
      </c>
      <c r="AR10" s="134">
        <v>10.473911870044446</v>
      </c>
      <c r="AS10" s="141">
        <v>15.68828881714118</v>
      </c>
      <c r="AT10" s="134">
        <v>2.3995242717016345</v>
      </c>
      <c r="AU10" s="134">
        <v>2.6802514460572642</v>
      </c>
      <c r="AV10" s="134">
        <v>4.1091999999999995</v>
      </c>
      <c r="AW10" s="134">
        <v>3.9030199423110208</v>
      </c>
      <c r="AX10" s="134">
        <v>6.3899999999999998E-2</v>
      </c>
      <c r="AY10" s="134">
        <v>8.4699999999999998E-2</v>
      </c>
      <c r="AZ10" s="134">
        <v>2.5686833333333334</v>
      </c>
      <c r="BA10" s="134">
        <v>1.0528257761262929</v>
      </c>
      <c r="BB10" s="134"/>
      <c r="BC10" s="134"/>
      <c r="BD10" s="134"/>
      <c r="BE10" s="134"/>
      <c r="BF10" s="134"/>
      <c r="BG10" s="134"/>
      <c r="BH10" s="134"/>
      <c r="BI10" s="142">
        <v>2.510691227767885</v>
      </c>
      <c r="BJ10" s="136">
        <v>3952.15</v>
      </c>
      <c r="BK10" s="136">
        <v>2101.15</v>
      </c>
      <c r="BL10" s="137">
        <v>1.8809461485377055</v>
      </c>
      <c r="BM10" s="136">
        <v>3968.04</v>
      </c>
      <c r="BN10" s="136">
        <v>2064.88</v>
      </c>
      <c r="BO10" s="137">
        <v>1.9216806787803649</v>
      </c>
      <c r="BP10" s="136">
        <v>3938.6</v>
      </c>
      <c r="BQ10" s="136">
        <v>2118.2600000000002</v>
      </c>
      <c r="BR10" s="137">
        <v>1.8593562641035564</v>
      </c>
      <c r="BS10" s="138">
        <v>3952.9300000000003</v>
      </c>
      <c r="BT10" s="143">
        <v>2094.7633333333338</v>
      </c>
      <c r="BU10" s="139">
        <v>1.8870532709343455</v>
      </c>
      <c r="BV10" s="138">
        <v>23.437543143502484</v>
      </c>
      <c r="BW10" s="138">
        <v>42.701234692349168</v>
      </c>
      <c r="BX10" s="138"/>
      <c r="BY10" s="144"/>
      <c r="BZ10" s="134">
        <v>10.44492516370441</v>
      </c>
      <c r="CA10" s="145">
        <v>2.3992671811603694</v>
      </c>
      <c r="CB10" s="134">
        <v>2.6846750805574136</v>
      </c>
      <c r="CC10" s="134"/>
      <c r="CD10" s="134">
        <v>2.7258000000000004</v>
      </c>
      <c r="CE10" s="134">
        <v>2.5968294144022956</v>
      </c>
      <c r="CF10" s="134">
        <v>4.1766666666666674E-2</v>
      </c>
      <c r="CG10" s="134">
        <v>4.3133333333333329E-2</v>
      </c>
      <c r="CH10" s="134">
        <v>1.8505833333333335</v>
      </c>
      <c r="CI10" s="134">
        <v>1.049664635221097</v>
      </c>
      <c r="CJ10" s="134">
        <v>2.3981454804401743</v>
      </c>
      <c r="CK10" s="138">
        <v>3246.91</v>
      </c>
      <c r="CL10" s="138">
        <v>2006.01</v>
      </c>
      <c r="CM10" s="139">
        <v>1.6185911336434016</v>
      </c>
      <c r="CN10" s="138">
        <v>3241.83</v>
      </c>
      <c r="CO10" s="138">
        <v>2135.4699999999998</v>
      </c>
      <c r="CP10" s="139">
        <v>1.5180873531353754</v>
      </c>
      <c r="CQ10" s="138">
        <v>3261.76</v>
      </c>
      <c r="CR10" s="138">
        <v>2101.1999999999998</v>
      </c>
      <c r="CS10" s="139">
        <v>1.5523320007614698</v>
      </c>
      <c r="CT10" s="138">
        <v>3250.1666666666665</v>
      </c>
      <c r="CU10" s="132">
        <v>8</v>
      </c>
      <c r="CV10" s="134">
        <v>10.511988293122229</v>
      </c>
      <c r="CW10" s="134">
        <v>2.4024623503808482</v>
      </c>
      <c r="CX10" s="134">
        <v>2.6846750805574136</v>
      </c>
      <c r="CY10" s="146">
        <v>3.4415166666666663</v>
      </c>
      <c r="CZ10" s="146">
        <v>3.2872519141270078</v>
      </c>
      <c r="DA10" s="146">
        <v>6.4816666666666675E-2</v>
      </c>
      <c r="DB10" s="146">
        <v>7.8866666666666654E-2</v>
      </c>
      <c r="DC10" s="146">
        <v>1.8669666666666667</v>
      </c>
      <c r="DD10" s="146">
        <v>1.0469281809150992</v>
      </c>
      <c r="DE10" s="134">
        <v>2.4005659295740953</v>
      </c>
      <c r="DF10" s="138">
        <v>3883.65</v>
      </c>
      <c r="DG10" s="138">
        <v>2118.09</v>
      </c>
      <c r="DH10" s="138">
        <v>3865.64</v>
      </c>
      <c r="DI10" s="138">
        <v>2152.4499999999998</v>
      </c>
      <c r="DJ10" s="138">
        <v>3883.27</v>
      </c>
      <c r="DK10" s="138">
        <v>2188.12</v>
      </c>
      <c r="DL10" s="138">
        <v>3877.52</v>
      </c>
      <c r="DM10" s="143">
        <v>2152.8866666666668</v>
      </c>
      <c r="DN10" s="147">
        <v>1884.52</v>
      </c>
      <c r="DO10" s="147">
        <v>2109.19</v>
      </c>
      <c r="DP10" s="139">
        <f t="shared" si="5"/>
        <v>0.12632523465001191</v>
      </c>
      <c r="DQ10" s="147">
        <v>1884.52</v>
      </c>
      <c r="DR10" s="147">
        <v>2109.19</v>
      </c>
      <c r="DS10" s="17">
        <v>0.12632523465001191</v>
      </c>
      <c r="DT10" s="37">
        <f t="shared" si="6"/>
        <v>-3.2004643255397212</v>
      </c>
      <c r="DU10" s="37">
        <f t="shared" si="7"/>
        <v>-1.6301665356561832</v>
      </c>
      <c r="DV10" s="37">
        <f t="shared" si="8"/>
        <v>-1.5963204720202411</v>
      </c>
      <c r="DW10" s="37"/>
      <c r="DX10" s="37">
        <f t="shared" si="9"/>
        <v>14.240584693538239</v>
      </c>
      <c r="DY10" s="185">
        <f t="shared" si="10"/>
        <v>2.0717273771763907</v>
      </c>
      <c r="DZ10" s="128" t="s">
        <v>17</v>
      </c>
      <c r="EA10" s="130">
        <v>25.629999160766602</v>
      </c>
      <c r="EB10" s="130">
        <v>27.4699993133544</v>
      </c>
      <c r="EC10" s="200"/>
      <c r="ED10" s="148">
        <v>2033.6906584992344</v>
      </c>
      <c r="EE10" s="148">
        <v>2088.050314465409</v>
      </c>
      <c r="EF10" s="139">
        <f>(EE10^2-ED10^2)/(2*ED10^2)</f>
        <v>2.7086794430600084E-2</v>
      </c>
      <c r="EG10" s="132">
        <v>8</v>
      </c>
      <c r="EH10" s="32">
        <f>(ED10-DN10)/DN10*100</f>
        <v>7.9155784231122182</v>
      </c>
      <c r="EI10" s="32">
        <f>(EE10-DO10)/DO10*100</f>
        <v>-1.0022655870069117</v>
      </c>
      <c r="EJ10" s="132" t="s">
        <v>66</v>
      </c>
      <c r="EK10" s="183">
        <f t="shared" si="20"/>
        <v>54.359655966174614</v>
      </c>
      <c r="EM10" s="134">
        <v>10.473911870044446</v>
      </c>
      <c r="EN10" s="141">
        <v>15.68828881714118</v>
      </c>
      <c r="EP10" s="32">
        <f>(ED10-DN10)/DN10*100</f>
        <v>7.9155784231122182</v>
      </c>
      <c r="EQ10" s="32">
        <f>(EE10-DO10)/DO10*100</f>
        <v>-1.0022655870069117</v>
      </c>
      <c r="ER10" s="181"/>
      <c r="ES10" s="192">
        <f t="shared" si="16"/>
        <v>1972.6799387442572</v>
      </c>
      <c r="ET10" s="192">
        <f t="shared" si="17"/>
        <v>2025.4088050314467</v>
      </c>
      <c r="EU10" s="192">
        <f t="shared" si="18"/>
        <v>2094.7013782542112</v>
      </c>
      <c r="EV10" s="192">
        <f t="shared" si="19"/>
        <v>2150.6918238993712</v>
      </c>
      <c r="EW10" s="194">
        <f>(ES10-DN10)/DN10*100</f>
        <v>4.6781110704188471</v>
      </c>
      <c r="EX10" s="194">
        <f>(ET10-DO10)/DO10*100</f>
        <v>-3.9721976193967037</v>
      </c>
      <c r="EY10" s="197">
        <v>8</v>
      </c>
      <c r="FP10" s="114">
        <v>4000</v>
      </c>
      <c r="FQ10" s="114">
        <f t="shared" si="11"/>
        <v>4050</v>
      </c>
      <c r="FR10" s="126">
        <f t="shared" si="12"/>
        <v>1.25</v>
      </c>
    </row>
    <row r="11" spans="1:175" s="140" customFormat="1" ht="16">
      <c r="A11" s="127" t="s">
        <v>14</v>
      </c>
      <c r="B11" s="128" t="s">
        <v>15</v>
      </c>
      <c r="C11" s="128" t="s">
        <v>19</v>
      </c>
      <c r="D11" s="129">
        <v>1388.24</v>
      </c>
      <c r="E11" s="130">
        <v>25.579999923706001</v>
      </c>
      <c r="F11" s="130">
        <v>27.110000610351499</v>
      </c>
      <c r="G11" s="130">
        <v>33.009998321533203</v>
      </c>
      <c r="H11" s="130">
        <v>10.3538218766511</v>
      </c>
      <c r="I11" s="130">
        <v>0.28116849999999999</v>
      </c>
      <c r="J11" s="130">
        <v>2.6478329655775399</v>
      </c>
      <c r="K11" s="130">
        <v>2.3736810567303901</v>
      </c>
      <c r="L11" s="131">
        <v>0.1678277</v>
      </c>
      <c r="M11" s="132">
        <v>11</v>
      </c>
      <c r="N11" s="133" t="s">
        <v>69</v>
      </c>
      <c r="O11" s="132" t="s">
        <v>66</v>
      </c>
      <c r="P11" s="134">
        <v>3.0029999999999983</v>
      </c>
      <c r="Q11" s="134">
        <v>2.6026603333216016</v>
      </c>
      <c r="R11" s="134">
        <v>6.2399999999999997E-2</v>
      </c>
      <c r="S11" s="134">
        <v>9.7150000000000014E-2</v>
      </c>
      <c r="T11" s="134">
        <v>1.895933333333335</v>
      </c>
      <c r="U11" s="134">
        <v>1.1536004259602308</v>
      </c>
      <c r="V11" s="134">
        <v>2.9374912000000002</v>
      </c>
      <c r="W11" s="134">
        <v>2.8129841999999998</v>
      </c>
      <c r="X11" s="134">
        <f t="shared" si="21"/>
        <v>2.9374912000000002</v>
      </c>
      <c r="Y11" s="134">
        <f t="shared" si="22"/>
        <v>2.6937544900388599</v>
      </c>
      <c r="Z11" s="134">
        <f t="shared" si="23"/>
        <v>1.0904821545031091</v>
      </c>
      <c r="AA11" s="135">
        <v>95.458333333332973</v>
      </c>
      <c r="AB11" s="135">
        <f t="shared" si="24"/>
        <v>5.4583333333329733</v>
      </c>
      <c r="AC11" s="134">
        <v>2.3765348894586138</v>
      </c>
      <c r="AD11" s="136">
        <v>3320.52</v>
      </c>
      <c r="AE11" s="136">
        <v>2118.3200000000002</v>
      </c>
      <c r="AF11" s="137">
        <v>1.5675252086559159</v>
      </c>
      <c r="AG11" s="136">
        <v>3337.34</v>
      </c>
      <c r="AH11" s="136">
        <v>2084.9699999999998</v>
      </c>
      <c r="AI11" s="137">
        <v>1.600665717012715</v>
      </c>
      <c r="AJ11" s="136">
        <v>3304.36</v>
      </c>
      <c r="AK11" s="136">
        <v>2170.23</v>
      </c>
      <c r="AL11" s="137">
        <v>1.5225851637844836</v>
      </c>
      <c r="AM11" s="138">
        <v>3320.7400000000002</v>
      </c>
      <c r="AN11" s="138">
        <v>2029.6999999999998</v>
      </c>
      <c r="AO11" s="138">
        <v>2340.7799999999997</v>
      </c>
      <c r="AP11" s="139">
        <f t="shared" si="25"/>
        <v>0.1650089604851038</v>
      </c>
      <c r="AR11" s="134">
        <v>10.738858398161378</v>
      </c>
      <c r="AS11" s="141">
        <v>16.058287795992715</v>
      </c>
      <c r="AT11" s="134">
        <v>2.3747707452214328</v>
      </c>
      <c r="AU11" s="134">
        <v>2.6604754348923954</v>
      </c>
      <c r="AV11" s="134">
        <v>4.3779166666666667</v>
      </c>
      <c r="AW11" s="134">
        <v>4.0051422892040218</v>
      </c>
      <c r="AX11" s="134">
        <v>8.168333333333333E-2</v>
      </c>
      <c r="AY11" s="134">
        <v>9.3666666666666662E-2</v>
      </c>
      <c r="AZ11" s="134">
        <v>2.5478499999999999</v>
      </c>
      <c r="BA11" s="134">
        <v>1.093073941085057</v>
      </c>
      <c r="BB11" s="134"/>
      <c r="BC11" s="134"/>
      <c r="BD11" s="134"/>
      <c r="BE11" s="134"/>
      <c r="BF11" s="134"/>
      <c r="BG11" s="134"/>
      <c r="BH11" s="134"/>
      <c r="BI11" s="142">
        <v>2.4862778495352429</v>
      </c>
      <c r="BJ11" s="136">
        <v>3913.3</v>
      </c>
      <c r="BK11" s="136">
        <v>2041.94</v>
      </c>
      <c r="BL11" s="137">
        <v>1.9164617961350481</v>
      </c>
      <c r="BM11" s="136">
        <v>3884.88</v>
      </c>
      <c r="BN11" s="136">
        <v>2101.5700000000002</v>
      </c>
      <c r="BO11" s="137">
        <v>1.848560837849798</v>
      </c>
      <c r="BP11" s="136">
        <v>3897.15</v>
      </c>
      <c r="BQ11" s="136">
        <v>2135.12</v>
      </c>
      <c r="BR11" s="137">
        <v>1.8252604069092138</v>
      </c>
      <c r="BS11" s="138">
        <v>3898.4433333333332</v>
      </c>
      <c r="BT11" s="143">
        <v>2092.8766666666666</v>
      </c>
      <c r="BU11" s="139">
        <v>1.8627200519858631</v>
      </c>
      <c r="BV11" s="138">
        <v>20.446002932009282</v>
      </c>
      <c r="BW11" s="138">
        <v>37.250899736998491</v>
      </c>
      <c r="BX11" s="138"/>
      <c r="BY11" s="144"/>
      <c r="BZ11" s="134">
        <v>10.811418948835385</v>
      </c>
      <c r="CA11" s="145">
        <v>2.3752501472435585</v>
      </c>
      <c r="CB11" s="134">
        <v>2.669084570991175</v>
      </c>
      <c r="CC11" s="134"/>
      <c r="CD11" s="134">
        <v>2.9880499999999999</v>
      </c>
      <c r="CE11" s="134">
        <v>2.6803099011060727</v>
      </c>
      <c r="CF11" s="134">
        <v>4.3799999999999999E-2</v>
      </c>
      <c r="CG11" s="134">
        <v>6.5449999999999994E-2</v>
      </c>
      <c r="CH11" s="134">
        <v>1.7536999999999998</v>
      </c>
      <c r="CI11" s="134">
        <v>1.1148151184931763</v>
      </c>
      <c r="CJ11" s="134">
        <v>2.3737800190303386</v>
      </c>
      <c r="CK11" s="138">
        <v>3248.31</v>
      </c>
      <c r="CL11" s="138">
        <v>1948.48</v>
      </c>
      <c r="CM11" s="139">
        <v>1.6670994826736738</v>
      </c>
      <c r="CN11" s="138">
        <v>3268</v>
      </c>
      <c r="CO11" s="138">
        <v>1962.92</v>
      </c>
      <c r="CP11" s="139">
        <v>1.664866627269578</v>
      </c>
      <c r="CQ11" s="138">
        <v>3276.94</v>
      </c>
      <c r="CR11" s="138">
        <v>2169.9299999999998</v>
      </c>
      <c r="CS11" s="139">
        <v>1.5101593138949183</v>
      </c>
      <c r="CT11" s="138">
        <v>3264.4166666666665</v>
      </c>
      <c r="CU11" s="132">
        <v>11</v>
      </c>
      <c r="CV11" s="134">
        <v>10.716279677711487</v>
      </c>
      <c r="CW11" s="134">
        <v>2.3830580035291149</v>
      </c>
      <c r="CX11" s="134">
        <v>2.669084570991175</v>
      </c>
      <c r="CY11" s="146">
        <v>3.7389666666666663</v>
      </c>
      <c r="CZ11" s="146">
        <v>3.4049781324014057</v>
      </c>
      <c r="DA11" s="146">
        <v>7.6516666666666663E-2</v>
      </c>
      <c r="DB11" s="146">
        <v>0.10203333333333332</v>
      </c>
      <c r="DC11" s="146">
        <v>1.9350500000000002</v>
      </c>
      <c r="DD11" s="146">
        <v>1.0980883052043893</v>
      </c>
      <c r="DE11" s="134">
        <v>2.3757907829222993</v>
      </c>
      <c r="DF11" s="138">
        <v>3723.11</v>
      </c>
      <c r="DG11" s="138">
        <v>2021.82</v>
      </c>
      <c r="DH11" s="138">
        <v>3732.9</v>
      </c>
      <c r="DI11" s="138">
        <v>2052.86</v>
      </c>
      <c r="DJ11" s="138">
        <v>3732.9</v>
      </c>
      <c r="DK11" s="138">
        <v>2101.2399999999998</v>
      </c>
      <c r="DL11" s="138">
        <v>3729.6366666666668</v>
      </c>
      <c r="DM11" s="143">
        <v>2058.64</v>
      </c>
      <c r="DN11" s="147">
        <v>1912.69</v>
      </c>
      <c r="DO11" s="147">
        <v>2195.25</v>
      </c>
      <c r="DP11" s="139">
        <f t="shared" si="5"/>
        <v>0.15864106012767323</v>
      </c>
      <c r="DQ11" s="147">
        <v>1912.69</v>
      </c>
      <c r="DR11" s="147">
        <v>2195.25</v>
      </c>
      <c r="DS11" s="17">
        <v>0.15864106012767323</v>
      </c>
      <c r="DT11" s="37">
        <f t="shared" si="6"/>
        <v>-3.7796729550170305</v>
      </c>
      <c r="DU11" s="37">
        <f t="shared" si="7"/>
        <v>-2.3024499819154243</v>
      </c>
      <c r="DV11" s="37">
        <f t="shared" si="8"/>
        <v>-1.5120368656411147</v>
      </c>
      <c r="DW11" s="37"/>
      <c r="DX11" s="37">
        <f t="shared" si="9"/>
        <v>7.6306144749018294</v>
      </c>
      <c r="DY11" s="37">
        <f t="shared" si="10"/>
        <v>-6.2229814371939476</v>
      </c>
      <c r="DZ11" s="128" t="s">
        <v>19</v>
      </c>
      <c r="EA11" s="130">
        <v>25.579999923706001</v>
      </c>
      <c r="EB11" s="130">
        <v>27.110000610351499</v>
      </c>
      <c r="EC11" s="200"/>
      <c r="ED11" s="148">
        <v>1945.6758720930234</v>
      </c>
      <c r="EE11" s="148">
        <v>1940.0362318840578</v>
      </c>
      <c r="EF11" s="139">
        <v>0</v>
      </c>
      <c r="EG11" s="132">
        <v>11</v>
      </c>
      <c r="EH11" s="32">
        <f>(ED11-DN11)/DN11*100</f>
        <v>1.7245801511496017</v>
      </c>
      <c r="EI11" s="32">
        <f>(EE11-DO11)/DO11*100</f>
        <v>-11.62572682455038</v>
      </c>
      <c r="EJ11" s="132" t="s">
        <v>66</v>
      </c>
      <c r="EK11" s="183">
        <f t="shared" si="20"/>
        <v>-5.6396402089656021</v>
      </c>
      <c r="EM11" s="134">
        <v>10.738858398161378</v>
      </c>
      <c r="EN11" s="141">
        <v>16.058287795992715</v>
      </c>
      <c r="EP11" s="32">
        <f>(ED11-DN11)/DN11*100</f>
        <v>1.7245801511496017</v>
      </c>
      <c r="EQ11" s="32">
        <f>(EE11-DO11)/DO11*100</f>
        <v>-11.62572682455038</v>
      </c>
      <c r="ER11" s="181"/>
      <c r="ES11" s="192">
        <f t="shared" si="16"/>
        <v>1887.3055959302326</v>
      </c>
      <c r="ET11" s="192">
        <f t="shared" si="17"/>
        <v>1881.835144927536</v>
      </c>
      <c r="EU11" s="192">
        <f t="shared" si="18"/>
        <v>2004.0461482558142</v>
      </c>
      <c r="EV11" s="192">
        <f t="shared" si="19"/>
        <v>1998.2373188405795</v>
      </c>
      <c r="EW11" s="194">
        <f>(ES11-DN11)/DN11*100</f>
        <v>-1.3271572533848908</v>
      </c>
      <c r="EX11" s="194">
        <f>(ET11-DO11)/DO11*100</f>
        <v>-14.276955019813869</v>
      </c>
      <c r="EY11" s="198">
        <v>11</v>
      </c>
      <c r="FP11" s="114">
        <v>4500</v>
      </c>
      <c r="FQ11" s="114">
        <f t="shared" si="11"/>
        <v>4550</v>
      </c>
      <c r="FR11" s="126">
        <f t="shared" si="12"/>
        <v>1.1111111111111112</v>
      </c>
    </row>
    <row r="12" spans="1:175" s="140" customFormat="1" ht="16">
      <c r="A12" s="127" t="s">
        <v>14</v>
      </c>
      <c r="B12" s="128" t="s">
        <v>15</v>
      </c>
      <c r="C12" s="128" t="s">
        <v>21</v>
      </c>
      <c r="D12" s="129">
        <v>1390.05</v>
      </c>
      <c r="E12" s="130">
        <v>25.549999237060501</v>
      </c>
      <c r="F12" s="130">
        <v>26.899999618530199</v>
      </c>
      <c r="G12" s="130">
        <v>33.389999389648402</v>
      </c>
      <c r="H12" s="130">
        <v>9.4595382433634292</v>
      </c>
      <c r="I12" s="130">
        <v>0.14554800000000001</v>
      </c>
      <c r="J12" s="130">
        <v>2.67881321883866</v>
      </c>
      <c r="K12" s="130">
        <v>2.4254098579343402</v>
      </c>
      <c r="L12" s="131">
        <v>8.016972E-2</v>
      </c>
      <c r="M12" s="132">
        <v>17</v>
      </c>
      <c r="N12" s="133" t="s">
        <v>70</v>
      </c>
      <c r="O12" s="132" t="s">
        <v>66</v>
      </c>
      <c r="P12" s="134">
        <v>3.1079166666666667</v>
      </c>
      <c r="Q12" s="134">
        <v>2.6874279805863601</v>
      </c>
      <c r="R12" s="134">
        <v>4.3216666666666667E-2</v>
      </c>
      <c r="S12" s="134">
        <v>4.8666666666666664E-2</v>
      </c>
      <c r="T12" s="134">
        <v>1.9629499999999998</v>
      </c>
      <c r="U12" s="134">
        <v>1.1562471647485857</v>
      </c>
      <c r="V12" s="134">
        <v>3.1928038000000001</v>
      </c>
      <c r="W12" s="134">
        <v>2.9678648999999999</v>
      </c>
      <c r="X12" s="134">
        <f t="shared" si="21"/>
        <v>3.1928038000000001</v>
      </c>
      <c r="Y12" s="134">
        <f t="shared" si="22"/>
        <v>2.7587733592186305</v>
      </c>
      <c r="Z12" s="134">
        <f t="shared" si="23"/>
        <v>1.1573273278615031</v>
      </c>
      <c r="AA12" s="135">
        <v>87</v>
      </c>
      <c r="AB12" s="135">
        <f t="shared" si="24"/>
        <v>-3</v>
      </c>
      <c r="AC12" s="134">
        <v>2.4243536400501591</v>
      </c>
      <c r="AD12" s="136">
        <v>3778.69</v>
      </c>
      <c r="AE12" s="136">
        <v>2333.7600000000002</v>
      </c>
      <c r="AF12" s="137">
        <v>1.6191424996572055</v>
      </c>
      <c r="AG12" s="136">
        <v>3746.41</v>
      </c>
      <c r="AH12" s="136">
        <v>2375.6999999999998</v>
      </c>
      <c r="AI12" s="137">
        <v>1.5769709980216358</v>
      </c>
      <c r="AJ12" s="136">
        <v>3759.7</v>
      </c>
      <c r="AK12" s="136">
        <v>2609.8200000000002</v>
      </c>
      <c r="AL12" s="137">
        <v>1.4405974358384868</v>
      </c>
      <c r="AM12" s="138">
        <v>3761.6</v>
      </c>
      <c r="AN12" s="138">
        <v>2343.91</v>
      </c>
      <c r="AO12" s="138">
        <v>2636.7200000000003</v>
      </c>
      <c r="AP12" s="139">
        <f t="shared" si="25"/>
        <v>0.13272670876478554</v>
      </c>
      <c r="AR12" s="134">
        <v>9.3179832451046014</v>
      </c>
      <c r="AS12" s="141">
        <v>13.868397757450577</v>
      </c>
      <c r="AT12" s="134">
        <v>2.4230862928509023</v>
      </c>
      <c r="AU12" s="134">
        <v>2.6720692586715038</v>
      </c>
      <c r="AV12" s="134">
        <v>4.33</v>
      </c>
      <c r="AW12" s="134">
        <v>3.96662789325122</v>
      </c>
      <c r="AX12" s="134">
        <v>5.2416666666666667E-2</v>
      </c>
      <c r="AY12" s="134">
        <v>6.9266666666666671E-2</v>
      </c>
      <c r="AZ12" s="134">
        <v>2.3824333333333332</v>
      </c>
      <c r="BA12" s="134">
        <v>1.0916073089101748</v>
      </c>
      <c r="BB12" s="134"/>
      <c r="BC12" s="134"/>
      <c r="BD12" s="134"/>
      <c r="BE12" s="134"/>
      <c r="BF12" s="134"/>
      <c r="BG12" s="134"/>
      <c r="BH12" s="134"/>
      <c r="BI12" s="142">
        <v>2.5191324118593257</v>
      </c>
      <c r="BJ12" s="136">
        <v>4172.83</v>
      </c>
      <c r="BK12" s="136">
        <v>2198.25</v>
      </c>
      <c r="BL12" s="137">
        <v>1.8982508813829182</v>
      </c>
      <c r="BM12" s="136">
        <v>4174.26</v>
      </c>
      <c r="BN12" s="136">
        <v>2260.1</v>
      </c>
      <c r="BO12" s="137">
        <v>1.8469359762842354</v>
      </c>
      <c r="BP12" s="136">
        <v>4172.88</v>
      </c>
      <c r="BQ12" s="136">
        <v>2273.61</v>
      </c>
      <c r="BR12" s="137">
        <v>1.8353543483710926</v>
      </c>
      <c r="BS12" s="138">
        <v>4173.3233333333337</v>
      </c>
      <c r="BT12" s="143">
        <v>2243.9866666666671</v>
      </c>
      <c r="BU12" s="139">
        <v>1.8597808067784121</v>
      </c>
      <c r="BV12" s="138">
        <v>26.525175818750558</v>
      </c>
      <c r="BW12" s="138">
        <v>48.326642044232166</v>
      </c>
      <c r="BX12" s="138"/>
      <c r="BY12" s="144"/>
      <c r="BZ12" s="134">
        <v>9.1976531040422458</v>
      </c>
      <c r="CA12" s="145">
        <v>2.4253339994494443</v>
      </c>
      <c r="CB12" s="134">
        <v>2.6768166807459259</v>
      </c>
      <c r="CC12" s="134"/>
      <c r="CD12" s="134">
        <v>2.8878833333333329</v>
      </c>
      <c r="CE12" s="134">
        <v>3.2961587179624061</v>
      </c>
      <c r="CF12" s="134">
        <v>6.1399999999999996E-2</v>
      </c>
      <c r="CG12" s="134">
        <v>3.5975E-2</v>
      </c>
      <c r="CH12" s="134">
        <v>1.9087916666666649</v>
      </c>
      <c r="CI12" s="134">
        <v>0.87613600570743821</v>
      </c>
      <c r="CJ12" s="134">
        <v>2.4189979902732719</v>
      </c>
      <c r="CK12" s="138">
        <v>3614.08</v>
      </c>
      <c r="CL12" s="138">
        <v>2144.17</v>
      </c>
      <c r="CM12" s="139">
        <v>1.6855379937225126</v>
      </c>
      <c r="CN12" s="138">
        <v>3654.48</v>
      </c>
      <c r="CO12" s="138">
        <v>2253.9699999999998</v>
      </c>
      <c r="CP12" s="139">
        <v>1.6213525468395766</v>
      </c>
      <c r="CQ12" s="138">
        <v>3628.65</v>
      </c>
      <c r="CR12" s="138">
        <v>2535.4899999999998</v>
      </c>
      <c r="CS12" s="139">
        <v>1.4311434870577286</v>
      </c>
      <c r="CT12" s="138">
        <v>3632.4033333333332</v>
      </c>
      <c r="CU12" s="132">
        <v>17</v>
      </c>
      <c r="CV12" s="134">
        <v>9.3188816473032894</v>
      </c>
      <c r="CW12" s="134">
        <v>2.4273673023519406</v>
      </c>
      <c r="CX12" s="134">
        <v>2.6768166807459259</v>
      </c>
      <c r="CY12" s="146">
        <v>3.7493999999999996</v>
      </c>
      <c r="CZ12" s="146">
        <v>3.3606363924894653</v>
      </c>
      <c r="DA12" s="146">
        <v>5.4433333333333341E-2</v>
      </c>
      <c r="DB12" s="146">
        <v>6.2516666666666665E-2</v>
      </c>
      <c r="DC12" s="146">
        <v>1.8088666666666668</v>
      </c>
      <c r="DD12" s="146">
        <v>1.1156815442394674</v>
      </c>
      <c r="DE12" s="134">
        <v>2.4211527909617412</v>
      </c>
      <c r="DF12" s="138">
        <v>3924.25</v>
      </c>
      <c r="DG12" s="138">
        <v>2198</v>
      </c>
      <c r="DH12" s="138">
        <v>3908.59</v>
      </c>
      <c r="DI12" s="138">
        <v>2179.88</v>
      </c>
      <c r="DJ12" s="138">
        <v>3926.19</v>
      </c>
      <c r="DK12" s="138">
        <v>2293.6</v>
      </c>
      <c r="DL12" s="138">
        <v>3919.6766666666667</v>
      </c>
      <c r="DM12" s="143">
        <v>2223.8266666666664</v>
      </c>
      <c r="DN12" s="147">
        <v>2152.4</v>
      </c>
      <c r="DO12" s="147">
        <v>2343.17</v>
      </c>
      <c r="DP12" s="139">
        <f t="shared" si="5"/>
        <v>9.2559048551396364E-2</v>
      </c>
      <c r="DQ12" s="147"/>
      <c r="DR12" s="147"/>
      <c r="DS12" s="17"/>
      <c r="DT12" s="37">
        <f t="shared" si="6"/>
        <v>-4.1681199860481302</v>
      </c>
      <c r="DU12" s="37">
        <f t="shared" si="7"/>
        <v>-4.9581444018137342</v>
      </c>
      <c r="DV12" s="37">
        <f t="shared" si="8"/>
        <v>0.83123841679358001</v>
      </c>
      <c r="DW12" s="37"/>
      <c r="DX12" s="185">
        <f t="shared" si="9"/>
        <v>3.3184662082636254</v>
      </c>
      <c r="DY12" s="185">
        <f t="shared" si="10"/>
        <v>-5.0932426299984082</v>
      </c>
      <c r="DZ12" s="128" t="s">
        <v>21</v>
      </c>
      <c r="EA12" s="130">
        <v>25.549999237060501</v>
      </c>
      <c r="EB12" s="130">
        <v>26.899999618530199</v>
      </c>
      <c r="EC12" s="200"/>
      <c r="ED12" s="148"/>
      <c r="EE12" s="148"/>
      <c r="EF12" s="139"/>
      <c r="EG12" s="132">
        <v>17</v>
      </c>
      <c r="EH12" s="32"/>
      <c r="EI12" s="32"/>
      <c r="EJ12" s="132" t="s">
        <v>66</v>
      </c>
      <c r="EK12" s="42"/>
      <c r="EM12" s="134">
        <v>9.3179832451046014</v>
      </c>
      <c r="EN12" s="141">
        <v>13.868397757450577</v>
      </c>
      <c r="EP12" s="32"/>
      <c r="EQ12" s="32"/>
      <c r="ER12" s="181"/>
      <c r="ES12" s="192"/>
      <c r="ET12" s="192"/>
      <c r="EU12" s="192"/>
      <c r="EV12" s="192"/>
      <c r="EW12" s="194"/>
      <c r="EX12" s="194"/>
      <c r="EY12" s="195"/>
      <c r="FP12" s="114">
        <v>5000</v>
      </c>
      <c r="FQ12" s="114">
        <f t="shared" si="11"/>
        <v>5050</v>
      </c>
      <c r="FR12" s="126">
        <f t="shared" si="12"/>
        <v>1</v>
      </c>
    </row>
    <row r="13" spans="1:175" s="140" customFormat="1" ht="16">
      <c r="A13" s="127" t="s">
        <v>14</v>
      </c>
      <c r="B13" s="128" t="s">
        <v>15</v>
      </c>
      <c r="C13" s="128" t="s">
        <v>22</v>
      </c>
      <c r="D13" s="129">
        <v>1390.32</v>
      </c>
      <c r="E13" s="130">
        <v>25.620000839233398</v>
      </c>
      <c r="F13" s="130">
        <v>27.209999084472599</v>
      </c>
      <c r="G13" s="130">
        <v>35.840000152587798</v>
      </c>
      <c r="H13" s="130">
        <v>4.1837977654328702</v>
      </c>
      <c r="I13" s="130">
        <v>0.18050450000000001</v>
      </c>
      <c r="J13" s="130">
        <v>2.66996796622337</v>
      </c>
      <c r="K13" s="130">
        <v>2.55826190611474</v>
      </c>
      <c r="L13" s="131">
        <v>9.7783090000000003E-2</v>
      </c>
      <c r="M13" s="132">
        <v>18</v>
      </c>
      <c r="N13" s="133" t="s">
        <v>71</v>
      </c>
      <c r="O13" s="132" t="s">
        <v>66</v>
      </c>
      <c r="P13" s="134">
        <v>3.1905000000000001</v>
      </c>
      <c r="Q13" s="134">
        <v>2.8365567014873001</v>
      </c>
      <c r="R13" s="134">
        <v>0.10023333333333334</v>
      </c>
      <c r="S13" s="134">
        <v>0.11633333333333334</v>
      </c>
      <c r="T13" s="134">
        <v>2.1251833333333332</v>
      </c>
      <c r="U13" s="134">
        <v>1.1271736089796529</v>
      </c>
      <c r="V13" s="134">
        <v>3.2038655</v>
      </c>
      <c r="W13" s="134">
        <v>3.0726429999999998</v>
      </c>
      <c r="X13" s="134">
        <f t="shared" si="21"/>
        <v>3.2038655</v>
      </c>
      <c r="Y13" s="134">
        <f t="shared" si="22"/>
        <v>2.9467950528662952</v>
      </c>
      <c r="Z13" s="134">
        <f t="shared" si="23"/>
        <v>1.0872373010412302</v>
      </c>
      <c r="AA13" s="135">
        <v>112.33333333333297</v>
      </c>
      <c r="AB13" s="135">
        <f t="shared" si="24"/>
        <v>22.333333333332973</v>
      </c>
      <c r="AC13" s="134">
        <v>2.5710705467092674</v>
      </c>
      <c r="AD13" s="136">
        <v>3838.55</v>
      </c>
      <c r="AE13" s="136">
        <v>2435.33</v>
      </c>
      <c r="AF13" s="137">
        <v>1.576192959475718</v>
      </c>
      <c r="AG13" s="136">
        <v>3828.03</v>
      </c>
      <c r="AH13" s="136">
        <v>2329.5500000000002</v>
      </c>
      <c r="AI13" s="137">
        <v>1.6432486961001052</v>
      </c>
      <c r="AJ13" s="136">
        <v>3838.78</v>
      </c>
      <c r="AK13" s="136">
        <v>2553.23</v>
      </c>
      <c r="AL13" s="137">
        <v>1.5034994888827093</v>
      </c>
      <c r="AM13" s="138">
        <v>3835.1200000000003</v>
      </c>
      <c r="AN13" s="135">
        <v>2066.895</v>
      </c>
      <c r="AO13" s="135">
        <v>2576.665</v>
      </c>
      <c r="AP13" s="139">
        <f t="shared" si="25"/>
        <v>0.27705022686717212</v>
      </c>
      <c r="AR13" s="134">
        <v>3.9378486750348509</v>
      </c>
      <c r="AS13" s="141">
        <v>6.9663742690058488</v>
      </c>
      <c r="AT13" s="134">
        <v>2.564959594716548</v>
      </c>
      <c r="AU13" s="134">
        <v>2.6701042599385891</v>
      </c>
      <c r="AV13" s="134">
        <v>4.2846166666666665</v>
      </c>
      <c r="AW13" s="134">
        <v>3.9477773342228191</v>
      </c>
      <c r="AX13" s="134">
        <v>0.126</v>
      </c>
      <c r="AY13" s="134">
        <v>0.11626666666666666</v>
      </c>
      <c r="AZ13" s="134">
        <v>2.2698</v>
      </c>
      <c r="BA13" s="134">
        <v>1.0853237920801224</v>
      </c>
      <c r="BB13" s="134"/>
      <c r="BC13" s="134"/>
      <c r="BD13" s="134"/>
      <c r="BE13" s="134"/>
      <c r="BF13" s="134"/>
      <c r="BG13" s="134"/>
      <c r="BH13" s="134"/>
      <c r="BI13" s="142">
        <v>2.6116995677641146</v>
      </c>
      <c r="BJ13" s="136">
        <v>4641.45</v>
      </c>
      <c r="BK13" s="136">
        <v>2457.37</v>
      </c>
      <c r="BL13" s="137">
        <v>1.8887876062619793</v>
      </c>
      <c r="BM13" s="136">
        <v>4625.32</v>
      </c>
      <c r="BN13" s="136">
        <v>2434.96</v>
      </c>
      <c r="BO13" s="137">
        <v>1.8995466044616749</v>
      </c>
      <c r="BP13" s="136">
        <v>4615.22</v>
      </c>
      <c r="BQ13" s="136">
        <v>2480.34</v>
      </c>
      <c r="BR13" s="137">
        <v>1.8607207076449197</v>
      </c>
      <c r="BS13" s="138">
        <v>4627.3300000000008</v>
      </c>
      <c r="BT13" s="143">
        <v>2457.5566666666668</v>
      </c>
      <c r="BU13" s="139">
        <v>1.8828985971161061</v>
      </c>
      <c r="BV13" s="138">
        <v>45.558273655803355</v>
      </c>
      <c r="BW13" s="138">
        <v>83.003347391983056</v>
      </c>
      <c r="BX13" s="138"/>
      <c r="BY13" s="144"/>
      <c r="BZ13" s="134">
        <v>4.1688466457388333</v>
      </c>
      <c r="CA13" s="145">
        <v>2.5610938201846039</v>
      </c>
      <c r="CB13" s="134">
        <v>2.6728857158981878</v>
      </c>
      <c r="CC13" s="134"/>
      <c r="CD13" s="134">
        <v>3.1152499999999996</v>
      </c>
      <c r="CE13" s="134">
        <v>2.8221235335134516</v>
      </c>
      <c r="CF13" s="134">
        <v>0.11403333333333333</v>
      </c>
      <c r="CG13" s="134">
        <v>0.18490833333333334</v>
      </c>
      <c r="CH13" s="134">
        <v>1.9365666666666668</v>
      </c>
      <c r="CI13" s="134">
        <v>1.1038673406764781</v>
      </c>
      <c r="CJ13" s="134">
        <v>2.5648047430303031</v>
      </c>
      <c r="CK13" s="138">
        <v>3822.35</v>
      </c>
      <c r="CL13" s="138">
        <v>2091.31</v>
      </c>
      <c r="CM13" s="139">
        <v>1.8277299874241504</v>
      </c>
      <c r="CN13" s="138">
        <v>3810.13</v>
      </c>
      <c r="CO13" s="138">
        <v>2194.5300000000002</v>
      </c>
      <c r="CP13" s="139">
        <v>1.736194082559819</v>
      </c>
      <c r="CQ13" s="138">
        <v>3821.61</v>
      </c>
      <c r="CR13" s="138">
        <v>2457.9699999999998</v>
      </c>
      <c r="CS13" s="139">
        <v>1.5547830119977055</v>
      </c>
      <c r="CT13" s="138">
        <v>3818.03</v>
      </c>
      <c r="CU13" s="132">
        <v>18</v>
      </c>
      <c r="CV13" s="134">
        <v>3.9871821222369048</v>
      </c>
      <c r="CW13" s="134">
        <v>2.5663128944860714</v>
      </c>
      <c r="CX13" s="134">
        <v>2.6728857158981878</v>
      </c>
      <c r="CY13" s="146">
        <v>3.7939166666666666</v>
      </c>
      <c r="CZ13" s="146">
        <v>3.6344616015404769</v>
      </c>
      <c r="DA13" s="146">
        <v>0.11720000000000001</v>
      </c>
      <c r="DB13" s="146">
        <v>0.12106666666666666</v>
      </c>
      <c r="DC13" s="146">
        <v>2.0302666666666664</v>
      </c>
      <c r="DD13" s="146">
        <v>1.0438730911501732</v>
      </c>
      <c r="DE13" s="134">
        <v>2.5649670543974832</v>
      </c>
      <c r="DF13" s="138">
        <v>4446.75</v>
      </c>
      <c r="DG13" s="138">
        <v>2309.0700000000002</v>
      </c>
      <c r="DH13" s="138">
        <v>4463.53</v>
      </c>
      <c r="DI13" s="138">
        <v>2413.77</v>
      </c>
      <c r="DJ13" s="138">
        <v>4484.33</v>
      </c>
      <c r="DK13" s="138">
        <v>2480.88</v>
      </c>
      <c r="DL13" s="138">
        <v>4464.87</v>
      </c>
      <c r="DM13" s="143">
        <v>2401.2400000000002</v>
      </c>
      <c r="DN13" s="147">
        <v>2220.9899999999998</v>
      </c>
      <c r="DO13" s="147">
        <v>2665.87</v>
      </c>
      <c r="DP13" s="139">
        <f t="shared" si="5"/>
        <v>0.22036853147063354</v>
      </c>
      <c r="DQ13" s="147">
        <v>2220.9899999999998</v>
      </c>
      <c r="DR13" s="147">
        <v>2665.87</v>
      </c>
      <c r="DS13" s="17">
        <v>0.22036853147063354</v>
      </c>
      <c r="DT13" s="179">
        <f t="shared" si="6"/>
        <v>-6.9253651929960318</v>
      </c>
      <c r="DU13" s="37">
        <f t="shared" si="7"/>
        <v>-2.7050885169778516</v>
      </c>
      <c r="DV13" s="37">
        <f t="shared" si="8"/>
        <v>-4.3376129457239019</v>
      </c>
      <c r="DW13" s="37"/>
      <c r="DX13" s="37">
        <f t="shared" si="9"/>
        <v>8.1157501834767594</v>
      </c>
      <c r="DY13" s="37">
        <f t="shared" si="10"/>
        <v>-9.9265905689324558</v>
      </c>
      <c r="DZ13" s="128" t="s">
        <v>22</v>
      </c>
      <c r="EA13" s="130">
        <v>25.620000839233398</v>
      </c>
      <c r="EB13" s="130">
        <v>27.209999084472599</v>
      </c>
      <c r="EC13" s="200"/>
      <c r="ED13" s="148">
        <v>2421.3636363636365</v>
      </c>
      <c r="EE13" s="148">
        <v>2596.0038986354775</v>
      </c>
      <c r="EF13" s="139">
        <f>(EE13^2-ED13^2)/(2*ED13^2)</f>
        <v>7.4725746573494553E-2</v>
      </c>
      <c r="EG13" s="132">
        <v>18</v>
      </c>
      <c r="EH13" s="32">
        <f t="shared" ref="EH13:EI15" si="26">(ED13-DN13)/DN13*100</f>
        <v>9.0218162334651097</v>
      </c>
      <c r="EI13" s="32">
        <f t="shared" si="26"/>
        <v>-2.6207617537435195</v>
      </c>
      <c r="EJ13" s="132" t="s">
        <v>66</v>
      </c>
      <c r="EK13" s="42">
        <f t="shared" si="20"/>
        <v>174.64026227184104</v>
      </c>
      <c r="EM13" s="134">
        <v>3.9378486750348509</v>
      </c>
      <c r="EN13" s="141">
        <v>6.9663742690058488</v>
      </c>
      <c r="EP13" s="32">
        <f t="shared" ref="EP13:EQ15" si="27">(ED13-DN13)/DN13*100</f>
        <v>9.0218162334651097</v>
      </c>
      <c r="EQ13" s="32">
        <f t="shared" si="27"/>
        <v>-2.6207617537435195</v>
      </c>
      <c r="ER13" s="181"/>
      <c r="ES13" s="192">
        <f t="shared" si="16"/>
        <v>2348.7227272727273</v>
      </c>
      <c r="ET13" s="192">
        <f t="shared" si="17"/>
        <v>2518.1237816764133</v>
      </c>
      <c r="EU13" s="192">
        <f t="shared" si="18"/>
        <v>2494.0045454545457</v>
      </c>
      <c r="EV13" s="192">
        <f t="shared" si="19"/>
        <v>2673.8840155945418</v>
      </c>
      <c r="EW13" s="194">
        <f t="shared" ref="EW13:EX15" si="28">(ES13-DN13)/DN13*100</f>
        <v>5.7511617464611513</v>
      </c>
      <c r="EX13" s="194">
        <f t="shared" si="28"/>
        <v>-5.542138901131211</v>
      </c>
      <c r="EY13" s="198">
        <v>18</v>
      </c>
      <c r="FP13" s="114">
        <v>5500</v>
      </c>
      <c r="FQ13" s="114">
        <f t="shared" si="11"/>
        <v>5550</v>
      </c>
      <c r="FR13" s="126">
        <f t="shared" si="12"/>
        <v>0.90909090909090906</v>
      </c>
    </row>
    <row r="14" spans="1:175" s="140" customFormat="1" ht="16">
      <c r="A14" s="149" t="s">
        <v>14</v>
      </c>
      <c r="B14" s="128" t="s">
        <v>15</v>
      </c>
      <c r="C14" s="128" t="s">
        <v>23</v>
      </c>
      <c r="D14" s="129">
        <v>1390.51</v>
      </c>
      <c r="E14" s="130">
        <v>25.569999694824201</v>
      </c>
      <c r="F14" s="130">
        <v>27.149999618530199</v>
      </c>
      <c r="G14" s="130">
        <v>32.930000305175703</v>
      </c>
      <c r="H14" s="130">
        <v>10.9289549234761</v>
      </c>
      <c r="I14" s="130">
        <v>0.19985269999999999</v>
      </c>
      <c r="J14" s="130">
        <v>2.6566256457795001</v>
      </c>
      <c r="K14" s="130">
        <v>2.3662842264667501</v>
      </c>
      <c r="L14" s="131">
        <v>0.1182396</v>
      </c>
      <c r="M14" s="132">
        <v>19</v>
      </c>
      <c r="N14" s="133" t="s">
        <v>72</v>
      </c>
      <c r="O14" s="132" t="s">
        <v>66</v>
      </c>
      <c r="P14" s="134">
        <v>2.6324166666666668</v>
      </c>
      <c r="Q14" s="134">
        <v>2.2622353024416926</v>
      </c>
      <c r="R14" s="134">
        <v>5.3883333333333339E-2</v>
      </c>
      <c r="S14" s="134">
        <v>4.3049999999999998E-2</v>
      </c>
      <c r="T14" s="134">
        <v>1.8240999999999998</v>
      </c>
      <c r="U14" s="134">
        <v>1.1636396981956767</v>
      </c>
      <c r="V14" s="134">
        <v>2.6179535999999999</v>
      </c>
      <c r="W14" s="134">
        <v>2.4249402</v>
      </c>
      <c r="X14" s="134">
        <f t="shared" si="21"/>
        <v>2.6179535999999999</v>
      </c>
      <c r="Y14" s="134">
        <f t="shared" si="22"/>
        <v>2.2461570646538731</v>
      </c>
      <c r="Z14" s="134">
        <f t="shared" si="23"/>
        <v>1.1655256175967461</v>
      </c>
      <c r="AA14" s="135">
        <v>77.75</v>
      </c>
      <c r="AB14" s="135">
        <f t="shared" si="24"/>
        <v>-12.25</v>
      </c>
      <c r="AC14" s="134">
        <v>2.369121424564983</v>
      </c>
      <c r="AD14" s="136">
        <v>3273.5</v>
      </c>
      <c r="AE14" s="136">
        <v>1930.42</v>
      </c>
      <c r="AF14" s="137">
        <v>1.6957449674164171</v>
      </c>
      <c r="AG14" s="136">
        <v>3248.26</v>
      </c>
      <c r="AH14" s="136">
        <v>1944.49</v>
      </c>
      <c r="AI14" s="137">
        <v>1.6704945769841966</v>
      </c>
      <c r="AJ14" s="136">
        <v>3264.16</v>
      </c>
      <c r="AK14" s="136">
        <v>2198.7199999999998</v>
      </c>
      <c r="AL14" s="137">
        <v>1.4845728423810218</v>
      </c>
      <c r="AM14" s="138">
        <v>3261.9733333333334</v>
      </c>
      <c r="AN14" s="138">
        <v>1944.02</v>
      </c>
      <c r="AO14" s="138">
        <v>2275.5</v>
      </c>
      <c r="AP14" s="139">
        <f t="shared" si="25"/>
        <v>0.1850499307893026</v>
      </c>
      <c r="AR14" s="134">
        <v>12.112464638300304</v>
      </c>
      <c r="AS14" s="141">
        <v>17.87668734038672</v>
      </c>
      <c r="AT14" s="134">
        <v>2.3525196463320626</v>
      </c>
      <c r="AU14" s="134">
        <v>2.6767386713602863</v>
      </c>
      <c r="AV14" s="134">
        <v>3.7329500000000002</v>
      </c>
      <c r="AW14" s="134">
        <v>3.4484717426047098</v>
      </c>
      <c r="AX14" s="134">
        <v>7.3237499999999997E-2</v>
      </c>
      <c r="AY14" s="134">
        <v>6.7722499999999991E-2</v>
      </c>
      <c r="AZ14" s="134">
        <v>2.459625</v>
      </c>
      <c r="BA14" s="134">
        <v>1.0824940085431634</v>
      </c>
      <c r="BB14" s="134"/>
      <c r="BC14" s="134"/>
      <c r="BD14" s="134"/>
      <c r="BE14" s="134"/>
      <c r="BF14" s="134"/>
      <c r="BG14" s="134"/>
      <c r="BH14" s="134"/>
      <c r="BI14" s="142">
        <v>2.4928985472277074</v>
      </c>
      <c r="BJ14" s="136">
        <v>3495.72</v>
      </c>
      <c r="BK14" s="136">
        <v>1902.44</v>
      </c>
      <c r="BL14" s="137">
        <v>1.8374929038497927</v>
      </c>
      <c r="BM14" s="136">
        <v>3494.58</v>
      </c>
      <c r="BN14" s="136">
        <v>1889.2</v>
      </c>
      <c r="BO14" s="137">
        <v>1.8497670971839932</v>
      </c>
      <c r="BP14" s="136">
        <v>3472.3</v>
      </c>
      <c r="BQ14" s="136">
        <v>1930.14</v>
      </c>
      <c r="BR14" s="137">
        <v>1.7989886743966759</v>
      </c>
      <c r="BS14" s="138">
        <v>3487.5333333333328</v>
      </c>
      <c r="BT14" s="143">
        <v>1907.2600000000002</v>
      </c>
      <c r="BU14" s="139">
        <v>1.8285568476942484</v>
      </c>
      <c r="BV14" s="138">
        <v>14.648783952401354</v>
      </c>
      <c r="BW14" s="138">
        <v>26.688853762490872</v>
      </c>
      <c r="BX14" s="138"/>
      <c r="BY14" s="144"/>
      <c r="BZ14" s="134">
        <v>12.122548736044456</v>
      </c>
      <c r="CA14" s="145">
        <v>2.353526993353253</v>
      </c>
      <c r="CB14" s="134">
        <v>2.6853253930150864</v>
      </c>
      <c r="CC14" s="134"/>
      <c r="CD14" s="134">
        <v>2.5282833333333334</v>
      </c>
      <c r="CE14" s="134">
        <v>2.1724072170181348</v>
      </c>
      <c r="CF14" s="134">
        <v>3.175E-2</v>
      </c>
      <c r="CG14" s="134">
        <v>2.8333333333333335E-2</v>
      </c>
      <c r="CH14" s="134">
        <v>1.7790166666666665</v>
      </c>
      <c r="CI14" s="134">
        <v>1.1638164859365903</v>
      </c>
      <c r="CJ14" s="134">
        <v>2.3644649115477758</v>
      </c>
      <c r="CK14" s="138">
        <v>2921.25</v>
      </c>
      <c r="CL14" s="138">
        <v>1707.78</v>
      </c>
      <c r="CM14" s="139">
        <v>1.7105540526297298</v>
      </c>
      <c r="CN14" s="138">
        <v>2915.61</v>
      </c>
      <c r="CO14" s="138">
        <v>1665.09</v>
      </c>
      <c r="CP14" s="139">
        <v>1.7510224672540224</v>
      </c>
      <c r="CQ14" s="138">
        <v>2912.32</v>
      </c>
      <c r="CR14" s="138">
        <v>2002.41</v>
      </c>
      <c r="CS14" s="139">
        <v>1.4544074390359616</v>
      </c>
      <c r="CT14" s="138">
        <v>2916.3933333333334</v>
      </c>
      <c r="CU14" s="132">
        <v>19</v>
      </c>
      <c r="CV14" s="134">
        <v>11.698539573450864</v>
      </c>
      <c r="CW14" s="134">
        <v>2.3711815392372917</v>
      </c>
      <c r="CX14" s="134">
        <v>2.6853253930150864</v>
      </c>
      <c r="CY14" s="146">
        <v>3.3046500000000005</v>
      </c>
      <c r="CZ14" s="146">
        <v>2.8928778156873221</v>
      </c>
      <c r="DA14" s="146">
        <v>7.1933333333333335E-2</v>
      </c>
      <c r="DB14" s="146">
        <v>6.6516666666666668E-2</v>
      </c>
      <c r="DC14" s="146">
        <v>1.9576</v>
      </c>
      <c r="DD14" s="146">
        <v>1.142339984799823</v>
      </c>
      <c r="DE14" s="134">
        <v>2.3670106666267756</v>
      </c>
      <c r="DF14" s="138">
        <v>3428.22</v>
      </c>
      <c r="DG14" s="138">
        <v>1849.7</v>
      </c>
      <c r="DH14" s="138">
        <v>3437.34</v>
      </c>
      <c r="DI14" s="138">
        <v>1888.97</v>
      </c>
      <c r="DJ14" s="138">
        <v>3428.8</v>
      </c>
      <c r="DK14" s="138">
        <v>1902.26</v>
      </c>
      <c r="DL14" s="138">
        <v>3431.4533333333334</v>
      </c>
      <c r="DM14" s="143">
        <v>1880.3100000000002</v>
      </c>
      <c r="DN14" s="147">
        <v>1533.84</v>
      </c>
      <c r="DO14" s="147">
        <v>1840.62</v>
      </c>
      <c r="DP14" s="139">
        <f t="shared" si="5"/>
        <v>0.22000938823276278</v>
      </c>
      <c r="DQ14" s="147">
        <v>1533.84</v>
      </c>
      <c r="DR14" s="147">
        <v>1840.62</v>
      </c>
      <c r="DS14" s="17">
        <v>0.22000938823276278</v>
      </c>
      <c r="DT14" s="37">
        <f t="shared" si="6"/>
        <v>-2.7630292389052991</v>
      </c>
      <c r="DU14" s="37">
        <f t="shared" si="7"/>
        <v>-0.69864266714329082</v>
      </c>
      <c r="DV14" s="37">
        <f t="shared" si="8"/>
        <v>-2.0789107291275131</v>
      </c>
      <c r="DW14" s="37"/>
      <c r="DX14" s="37">
        <f t="shared" si="9"/>
        <v>22.5884055703333</v>
      </c>
      <c r="DY14" s="185">
        <f t="shared" si="10"/>
        <v>2.1563386250285381</v>
      </c>
      <c r="DZ14" s="128" t="s">
        <v>23</v>
      </c>
      <c r="EA14" s="130">
        <v>25.569999694824201</v>
      </c>
      <c r="EB14" s="130">
        <v>27.149999618530199</v>
      </c>
      <c r="EC14" s="200"/>
      <c r="ED14" s="148">
        <v>1477.1847345132746</v>
      </c>
      <c r="EE14" s="148">
        <v>1646.578298397041</v>
      </c>
      <c r="EF14" s="139">
        <f>(EE14^2-ED14^2)/(2*ED14^2)</f>
        <v>0.12124821922973417</v>
      </c>
      <c r="EG14" s="132">
        <v>19</v>
      </c>
      <c r="EH14" s="32">
        <f t="shared" si="26"/>
        <v>-3.6936880956765563</v>
      </c>
      <c r="EI14" s="32">
        <f t="shared" si="26"/>
        <v>-10.542192391854861</v>
      </c>
      <c r="EJ14" s="132" t="s">
        <v>66</v>
      </c>
      <c r="EK14" s="42">
        <f t="shared" si="20"/>
        <v>169.39356388376632</v>
      </c>
      <c r="EM14" s="134">
        <v>12.112464638300304</v>
      </c>
      <c r="EN14" s="141">
        <v>17.87668734038672</v>
      </c>
      <c r="EP14" s="32">
        <f t="shared" si="27"/>
        <v>-3.6936880956765563</v>
      </c>
      <c r="EQ14" s="32">
        <f t="shared" si="27"/>
        <v>-10.542192391854861</v>
      </c>
      <c r="ER14" s="181"/>
      <c r="ES14" s="192">
        <f t="shared" si="16"/>
        <v>1432.8691924778764</v>
      </c>
      <c r="ET14" s="192">
        <f t="shared" si="17"/>
        <v>1597.1809494451297</v>
      </c>
      <c r="EU14" s="192">
        <f t="shared" si="18"/>
        <v>1521.5002765486729</v>
      </c>
      <c r="EV14" s="192">
        <f t="shared" si="19"/>
        <v>1695.9756473489522</v>
      </c>
      <c r="EW14" s="194">
        <f t="shared" si="28"/>
        <v>-6.5828774528062617</v>
      </c>
      <c r="EX14" s="194">
        <f t="shared" si="28"/>
        <v>-13.225926620099216</v>
      </c>
      <c r="EY14" s="198">
        <v>19</v>
      </c>
    </row>
    <row r="15" spans="1:175" s="140" customFormat="1" ht="16">
      <c r="A15" s="149" t="s">
        <v>14</v>
      </c>
      <c r="B15" s="128" t="s">
        <v>15</v>
      </c>
      <c r="C15" s="128" t="s">
        <v>24</v>
      </c>
      <c r="D15" s="129">
        <v>1391.22</v>
      </c>
      <c r="E15" s="130">
        <v>25.590000152587798</v>
      </c>
      <c r="F15" s="130">
        <v>27.7199993133544</v>
      </c>
      <c r="G15" s="130">
        <v>33.919998168945298</v>
      </c>
      <c r="H15" s="130">
        <v>10.1124921391112</v>
      </c>
      <c r="I15" s="130">
        <v>0.24893480000000001</v>
      </c>
      <c r="J15" s="130">
        <v>2.6517322801611498</v>
      </c>
      <c r="K15" s="130">
        <v>2.3835760617795798</v>
      </c>
      <c r="L15" s="131">
        <v>0.14512630000000001</v>
      </c>
      <c r="M15" s="132">
        <v>22</v>
      </c>
      <c r="N15" s="133" t="s">
        <v>72</v>
      </c>
      <c r="O15" s="132" t="s">
        <v>66</v>
      </c>
      <c r="P15" s="134">
        <v>2.9045166666666669</v>
      </c>
      <c r="Q15" s="134">
        <v>2.3464021039702416</v>
      </c>
      <c r="R15" s="134">
        <v>5.8883333333333336E-2</v>
      </c>
      <c r="S15" s="134">
        <v>5.135E-2</v>
      </c>
      <c r="T15" s="134">
        <v>1.9390166666666668</v>
      </c>
      <c r="U15" s="134">
        <v>1.2378968391973162</v>
      </c>
      <c r="V15" s="134">
        <v>2.8933018000000001</v>
      </c>
      <c r="W15" s="134">
        <v>2.6286968000000002</v>
      </c>
      <c r="X15" s="134">
        <f t="shared" si="21"/>
        <v>2.8933018000000001</v>
      </c>
      <c r="Y15" s="134">
        <f t="shared" si="22"/>
        <v>2.3882910750376061</v>
      </c>
      <c r="Z15" s="134">
        <f t="shared" si="23"/>
        <v>1.2114527539129385</v>
      </c>
      <c r="AA15" s="135">
        <v>90.666666666667027</v>
      </c>
      <c r="AB15" s="135">
        <f t="shared" si="24"/>
        <v>0.66666666666702667</v>
      </c>
      <c r="AC15" s="134">
        <v>2.3909523492146043</v>
      </c>
      <c r="AD15" s="136">
        <v>3338.91</v>
      </c>
      <c r="AE15" s="136">
        <v>2012.79</v>
      </c>
      <c r="AF15" s="137">
        <v>1.6588466755101128</v>
      </c>
      <c r="AG15" s="136">
        <v>3347.92</v>
      </c>
      <c r="AH15" s="136">
        <v>2027.78</v>
      </c>
      <c r="AI15" s="137">
        <v>1.6510272317509789</v>
      </c>
      <c r="AJ15" s="136">
        <v>3364.47</v>
      </c>
      <c r="AK15" s="136">
        <v>2302.0300000000002</v>
      </c>
      <c r="AL15" s="137">
        <v>1.4615230904896981</v>
      </c>
      <c r="AM15" s="138">
        <v>3350.4333333333329</v>
      </c>
      <c r="AN15" s="138">
        <v>1907.0149999999999</v>
      </c>
      <c r="AO15" s="138">
        <v>2351.6499999999996</v>
      </c>
      <c r="AP15" s="139">
        <f t="shared" si="25"/>
        <v>0.26033880698845985</v>
      </c>
      <c r="AR15" s="134">
        <v>10.20831999772404</v>
      </c>
      <c r="AS15" s="141">
        <v>14.482906594192531</v>
      </c>
      <c r="AT15" s="134">
        <v>2.3869721661255028</v>
      </c>
      <c r="AU15" s="134">
        <v>2.6583444769771543</v>
      </c>
      <c r="AV15" s="134">
        <v>4.1959666666666671</v>
      </c>
      <c r="AW15" s="134">
        <v>3.8802404293673547</v>
      </c>
      <c r="AX15" s="134">
        <v>5.1133333333333336E-2</v>
      </c>
      <c r="AY15" s="134">
        <v>4.8716666666666665E-2</v>
      </c>
      <c r="AZ15" s="134">
        <v>2.5938499999999998</v>
      </c>
      <c r="BA15" s="134">
        <v>1.0813676995141224</v>
      </c>
      <c r="BB15" s="134"/>
      <c r="BC15" s="134"/>
      <c r="BD15" s="134"/>
      <c r="BE15" s="134"/>
      <c r="BF15" s="134"/>
      <c r="BG15" s="134"/>
      <c r="BH15" s="134"/>
      <c r="BI15" s="142">
        <v>2.4949447497730834</v>
      </c>
      <c r="BJ15" s="136">
        <v>3814.56</v>
      </c>
      <c r="BK15" s="136">
        <v>2027.37</v>
      </c>
      <c r="BL15" s="137">
        <v>1.8815312449133608</v>
      </c>
      <c r="BM15" s="136">
        <v>3815.54</v>
      </c>
      <c r="BN15" s="136">
        <v>2012.79</v>
      </c>
      <c r="BO15" s="137">
        <v>1.8956473352908152</v>
      </c>
      <c r="BP15" s="136">
        <v>3789.43</v>
      </c>
      <c r="BQ15" s="136">
        <v>2058.6999999999998</v>
      </c>
      <c r="BR15" s="137">
        <v>1.8406907271579154</v>
      </c>
      <c r="BS15" s="138">
        <v>3806.51</v>
      </c>
      <c r="BT15" s="143">
        <v>2032.9533333333331</v>
      </c>
      <c r="BU15" s="139">
        <v>1.8724040230469303</v>
      </c>
      <c r="BV15" s="138">
        <v>19.106213001363994</v>
      </c>
      <c r="BW15" s="138">
        <v>34.809915034948311</v>
      </c>
      <c r="BX15" s="138"/>
      <c r="BY15" s="144"/>
      <c r="BZ15" s="134">
        <v>10.428863075380059</v>
      </c>
      <c r="CA15" s="145">
        <v>2.3849966554196738</v>
      </c>
      <c r="CB15" s="134">
        <v>2.6695952647422829</v>
      </c>
      <c r="CC15" s="134"/>
      <c r="CD15" s="134">
        <v>2.8637416666666664</v>
      </c>
      <c r="CE15" s="134">
        <v>2.3365499899606874</v>
      </c>
      <c r="CF15" s="134">
        <v>3.5333333333333335E-2</v>
      </c>
      <c r="CG15" s="134">
        <v>3.4849999999999999E-2</v>
      </c>
      <c r="CH15" s="134">
        <v>1.8090833333333334</v>
      </c>
      <c r="CI15" s="150">
        <f>CD15/CE15</f>
        <v>1.2256282463337533</v>
      </c>
      <c r="CJ15" s="134">
        <v>2.3876182963312016</v>
      </c>
      <c r="CK15" s="138">
        <v>3134.83</v>
      </c>
      <c r="CL15" s="138">
        <v>1751.01</v>
      </c>
      <c r="CM15" s="139">
        <v>1.7902981707700127</v>
      </c>
      <c r="CN15" s="138">
        <v>3116.89</v>
      </c>
      <c r="CO15" s="138">
        <v>1776.56</v>
      </c>
      <c r="CP15" s="139">
        <v>1.754452424911064</v>
      </c>
      <c r="CQ15" s="138">
        <v>3131.76</v>
      </c>
      <c r="CR15" s="138">
        <v>2073.85</v>
      </c>
      <c r="CS15" s="139">
        <v>1.510118861055525</v>
      </c>
      <c r="CT15" s="138">
        <v>3127.8266666666664</v>
      </c>
      <c r="CU15" s="132">
        <v>22</v>
      </c>
      <c r="CV15" s="134">
        <v>10.424601650110663</v>
      </c>
      <c r="CW15" s="134">
        <v>2.3913005927226827</v>
      </c>
      <c r="CX15" s="134">
        <v>2.6695952647422829</v>
      </c>
      <c r="CY15" s="146">
        <v>3.8838000000000004</v>
      </c>
      <c r="CZ15" s="146">
        <v>3.3581984403161851</v>
      </c>
      <c r="DA15" s="146">
        <v>8.8616666666666663E-2</v>
      </c>
      <c r="DB15" s="146">
        <v>6.196666666666667E-2</v>
      </c>
      <c r="DC15" s="146">
        <v>2.0179333333333331</v>
      </c>
      <c r="DD15" s="146">
        <v>1.1565129544978074</v>
      </c>
      <c r="DE15" s="134">
        <v>2.3888145487820709</v>
      </c>
      <c r="DF15" s="138">
        <v>3614.13</v>
      </c>
      <c r="DG15" s="138">
        <v>1954.37</v>
      </c>
      <c r="DH15" s="138">
        <v>3597.97</v>
      </c>
      <c r="DI15" s="138">
        <v>1997.38</v>
      </c>
      <c r="DJ15" s="138">
        <v>3612.61</v>
      </c>
      <c r="DK15" s="138">
        <v>2027.63</v>
      </c>
      <c r="DL15" s="138">
        <v>3608.2366666666671</v>
      </c>
      <c r="DM15" s="143">
        <v>1993.1266666666668</v>
      </c>
      <c r="DN15" s="147">
        <v>1743.98</v>
      </c>
      <c r="DO15" s="147">
        <v>1940.71</v>
      </c>
      <c r="DP15" s="139">
        <f t="shared" si="5"/>
        <v>0.1191676984724095</v>
      </c>
      <c r="DQ15" s="147">
        <v>1743.98</v>
      </c>
      <c r="DR15" s="147">
        <v>1940.71</v>
      </c>
      <c r="DS15" s="17">
        <v>0.1191676984724095</v>
      </c>
      <c r="DT15" s="37">
        <f t="shared" si="6"/>
        <v>-3.6130852275809797</v>
      </c>
      <c r="DU15" s="37">
        <f t="shared" si="7"/>
        <v>-1.4918895459230725</v>
      </c>
      <c r="DV15" s="37">
        <f t="shared" si="8"/>
        <v>-2.1533208503139218</v>
      </c>
      <c r="DW15" s="37"/>
      <c r="DX15" s="37">
        <f t="shared" si="9"/>
        <v>14.286096553095032</v>
      </c>
      <c r="DY15" s="185">
        <f t="shared" si="10"/>
        <v>2.700901560081967</v>
      </c>
      <c r="DZ15" s="128" t="s">
        <v>24</v>
      </c>
      <c r="EA15" s="130">
        <v>25.590000152587798</v>
      </c>
      <c r="EB15" s="130">
        <v>27.7199993133544</v>
      </c>
      <c r="EC15" s="200"/>
      <c r="ED15" s="148">
        <v>1848.3717774762549</v>
      </c>
      <c r="EE15" s="148">
        <v>2012.1861152141803</v>
      </c>
      <c r="EF15" s="139">
        <f>(EE15^2-ED15^2)/(2*ED15^2)</f>
        <v>9.2553602324967593E-2</v>
      </c>
      <c r="EG15" s="132">
        <v>22</v>
      </c>
      <c r="EH15" s="32">
        <f t="shared" si="26"/>
        <v>5.9858357020295472</v>
      </c>
      <c r="EI15" s="32">
        <f t="shared" si="26"/>
        <v>3.6829879381350255</v>
      </c>
      <c r="EJ15" s="132" t="s">
        <v>66</v>
      </c>
      <c r="EK15" s="42">
        <f t="shared" si="20"/>
        <v>163.81433773792537</v>
      </c>
      <c r="EM15" s="134">
        <v>10.20831999772404</v>
      </c>
      <c r="EN15" s="141">
        <v>14.482906594192531</v>
      </c>
      <c r="EP15" s="32">
        <f t="shared" si="27"/>
        <v>5.9858357020295472</v>
      </c>
      <c r="EQ15" s="32">
        <f t="shared" si="27"/>
        <v>3.6829879381350255</v>
      </c>
      <c r="ER15" s="191"/>
      <c r="ES15" s="192">
        <f t="shared" si="16"/>
        <v>1792.9206241519673</v>
      </c>
      <c r="ET15" s="192">
        <f t="shared" si="17"/>
        <v>1951.8205317577549</v>
      </c>
      <c r="EU15" s="192">
        <f t="shared" si="18"/>
        <v>1903.8229308005425</v>
      </c>
      <c r="EV15" s="192">
        <f t="shared" si="19"/>
        <v>2072.5516986706057</v>
      </c>
      <c r="EW15" s="194">
        <f t="shared" si="28"/>
        <v>2.8062606309686644</v>
      </c>
      <c r="EX15" s="194">
        <f t="shared" si="28"/>
        <v>0.57249829999097601</v>
      </c>
      <c r="EY15" s="197">
        <v>22</v>
      </c>
    </row>
    <row r="16" spans="1:175" s="140" customFormat="1">
      <c r="A16" s="151" t="s">
        <v>28</v>
      </c>
      <c r="B16" s="128" t="s">
        <v>15</v>
      </c>
      <c r="C16" s="128" t="s">
        <v>33</v>
      </c>
      <c r="D16" s="129">
        <v>2056.58</v>
      </c>
      <c r="E16" s="130">
        <v>25.590000152587798</v>
      </c>
      <c r="F16" s="130">
        <v>27.9699993133544</v>
      </c>
      <c r="G16" s="130">
        <v>35.2299995422363</v>
      </c>
      <c r="H16" s="130">
        <v>8.1248503369224103</v>
      </c>
      <c r="I16" s="130">
        <v>0.36284899999999998</v>
      </c>
      <c r="J16" s="130">
        <v>2.67030602555664</v>
      </c>
      <c r="K16" s="130">
        <v>2.4533476574423498</v>
      </c>
      <c r="L16" s="131">
        <v>0.2254642</v>
      </c>
      <c r="M16" s="132">
        <v>44</v>
      </c>
      <c r="N16" s="133" t="s">
        <v>79</v>
      </c>
      <c r="O16" s="132" t="s">
        <v>66</v>
      </c>
      <c r="P16" s="134">
        <v>2.899116666666667</v>
      </c>
      <c r="Q16" s="134">
        <v>3.1448170913639251</v>
      </c>
      <c r="R16" s="134">
        <v>5.2216666666666661E-2</v>
      </c>
      <c r="S16" s="134">
        <v>4.9666666666666665E-2</v>
      </c>
      <c r="T16" s="134">
        <v>2.1276666666666668</v>
      </c>
      <c r="U16" s="134">
        <v>0.92186658083769557</v>
      </c>
      <c r="V16" s="134">
        <v>3.0519489000000002</v>
      </c>
      <c r="W16" s="134">
        <v>2.8302603999999998</v>
      </c>
      <c r="X16" s="134">
        <f t="shared" si="21"/>
        <v>3.0519489000000002</v>
      </c>
      <c r="Y16" s="134">
        <f t="shared" si="22"/>
        <v>2.6246749845019224</v>
      </c>
      <c r="Z16" s="134">
        <f t="shared" si="23"/>
        <v>1.1627911714863852</v>
      </c>
      <c r="AA16" s="135">
        <v>143.541666666667</v>
      </c>
      <c r="AB16" s="135">
        <f t="shared" si="24"/>
        <v>53.541666666666998</v>
      </c>
      <c r="AC16" s="134">
        <v>2.4540982209105646</v>
      </c>
      <c r="AD16" s="136">
        <v>3289.77</v>
      </c>
      <c r="AE16" s="136">
        <v>2130.56</v>
      </c>
      <c r="AF16" s="137">
        <v>1.544087000600781</v>
      </c>
      <c r="AG16" s="136">
        <v>3274.08</v>
      </c>
      <c r="AH16" s="136">
        <v>2006.41</v>
      </c>
      <c r="AI16" s="137">
        <v>1.6318100487936165</v>
      </c>
      <c r="AJ16" s="136">
        <v>3266.32</v>
      </c>
      <c r="AK16" s="136">
        <v>2163.75</v>
      </c>
      <c r="AL16" s="137">
        <v>1.5095644136337378</v>
      </c>
      <c r="AM16" s="138">
        <v>3276.7233333333334</v>
      </c>
      <c r="AN16" s="138">
        <v>1814.99</v>
      </c>
      <c r="AO16" s="138">
        <v>2261.9750000000004</v>
      </c>
      <c r="AP16" s="139">
        <f t="shared" si="25"/>
        <v>0.27659954641786028</v>
      </c>
      <c r="AR16" s="152">
        <v>8.5219093683422393</v>
      </c>
      <c r="AS16" s="141">
        <v>14.651574106827026</v>
      </c>
      <c r="AT16" s="152">
        <v>2.4536549052206782</v>
      </c>
      <c r="AU16" s="152">
        <v>2.6905838305689449</v>
      </c>
      <c r="AV16" s="134">
        <v>4.3787833333333328</v>
      </c>
      <c r="AW16" s="134">
        <v>3.9730447118745587</v>
      </c>
      <c r="AX16" s="134">
        <v>6.2899999999999998E-2</v>
      </c>
      <c r="AY16" s="134">
        <v>5.2216666666666661E-2</v>
      </c>
      <c r="AZ16" s="134">
        <v>2.6178333333333335</v>
      </c>
      <c r="BA16" s="134">
        <v>1.1021228430292038</v>
      </c>
      <c r="BB16" s="134"/>
      <c r="BC16" s="134"/>
      <c r="BD16" s="146"/>
      <c r="BE16" s="134"/>
      <c r="BF16" s="134"/>
      <c r="BG16" s="135"/>
      <c r="BH16" s="135"/>
      <c r="BI16" s="142">
        <v>2.5437983415650751</v>
      </c>
      <c r="BJ16" s="136">
        <v>3471.63</v>
      </c>
      <c r="BK16" s="136">
        <v>1883.24</v>
      </c>
      <c r="BL16" s="137">
        <v>1.8434347188887237</v>
      </c>
      <c r="BM16" s="136">
        <v>3492.39</v>
      </c>
      <c r="BN16" s="136">
        <v>1870.36</v>
      </c>
      <c r="BO16" s="137">
        <v>1.8672287687931735</v>
      </c>
      <c r="BP16" s="136">
        <v>3470.75</v>
      </c>
      <c r="BQ16" s="136">
        <v>1857.5</v>
      </c>
      <c r="BR16" s="137">
        <v>1.8685060565275908</v>
      </c>
      <c r="BS16" s="138">
        <v>3478.2566666666667</v>
      </c>
      <c r="BT16" s="143">
        <v>1870.3666666666668</v>
      </c>
      <c r="BU16" s="139">
        <v>1.8596656627042825</v>
      </c>
      <c r="BV16" s="138">
        <v>16.425011681540134</v>
      </c>
      <c r="BW16" s="138">
        <v>29.924991469613996</v>
      </c>
      <c r="BX16" s="138"/>
      <c r="BY16" s="144"/>
      <c r="BZ16" s="134">
        <v>10.345019129154766</v>
      </c>
      <c r="CA16" s="145">
        <v>2.4138076851071451</v>
      </c>
      <c r="CB16" s="134">
        <v>2.7062944177024204</v>
      </c>
      <c r="CC16" s="134"/>
      <c r="CD16" s="134">
        <v>2.51145</v>
      </c>
      <c r="CE16" s="134">
        <v>2.6091148009892464</v>
      </c>
      <c r="CF16" s="134">
        <v>2.6716666666666666E-2</v>
      </c>
      <c r="CG16" s="134">
        <v>4.7116666666666668E-2</v>
      </c>
      <c r="CH16" s="134">
        <v>2.1078999999999999</v>
      </c>
      <c r="CI16" s="134">
        <v>0.96256784065146661</v>
      </c>
      <c r="CJ16" s="134">
        <v>2.4483243549758735</v>
      </c>
      <c r="CK16" s="138">
        <v>2829.98</v>
      </c>
      <c r="CL16" s="138">
        <v>1963.6</v>
      </c>
      <c r="CM16" s="139">
        <v>1.4412202077816256</v>
      </c>
      <c r="CN16" s="138">
        <v>2829.67</v>
      </c>
      <c r="CO16" s="138">
        <v>1562.76</v>
      </c>
      <c r="CP16" s="139">
        <v>1.8106875015997339</v>
      </c>
      <c r="CQ16" s="138">
        <v>2821.55</v>
      </c>
      <c r="CR16" s="138">
        <v>1511.32</v>
      </c>
      <c r="CS16" s="139">
        <v>1.8669441283116748</v>
      </c>
      <c r="CT16" s="138">
        <v>2827.0666666666671</v>
      </c>
      <c r="CU16" s="132">
        <v>44</v>
      </c>
      <c r="CV16" s="134">
        <v>9.6242188134079907</v>
      </c>
      <c r="CW16" s="134">
        <v>2.4458347212076941</v>
      </c>
      <c r="CX16" s="134">
        <v>2.7062944177024204</v>
      </c>
      <c r="CY16" s="146">
        <v>3.6229499999999994</v>
      </c>
      <c r="CZ16" s="146">
        <v>3.2299293779930722</v>
      </c>
      <c r="DA16" s="146">
        <v>9.6466666666666659E-2</v>
      </c>
      <c r="DB16" s="146">
        <v>0.12304999999999999</v>
      </c>
      <c r="DC16" s="146">
        <v>2.2057666666666664</v>
      </c>
      <c r="DD16" s="146">
        <v>1.1216808716267139</v>
      </c>
      <c r="DE16" s="134">
        <v>2.4509268401361424</v>
      </c>
      <c r="DF16" s="138">
        <v>3179.09</v>
      </c>
      <c r="DG16" s="138">
        <v>1832.9</v>
      </c>
      <c r="DH16" s="138">
        <v>3142.82</v>
      </c>
      <c r="DI16" s="138">
        <v>1909.12</v>
      </c>
      <c r="DJ16" s="138">
        <v>3179.09</v>
      </c>
      <c r="DK16" s="138">
        <v>1820.79</v>
      </c>
      <c r="DL16" s="138">
        <v>3167</v>
      </c>
      <c r="DM16" s="143">
        <v>1854.2699999999998</v>
      </c>
      <c r="DN16" s="147">
        <v>1723.63</v>
      </c>
      <c r="DO16" s="147">
        <v>1998.77</v>
      </c>
      <c r="DP16" s="139">
        <f t="shared" si="5"/>
        <v>0.17236881181937946</v>
      </c>
      <c r="DQ16" s="147"/>
      <c r="DR16" s="147"/>
      <c r="DS16" s="17"/>
      <c r="DT16" s="37">
        <f t="shared" si="6"/>
        <v>0.66509591990290629</v>
      </c>
      <c r="DU16" s="37">
        <f t="shared" si="7"/>
        <v>4.8511909665584678</v>
      </c>
      <c r="DV16" s="37">
        <f t="shared" si="8"/>
        <v>-3.9924153536707911</v>
      </c>
      <c r="DW16" s="37"/>
      <c r="DX16" s="37">
        <f t="shared" si="9"/>
        <v>7.579352877357648</v>
      </c>
      <c r="DY16" s="37">
        <f t="shared" si="10"/>
        <v>-7.2294461093572666</v>
      </c>
      <c r="DZ16" s="128" t="s">
        <v>33</v>
      </c>
      <c r="EA16" s="130">
        <v>25.590000152587798</v>
      </c>
      <c r="EB16" s="130">
        <v>27.9699993133544</v>
      </c>
      <c r="EC16" s="200"/>
      <c r="ED16" s="148"/>
      <c r="EE16" s="148"/>
      <c r="EF16" s="139"/>
      <c r="EG16" s="132">
        <v>44</v>
      </c>
      <c r="EH16" s="32"/>
      <c r="EI16" s="32"/>
      <c r="EJ16" s="132" t="s">
        <v>66</v>
      </c>
      <c r="EK16" s="42"/>
      <c r="EM16" s="152">
        <v>8.5219093683422393</v>
      </c>
      <c r="EN16" s="141">
        <v>14.651574106827026</v>
      </c>
      <c r="EP16" s="32"/>
      <c r="EQ16" s="32"/>
      <c r="ER16" s="181"/>
      <c r="ES16" s="192"/>
      <c r="ET16" s="192"/>
      <c r="EU16" s="192"/>
      <c r="EV16" s="192"/>
      <c r="EW16" s="194"/>
      <c r="EX16" s="194"/>
      <c r="EY16" s="195"/>
    </row>
    <row r="17" spans="1:155" s="140" customFormat="1">
      <c r="A17" s="151" t="s">
        <v>28</v>
      </c>
      <c r="B17" s="128" t="s">
        <v>15</v>
      </c>
      <c r="C17" s="128" t="s">
        <v>38</v>
      </c>
      <c r="D17" s="129">
        <v>2410.25</v>
      </c>
      <c r="E17" s="130">
        <v>25.649999618530199</v>
      </c>
      <c r="F17" s="130">
        <v>26.709999084472599</v>
      </c>
      <c r="G17" s="130">
        <v>33.900001525878899</v>
      </c>
      <c r="H17" s="130">
        <v>8.2449414934587999</v>
      </c>
      <c r="I17" s="130">
        <v>0.9828616</v>
      </c>
      <c r="J17" s="130">
        <v>2.6816590876619602</v>
      </c>
      <c r="K17" s="130">
        <v>2.4605578648302102</v>
      </c>
      <c r="L17" s="131">
        <v>0.74935980000000002</v>
      </c>
      <c r="M17" s="132">
        <v>57</v>
      </c>
      <c r="N17" s="153" t="s">
        <v>82</v>
      </c>
      <c r="O17" s="132" t="s">
        <v>66</v>
      </c>
      <c r="P17" s="134">
        <v>3.0752833333333331</v>
      </c>
      <c r="Q17" s="134">
        <v>2.6185025203831085</v>
      </c>
      <c r="R17" s="134">
        <v>9.4400000000000012E-2</v>
      </c>
      <c r="S17" s="134">
        <v>5.8966666666666667E-2</v>
      </c>
      <c r="T17" s="134">
        <v>1.8686749999999999</v>
      </c>
      <c r="U17" s="134">
        <v>1.17461275369046</v>
      </c>
      <c r="V17" s="134">
        <v>3.0634505999999999</v>
      </c>
      <c r="W17" s="134">
        <v>2.7894678000000002</v>
      </c>
      <c r="X17" s="134">
        <f t="shared" si="21"/>
        <v>3.0634505999999999</v>
      </c>
      <c r="Y17" s="134">
        <f t="shared" si="22"/>
        <v>2.5399889285751307</v>
      </c>
      <c r="Z17" s="134">
        <f t="shared" si="23"/>
        <v>1.2060881705175455</v>
      </c>
      <c r="AA17" s="135">
        <v>92.5833333333333</v>
      </c>
      <c r="AB17" s="135">
        <f t="shared" si="24"/>
        <v>2.5833333333333002</v>
      </c>
      <c r="AC17" s="134">
        <v>2.4761778862392414</v>
      </c>
      <c r="AD17" s="136">
        <v>3236.98</v>
      </c>
      <c r="AE17" s="136">
        <v>1820.99</v>
      </c>
      <c r="AF17" s="137">
        <v>1.777593506828703</v>
      </c>
      <c r="AG17" s="136">
        <v>3182.24</v>
      </c>
      <c r="AH17" s="136">
        <v>2080.5</v>
      </c>
      <c r="AI17" s="137">
        <v>1.5295553953376591</v>
      </c>
      <c r="AJ17" s="136">
        <v>3221.42</v>
      </c>
      <c r="AK17" s="136">
        <v>2259.1999999999998</v>
      </c>
      <c r="AL17" s="137">
        <v>1.4259118271954676</v>
      </c>
      <c r="AM17" s="138">
        <v>3213.5466666666666</v>
      </c>
      <c r="AN17" s="138">
        <v>1730.42</v>
      </c>
      <c r="AO17" s="138">
        <v>2259.04</v>
      </c>
      <c r="AP17" s="139">
        <f t="shared" si="25"/>
        <v>0.35214753906826146</v>
      </c>
      <c r="AR17" s="152">
        <v>8.4990001176332619</v>
      </c>
      <c r="AS17" s="141">
        <v>12.945007771445491</v>
      </c>
      <c r="AT17" s="152">
        <v>2.4699811700353589</v>
      </c>
      <c r="AU17" s="152">
        <v>2.699403474509301</v>
      </c>
      <c r="AV17" s="134">
        <v>4.1823375</v>
      </c>
      <c r="AW17" s="134">
        <v>3.5932820597109276</v>
      </c>
      <c r="AX17" s="134">
        <v>9.4612500000000002E-2</v>
      </c>
      <c r="AY17" s="134">
        <v>7.3552499999999993E-2</v>
      </c>
      <c r="AZ17" s="134">
        <v>2.3674750000000002</v>
      </c>
      <c r="BA17" s="134">
        <v>1.1639324245913667</v>
      </c>
      <c r="BB17" s="134">
        <v>4.0768190999999998</v>
      </c>
      <c r="BC17" s="134">
        <v>3.7179492000000001</v>
      </c>
      <c r="BD17" s="146">
        <f>BB17</f>
        <v>4.0768190999999998</v>
      </c>
      <c r="BE17" s="134">
        <f>(BC17^2)/BB17</f>
        <v>3.3906695182478517</v>
      </c>
      <c r="BF17" s="134">
        <f>BD17/BE17</f>
        <v>1.2023640399217439</v>
      </c>
      <c r="BG17" s="135">
        <v>86.58333333333303</v>
      </c>
      <c r="BH17" s="135">
        <f>BG17-90</f>
        <v>-3.4166666666669698</v>
      </c>
      <c r="BI17" s="142">
        <v>2.5631535234606666</v>
      </c>
      <c r="BJ17" s="136">
        <v>3788.27</v>
      </c>
      <c r="BK17" s="136">
        <v>1985.72</v>
      </c>
      <c r="BL17" s="137">
        <v>1.9077563805571782</v>
      </c>
      <c r="BM17" s="136">
        <v>3814.12</v>
      </c>
      <c r="BN17" s="136">
        <v>2016.15</v>
      </c>
      <c r="BO17" s="137">
        <v>1.8917838454480072</v>
      </c>
      <c r="BP17" s="136">
        <v>3814.95</v>
      </c>
      <c r="BQ17" s="136">
        <v>1982.55</v>
      </c>
      <c r="BR17" s="137">
        <v>1.9242642051902852</v>
      </c>
      <c r="BS17" s="138">
        <v>3805.78</v>
      </c>
      <c r="BT17" s="143">
        <v>1994.8066666666666</v>
      </c>
      <c r="BU17" s="139">
        <v>1.9078440350109118</v>
      </c>
      <c r="BV17" s="138">
        <v>25.999761863177724</v>
      </c>
      <c r="BW17" s="138">
        <v>47.369381955570915</v>
      </c>
      <c r="BX17" s="138"/>
      <c r="BY17" s="144"/>
      <c r="BZ17" s="134">
        <v>8.3385483004115297</v>
      </c>
      <c r="CA17" s="145">
        <v>2.4716457757856474</v>
      </c>
      <c r="CB17" s="134">
        <v>2.7035414924399719</v>
      </c>
      <c r="CC17" s="134"/>
      <c r="CD17" s="134">
        <v>3.1053499999999996</v>
      </c>
      <c r="CE17" s="134">
        <v>2.5788828988680819</v>
      </c>
      <c r="CF17" s="134">
        <v>8.3566666666666678E-2</v>
      </c>
      <c r="CG17" s="134">
        <v>5.6983333333333344E-2</v>
      </c>
      <c r="CH17" s="134">
        <v>1.8201499999999999</v>
      </c>
      <c r="CI17" s="134">
        <v>1.2041454078287128</v>
      </c>
      <c r="CJ17" s="134">
        <v>2.4734094702119385</v>
      </c>
      <c r="CK17" s="138">
        <v>3128.99</v>
      </c>
      <c r="CL17" s="138">
        <v>1681</v>
      </c>
      <c r="CM17" s="139">
        <v>1.8613860797144555</v>
      </c>
      <c r="CN17" s="138">
        <v>3114.2</v>
      </c>
      <c r="CO17" s="138">
        <v>1927.53</v>
      </c>
      <c r="CP17" s="139">
        <v>1.6156428174918158</v>
      </c>
      <c r="CQ17" s="138">
        <v>3140.71</v>
      </c>
      <c r="CR17" s="138">
        <v>2130.8000000000002</v>
      </c>
      <c r="CS17" s="139">
        <v>1.4739581377886239</v>
      </c>
      <c r="CT17" s="138">
        <v>3127.9666666666667</v>
      </c>
      <c r="CU17" s="132">
        <v>57</v>
      </c>
      <c r="CV17" s="134">
        <v>8.397549816614351</v>
      </c>
      <c r="CW17" s="134">
        <v>2.4765102487994861</v>
      </c>
      <c r="CX17" s="134">
        <v>2.7035414924399719</v>
      </c>
      <c r="CY17" s="146">
        <v>4.0154833333333331</v>
      </c>
      <c r="CZ17" s="146">
        <v>3.1956693067252182</v>
      </c>
      <c r="DA17" s="146">
        <v>0.10695</v>
      </c>
      <c r="DB17" s="146">
        <v>0.10743333333333334</v>
      </c>
      <c r="DC17" s="146">
        <v>2.0069166666666667</v>
      </c>
      <c r="DD17" s="146">
        <v>1.2565390683206281</v>
      </c>
      <c r="DE17" s="134">
        <v>2.4767064020262719</v>
      </c>
      <c r="DF17" s="138">
        <v>3556.68</v>
      </c>
      <c r="DG17" s="138">
        <v>1899.29</v>
      </c>
      <c r="DH17" s="138">
        <v>3565.93</v>
      </c>
      <c r="DI17" s="138">
        <v>1913.12</v>
      </c>
      <c r="DJ17" s="138">
        <v>3565.93</v>
      </c>
      <c r="DK17" s="138">
        <v>1927.16</v>
      </c>
      <c r="DL17" s="138">
        <v>3562.8466666666664</v>
      </c>
      <c r="DM17" s="143">
        <v>1913.1899999999998</v>
      </c>
      <c r="DN17" s="147">
        <v>2070.91</v>
      </c>
      <c r="DO17" s="147">
        <v>2248.5300000000002</v>
      </c>
      <c r="DP17" s="139">
        <f t="shared" si="5"/>
        <v>8.9447223706075898E-2</v>
      </c>
      <c r="DQ17" s="147"/>
      <c r="DR17" s="147"/>
      <c r="DS17" s="17"/>
      <c r="DT17" s="37">
        <f t="shared" si="6"/>
        <v>-1.4461694929326114</v>
      </c>
      <c r="DU17" s="37">
        <f t="shared" si="7"/>
        <v>-0.72853317835572506</v>
      </c>
      <c r="DV17" s="37">
        <f t="shared" si="8"/>
        <v>-0.72290290206573171</v>
      </c>
      <c r="DW17" s="37"/>
      <c r="DX17" s="37">
        <f t="shared" si="9"/>
        <v>-7.6159755856121238</v>
      </c>
      <c r="DY17" s="37">
        <f t="shared" si="10"/>
        <v>-14.913743645848637</v>
      </c>
      <c r="DZ17" s="128" t="s">
        <v>38</v>
      </c>
      <c r="EA17" s="130">
        <v>25.649999618530199</v>
      </c>
      <c r="EB17" s="130">
        <v>26.709999084472599</v>
      </c>
      <c r="EC17" s="200"/>
      <c r="ED17" s="148"/>
      <c r="EE17" s="148"/>
      <c r="EF17" s="139"/>
      <c r="EG17" s="132">
        <v>57</v>
      </c>
      <c r="EH17" s="32"/>
      <c r="EI17" s="32"/>
      <c r="EJ17" s="132" t="s">
        <v>66</v>
      </c>
      <c r="EK17" s="42"/>
      <c r="EM17" s="152">
        <v>8.4990001176332619</v>
      </c>
      <c r="EN17" s="141">
        <v>12.945007771445491</v>
      </c>
      <c r="EP17" s="32"/>
      <c r="EQ17" s="32"/>
      <c r="ER17" s="181"/>
      <c r="ES17" s="192"/>
      <c r="ET17" s="192"/>
      <c r="EU17" s="192"/>
      <c r="EV17" s="192"/>
      <c r="EW17" s="194"/>
      <c r="EX17" s="194"/>
      <c r="EY17" s="195"/>
    </row>
    <row r="18" spans="1:155" s="140" customFormat="1">
      <c r="A18" s="151" t="s">
        <v>28</v>
      </c>
      <c r="B18" s="128" t="s">
        <v>15</v>
      </c>
      <c r="C18" s="128" t="s">
        <v>39</v>
      </c>
      <c r="D18" s="129">
        <v>2410.46</v>
      </c>
      <c r="E18" s="130">
        <v>25.639999389648398</v>
      </c>
      <c r="F18" s="130">
        <v>26.379999160766602</v>
      </c>
      <c r="G18" s="130">
        <v>33.310001373291001</v>
      </c>
      <c r="H18" s="130">
        <v>8.0057239441589907</v>
      </c>
      <c r="I18" s="130">
        <v>0.76377729999999999</v>
      </c>
      <c r="J18" s="130">
        <v>2.6630505149935</v>
      </c>
      <c r="K18" s="130">
        <v>2.4498540422696098</v>
      </c>
      <c r="L18" s="131">
        <v>0.55847460000000004</v>
      </c>
      <c r="M18" s="132">
        <v>58</v>
      </c>
      <c r="N18" s="153" t="s">
        <v>82</v>
      </c>
      <c r="O18" s="132" t="s">
        <v>66</v>
      </c>
      <c r="P18" s="134">
        <v>3.0248166666666667</v>
      </c>
      <c r="Q18" s="134">
        <v>2.5537353039645381</v>
      </c>
      <c r="R18" s="134">
        <v>0.10111666666666666</v>
      </c>
      <c r="S18" s="134">
        <v>0.10441666666666666</v>
      </c>
      <c r="T18" s="134">
        <v>1.9675</v>
      </c>
      <c r="U18" s="134">
        <v>1.187910158948168</v>
      </c>
      <c r="V18" s="134">
        <v>3.023361</v>
      </c>
      <c r="W18" s="134">
        <v>2.7067435999999998</v>
      </c>
      <c r="X18" s="134">
        <f t="shared" si="21"/>
        <v>3.023361</v>
      </c>
      <c r="Y18" s="134">
        <f t="shared" si="22"/>
        <v>2.4232835298665818</v>
      </c>
      <c r="Z18" s="134">
        <f t="shared" si="23"/>
        <v>1.2476299049358275</v>
      </c>
      <c r="AA18" s="135">
        <v>70.7916666666667</v>
      </c>
      <c r="AB18" s="135">
        <f t="shared" si="24"/>
        <v>-19.2083333333333</v>
      </c>
      <c r="AC18" s="134">
        <v>2.4604369354036595</v>
      </c>
      <c r="AD18" s="136">
        <v>3059.59</v>
      </c>
      <c r="AE18" s="136">
        <v>1614.24</v>
      </c>
      <c r="AF18" s="137">
        <v>1.8953749132718802</v>
      </c>
      <c r="AG18" s="136">
        <v>3086.36</v>
      </c>
      <c r="AH18" s="136">
        <v>1898.44</v>
      </c>
      <c r="AI18" s="137">
        <v>1.6257348138471588</v>
      </c>
      <c r="AJ18" s="136">
        <v>3049.97</v>
      </c>
      <c r="AK18" s="136">
        <v>1970.75</v>
      </c>
      <c r="AL18" s="137">
        <v>1.547618926804516</v>
      </c>
      <c r="AM18" s="138">
        <v>3065.3066666666668</v>
      </c>
      <c r="AN18" s="135">
        <v>1546.94</v>
      </c>
      <c r="AO18" s="135">
        <v>2089.9899999999998</v>
      </c>
      <c r="AP18" s="139">
        <f t="shared" si="25"/>
        <v>0.41266518048716611</v>
      </c>
      <c r="AR18" s="134">
        <v>8.4276832827065125</v>
      </c>
      <c r="AS18" s="141">
        <v>12.796635626314206</v>
      </c>
      <c r="AT18" s="134">
        <v>2.455253368888437</v>
      </c>
      <c r="AU18" s="134">
        <v>2.6812179236093971</v>
      </c>
      <c r="AV18" s="134">
        <v>4.3913666666666664</v>
      </c>
      <c r="AW18" s="134">
        <v>3.3099391039995143</v>
      </c>
      <c r="AX18" s="134">
        <v>0.13298333333333334</v>
      </c>
      <c r="AY18" s="134">
        <v>9.7583333333333327E-2</v>
      </c>
      <c r="AZ18" s="134">
        <v>2.2593666666666667</v>
      </c>
      <c r="BA18" s="134">
        <v>1.3267212866123204</v>
      </c>
      <c r="BB18" s="134">
        <v>4.1640063999999999</v>
      </c>
      <c r="BC18" s="134">
        <v>3.6788034000000001</v>
      </c>
      <c r="BD18" s="146">
        <f>BB18</f>
        <v>4.1640063999999999</v>
      </c>
      <c r="BE18" s="134">
        <f>(BC18^2)/BB18</f>
        <v>3.2501377653625991</v>
      </c>
      <c r="BF18" s="134">
        <f>BD18/BE18</f>
        <v>1.2811784301504665</v>
      </c>
      <c r="BG18" s="135">
        <v>103.0833333333333</v>
      </c>
      <c r="BH18" s="135">
        <f>BG18-90</f>
        <v>13.0833333333333</v>
      </c>
      <c r="BI18" s="142">
        <v>2.5471881179924729</v>
      </c>
      <c r="BJ18" s="136">
        <v>3728.66</v>
      </c>
      <c r="BK18" s="136">
        <v>1940.84</v>
      </c>
      <c r="BL18" s="137">
        <v>1.921157849178706</v>
      </c>
      <c r="BM18" s="136">
        <v>3783.19</v>
      </c>
      <c r="BN18" s="136">
        <v>1930.22</v>
      </c>
      <c r="BO18" s="137">
        <v>1.9599786552828176</v>
      </c>
      <c r="BP18" s="136">
        <v>3755.72</v>
      </c>
      <c r="BQ18" s="136">
        <v>1985.42</v>
      </c>
      <c r="BR18" s="137">
        <v>1.8916501294436441</v>
      </c>
      <c r="BS18" s="138">
        <v>3755.8566666666666</v>
      </c>
      <c r="BT18" s="143">
        <v>1952.1599999999999</v>
      </c>
      <c r="BU18" s="139">
        <v>1.9239491981531569</v>
      </c>
      <c r="BV18" s="138">
        <v>22.31600135355426</v>
      </c>
      <c r="BW18" s="138">
        <v>40.657879768301456</v>
      </c>
      <c r="BX18" s="138"/>
      <c r="BY18" s="144"/>
      <c r="BZ18" s="134">
        <v>9.2375596531714113</v>
      </c>
      <c r="CA18" s="145">
        <v>2.444806407420705</v>
      </c>
      <c r="CB18" s="134">
        <v>2.6857208357223938</v>
      </c>
      <c r="CC18" s="134"/>
      <c r="CD18" s="134">
        <v>3.0375500000000004</v>
      </c>
      <c r="CE18" s="134">
        <v>2.5340929632845546</v>
      </c>
      <c r="CF18" s="134">
        <v>9.5233333333333337E-2</v>
      </c>
      <c r="CG18" s="134">
        <v>0.13908333333333334</v>
      </c>
      <c r="CH18" s="134">
        <v>1.8690166666666665</v>
      </c>
      <c r="CI18" s="134">
        <v>1.1986734677890001</v>
      </c>
      <c r="CJ18" s="134">
        <v>2.4478904319894985</v>
      </c>
      <c r="CK18" s="138">
        <v>2949.96</v>
      </c>
      <c r="CL18" s="138">
        <v>1537.07</v>
      </c>
      <c r="CM18" s="139">
        <v>1.9192099253775041</v>
      </c>
      <c r="CN18" s="138">
        <v>2984.41</v>
      </c>
      <c r="CO18" s="138">
        <v>1783.81</v>
      </c>
      <c r="CP18" s="139">
        <v>1.6730537445131488</v>
      </c>
      <c r="CQ18" s="138">
        <v>2976.7</v>
      </c>
      <c r="CR18" s="138">
        <v>1992.23</v>
      </c>
      <c r="CS18" s="139">
        <v>1.4941547913644508</v>
      </c>
      <c r="CT18" s="138">
        <v>2970.3566666666666</v>
      </c>
      <c r="CU18" s="132">
        <v>58</v>
      </c>
      <c r="CV18" s="134">
        <v>8.1773119273119192</v>
      </c>
      <c r="CW18" s="134">
        <v>2.4661010654885653</v>
      </c>
      <c r="CX18" s="134">
        <v>2.6857208357223938</v>
      </c>
      <c r="CY18" s="146">
        <v>3.8150333333333335</v>
      </c>
      <c r="CZ18" s="146">
        <v>3.2732983827139992</v>
      </c>
      <c r="DA18" s="146">
        <v>9.9650000000000016E-2</v>
      </c>
      <c r="DB18" s="146">
        <v>7.5333333333333335E-2</v>
      </c>
      <c r="DC18" s="146">
        <v>1.9494666666666667</v>
      </c>
      <c r="DD18" s="146">
        <v>1.1655012428687188</v>
      </c>
      <c r="DE18" s="134">
        <v>2.458409210091395</v>
      </c>
      <c r="DF18" s="138">
        <v>3676.55</v>
      </c>
      <c r="DG18" s="138">
        <v>1955.46</v>
      </c>
      <c r="DH18" s="138">
        <v>3728.03</v>
      </c>
      <c r="DI18" s="138">
        <v>1986.14</v>
      </c>
      <c r="DJ18" s="138">
        <v>3716.51</v>
      </c>
      <c r="DK18" s="138">
        <v>2032.96</v>
      </c>
      <c r="DL18" s="138">
        <v>3707.03</v>
      </c>
      <c r="DM18" s="143">
        <v>1991.5200000000002</v>
      </c>
      <c r="DN18" s="147">
        <v>1918.83</v>
      </c>
      <c r="DO18" s="147">
        <v>2158.46</v>
      </c>
      <c r="DP18" s="139">
        <f t="shared" si="5"/>
        <v>0.13268132334311325</v>
      </c>
      <c r="DQ18" s="147">
        <v>1918.83</v>
      </c>
      <c r="DR18" s="147">
        <v>2158.46</v>
      </c>
      <c r="DS18" s="17">
        <v>0.13268132334311325</v>
      </c>
      <c r="DT18" s="37">
        <f t="shared" si="6"/>
        <v>-3.8121753502282383</v>
      </c>
      <c r="DU18" s="37">
        <f t="shared" si="7"/>
        <v>-2.3030458051314309</v>
      </c>
      <c r="DV18" s="37">
        <f t="shared" si="8"/>
        <v>-1.544704804293759</v>
      </c>
      <c r="DW18" s="37"/>
      <c r="DX18" s="187">
        <f t="shared" si="9"/>
        <v>3.7882459623833422</v>
      </c>
      <c r="DY18" s="37">
        <f t="shared" si="10"/>
        <v>-7.7342179146243071</v>
      </c>
      <c r="DZ18" s="128" t="s">
        <v>39</v>
      </c>
      <c r="EA18" s="130">
        <v>25.639999389648398</v>
      </c>
      <c r="EB18" s="130">
        <v>26.379999160766602</v>
      </c>
      <c r="EC18" s="200"/>
      <c r="ED18" s="148">
        <v>1683.0299089726916</v>
      </c>
      <c r="EE18" s="148">
        <v>1975.9541984732823</v>
      </c>
      <c r="EF18" s="139">
        <f>(EE18^2-ED18^2)/(2*ED18^2)</f>
        <v>0.18919177204125645</v>
      </c>
      <c r="EG18" s="132">
        <v>58</v>
      </c>
      <c r="EH18" s="32">
        <f>(ED18-DN18)/DN18*100</f>
        <v>-12.288743193889418</v>
      </c>
      <c r="EI18" s="32">
        <f>(EE18-DO18)/DO18*100</f>
        <v>-8.4553710296562237</v>
      </c>
      <c r="EJ18" s="132" t="s">
        <v>66</v>
      </c>
      <c r="EK18" s="42">
        <f t="shared" si="20"/>
        <v>292.9242895005907</v>
      </c>
      <c r="EM18" s="134">
        <v>8.4276832827065125</v>
      </c>
      <c r="EN18" s="141">
        <v>12.796635626314206</v>
      </c>
      <c r="EP18" s="32">
        <f>(ED18-DN18)/DN18*100</f>
        <v>-12.288743193889418</v>
      </c>
      <c r="EQ18" s="32">
        <f>(EE18-DO18)/DO18*100</f>
        <v>-8.4553710296562237</v>
      </c>
      <c r="ER18" s="181"/>
      <c r="ES18" s="192">
        <f t="shared" si="16"/>
        <v>1632.5390117035108</v>
      </c>
      <c r="ET18" s="192">
        <f t="shared" si="17"/>
        <v>1916.6755725190837</v>
      </c>
      <c r="EU18" s="192">
        <f t="shared" si="18"/>
        <v>1733.5208062418724</v>
      </c>
      <c r="EV18" s="192">
        <f t="shared" si="19"/>
        <v>2035.2328244274809</v>
      </c>
      <c r="EW18" s="194">
        <f>(ES18-DN18)/DN18*100</f>
        <v>-14.920080898072738</v>
      </c>
      <c r="EX18" s="194">
        <f>(ET18-DO18)/DO18*100</f>
        <v>-11.201709898766541</v>
      </c>
      <c r="EY18" s="196">
        <v>58</v>
      </c>
    </row>
    <row r="19" spans="1:155" s="140" customFormat="1">
      <c r="A19" s="151" t="s">
        <v>28</v>
      </c>
      <c r="B19" s="128" t="s">
        <v>15</v>
      </c>
      <c r="C19" s="128" t="s">
        <v>40</v>
      </c>
      <c r="D19" s="129">
        <v>2410.5300000000002</v>
      </c>
      <c r="E19" s="130">
        <v>25.620000839233398</v>
      </c>
      <c r="F19" s="130">
        <v>27.559999465942301</v>
      </c>
      <c r="G19" s="130">
        <v>34.7299995422363</v>
      </c>
      <c r="H19" s="130">
        <v>8.0000172653143302</v>
      </c>
      <c r="I19" s="130">
        <v>0.52030160000000003</v>
      </c>
      <c r="J19" s="130">
        <v>2.6616794497542</v>
      </c>
      <c r="K19" s="130">
        <v>2.4487446342265402</v>
      </c>
      <c r="L19" s="131">
        <v>0.35567379999999998</v>
      </c>
      <c r="M19" s="132">
        <v>59</v>
      </c>
      <c r="N19" s="153" t="s">
        <v>82</v>
      </c>
      <c r="O19" s="132" t="s">
        <v>66</v>
      </c>
      <c r="P19" s="134">
        <v>2.9003499999999995</v>
      </c>
      <c r="Q19" s="134">
        <v>2.6527339396104281</v>
      </c>
      <c r="R19" s="134">
        <v>7.6408333333333342E-2</v>
      </c>
      <c r="S19" s="134">
        <v>6.561666666666667E-2</v>
      </c>
      <c r="T19" s="134">
        <v>1.8868583333333333</v>
      </c>
      <c r="U19" s="134">
        <v>1.0934603147916637</v>
      </c>
      <c r="V19" s="134">
        <v>2.9143327999999999</v>
      </c>
      <c r="W19" s="134">
        <v>2.7265628</v>
      </c>
      <c r="X19" s="134">
        <f t="shared" si="21"/>
        <v>2.9143327999999999</v>
      </c>
      <c r="Y19" s="134">
        <f t="shared" si="22"/>
        <v>2.5508907913138268</v>
      </c>
      <c r="Z19" s="134">
        <f t="shared" si="23"/>
        <v>1.142476506608495</v>
      </c>
      <c r="AA19" s="135">
        <v>104.333333333333</v>
      </c>
      <c r="AB19" s="135">
        <f t="shared" si="24"/>
        <v>14.333333333333002</v>
      </c>
      <c r="AC19" s="134">
        <v>2.465938013938247</v>
      </c>
      <c r="AD19" s="136">
        <v>2992.48</v>
      </c>
      <c r="AE19" s="136">
        <v>1997.82</v>
      </c>
      <c r="AF19" s="137">
        <v>1.4978726812225327</v>
      </c>
      <c r="AG19" s="136">
        <v>3012.13</v>
      </c>
      <c r="AH19" s="136">
        <v>2028.1</v>
      </c>
      <c r="AI19" s="137">
        <v>1.4851979685419852</v>
      </c>
      <c r="AJ19" s="136">
        <v>2985.6</v>
      </c>
      <c r="AK19" s="136">
        <v>2090.64</v>
      </c>
      <c r="AL19" s="137">
        <v>1.4280794397887728</v>
      </c>
      <c r="AM19" s="138">
        <v>2996.7366666666671</v>
      </c>
      <c r="AN19" s="138">
        <v>1620.77</v>
      </c>
      <c r="AO19" s="135">
        <v>2090.8450000000003</v>
      </c>
      <c r="AP19" s="139">
        <f t="shared" si="25"/>
        <v>0.3320911494688169</v>
      </c>
      <c r="AR19" s="134">
        <v>8.2785016987055524</v>
      </c>
      <c r="AS19" s="141">
        <v>13.029057610498231</v>
      </c>
      <c r="AT19" s="134">
        <v>2.4627454325241334</v>
      </c>
      <c r="AU19" s="134">
        <v>2.6850252973782669</v>
      </c>
      <c r="AV19" s="134">
        <v>4.4233333333333329</v>
      </c>
      <c r="AW19" s="134">
        <v>3.8541896912835978</v>
      </c>
      <c r="AX19" s="134">
        <v>5.8899999999999994E-2</v>
      </c>
      <c r="AY19" s="134">
        <v>4.7133333333333333E-2</v>
      </c>
      <c r="AZ19" s="134">
        <v>2.5814666666666666</v>
      </c>
      <c r="BA19" s="134">
        <v>1.1476688195541791</v>
      </c>
      <c r="BB19" s="134">
        <v>4.1006260000000001</v>
      </c>
      <c r="BC19" s="134">
        <v>3.7406459999999999</v>
      </c>
      <c r="BD19" s="146">
        <f>BB19</f>
        <v>4.1006260000000001</v>
      </c>
      <c r="BE19" s="134">
        <f>(BC19^2)/BB19</f>
        <v>3.4122674190028546</v>
      </c>
      <c r="BF19" s="134">
        <f>BD19/BE19</f>
        <v>1.2017305493595518</v>
      </c>
      <c r="BG19" s="135">
        <v>80.91666666666697</v>
      </c>
      <c r="BH19" s="135">
        <f>BG19-90</f>
        <v>-9.0833333333330302</v>
      </c>
      <c r="BI19" s="142">
        <v>2.5510692967913964</v>
      </c>
      <c r="BJ19" s="136">
        <v>3610.69</v>
      </c>
      <c r="BK19" s="136">
        <v>1940.35</v>
      </c>
      <c r="BL19" s="137">
        <v>1.8608446929677636</v>
      </c>
      <c r="BM19" s="136">
        <v>3658.84</v>
      </c>
      <c r="BN19" s="136">
        <v>1926.43</v>
      </c>
      <c r="BO19" s="137">
        <v>1.8992852063142704</v>
      </c>
      <c r="BP19" s="136">
        <v>3669.35</v>
      </c>
      <c r="BQ19" s="136">
        <v>1982.96</v>
      </c>
      <c r="BR19" s="137">
        <v>1.8504407552345987</v>
      </c>
      <c r="BS19" s="138">
        <v>3646.2933333333335</v>
      </c>
      <c r="BT19" s="143">
        <v>1949.9133333333332</v>
      </c>
      <c r="BU19" s="139">
        <v>1.869977127188559</v>
      </c>
      <c r="BV19" s="138">
        <v>21.817215556996626</v>
      </c>
      <c r="BW19" s="138">
        <v>39.749133948417068</v>
      </c>
      <c r="BX19" s="138"/>
      <c r="BY19" s="144"/>
      <c r="BZ19" s="134">
        <v>8.4957321170700641</v>
      </c>
      <c r="CA19" s="145">
        <v>2.4542236314652124</v>
      </c>
      <c r="CB19" s="134">
        <v>2.6909991492973164</v>
      </c>
      <c r="CC19" s="134"/>
      <c r="CD19" s="134">
        <v>2.8682499999999997</v>
      </c>
      <c r="CE19" s="134">
        <v>2.5095899140978344</v>
      </c>
      <c r="CF19" s="134">
        <v>8.4333333333333343E-2</v>
      </c>
      <c r="CG19" s="134">
        <v>3.9750000000000008E-2</v>
      </c>
      <c r="CH19" s="134">
        <v>1.8379333333333334</v>
      </c>
      <c r="CI19" s="134">
        <v>1.1429158142082745</v>
      </c>
      <c r="CJ19" s="134">
        <v>2.4632923046650572</v>
      </c>
      <c r="CK19" s="138">
        <v>2910.59</v>
      </c>
      <c r="CL19" s="138">
        <v>1499.15</v>
      </c>
      <c r="CM19" s="139">
        <v>1.9414935129906947</v>
      </c>
      <c r="CN19" s="138">
        <v>2949.18</v>
      </c>
      <c r="CO19" s="138">
        <v>1577.92</v>
      </c>
      <c r="CP19" s="139">
        <v>1.8690301155952138</v>
      </c>
      <c r="CQ19" s="138">
        <v>2981.72</v>
      </c>
      <c r="CR19" s="138">
        <v>1873.2</v>
      </c>
      <c r="CS19" s="139">
        <v>1.5917787742899849</v>
      </c>
      <c r="CT19" s="138">
        <v>2947.1633333333334</v>
      </c>
      <c r="CU19" s="132">
        <v>59</v>
      </c>
      <c r="CV19" s="134">
        <v>8.3495074050522078</v>
      </c>
      <c r="CW19" s="134">
        <v>2.4663139760568451</v>
      </c>
      <c r="CX19" s="134">
        <v>2.6909991492973164</v>
      </c>
      <c r="CY19" s="146">
        <v>3.5418500000000002</v>
      </c>
      <c r="CZ19" s="146">
        <v>3.4712718156550326</v>
      </c>
      <c r="DA19" s="146">
        <v>0.10643333333333332</v>
      </c>
      <c r="DB19" s="146">
        <v>5.2216666666666668E-2</v>
      </c>
      <c r="DC19" s="146">
        <v>2.0065500000000003</v>
      </c>
      <c r="DD19" s="146">
        <v>1.020332082329787</v>
      </c>
      <c r="DE19" s="134">
        <v>2.4638848858701143</v>
      </c>
      <c r="DF19" s="138">
        <v>3659.66</v>
      </c>
      <c r="DG19" s="138">
        <v>1983.55</v>
      </c>
      <c r="DH19" s="138">
        <v>3671.34</v>
      </c>
      <c r="DI19" s="138">
        <v>1969.09</v>
      </c>
      <c r="DJ19" s="138">
        <v>3622.14</v>
      </c>
      <c r="DK19" s="138">
        <v>1998.21</v>
      </c>
      <c r="DL19" s="138">
        <v>3651.0466666666666</v>
      </c>
      <c r="DM19" s="143">
        <v>1983.6166666666668</v>
      </c>
      <c r="DN19" s="147">
        <v>1853.57</v>
      </c>
      <c r="DO19" s="147">
        <v>2237.13</v>
      </c>
      <c r="DP19" s="139">
        <f t="shared" si="5"/>
        <v>0.22834050724990662</v>
      </c>
      <c r="DQ19" s="147"/>
      <c r="DR19" s="147"/>
      <c r="DS19" s="17"/>
      <c r="DT19" s="37">
        <f t="shared" si="6"/>
        <v>-0.73365662267730025</v>
      </c>
      <c r="DU19" s="37">
        <f t="shared" si="7"/>
        <v>-1.4573042873371727</v>
      </c>
      <c r="DV19" s="37">
        <f t="shared" si="8"/>
        <v>0.73434936950571261</v>
      </c>
      <c r="DW19" s="37"/>
      <c r="DX19" s="37">
        <f t="shared" si="9"/>
        <v>7.0160105454159734</v>
      </c>
      <c r="DY19" s="37">
        <f t="shared" si="10"/>
        <v>-11.332078749707586</v>
      </c>
      <c r="DZ19" s="128" t="s">
        <v>40</v>
      </c>
      <c r="EA19" s="130">
        <v>25.620000839233398</v>
      </c>
      <c r="EB19" s="130">
        <v>27.559999465942301</v>
      </c>
      <c r="EC19" s="200"/>
      <c r="ED19" s="148"/>
      <c r="EE19" s="148"/>
      <c r="EF19" s="139"/>
      <c r="EG19" s="132">
        <v>59</v>
      </c>
      <c r="EH19" s="32"/>
      <c r="EI19" s="32"/>
      <c r="EJ19" s="132" t="s">
        <v>66</v>
      </c>
      <c r="EK19" s="42"/>
      <c r="EM19" s="134">
        <v>8.2785016987055524</v>
      </c>
      <c r="EN19" s="141">
        <v>13.029057610498231</v>
      </c>
      <c r="EP19" s="32"/>
      <c r="EQ19" s="32"/>
      <c r="ER19" s="181"/>
      <c r="ES19" s="192"/>
      <c r="ET19" s="192"/>
      <c r="EU19" s="192"/>
      <c r="EV19" s="192"/>
      <c r="EW19" s="194"/>
      <c r="EX19" s="194"/>
      <c r="EY19" s="195"/>
    </row>
    <row r="20" spans="1:155" s="167" customFormat="1">
      <c r="A20" s="154" t="s">
        <v>28</v>
      </c>
      <c r="B20" s="155" t="s">
        <v>15</v>
      </c>
      <c r="C20" s="155" t="s">
        <v>30</v>
      </c>
      <c r="D20" s="156">
        <v>1854.97</v>
      </c>
      <c r="E20" s="157">
        <v>25.559999465942301</v>
      </c>
      <c r="F20" s="157">
        <v>27.389999389648398</v>
      </c>
      <c r="G20" s="157">
        <v>36.830001831054602</v>
      </c>
      <c r="H20" s="157">
        <v>3.9144455776196199</v>
      </c>
      <c r="I20" s="157">
        <v>3.6250150000000002E-2</v>
      </c>
      <c r="J20" s="157">
        <v>2.73067084687289</v>
      </c>
      <c r="K20" s="157">
        <v>2.6237802226681302</v>
      </c>
      <c r="L20" s="158">
        <v>1.9736670000000001E-2</v>
      </c>
      <c r="M20" s="159">
        <v>37</v>
      </c>
      <c r="N20" s="160" t="s">
        <v>77</v>
      </c>
      <c r="O20" s="159" t="s">
        <v>68</v>
      </c>
      <c r="P20" s="161">
        <v>3.6928833333333331</v>
      </c>
      <c r="Q20" s="161">
        <v>3.2640500680790074</v>
      </c>
      <c r="R20" s="161">
        <v>3.6150000000000002E-2</v>
      </c>
      <c r="S20" s="161">
        <v>6.2299999999999994E-2</v>
      </c>
      <c r="T20" s="161">
        <v>1.9997333333333334</v>
      </c>
      <c r="U20" s="161">
        <v>1.1393707038696914</v>
      </c>
      <c r="V20" s="161">
        <v>3.7409433999999999</v>
      </c>
      <c r="W20" s="161">
        <v>3.4565275</v>
      </c>
      <c r="X20" s="161">
        <f t="shared" si="21"/>
        <v>3.7409433999999999</v>
      </c>
      <c r="Y20" s="161">
        <f t="shared" si="22"/>
        <v>3.1937351306240696</v>
      </c>
      <c r="Z20" s="161">
        <f t="shared" si="23"/>
        <v>1.171338024912856</v>
      </c>
      <c r="AA20" s="162">
        <v>99.666666666667027</v>
      </c>
      <c r="AB20" s="162">
        <f t="shared" si="24"/>
        <v>9.6666666666670267</v>
      </c>
      <c r="AC20" s="161">
        <v>2.6161497495301806</v>
      </c>
      <c r="AD20" s="163">
        <v>4187.41</v>
      </c>
      <c r="AE20" s="163">
        <v>2560.7600000000002</v>
      </c>
      <c r="AF20" s="164">
        <v>1.6352215748449677</v>
      </c>
      <c r="AG20" s="163">
        <v>4187.2700000000004</v>
      </c>
      <c r="AH20" s="163">
        <v>2775.76</v>
      </c>
      <c r="AI20" s="164">
        <v>1.5085129838314553</v>
      </c>
      <c r="AJ20" s="163">
        <v>4213.96</v>
      </c>
      <c r="AK20" s="163">
        <v>2930.14</v>
      </c>
      <c r="AL20" s="164">
        <v>1.4381428873705695</v>
      </c>
      <c r="AM20" s="165">
        <v>4196.2133333333331</v>
      </c>
      <c r="AN20" s="165">
        <v>2561.2049999999999</v>
      </c>
      <c r="AO20" s="162">
        <v>2979.415</v>
      </c>
      <c r="AP20" s="166">
        <f t="shared" si="25"/>
        <v>0.1766176495965282</v>
      </c>
      <c r="AR20" s="161">
        <v>3.4244811782275009</v>
      </c>
      <c r="AS20" s="168">
        <v>6.6760002947461494</v>
      </c>
      <c r="AT20" s="161">
        <v>2.6224915590624747</v>
      </c>
      <c r="AU20" s="161">
        <v>2.7154827549021108</v>
      </c>
      <c r="AV20" s="161">
        <v>4.5235499999999993</v>
      </c>
      <c r="AW20" s="161">
        <v>4.2270093888895053</v>
      </c>
      <c r="AX20" s="161">
        <v>5.7533333333333339E-2</v>
      </c>
      <c r="AY20" s="161">
        <v>7.4899999999999994E-2</v>
      </c>
      <c r="AZ20" s="161">
        <v>2.3563499999999999</v>
      </c>
      <c r="BA20" s="161">
        <v>1.0701537621113255</v>
      </c>
      <c r="BB20" s="161"/>
      <c r="BC20" s="161"/>
      <c r="BD20" s="169"/>
      <c r="BE20" s="161"/>
      <c r="BF20" s="161"/>
      <c r="BG20" s="162"/>
      <c r="BH20" s="162"/>
      <c r="BI20" s="170">
        <v>2.6523059990623024</v>
      </c>
      <c r="BJ20" s="163">
        <v>4725.66</v>
      </c>
      <c r="BK20" s="163">
        <v>2512.67</v>
      </c>
      <c r="BL20" s="164">
        <v>1.8807324479537701</v>
      </c>
      <c r="BM20" s="163">
        <v>4734.91</v>
      </c>
      <c r="BN20" s="163">
        <v>2506.9499999999998</v>
      </c>
      <c r="BO20" s="164">
        <v>1.8887133768124615</v>
      </c>
      <c r="BP20" s="163">
        <v>4754.49</v>
      </c>
      <c r="BQ20" s="163">
        <v>2586.13</v>
      </c>
      <c r="BR20" s="164">
        <v>1.8384574634685804</v>
      </c>
      <c r="BS20" s="165">
        <v>4738.3533333333335</v>
      </c>
      <c r="BT20" s="171">
        <v>2535.25</v>
      </c>
      <c r="BU20" s="166">
        <v>1.8689885941557376</v>
      </c>
      <c r="BV20" s="165">
        <v>54.91729103463004</v>
      </c>
      <c r="BW20" s="165">
        <v>100.05469083426037</v>
      </c>
      <c r="BX20" s="165"/>
      <c r="BY20" s="172"/>
      <c r="BZ20" s="161">
        <v>3.4984713985782028</v>
      </c>
      <c r="CA20" s="173">
        <v>2.6246227120203587</v>
      </c>
      <c r="CB20" s="161">
        <v>2.7191217384665687</v>
      </c>
      <c r="CC20" s="161"/>
      <c r="CD20" s="161">
        <v>3.6064333333333334</v>
      </c>
      <c r="CE20" s="161">
        <v>3.1263699207280804</v>
      </c>
      <c r="CF20" s="161">
        <v>4.5216666666666662E-2</v>
      </c>
      <c r="CG20" s="161">
        <v>4.5533333333333342E-2</v>
      </c>
      <c r="CH20" s="161">
        <v>1.9396166666666668</v>
      </c>
      <c r="CI20" s="161">
        <v>1.1535529783031735</v>
      </c>
      <c r="CJ20" s="161">
        <v>2.6139604720355751</v>
      </c>
      <c r="CK20" s="165">
        <v>4015.23</v>
      </c>
      <c r="CL20" s="165">
        <v>2397.9299999999998</v>
      </c>
      <c r="CM20" s="166">
        <v>1.6744567189200688</v>
      </c>
      <c r="CN20" s="165">
        <v>4014.83</v>
      </c>
      <c r="CO20" s="165">
        <v>2419.7199999999998</v>
      </c>
      <c r="CP20" s="166">
        <v>1.6592126361727804</v>
      </c>
      <c r="CQ20" s="165">
        <v>4027.97</v>
      </c>
      <c r="CR20" s="165">
        <v>2746.36</v>
      </c>
      <c r="CS20" s="166">
        <v>1.466657685081344</v>
      </c>
      <c r="CT20" s="165">
        <v>4019.3433333333328</v>
      </c>
      <c r="CU20" s="159">
        <v>37</v>
      </c>
      <c r="CV20" s="161">
        <v>3.4135319865001672</v>
      </c>
      <c r="CW20" s="161">
        <v>2.6263036481721329</v>
      </c>
      <c r="CX20" s="161">
        <v>2.7191217384665687</v>
      </c>
      <c r="CY20" s="169">
        <v>4.3265833333333328</v>
      </c>
      <c r="CZ20" s="169">
        <v>4.0177985965317777</v>
      </c>
      <c r="DA20" s="169">
        <v>8.0133333333333348E-2</v>
      </c>
      <c r="DB20" s="169">
        <v>9.006666666666667E-2</v>
      </c>
      <c r="DC20" s="169">
        <v>1.8627833333333335</v>
      </c>
      <c r="DD20" s="169">
        <v>1.0768542099318026</v>
      </c>
      <c r="DE20" s="161">
        <v>2.6153330089699032</v>
      </c>
      <c r="DF20" s="165">
        <v>4572.16</v>
      </c>
      <c r="DG20" s="165">
        <v>2585.79</v>
      </c>
      <c r="DH20" s="165">
        <v>4588.42</v>
      </c>
      <c r="DI20" s="165">
        <v>2611.33</v>
      </c>
      <c r="DJ20" s="165">
        <v>4572.55</v>
      </c>
      <c r="DK20" s="165">
        <v>2690.94</v>
      </c>
      <c r="DL20" s="165">
        <v>4577.71</v>
      </c>
      <c r="DM20" s="171">
        <v>2629.353333333333</v>
      </c>
      <c r="DN20" s="174">
        <v>2225.38</v>
      </c>
      <c r="DO20" s="174">
        <v>2703.46</v>
      </c>
      <c r="DP20" s="166">
        <f t="shared" si="5"/>
        <v>0.23790684585681748</v>
      </c>
      <c r="DQ20" s="174"/>
      <c r="DR20" s="174"/>
      <c r="DS20" s="17"/>
      <c r="DT20" s="37">
        <f t="shared" si="6"/>
        <v>-3.9075564672567982</v>
      </c>
      <c r="DU20" s="37">
        <f t="shared" si="7"/>
        <v>-2.9584457475826338</v>
      </c>
      <c r="DV20" s="37">
        <f t="shared" si="8"/>
        <v>-0.97804567021402744</v>
      </c>
      <c r="DW20" s="37"/>
      <c r="DX20" s="37">
        <f t="shared" si="9"/>
        <v>18.153004580491103</v>
      </c>
      <c r="DY20" s="185">
        <f t="shared" si="10"/>
        <v>-2.741178588426203</v>
      </c>
      <c r="DZ20" s="155" t="s">
        <v>30</v>
      </c>
      <c r="EA20" s="157">
        <v>25.559999465942301</v>
      </c>
      <c r="EB20" s="157">
        <v>27.389999389648398</v>
      </c>
      <c r="EC20" s="201"/>
      <c r="ED20" s="175"/>
      <c r="EE20" s="175"/>
      <c r="EF20" s="166"/>
      <c r="EG20" s="159">
        <v>37</v>
      </c>
      <c r="EH20" s="32"/>
      <c r="EI20" s="32"/>
      <c r="EJ20" s="159" t="s">
        <v>68</v>
      </c>
      <c r="EK20" s="42"/>
      <c r="EM20" s="161">
        <v>3.4244811782275009</v>
      </c>
      <c r="EN20" s="168">
        <v>6.6760002947461494</v>
      </c>
      <c r="EP20" s="32"/>
      <c r="EQ20" s="32"/>
      <c r="ER20" s="181"/>
      <c r="ES20" s="192"/>
      <c r="ET20" s="192"/>
      <c r="EU20" s="192"/>
      <c r="EV20" s="192"/>
      <c r="EW20" s="194"/>
      <c r="EX20" s="194"/>
      <c r="EY20" s="195"/>
    </row>
    <row r="21" spans="1:155" s="167" customFormat="1">
      <c r="A21" s="154" t="s">
        <v>28</v>
      </c>
      <c r="B21" s="155" t="s">
        <v>15</v>
      </c>
      <c r="C21" s="155" t="s">
        <v>31</v>
      </c>
      <c r="D21" s="156">
        <v>1855.5</v>
      </c>
      <c r="E21" s="157">
        <v>25.610000610351499</v>
      </c>
      <c r="F21" s="157">
        <v>26.860000610351499</v>
      </c>
      <c r="G21" s="157">
        <v>32.069999694824197</v>
      </c>
      <c r="H21" s="157">
        <v>12.8677572691939</v>
      </c>
      <c r="I21" s="157">
        <v>0.36477199999999999</v>
      </c>
      <c r="J21" s="157">
        <v>2.66488712246634</v>
      </c>
      <c r="K21" s="157">
        <v>2.32197591604936</v>
      </c>
      <c r="L21" s="158">
        <v>0.22090650000000001</v>
      </c>
      <c r="M21" s="159">
        <v>39</v>
      </c>
      <c r="N21" s="176" t="s">
        <v>78</v>
      </c>
      <c r="O21" s="159" t="s">
        <v>68</v>
      </c>
      <c r="P21" s="161">
        <v>3.232216666666667</v>
      </c>
      <c r="Q21" s="161">
        <v>2.8437024003349114</v>
      </c>
      <c r="R21" s="161">
        <v>6.3799999999999996E-2</v>
      </c>
      <c r="S21" s="161">
        <v>3.7566666666666665E-2</v>
      </c>
      <c r="T21" s="161">
        <v>1.8431999999999999</v>
      </c>
      <c r="U21" s="161">
        <v>1.1367929158924492</v>
      </c>
      <c r="V21" s="161">
        <v>3.2055033000000002</v>
      </c>
      <c r="W21" s="161">
        <v>3.0033656</v>
      </c>
      <c r="X21" s="161">
        <f t="shared" si="21"/>
        <v>3.2055033000000002</v>
      </c>
      <c r="Y21" s="161">
        <f t="shared" si="22"/>
        <v>2.8139746189820984</v>
      </c>
      <c r="Z21" s="161">
        <f t="shared" si="23"/>
        <v>1.139137246788505</v>
      </c>
      <c r="AA21" s="162">
        <v>92.3333333333333</v>
      </c>
      <c r="AB21" s="162">
        <f t="shared" si="24"/>
        <v>2.3333333333333002</v>
      </c>
      <c r="AC21" s="161">
        <v>2.3392241446503852</v>
      </c>
      <c r="AD21" s="163">
        <v>3558.67</v>
      </c>
      <c r="AE21" s="163">
        <v>2123.4699999999998</v>
      </c>
      <c r="AF21" s="164">
        <v>1.6758748651970596</v>
      </c>
      <c r="AG21" s="163">
        <v>3530.64</v>
      </c>
      <c r="AH21" s="163">
        <v>2176.06</v>
      </c>
      <c r="AI21" s="164">
        <v>1.6224920268742589</v>
      </c>
      <c r="AJ21" s="163">
        <v>3539.1</v>
      </c>
      <c r="AK21" s="163">
        <v>2482.6</v>
      </c>
      <c r="AL21" s="164">
        <v>1.4255619108998632</v>
      </c>
      <c r="AM21" s="165">
        <v>3542.8033333333333</v>
      </c>
      <c r="AN21" s="165">
        <v>2041.33</v>
      </c>
      <c r="AO21" s="165">
        <v>2360.8249999999998</v>
      </c>
      <c r="AP21" s="166">
        <f t="shared" si="25"/>
        <v>0.16876133958272163</v>
      </c>
      <c r="AR21" s="161">
        <v>13.223847782622469</v>
      </c>
      <c r="AS21" s="168">
        <v>19.158566446538547</v>
      </c>
      <c r="AT21" s="161">
        <v>2.3348875134480882</v>
      </c>
      <c r="AU21" s="161">
        <v>2.6907018273858321</v>
      </c>
      <c r="AV21" s="161">
        <v>4.8742999999999999</v>
      </c>
      <c r="AW21" s="161">
        <v>4.6989068461112371</v>
      </c>
      <c r="AX21" s="161">
        <v>6.1116666666666666E-2</v>
      </c>
      <c r="AY21" s="161">
        <v>6.5650000000000014E-2</v>
      </c>
      <c r="AZ21" s="161">
        <v>2.5643000000000002</v>
      </c>
      <c r="BA21" s="161">
        <v>1.0373263739062877</v>
      </c>
      <c r="BB21" s="161"/>
      <c r="BC21" s="161"/>
      <c r="BD21" s="169"/>
      <c r="BE21" s="161"/>
      <c r="BF21" s="161"/>
      <c r="BG21" s="162"/>
      <c r="BH21" s="162"/>
      <c r="BI21" s="170">
        <v>2.4735040444296095</v>
      </c>
      <c r="BJ21" s="163">
        <v>3709.41</v>
      </c>
      <c r="BK21" s="163">
        <v>1964.98</v>
      </c>
      <c r="BL21" s="164">
        <v>1.8877596718541663</v>
      </c>
      <c r="BM21" s="163">
        <v>3735</v>
      </c>
      <c r="BN21" s="163">
        <v>1964.98</v>
      </c>
      <c r="BO21" s="164">
        <v>1.9007827051674826</v>
      </c>
      <c r="BP21" s="163">
        <v>3730.24</v>
      </c>
      <c r="BQ21" s="163">
        <v>1935.81</v>
      </c>
      <c r="BR21" s="164">
        <v>1.9269659729002329</v>
      </c>
      <c r="BS21" s="165">
        <v>3724.8833333333332</v>
      </c>
      <c r="BT21" s="171">
        <v>1955.2566666666669</v>
      </c>
      <c r="BU21" s="166">
        <v>1.9050610576275575</v>
      </c>
      <c r="BV21" s="165">
        <v>18.001029707824475</v>
      </c>
      <c r="BW21" s="165">
        <v>32.796363917130847</v>
      </c>
      <c r="BX21" s="165"/>
      <c r="BY21" s="172"/>
      <c r="BZ21" s="161">
        <v>13.262591607324161</v>
      </c>
      <c r="CA21" s="173">
        <v>2.3400868740661935</v>
      </c>
      <c r="CB21" s="161">
        <v>2.7002013368764213</v>
      </c>
      <c r="CC21" s="161"/>
      <c r="CD21" s="161">
        <v>3.1715833333333334</v>
      </c>
      <c r="CE21" s="161">
        <v>2.7901324456764498</v>
      </c>
      <c r="CF21" s="161">
        <v>3.9633333333333333E-2</v>
      </c>
      <c r="CG21" s="161">
        <v>4.1999999999999996E-2</v>
      </c>
      <c r="CH21" s="161">
        <v>1.8139333333333334</v>
      </c>
      <c r="CI21" s="161">
        <v>1.1367142582238254</v>
      </c>
      <c r="CJ21" s="161">
        <v>2.3331596516642255</v>
      </c>
      <c r="CK21" s="165">
        <v>3136.62</v>
      </c>
      <c r="CL21" s="165">
        <v>1779.39</v>
      </c>
      <c r="CM21" s="166">
        <v>1.7627501559523207</v>
      </c>
      <c r="CN21" s="165">
        <v>3166.6</v>
      </c>
      <c r="CO21" s="165">
        <v>1894.67</v>
      </c>
      <c r="CP21" s="166">
        <v>1.6713200715691914</v>
      </c>
      <c r="CQ21" s="165">
        <v>3165.96</v>
      </c>
      <c r="CR21" s="165">
        <v>2140.58</v>
      </c>
      <c r="CS21" s="166">
        <v>1.4790197049397829</v>
      </c>
      <c r="CT21" s="165">
        <v>3156.3933333333334</v>
      </c>
      <c r="CU21" s="159">
        <v>39</v>
      </c>
      <c r="CV21" s="161">
        <v>13.239306732076475</v>
      </c>
      <c r="CW21" s="161">
        <v>2.3427133995037224</v>
      </c>
      <c r="CX21" s="161">
        <v>2.7002013368764213</v>
      </c>
      <c r="CY21" s="169">
        <v>4.1114166666666669</v>
      </c>
      <c r="CZ21" s="169">
        <v>3.7696314247589706</v>
      </c>
      <c r="DA21" s="169">
        <v>7.1399999999999991E-2</v>
      </c>
      <c r="DB21" s="169">
        <v>5.2333333333333336E-2</v>
      </c>
      <c r="DC21" s="169">
        <v>1.9585999999999999</v>
      </c>
      <c r="DD21" s="169">
        <v>1.0906680795535733</v>
      </c>
      <c r="DE21" s="161">
        <v>2.3360137490365367</v>
      </c>
      <c r="DF21" s="165">
        <v>3673.13</v>
      </c>
      <c r="DG21" s="165">
        <v>1980.11</v>
      </c>
      <c r="DH21" s="165">
        <v>3684.24</v>
      </c>
      <c r="DI21" s="165">
        <v>2010.28</v>
      </c>
      <c r="DJ21" s="165">
        <v>3684.24</v>
      </c>
      <c r="DK21" s="165">
        <v>2057.3000000000002</v>
      </c>
      <c r="DL21" s="165">
        <v>3680.5366666666669</v>
      </c>
      <c r="DM21" s="171">
        <v>2015.8966666666668</v>
      </c>
      <c r="DN21" s="174">
        <v>1784.86</v>
      </c>
      <c r="DO21" s="174">
        <v>2080.36</v>
      </c>
      <c r="DP21" s="166">
        <f t="shared" si="5"/>
        <v>0.17926412845854486</v>
      </c>
      <c r="DQ21" s="174">
        <v>1784.86</v>
      </c>
      <c r="DR21" s="174">
        <v>2080.36</v>
      </c>
      <c r="DS21" s="17">
        <v>0.17926412845854486</v>
      </c>
      <c r="DT21" s="37">
        <f t="shared" si="6"/>
        <v>-3.75200505516941</v>
      </c>
      <c r="DU21" s="37">
        <f t="shared" si="7"/>
        <v>-2.2855198561221117</v>
      </c>
      <c r="DV21" s="37">
        <f t="shared" si="8"/>
        <v>-1.5007859601647568</v>
      </c>
      <c r="DW21" s="37"/>
      <c r="DX21" s="37">
        <f t="shared" si="9"/>
        <v>12.944245860553034</v>
      </c>
      <c r="DY21" s="185">
        <f t="shared" si="10"/>
        <v>-3.0986624109929704</v>
      </c>
      <c r="DZ21" s="155" t="s">
        <v>31</v>
      </c>
      <c r="EA21" s="157">
        <v>25.610000610351499</v>
      </c>
      <c r="EB21" s="157">
        <v>26.860000610351499</v>
      </c>
      <c r="EC21" s="201"/>
      <c r="ED21" s="175">
        <v>1859.8591549295772</v>
      </c>
      <c r="EE21" s="175">
        <v>2031.538461538461</v>
      </c>
      <c r="EF21" s="166">
        <f>(EE21^2-ED21^2)/(2*ED21^2)</f>
        <v>9.6568047337277918E-2</v>
      </c>
      <c r="EG21" s="159">
        <v>39</v>
      </c>
      <c r="EH21" s="32">
        <f t="shared" ref="EH21:EI23" si="29">(ED21-DN21)/DN21*100</f>
        <v>4.2019628951053498</v>
      </c>
      <c r="EI21" s="32">
        <f t="shared" si="29"/>
        <v>-2.3467831751013835</v>
      </c>
      <c r="EJ21" s="159" t="s">
        <v>68</v>
      </c>
      <c r="EK21" s="42">
        <f t="shared" si="20"/>
        <v>171.67930660888373</v>
      </c>
      <c r="EM21" s="161">
        <v>13.223847782622469</v>
      </c>
      <c r="EN21" s="168">
        <v>19.158566446538547</v>
      </c>
      <c r="EP21" s="32">
        <f t="shared" ref="EP21:EQ23" si="30">(ED21-DN21)/DN21*100</f>
        <v>4.2019628951053498</v>
      </c>
      <c r="EQ21" s="32">
        <f t="shared" si="30"/>
        <v>-2.3467831751013835</v>
      </c>
      <c r="ER21" s="191"/>
      <c r="ES21" s="192">
        <f t="shared" si="16"/>
        <v>1804.0633802816899</v>
      </c>
      <c r="ET21" s="192">
        <f t="shared" si="17"/>
        <v>1970.5923076923073</v>
      </c>
      <c r="EU21" s="192">
        <f t="shared" si="18"/>
        <v>1915.6549295774646</v>
      </c>
      <c r="EV21" s="192">
        <f t="shared" si="19"/>
        <v>2092.4846153846147</v>
      </c>
      <c r="EW21" s="194">
        <f t="shared" ref="EW21:EX23" si="31">(ES21-DN21)/DN21*100</f>
        <v>1.0759040082521871</v>
      </c>
      <c r="EX21" s="194">
        <f t="shared" si="31"/>
        <v>-5.2763796798483371</v>
      </c>
      <c r="EY21" s="197">
        <v>39</v>
      </c>
    </row>
    <row r="22" spans="1:155" s="167" customFormat="1">
      <c r="A22" s="154" t="s">
        <v>28</v>
      </c>
      <c r="B22" s="155" t="s">
        <v>15</v>
      </c>
      <c r="C22" s="155" t="s">
        <v>32</v>
      </c>
      <c r="D22" s="156">
        <v>1856.26</v>
      </c>
      <c r="E22" s="157">
        <v>25.530000686645501</v>
      </c>
      <c r="F22" s="157">
        <v>27.120000839233398</v>
      </c>
      <c r="G22" s="157">
        <v>31.889999389648398</v>
      </c>
      <c r="H22" s="157">
        <v>14.0116010892578</v>
      </c>
      <c r="I22" s="157">
        <v>0.39127489999999998</v>
      </c>
      <c r="J22" s="157">
        <v>2.6759834108330498</v>
      </c>
      <c r="K22" s="157">
        <v>2.3010352900924098</v>
      </c>
      <c r="L22" s="158">
        <v>0.23552419999999999</v>
      </c>
      <c r="M22" s="159">
        <v>42</v>
      </c>
      <c r="N22" s="176" t="s">
        <v>75</v>
      </c>
      <c r="O22" s="159" t="s">
        <v>68</v>
      </c>
      <c r="P22" s="161">
        <v>3.1395666666666671</v>
      </c>
      <c r="Q22" s="161">
        <v>2.9663574610984775</v>
      </c>
      <c r="R22" s="161">
        <v>4.7850000000000004E-2</v>
      </c>
      <c r="S22" s="161">
        <v>4.3366666666666664E-2</v>
      </c>
      <c r="T22" s="161">
        <v>1.9028</v>
      </c>
      <c r="U22" s="161">
        <v>1.058385602079233</v>
      </c>
      <c r="V22" s="161">
        <v>3.1832159999999998</v>
      </c>
      <c r="W22" s="161">
        <v>2.9310668999999998</v>
      </c>
      <c r="X22" s="161">
        <f t="shared" si="21"/>
        <v>3.1832159999999998</v>
      </c>
      <c r="Y22" s="161">
        <f t="shared" si="22"/>
        <v>2.6988910498928158</v>
      </c>
      <c r="Z22" s="161">
        <f t="shared" si="23"/>
        <v>1.1794533166229213</v>
      </c>
      <c r="AA22" s="162">
        <v>128.708333333333</v>
      </c>
      <c r="AB22" s="162">
        <f t="shared" si="24"/>
        <v>38.708333333333002</v>
      </c>
      <c r="AC22" s="161">
        <v>2.2980671663576171</v>
      </c>
      <c r="AD22" s="163">
        <v>3378.67</v>
      </c>
      <c r="AE22" s="163">
        <v>1755.96</v>
      </c>
      <c r="AF22" s="164">
        <v>1.9241155834984851</v>
      </c>
      <c r="AG22" s="163">
        <v>3369.53</v>
      </c>
      <c r="AH22" s="163">
        <v>2068.39</v>
      </c>
      <c r="AI22" s="164">
        <v>1.6290593166665863</v>
      </c>
      <c r="AJ22" s="163">
        <v>3361.06</v>
      </c>
      <c r="AK22" s="163">
        <v>2241.87</v>
      </c>
      <c r="AL22" s="164">
        <v>1.499221631941192</v>
      </c>
      <c r="AM22" s="165">
        <v>3369.7533333333336</v>
      </c>
      <c r="AN22" s="165">
        <v>1721.75</v>
      </c>
      <c r="AO22" s="165">
        <v>2402.63</v>
      </c>
      <c r="AP22" s="166">
        <f t="shared" si="25"/>
        <v>0.47365166765902539</v>
      </c>
      <c r="AR22" s="177">
        <v>14.1074505680656</v>
      </c>
      <c r="AS22" s="168">
        <v>20.386360310259036</v>
      </c>
      <c r="AT22" s="177">
        <v>2.3037917043916787</v>
      </c>
      <c r="AU22" s="177">
        <v>2.6821787449880281</v>
      </c>
      <c r="AV22" s="161">
        <v>4.9026166666666668</v>
      </c>
      <c r="AW22" s="161">
        <v>4.6774954064212872</v>
      </c>
      <c r="AX22" s="161">
        <v>5.1250000000000004E-2</v>
      </c>
      <c r="AY22" s="161">
        <v>4.2849999999999999E-2</v>
      </c>
      <c r="AZ22" s="161">
        <v>2.67035</v>
      </c>
      <c r="BA22" s="161">
        <v>1.0481285903426718</v>
      </c>
      <c r="BB22" s="161"/>
      <c r="BC22" s="161"/>
      <c r="BD22" s="169"/>
      <c r="BE22" s="161"/>
      <c r="BF22" s="161"/>
      <c r="BG22" s="162"/>
      <c r="BH22" s="162"/>
      <c r="BI22" s="170">
        <v>2.441280238604409</v>
      </c>
      <c r="BJ22" s="163">
        <v>3720.77</v>
      </c>
      <c r="BK22" s="163">
        <v>1991.12</v>
      </c>
      <c r="BL22" s="164">
        <v>1.8686819478484471</v>
      </c>
      <c r="BM22" s="163">
        <v>3694.89</v>
      </c>
      <c r="BN22" s="163">
        <v>1947.51</v>
      </c>
      <c r="BO22" s="164">
        <v>1.8972380116148313</v>
      </c>
      <c r="BP22" s="163">
        <v>3721.72</v>
      </c>
      <c r="BQ22" s="163">
        <v>2052.61</v>
      </c>
      <c r="BR22" s="164">
        <v>1.8131647025007185</v>
      </c>
      <c r="BS22" s="165">
        <v>3712.4599999999996</v>
      </c>
      <c r="BT22" s="171">
        <v>1997.08</v>
      </c>
      <c r="BU22" s="166">
        <v>1.8589440583251546</v>
      </c>
      <c r="BV22" s="165">
        <v>16.543380325926485</v>
      </c>
      <c r="BW22" s="165">
        <v>30.140649195904221</v>
      </c>
      <c r="BX22" s="165"/>
      <c r="BY22" s="172"/>
      <c r="BZ22" s="161">
        <v>14.146912496341809</v>
      </c>
      <c r="CA22" s="173">
        <v>2.3061552230927931</v>
      </c>
      <c r="CB22" s="161">
        <v>2.6988109304982566</v>
      </c>
      <c r="CC22" s="161"/>
      <c r="CD22" s="161">
        <v>3.0976166666666662</v>
      </c>
      <c r="CE22" s="161">
        <v>2.934911257938452</v>
      </c>
      <c r="CF22" s="161">
        <v>4.0149999999999991E-2</v>
      </c>
      <c r="CG22" s="161">
        <v>3.7291666666666667E-2</v>
      </c>
      <c r="CH22" s="161">
        <v>1.7659666666666667</v>
      </c>
      <c r="CI22" s="161">
        <v>1.0554379313132971</v>
      </c>
      <c r="CJ22" s="161">
        <v>2.295411278688996</v>
      </c>
      <c r="CK22" s="165">
        <v>3335.76</v>
      </c>
      <c r="CL22" s="165">
        <v>1732.52</v>
      </c>
      <c r="CM22" s="166">
        <v>1.9253803707893706</v>
      </c>
      <c r="CN22" s="165">
        <v>3327.38</v>
      </c>
      <c r="CO22" s="165">
        <v>1990.42</v>
      </c>
      <c r="CP22" s="166">
        <v>1.6716974306930195</v>
      </c>
      <c r="CQ22" s="165">
        <v>3326.59</v>
      </c>
      <c r="CR22" s="165">
        <v>2339.63</v>
      </c>
      <c r="CS22" s="166">
        <v>1.4218444796826848</v>
      </c>
      <c r="CT22" s="165">
        <v>3329.91</v>
      </c>
      <c r="CU22" s="190">
        <v>42</v>
      </c>
      <c r="CV22" s="161">
        <v>14.422852956645887</v>
      </c>
      <c r="CW22" s="161">
        <v>2.3095653984146063</v>
      </c>
      <c r="CX22" s="161">
        <v>2.6988109304982566</v>
      </c>
      <c r="CY22" s="169">
        <v>4.0831333333333335</v>
      </c>
      <c r="CZ22" s="169">
        <v>3.8384789067899923</v>
      </c>
      <c r="DA22" s="169">
        <v>7.3166666666666672E-2</v>
      </c>
      <c r="DB22" s="169">
        <v>7.3366666666666677E-2</v>
      </c>
      <c r="DC22" s="169">
        <v>1.8888833333333332</v>
      </c>
      <c r="DD22" s="169">
        <v>1.0637373377539121</v>
      </c>
      <c r="DE22" s="161">
        <v>2.2977723116109354</v>
      </c>
      <c r="DF22" s="165">
        <v>3696.17</v>
      </c>
      <c r="DG22" s="165">
        <v>2084.13</v>
      </c>
      <c r="DH22" s="165">
        <v>3680.31</v>
      </c>
      <c r="DI22" s="165">
        <v>1961.8</v>
      </c>
      <c r="DJ22" s="165">
        <v>3680.31</v>
      </c>
      <c r="DK22" s="165">
        <v>2021.12</v>
      </c>
      <c r="DL22" s="165">
        <v>3685.5966666666664</v>
      </c>
      <c r="DM22" s="171">
        <v>2022.3500000000001</v>
      </c>
      <c r="DN22" s="174">
        <v>1859.02</v>
      </c>
      <c r="DO22" s="174">
        <v>2159.2800000000002</v>
      </c>
      <c r="DP22" s="166">
        <f t="shared" si="5"/>
        <v>0.1745587879729375</v>
      </c>
      <c r="DQ22" s="174">
        <v>1859.02</v>
      </c>
      <c r="DR22" s="174">
        <v>2159.2800000000002</v>
      </c>
      <c r="DS22" s="17">
        <v>0.17</v>
      </c>
      <c r="DT22" s="37">
        <f t="shared" si="6"/>
        <v>3.1175783723875981</v>
      </c>
      <c r="DU22" s="37">
        <f t="shared" si="7"/>
        <v>-2.9350063331222263</v>
      </c>
      <c r="DV22" s="37">
        <f t="shared" si="8"/>
        <v>6.2355999592211315</v>
      </c>
      <c r="DW22" s="37"/>
      <c r="DX22" s="37">
        <f t="shared" si="9"/>
        <v>8.7858118793773148</v>
      </c>
      <c r="DY22" s="188">
        <f t="shared" si="10"/>
        <v>-6.3414656737431017</v>
      </c>
      <c r="DZ22" s="155" t="s">
        <v>32</v>
      </c>
      <c r="EA22" s="157">
        <v>25.530000686645501</v>
      </c>
      <c r="EB22" s="157">
        <v>27.120000839233398</v>
      </c>
      <c r="EC22" s="201"/>
      <c r="ED22" s="175">
        <v>1846</v>
      </c>
      <c r="EE22" s="175">
        <v>2000</v>
      </c>
      <c r="EF22" s="166">
        <f>(EE22^2-ED22^2)/(2*ED22^2)</f>
        <v>8.6903368707955717E-2</v>
      </c>
      <c r="EG22" s="190">
        <v>42</v>
      </c>
      <c r="EH22" s="32">
        <f t="shared" si="29"/>
        <v>-0.70036901162978249</v>
      </c>
      <c r="EI22" s="32">
        <f t="shared" si="29"/>
        <v>-7.3765329183802093</v>
      </c>
      <c r="EJ22" s="159" t="s">
        <v>68</v>
      </c>
      <c r="EK22" s="42"/>
      <c r="EM22" s="177">
        <v>14.1074505680656</v>
      </c>
      <c r="EN22" s="168">
        <v>20.386360310259036</v>
      </c>
      <c r="EP22" s="32">
        <f t="shared" si="30"/>
        <v>-0.70036901162978249</v>
      </c>
      <c r="EQ22" s="32">
        <f t="shared" si="30"/>
        <v>-7.3765329183802093</v>
      </c>
      <c r="ER22" s="114"/>
      <c r="ES22" s="192">
        <f t="shared" si="16"/>
        <v>1790.62</v>
      </c>
      <c r="ET22" s="192">
        <f t="shared" si="17"/>
        <v>1940</v>
      </c>
      <c r="EU22" s="192">
        <f t="shared" si="18"/>
        <v>1901.38</v>
      </c>
      <c r="EV22" s="192">
        <f t="shared" si="19"/>
        <v>2060</v>
      </c>
      <c r="EW22" s="194">
        <f t="shared" si="31"/>
        <v>-3.6793579412808946</v>
      </c>
      <c r="EX22" s="194">
        <f t="shared" si="31"/>
        <v>-10.155236930828803</v>
      </c>
      <c r="EY22" s="197">
        <v>42</v>
      </c>
    </row>
    <row r="23" spans="1:155" s="92" customFormat="1" ht="16">
      <c r="A23" s="79" t="s">
        <v>14</v>
      </c>
      <c r="B23" s="80" t="s">
        <v>15</v>
      </c>
      <c r="C23" s="80" t="s">
        <v>16</v>
      </c>
      <c r="D23" s="81">
        <v>1355.15</v>
      </c>
      <c r="E23" s="82">
        <v>25.600000381469702</v>
      </c>
      <c r="F23" s="82">
        <v>27.780000686645501</v>
      </c>
      <c r="G23" s="82">
        <v>33.540000915527301</v>
      </c>
      <c r="H23" s="82">
        <v>10.9930208590776</v>
      </c>
      <c r="I23" s="82">
        <v>0.49227959999999998</v>
      </c>
      <c r="J23" s="82">
        <v>2.6401765384935798</v>
      </c>
      <c r="K23" s="82">
        <v>2.3499413809005101</v>
      </c>
      <c r="L23" s="83">
        <v>0.32929599999999998</v>
      </c>
      <c r="M23" s="84">
        <v>5</v>
      </c>
      <c r="N23" s="85" t="s">
        <v>62</v>
      </c>
      <c r="O23" s="84" t="s">
        <v>63</v>
      </c>
      <c r="P23" s="86">
        <v>4.5513416666666666</v>
      </c>
      <c r="Q23" s="86">
        <v>3.9615297521710682</v>
      </c>
      <c r="R23" s="86">
        <v>8.0266666666666653E-2</v>
      </c>
      <c r="S23" s="86">
        <v>8.7191666666666667E-2</v>
      </c>
      <c r="T23" s="86">
        <v>1.8515833333333334</v>
      </c>
      <c r="U23" s="86">
        <v>1.1489033005334548</v>
      </c>
      <c r="V23" s="86">
        <v>4.6848815999999998</v>
      </c>
      <c r="W23" s="86">
        <v>4.2768917999999996</v>
      </c>
      <c r="X23" s="86">
        <f t="shared" si="21"/>
        <v>4.6848815999999998</v>
      </c>
      <c r="Y23" s="86">
        <f t="shared" si="22"/>
        <v>3.9044323913985868</v>
      </c>
      <c r="Z23" s="86">
        <f t="shared" si="23"/>
        <v>1.1998880068510682</v>
      </c>
      <c r="AA23" s="87">
        <v>109.66666666666703</v>
      </c>
      <c r="AB23" s="87">
        <f t="shared" si="24"/>
        <v>19.666666666667027</v>
      </c>
      <c r="AC23" s="86">
        <v>2.3812381811898331</v>
      </c>
      <c r="AD23" s="88">
        <v>4314.24</v>
      </c>
      <c r="AE23" s="88">
        <v>2530.7800000000002</v>
      </c>
      <c r="AF23" s="89">
        <v>1.7047076395419591</v>
      </c>
      <c r="AG23" s="88">
        <v>4300.26</v>
      </c>
      <c r="AH23" s="88">
        <v>2461.38</v>
      </c>
      <c r="AI23" s="89">
        <v>1.7470930941179339</v>
      </c>
      <c r="AJ23" s="88">
        <v>4299.53</v>
      </c>
      <c r="AK23" s="88">
        <v>2979.4</v>
      </c>
      <c r="AL23" s="89">
        <v>1.4430858562126601</v>
      </c>
      <c r="AM23" s="90">
        <v>4304.6766666666663</v>
      </c>
      <c r="AN23" s="90">
        <v>2395.8100000000004</v>
      </c>
      <c r="AO23" s="90">
        <v>3030.355</v>
      </c>
      <c r="AP23" s="91">
        <f t="shared" si="25"/>
        <v>0.29993053337487796</v>
      </c>
      <c r="AR23" s="86">
        <v>10.217418078809521</v>
      </c>
      <c r="AS23" s="93">
        <v>14.316813003410491</v>
      </c>
      <c r="AT23" s="86">
        <v>2.3879648124527404</v>
      </c>
      <c r="AU23" s="86">
        <v>2.6597194704746321</v>
      </c>
      <c r="AV23" s="86">
        <v>5.9893666666666672</v>
      </c>
      <c r="AW23" s="86">
        <v>5.5045622112243349</v>
      </c>
      <c r="AX23" s="86">
        <v>6.4583333333333326E-2</v>
      </c>
      <c r="AY23" s="86">
        <v>6.3383333333333333E-2</v>
      </c>
      <c r="AZ23" s="86">
        <v>2.3852333333333333</v>
      </c>
      <c r="BA23" s="86">
        <v>1.0880732085203377</v>
      </c>
      <c r="BB23" s="86"/>
      <c r="BC23" s="86"/>
      <c r="BD23" s="86"/>
      <c r="BE23" s="86"/>
      <c r="BF23" s="86"/>
      <c r="BG23" s="86"/>
      <c r="BH23" s="86"/>
      <c r="BI23" s="94">
        <v>2.4848131762377479</v>
      </c>
      <c r="BJ23" s="88">
        <v>4420.0200000000004</v>
      </c>
      <c r="BK23" s="88">
        <v>2439.06</v>
      </c>
      <c r="BL23" s="89">
        <v>1.8121817421465649</v>
      </c>
      <c r="BM23" s="88">
        <v>4436.3</v>
      </c>
      <c r="BN23" s="88">
        <v>2461.38</v>
      </c>
      <c r="BO23" s="89">
        <v>1.8023629021118235</v>
      </c>
      <c r="BP23" s="88">
        <v>4419.17</v>
      </c>
      <c r="BQ23" s="88">
        <v>2484.11</v>
      </c>
      <c r="BR23" s="89">
        <v>1.778975166156088</v>
      </c>
      <c r="BS23" s="90">
        <v>4425.163333333333</v>
      </c>
      <c r="BT23" s="95">
        <v>2461.5166666666669</v>
      </c>
      <c r="BU23" s="91">
        <v>1.7977385216431601</v>
      </c>
      <c r="BV23" s="90">
        <v>41.176051355321782</v>
      </c>
      <c r="BW23" s="90">
        <v>75.019306497373066</v>
      </c>
      <c r="BX23" s="90"/>
      <c r="BY23" s="96"/>
      <c r="BZ23" s="86">
        <v>10.02003571584132</v>
      </c>
      <c r="CA23" s="97">
        <v>2.392259815932372</v>
      </c>
      <c r="CB23" s="86">
        <v>2.6912146146230054</v>
      </c>
      <c r="CC23" s="86"/>
      <c r="CD23" s="86">
        <v>4.5162833333333339</v>
      </c>
      <c r="CE23" s="86">
        <v>3.8775848993333994</v>
      </c>
      <c r="CF23" s="86">
        <v>7.9733333333333337E-2</v>
      </c>
      <c r="CG23" s="86">
        <v>5.506666666666666E-2</v>
      </c>
      <c r="CH23" s="86">
        <v>1.6576833333333334</v>
      </c>
      <c r="CI23" s="86">
        <v>1.1647155254059645</v>
      </c>
      <c r="CJ23" s="86">
        <v>2.379714592722471</v>
      </c>
      <c r="CK23" s="90">
        <v>4258.6400000000003</v>
      </c>
      <c r="CL23" s="90">
        <v>2312.94</v>
      </c>
      <c r="CM23" s="91">
        <v>1.8412237239184761</v>
      </c>
      <c r="CN23" s="90">
        <v>4293.26</v>
      </c>
      <c r="CO23" s="90">
        <v>2395.33</v>
      </c>
      <c r="CP23" s="91">
        <v>1.7923459398078763</v>
      </c>
      <c r="CQ23" s="90">
        <v>4279.49</v>
      </c>
      <c r="CR23" s="90">
        <v>2793.15</v>
      </c>
      <c r="CS23" s="91">
        <v>1.5321375507939063</v>
      </c>
      <c r="CT23" s="90">
        <v>4277.13</v>
      </c>
      <c r="CU23" s="84">
        <v>5</v>
      </c>
      <c r="CV23" s="86">
        <v>11.201097827603846</v>
      </c>
      <c r="CW23" s="86">
        <v>2.3897690328883106</v>
      </c>
      <c r="CX23" s="86">
        <v>2.6912146146230054</v>
      </c>
      <c r="CY23" s="98">
        <v>5.3636833333333334</v>
      </c>
      <c r="CZ23" s="98">
        <v>4.8073119803141102</v>
      </c>
      <c r="DA23" s="98">
        <v>0.12861666666666668</v>
      </c>
      <c r="DB23" s="98">
        <v>0.13523333333333332</v>
      </c>
      <c r="DC23" s="98">
        <v>1.9000666666666666</v>
      </c>
      <c r="DD23" s="98">
        <v>1.1157343969556288</v>
      </c>
      <c r="DE23" s="86">
        <v>2.3800737242897778</v>
      </c>
      <c r="DF23" s="90">
        <v>4314.26</v>
      </c>
      <c r="DG23" s="90">
        <v>2460.63</v>
      </c>
      <c r="DH23" s="90">
        <v>4291.8900000000003</v>
      </c>
      <c r="DI23" s="90">
        <v>2603.54</v>
      </c>
      <c r="DJ23" s="90">
        <v>4313.6899999999996</v>
      </c>
      <c r="DK23" s="90">
        <v>2604.54</v>
      </c>
      <c r="DL23" s="90">
        <v>4306.6133333333337</v>
      </c>
      <c r="DM23" s="95">
        <v>2556.2366666666667</v>
      </c>
      <c r="DN23" s="99">
        <v>2189.66</v>
      </c>
      <c r="DO23" s="99">
        <v>2615.65</v>
      </c>
      <c r="DP23" s="91">
        <f t="shared" si="5"/>
        <v>0.21347029435065612</v>
      </c>
      <c r="DQ23" s="99">
        <v>2189.66</v>
      </c>
      <c r="DR23" s="99">
        <v>2615.65</v>
      </c>
      <c r="DS23" s="17">
        <v>0.21347029435065612</v>
      </c>
      <c r="DT23" s="179">
        <f t="shared" si="6"/>
        <v>-5.5253518855536816</v>
      </c>
      <c r="DU23" s="37">
        <f t="shared" si="7"/>
        <v>-3.8394495765087119E-2</v>
      </c>
      <c r="DV23" s="179">
        <f t="shared" si="8"/>
        <v>-5.4890648885747808</v>
      </c>
      <c r="DW23" s="179"/>
      <c r="DX23" s="37">
        <f t="shared" si="9"/>
        <v>16.741259678062661</v>
      </c>
      <c r="DY23" s="185">
        <f t="shared" si="10"/>
        <v>-2.2714557885547917</v>
      </c>
      <c r="DZ23" s="80" t="s">
        <v>16</v>
      </c>
      <c r="EA23" s="82">
        <v>25.600000381469702</v>
      </c>
      <c r="EB23" s="82">
        <v>27.780000686645501</v>
      </c>
      <c r="EC23" s="202"/>
      <c r="ED23" s="100">
        <v>2654.832347140039</v>
      </c>
      <c r="EE23" s="100">
        <v>2900.8620689655172</v>
      </c>
      <c r="EF23" s="91">
        <f>(EE23^2-ED23^2)/(2*ED23^2)</f>
        <v>9.6966501932223684E-2</v>
      </c>
      <c r="EG23" s="84">
        <v>5</v>
      </c>
      <c r="EH23" s="32">
        <f t="shared" si="29"/>
        <v>21.244044606927066</v>
      </c>
      <c r="EI23" s="32">
        <f t="shared" si="29"/>
        <v>10.904060901325373</v>
      </c>
      <c r="EJ23" s="84" t="s">
        <v>63</v>
      </c>
      <c r="EK23" s="42">
        <f t="shared" si="20"/>
        <v>246.02972182547819</v>
      </c>
      <c r="EM23" s="86">
        <v>10.217418078809521</v>
      </c>
      <c r="EN23" s="93">
        <v>14.316813003410491</v>
      </c>
      <c r="EP23" s="32">
        <f t="shared" si="30"/>
        <v>21.244044606927066</v>
      </c>
      <c r="EQ23" s="32">
        <f t="shared" si="30"/>
        <v>10.904060901325373</v>
      </c>
      <c r="ER23" s="181"/>
      <c r="ES23" s="192">
        <f t="shared" si="16"/>
        <v>2575.187376725838</v>
      </c>
      <c r="ET23" s="192">
        <f t="shared" si="17"/>
        <v>2813.8362068965516</v>
      </c>
      <c r="EU23" s="192">
        <f t="shared" si="18"/>
        <v>2734.47731755424</v>
      </c>
      <c r="EV23" s="192">
        <f t="shared" si="19"/>
        <v>2987.8879310344828</v>
      </c>
      <c r="EW23" s="194">
        <f t="shared" si="31"/>
        <v>17.606723268719264</v>
      </c>
      <c r="EX23" s="194">
        <f t="shared" si="31"/>
        <v>7.5769390742856091</v>
      </c>
      <c r="EY23" s="196">
        <v>5</v>
      </c>
    </row>
    <row r="24" spans="1:155" s="67" customFormat="1">
      <c r="A24" s="75" t="s">
        <v>28</v>
      </c>
      <c r="B24" s="55" t="s">
        <v>15</v>
      </c>
      <c r="C24" s="55" t="s">
        <v>29</v>
      </c>
      <c r="D24" s="56">
        <v>1854.68</v>
      </c>
      <c r="E24" s="57">
        <v>25.4899997711181</v>
      </c>
      <c r="F24" s="57">
        <v>26.329999923706001</v>
      </c>
      <c r="G24" s="57">
        <v>32.610000610351499</v>
      </c>
      <c r="H24" s="57">
        <v>10.1975826495809</v>
      </c>
      <c r="I24" s="57">
        <v>0.1097712</v>
      </c>
      <c r="J24" s="57">
        <v>2.707568659638</v>
      </c>
      <c r="K24" s="57">
        <v>2.4314621077772598</v>
      </c>
      <c r="L24" s="58">
        <v>5.4181220000000002E-2</v>
      </c>
      <c r="M24" s="59">
        <v>36</v>
      </c>
      <c r="N24" s="60" t="s">
        <v>76</v>
      </c>
      <c r="O24" s="59" t="s">
        <v>64</v>
      </c>
      <c r="P24" s="61">
        <v>3.8789083333333334</v>
      </c>
      <c r="Q24" s="61">
        <v>3.4742454677679993</v>
      </c>
      <c r="R24" s="61">
        <v>6.6737500000000005E-2</v>
      </c>
      <c r="S24" s="61">
        <v>5.7850000000000006E-2</v>
      </c>
      <c r="T24" s="61">
        <v>1.9209499999999999</v>
      </c>
      <c r="U24" s="61">
        <v>1.1166524688572785</v>
      </c>
      <c r="V24" s="61">
        <v>3.8741669999999999</v>
      </c>
      <c r="W24" s="61">
        <v>3.6424948000000001</v>
      </c>
      <c r="X24" s="61">
        <f t="shared" si="21"/>
        <v>3.8741669999999999</v>
      </c>
      <c r="Y24" s="61">
        <f t="shared" si="22"/>
        <v>3.4246764189636223</v>
      </c>
      <c r="Z24" s="61">
        <f t="shared" si="23"/>
        <v>1.1312505259029415</v>
      </c>
      <c r="AA24" s="62">
        <v>116.208333333333</v>
      </c>
      <c r="AB24" s="62">
        <f t="shared" si="24"/>
        <v>26.208333333333002</v>
      </c>
      <c r="AC24" s="61">
        <v>2.4154161186596821</v>
      </c>
      <c r="AD24" s="63">
        <v>3995.86</v>
      </c>
      <c r="AE24" s="63">
        <v>2580.1799999999998</v>
      </c>
      <c r="AF24" s="64">
        <v>1.5486748986504819</v>
      </c>
      <c r="AG24" s="63">
        <v>3990.72</v>
      </c>
      <c r="AH24" s="63">
        <v>2554.6999999999998</v>
      </c>
      <c r="AI24" s="64">
        <v>1.5621090539006537</v>
      </c>
      <c r="AJ24" s="63">
        <v>4007.63</v>
      </c>
      <c r="AK24" s="63">
        <v>2579.92</v>
      </c>
      <c r="AL24" s="64">
        <v>1.5533931284690998</v>
      </c>
      <c r="AM24" s="65">
        <v>3998.0699999999997</v>
      </c>
      <c r="AN24" s="65">
        <v>2324.59</v>
      </c>
      <c r="AO24" s="65">
        <v>2803.61</v>
      </c>
      <c r="AP24" s="66">
        <f t="shared" si="25"/>
        <v>0.22729813623547993</v>
      </c>
      <c r="AR24" s="61">
        <v>9.6611597604646153</v>
      </c>
      <c r="AS24" s="68">
        <v>14.37410397645816</v>
      </c>
      <c r="AT24" s="61">
        <v>2.4186926968735194</v>
      </c>
      <c r="AU24" s="61">
        <v>2.6773563734715915</v>
      </c>
      <c r="AV24" s="61">
        <v>5.3811666666666662</v>
      </c>
      <c r="AW24" s="61">
        <v>5.0395348596958538</v>
      </c>
      <c r="AX24" s="61">
        <v>7.8149999999999997E-2</v>
      </c>
      <c r="AY24" s="61">
        <v>4.3733333333333332E-2</v>
      </c>
      <c r="AZ24" s="61">
        <v>2.3746166666666664</v>
      </c>
      <c r="BA24" s="61">
        <v>1.0677903450381987</v>
      </c>
      <c r="BB24" s="61"/>
      <c r="BC24" s="61"/>
      <c r="BD24" s="73"/>
      <c r="BE24" s="61"/>
      <c r="BF24" s="61"/>
      <c r="BG24" s="62"/>
      <c r="BH24" s="62"/>
      <c r="BI24" s="69">
        <v>2.5137238157564674</v>
      </c>
      <c r="BJ24" s="63">
        <v>4135.2</v>
      </c>
      <c r="BK24" s="63">
        <v>2283.75</v>
      </c>
      <c r="BL24" s="64">
        <v>1.8107060755336617</v>
      </c>
      <c r="BM24" s="63">
        <v>4162.5200000000004</v>
      </c>
      <c r="BN24" s="63">
        <v>2244.06</v>
      </c>
      <c r="BO24" s="64">
        <v>1.8549058403073004</v>
      </c>
      <c r="BP24" s="63">
        <v>4175.83</v>
      </c>
      <c r="BQ24" s="63">
        <v>2366.9899999999998</v>
      </c>
      <c r="BR24" s="64">
        <v>1.7641941875546581</v>
      </c>
      <c r="BS24" s="65">
        <v>4157.8500000000004</v>
      </c>
      <c r="BT24" s="70">
        <v>2298.2666666666664</v>
      </c>
      <c r="BU24" s="66">
        <v>1.8091242675639616</v>
      </c>
      <c r="BV24" s="65">
        <v>28.598013257129548</v>
      </c>
      <c r="BW24" s="65">
        <v>52.103177724331694</v>
      </c>
      <c r="BX24" s="65"/>
      <c r="BY24" s="71"/>
      <c r="BZ24" s="61">
        <v>10.002626937366301</v>
      </c>
      <c r="CA24" s="72">
        <v>2.4106598194433593</v>
      </c>
      <c r="CB24" s="61">
        <v>2.6822486967549275</v>
      </c>
      <c r="CC24" s="61"/>
      <c r="CD24" s="61">
        <v>3.7471999999999999</v>
      </c>
      <c r="CE24" s="61">
        <v>3.4871102512839207</v>
      </c>
      <c r="CF24" s="61">
        <v>0.10838333333333333</v>
      </c>
      <c r="CG24" s="61">
        <v>4.4033333333333341E-2</v>
      </c>
      <c r="CH24" s="61">
        <v>1.7823166666666665</v>
      </c>
      <c r="CI24" s="61">
        <v>1.0745860411555146</v>
      </c>
      <c r="CJ24" s="61">
        <v>2.4120961872203863</v>
      </c>
      <c r="CK24" s="65">
        <v>3818.86</v>
      </c>
      <c r="CL24" s="65">
        <v>2324.52</v>
      </c>
      <c r="CM24" s="66">
        <v>1.6428596011219521</v>
      </c>
      <c r="CN24" s="65">
        <v>3806.23</v>
      </c>
      <c r="CO24" s="65">
        <v>2283.8200000000002</v>
      </c>
      <c r="CP24" s="66">
        <v>1.6666068254065556</v>
      </c>
      <c r="CQ24" s="65">
        <v>3825.14</v>
      </c>
      <c r="CR24" s="65">
        <v>2434.2600000000002</v>
      </c>
      <c r="CS24" s="66">
        <v>1.5713769276905505</v>
      </c>
      <c r="CT24" s="65">
        <v>3816.7433333333333</v>
      </c>
      <c r="CU24" s="59">
        <v>36</v>
      </c>
      <c r="CV24" s="61">
        <v>10.001060363608335</v>
      </c>
      <c r="CW24" s="61">
        <v>2.4139953854903693</v>
      </c>
      <c r="CX24" s="61">
        <v>2.6822486967549275</v>
      </c>
      <c r="CY24" s="73">
        <v>4.7176</v>
      </c>
      <c r="CZ24" s="73">
        <v>4.4384884984478932</v>
      </c>
      <c r="DA24" s="73">
        <v>9.8449999999999996E-2</v>
      </c>
      <c r="DB24" s="73">
        <v>7.8483333333333336E-2</v>
      </c>
      <c r="DC24" s="73">
        <v>1.7256499999999999</v>
      </c>
      <c r="DD24" s="73">
        <v>1.0628843584138408</v>
      </c>
      <c r="DE24" s="61">
        <v>2.4131759194680305</v>
      </c>
      <c r="DF24" s="65">
        <v>4182.3999999999996</v>
      </c>
      <c r="DG24" s="65">
        <v>2264.0300000000002</v>
      </c>
      <c r="DH24" s="65">
        <v>4198.24</v>
      </c>
      <c r="DI24" s="65">
        <v>2225.08</v>
      </c>
      <c r="DJ24" s="65">
        <v>4181.84</v>
      </c>
      <c r="DK24" s="65">
        <v>2346.02</v>
      </c>
      <c r="DL24" s="65">
        <v>4187.4933333333329</v>
      </c>
      <c r="DM24" s="70">
        <v>2278.376666666667</v>
      </c>
      <c r="DN24" s="76">
        <v>2292.42</v>
      </c>
      <c r="DO24" s="76">
        <v>2491.9</v>
      </c>
      <c r="DP24" s="66">
        <f t="shared" si="5"/>
        <v>9.0803210951578409E-2</v>
      </c>
      <c r="DQ24" s="76"/>
      <c r="DR24" s="76"/>
      <c r="DS24" s="17"/>
      <c r="DT24" s="37">
        <f t="shared" si="6"/>
        <v>-3.4948551163246599</v>
      </c>
      <c r="DU24" s="179">
        <f t="shared" si="7"/>
        <v>-5.1551137671460623</v>
      </c>
      <c r="DV24" s="37">
        <f t="shared" si="8"/>
        <v>1.7504988584680223</v>
      </c>
      <c r="DW24" s="37"/>
      <c r="DX24" s="187">
        <f t="shared" si="9"/>
        <v>-0.61259862212566052</v>
      </c>
      <c r="DY24" s="37">
        <f t="shared" si="10"/>
        <v>-8.5686959080754885</v>
      </c>
      <c r="DZ24" s="55" t="s">
        <v>29</v>
      </c>
      <c r="EA24" s="57">
        <v>25.4899997711181</v>
      </c>
      <c r="EB24" s="57">
        <v>26.329999923706001</v>
      </c>
      <c r="EC24" s="203"/>
      <c r="ED24" s="74"/>
      <c r="EE24" s="74"/>
      <c r="EF24" s="66"/>
      <c r="EG24" s="59">
        <v>36</v>
      </c>
      <c r="EH24" s="32"/>
      <c r="EI24" s="32"/>
      <c r="EJ24" s="59" t="s">
        <v>64</v>
      </c>
      <c r="EK24" s="42"/>
      <c r="EM24" s="61">
        <v>9.6611597604646153</v>
      </c>
      <c r="EN24" s="68">
        <v>14.37410397645816</v>
      </c>
      <c r="EP24" s="32"/>
      <c r="EQ24" s="32"/>
      <c r="ER24" s="181"/>
      <c r="ES24" s="192"/>
      <c r="ET24" s="192"/>
      <c r="EU24" s="192"/>
      <c r="EV24" s="192"/>
      <c r="EW24" s="194"/>
      <c r="EX24" s="194"/>
      <c r="EY24" s="195"/>
    </row>
    <row r="25" spans="1:155" s="67" customFormat="1">
      <c r="A25" s="75" t="s">
        <v>28</v>
      </c>
      <c r="B25" s="55" t="s">
        <v>15</v>
      </c>
      <c r="C25" s="55" t="s">
        <v>34</v>
      </c>
      <c r="D25" s="56">
        <v>2056.8000000000002</v>
      </c>
      <c r="E25" s="57">
        <v>25.639999389648398</v>
      </c>
      <c r="F25" s="57">
        <v>27.850000381469702</v>
      </c>
      <c r="G25" s="57">
        <v>34.220001220703097</v>
      </c>
      <c r="H25" s="57">
        <v>9.6936292824578398</v>
      </c>
      <c r="I25" s="57">
        <v>0.44625880000000001</v>
      </c>
      <c r="J25" s="57">
        <v>2.6400077422980401</v>
      </c>
      <c r="K25" s="57">
        <v>2.3840951787314801</v>
      </c>
      <c r="L25" s="58">
        <v>0.2926684</v>
      </c>
      <c r="M25" s="59">
        <v>45</v>
      </c>
      <c r="N25" s="77" t="s">
        <v>80</v>
      </c>
      <c r="O25" s="59" t="s">
        <v>64</v>
      </c>
      <c r="P25" s="61">
        <v>4.0532624999999998</v>
      </c>
      <c r="Q25" s="61">
        <v>4.3432626982253275</v>
      </c>
      <c r="R25" s="61">
        <v>7.7570833333333339E-2</v>
      </c>
      <c r="S25" s="61">
        <v>9.2729166666666668E-2</v>
      </c>
      <c r="T25" s="61">
        <v>2.0155500000000002</v>
      </c>
      <c r="U25" s="61">
        <v>0.93379652062240937</v>
      </c>
      <c r="V25" s="61">
        <v>4.1738400000000002</v>
      </c>
      <c r="W25" s="61">
        <v>4.0308245999999999</v>
      </c>
      <c r="X25" s="61">
        <f t="shared" si="21"/>
        <v>4.1738400000000002</v>
      </c>
      <c r="Y25" s="61">
        <f t="shared" si="22"/>
        <v>3.8927095806176468</v>
      </c>
      <c r="Z25" s="61">
        <f t="shared" si="23"/>
        <v>1.072219726018643</v>
      </c>
      <c r="AA25" s="62">
        <v>14.125</v>
      </c>
      <c r="AB25" s="62">
        <f t="shared" si="24"/>
        <v>-75.875</v>
      </c>
      <c r="AC25" s="61">
        <v>2.3967970727337398</v>
      </c>
      <c r="AD25" s="63">
        <v>4049.15</v>
      </c>
      <c r="AE25" s="63">
        <v>2495.06</v>
      </c>
      <c r="AF25" s="64">
        <v>1.6228667847666991</v>
      </c>
      <c r="AG25" s="63">
        <v>4060.49</v>
      </c>
      <c r="AH25" s="63">
        <v>2428.4</v>
      </c>
      <c r="AI25" s="64">
        <v>1.6720845000823585</v>
      </c>
      <c r="AJ25" s="63">
        <v>4048.43</v>
      </c>
      <c r="AK25" s="63">
        <v>2407.5300000000002</v>
      </c>
      <c r="AL25" s="64">
        <v>1.6815699077477744</v>
      </c>
      <c r="AM25" s="65">
        <v>4052.69</v>
      </c>
      <c r="AN25" s="65">
        <v>2266.6350000000002</v>
      </c>
      <c r="AO25" s="62">
        <v>2506.16</v>
      </c>
      <c r="AP25" s="66">
        <f t="shared" si="25"/>
        <v>0.11125779616686929</v>
      </c>
      <c r="AR25" s="78">
        <v>8.5219093683422393</v>
      </c>
      <c r="AS25" s="68">
        <v>12.030826316540603</v>
      </c>
      <c r="AT25" s="78">
        <v>2.4284729913730918</v>
      </c>
      <c r="AU25" s="78">
        <v>2.654704503126863</v>
      </c>
      <c r="AV25" s="61">
        <v>5.6520166666666665</v>
      </c>
      <c r="AW25" s="61">
        <v>5.4914074830714323</v>
      </c>
      <c r="AX25" s="61">
        <v>5.991666666666666E-2</v>
      </c>
      <c r="AY25" s="61">
        <v>5.7033333333333325E-2</v>
      </c>
      <c r="AZ25" s="61">
        <v>2.2574666666666667</v>
      </c>
      <c r="BA25" s="61">
        <v>1.0292473621909046</v>
      </c>
      <c r="BB25" s="61"/>
      <c r="BC25" s="61"/>
      <c r="BD25" s="73"/>
      <c r="BE25" s="61"/>
      <c r="BF25" s="61"/>
      <c r="BG25" s="62"/>
      <c r="BH25" s="62"/>
      <c r="BI25" s="69">
        <v>2.4824881788111548</v>
      </c>
      <c r="BJ25" s="63">
        <v>4479.66</v>
      </c>
      <c r="BK25" s="63">
        <v>2494.6799999999998</v>
      </c>
      <c r="BL25" s="64">
        <v>1.7956852181442109</v>
      </c>
      <c r="BM25" s="63">
        <v>4517.01</v>
      </c>
      <c r="BN25" s="63">
        <v>2473.0300000000002</v>
      </c>
      <c r="BO25" s="64">
        <v>1.8265083723205946</v>
      </c>
      <c r="BP25" s="63">
        <v>4518.3900000000003</v>
      </c>
      <c r="BQ25" s="63">
        <v>2472.66</v>
      </c>
      <c r="BR25" s="64">
        <v>1.827339787920701</v>
      </c>
      <c r="BS25" s="65">
        <v>4505.0200000000004</v>
      </c>
      <c r="BT25" s="70">
        <v>2480.1233333333334</v>
      </c>
      <c r="BU25" s="66">
        <v>1.8164499883742342</v>
      </c>
      <c r="BV25" s="65">
        <v>41.627156969579666</v>
      </c>
      <c r="BW25" s="65">
        <v>75.841183030571145</v>
      </c>
      <c r="BX25" s="65"/>
      <c r="BY25" s="71"/>
      <c r="BZ25" s="61">
        <v>8.7403377568524139</v>
      </c>
      <c r="CA25" s="72">
        <v>2.4221853438328518</v>
      </c>
      <c r="CB25" s="61">
        <v>2.6568484513743469</v>
      </c>
      <c r="CC25" s="61"/>
      <c r="CD25" s="61">
        <v>3.9577333333333335</v>
      </c>
      <c r="CE25" s="61">
        <v>4.0491889903311655</v>
      </c>
      <c r="CF25" s="61">
        <v>6.0016666666666676E-2</v>
      </c>
      <c r="CG25" s="61">
        <v>9.7816666666666663E-2</v>
      </c>
      <c r="CH25" s="61">
        <v>1.8397000000000001</v>
      </c>
      <c r="CI25" s="61">
        <v>0.97741383343276544</v>
      </c>
      <c r="CJ25" s="61">
        <v>2.3962905735219935</v>
      </c>
      <c r="CK25" s="65">
        <v>3910.11</v>
      </c>
      <c r="CL25" s="65">
        <v>2494.6</v>
      </c>
      <c r="CM25" s="66">
        <v>1.567429648039766</v>
      </c>
      <c r="CN25" s="65">
        <v>3903.18</v>
      </c>
      <c r="CO25" s="65">
        <v>2325.14</v>
      </c>
      <c r="CP25" s="66">
        <v>1.6786860146055722</v>
      </c>
      <c r="CQ25" s="65">
        <v>3915.98</v>
      </c>
      <c r="CR25" s="65">
        <v>2345.13</v>
      </c>
      <c r="CS25" s="66">
        <v>1.6698349345238857</v>
      </c>
      <c r="CT25" s="65">
        <v>3909.7566666666667</v>
      </c>
      <c r="CU25" s="59">
        <v>45</v>
      </c>
      <c r="CV25" s="61">
        <v>8.6735766584902905</v>
      </c>
      <c r="CW25" s="61">
        <v>2.4264046642444805</v>
      </c>
      <c r="CX25" s="61">
        <v>2.6568484513743469</v>
      </c>
      <c r="CY25" s="73">
        <v>4.9508333333333336</v>
      </c>
      <c r="CZ25" s="73">
        <v>4.9956007462267857</v>
      </c>
      <c r="DA25" s="73">
        <v>8.2316666666666663E-2</v>
      </c>
      <c r="DB25" s="73">
        <v>7.7966666666666656E-2</v>
      </c>
      <c r="DC25" s="73">
        <v>1.7379166666666663</v>
      </c>
      <c r="DD25" s="73">
        <v>0.99103863275557691</v>
      </c>
      <c r="DE25" s="61">
        <v>2.397283597328685</v>
      </c>
      <c r="DF25" s="65">
        <v>4374.7299999999996</v>
      </c>
      <c r="DG25" s="65">
        <v>2541.34</v>
      </c>
      <c r="DH25" s="65">
        <v>4352.04</v>
      </c>
      <c r="DI25" s="65">
        <v>2565.2399999999998</v>
      </c>
      <c r="DJ25" s="65">
        <v>4375.32</v>
      </c>
      <c r="DK25" s="65">
        <v>2517.9499999999998</v>
      </c>
      <c r="DL25" s="65">
        <v>4367.3633333333337</v>
      </c>
      <c r="DM25" s="70">
        <v>2541.5099999999998</v>
      </c>
      <c r="DN25" s="76">
        <v>2437.91</v>
      </c>
      <c r="DO25" s="76">
        <v>2677.29</v>
      </c>
      <c r="DP25" s="66">
        <f t="shared" si="5"/>
        <v>0.10301136649509658</v>
      </c>
      <c r="DQ25" s="76"/>
      <c r="DR25" s="76"/>
      <c r="DS25" s="17"/>
      <c r="DT25" s="37">
        <f t="shared" si="6"/>
        <v>0.92893028058540994</v>
      </c>
      <c r="DU25" s="37">
        <f t="shared" si="7"/>
        <v>1.8781151333425987</v>
      </c>
      <c r="DV25" s="37">
        <f t="shared" si="8"/>
        <v>-0.93168670377818985</v>
      </c>
      <c r="DW25" s="37"/>
      <c r="DX25" s="185">
        <f t="shared" si="9"/>
        <v>4.2495416155641479</v>
      </c>
      <c r="DY25" s="185">
        <f t="shared" si="10"/>
        <v>-5.0715462277153467</v>
      </c>
      <c r="DZ25" s="55" t="s">
        <v>34</v>
      </c>
      <c r="EA25" s="57">
        <v>25.639999389648398</v>
      </c>
      <c r="EB25" s="57">
        <v>27.850000381469702</v>
      </c>
      <c r="EC25" s="203"/>
      <c r="ED25" s="74"/>
      <c r="EE25" s="74"/>
      <c r="EF25" s="66"/>
      <c r="EG25" s="59">
        <v>45</v>
      </c>
      <c r="EH25" s="32"/>
      <c r="EI25" s="32"/>
      <c r="EJ25" s="59" t="s">
        <v>64</v>
      </c>
      <c r="EK25" s="42"/>
      <c r="EM25" s="78">
        <v>8.5219093683422393</v>
      </c>
      <c r="EN25" s="68">
        <v>12.030826316540603</v>
      </c>
      <c r="EP25" s="32"/>
      <c r="EQ25" s="32"/>
      <c r="ER25" s="181"/>
      <c r="ES25" s="192"/>
      <c r="ET25" s="192"/>
      <c r="EU25" s="192"/>
      <c r="EV25" s="192"/>
      <c r="EW25" s="194"/>
      <c r="EX25" s="194"/>
      <c r="EY25" s="195"/>
    </row>
    <row r="26" spans="1:155" s="67" customFormat="1">
      <c r="A26" s="75" t="s">
        <v>28</v>
      </c>
      <c r="B26" s="55" t="s">
        <v>15</v>
      </c>
      <c r="C26" s="55" t="s">
        <v>35</v>
      </c>
      <c r="D26" s="56">
        <v>2057.41</v>
      </c>
      <c r="E26" s="57">
        <v>25.670000076293899</v>
      </c>
      <c r="F26" s="57">
        <v>27.340000152587798</v>
      </c>
      <c r="G26" s="57">
        <v>33.340000152587798</v>
      </c>
      <c r="H26" s="57">
        <v>10.447528537001901</v>
      </c>
      <c r="I26" s="57">
        <v>0.43769599999999997</v>
      </c>
      <c r="J26" s="57">
        <v>2.6359991960179499</v>
      </c>
      <c r="K26" s="57">
        <v>2.3606024277788298</v>
      </c>
      <c r="L26" s="58">
        <v>0.27450540000000001</v>
      </c>
      <c r="M26" s="59">
        <v>47</v>
      </c>
      <c r="N26" s="77" t="s">
        <v>80</v>
      </c>
      <c r="O26" s="59" t="s">
        <v>64</v>
      </c>
      <c r="P26" s="61">
        <v>3.7808000000000002</v>
      </c>
      <c r="Q26" s="61">
        <v>3.3319685609691705</v>
      </c>
      <c r="R26" s="61">
        <v>8.4966666666666663E-2</v>
      </c>
      <c r="S26" s="61">
        <v>9.2020833333333329E-2</v>
      </c>
      <c r="T26" s="61">
        <v>1.8347583333333333</v>
      </c>
      <c r="U26" s="61">
        <v>1.1348583317313277</v>
      </c>
      <c r="V26" s="61">
        <v>3.8486685999999999</v>
      </c>
      <c r="W26" s="61">
        <v>3.6339738000000001</v>
      </c>
      <c r="X26" s="61">
        <f t="shared" si="21"/>
        <v>3.8486685999999999</v>
      </c>
      <c r="Y26" s="61">
        <f t="shared" si="22"/>
        <v>3.431255572144206</v>
      </c>
      <c r="Z26" s="61">
        <f t="shared" si="23"/>
        <v>1.1216502295091213</v>
      </c>
      <c r="AA26" s="62">
        <v>96.2916666666667</v>
      </c>
      <c r="AB26" s="62">
        <f t="shared" si="24"/>
        <v>6.2916666666666998</v>
      </c>
      <c r="AC26" s="61">
        <v>2.3866727627295217</v>
      </c>
      <c r="AD26" s="63">
        <v>3683.83</v>
      </c>
      <c r="AE26" s="63">
        <v>2072.0500000000002</v>
      </c>
      <c r="AF26" s="64">
        <v>1.7778673294563354</v>
      </c>
      <c r="AG26" s="63">
        <v>3663.21</v>
      </c>
      <c r="AH26" s="63">
        <v>2056.6</v>
      </c>
      <c r="AI26" s="64">
        <v>1.7811971214626083</v>
      </c>
      <c r="AJ26" s="63">
        <v>3643.13</v>
      </c>
      <c r="AK26" s="63">
        <v>2432.27</v>
      </c>
      <c r="AL26" s="64">
        <v>1.497831244064187</v>
      </c>
      <c r="AM26" s="65">
        <v>3663.39</v>
      </c>
      <c r="AN26" s="65">
        <v>2079.7550000000001</v>
      </c>
      <c r="AO26" s="65">
        <v>2443.6149999999998</v>
      </c>
      <c r="AP26" s="66">
        <f t="shared" si="25"/>
        <v>0.19025762834102028</v>
      </c>
      <c r="AR26" s="78">
        <v>9.6630367029662683</v>
      </c>
      <c r="AS26" s="68">
        <v>14.684599079014692</v>
      </c>
      <c r="AT26" s="78">
        <v>2.4040095878779781</v>
      </c>
      <c r="AU26" s="78">
        <v>2.6611582901823261</v>
      </c>
      <c r="AV26" s="61">
        <v>5.3911666666666669</v>
      </c>
      <c r="AW26" s="61">
        <v>5.2204073348378506</v>
      </c>
      <c r="AX26" s="61">
        <v>6.1366666666666667E-2</v>
      </c>
      <c r="AY26" s="61">
        <v>7.6083333333333336E-2</v>
      </c>
      <c r="AZ26" s="61">
        <v>2.3851999999999998</v>
      </c>
      <c r="BA26" s="61">
        <v>1.0327099632033063</v>
      </c>
      <c r="BB26" s="61"/>
      <c r="BC26" s="61"/>
      <c r="BD26" s="73"/>
      <c r="BE26" s="61"/>
      <c r="BF26" s="61"/>
      <c r="BG26" s="62"/>
      <c r="BH26" s="62"/>
      <c r="BI26" s="69">
        <v>2.4841121481935486</v>
      </c>
      <c r="BJ26" s="63">
        <v>4228.7299999999996</v>
      </c>
      <c r="BK26" s="63">
        <v>2246.7399999999998</v>
      </c>
      <c r="BL26" s="64">
        <v>1.8821626000338267</v>
      </c>
      <c r="BM26" s="63">
        <v>4242</v>
      </c>
      <c r="BN26" s="63">
        <v>2285.38</v>
      </c>
      <c r="BO26" s="64">
        <v>1.8561464614199825</v>
      </c>
      <c r="BP26" s="63">
        <v>4227.05</v>
      </c>
      <c r="BQ26" s="63">
        <v>2325.3000000000002</v>
      </c>
      <c r="BR26" s="64">
        <v>1.8178514600266631</v>
      </c>
      <c r="BS26" s="65">
        <v>4232.5933333333332</v>
      </c>
      <c r="BT26" s="70">
        <v>2285.8066666666668</v>
      </c>
      <c r="BU26" s="66">
        <v>1.8516847444082467</v>
      </c>
      <c r="BV26" s="65">
        <v>34.236067166139257</v>
      </c>
      <c r="BW26" s="65">
        <v>62.375238311171955</v>
      </c>
      <c r="BX26" s="65"/>
      <c r="BY26" s="71"/>
      <c r="BZ26" s="61">
        <v>9.6188455629526555</v>
      </c>
      <c r="CA26" s="72">
        <v>2.3987240189349763</v>
      </c>
      <c r="CB26" s="61">
        <v>2.6637122977646399</v>
      </c>
      <c r="CC26" s="61"/>
      <c r="CD26" s="61">
        <v>3.7763499999999999</v>
      </c>
      <c r="CE26" s="61">
        <v>3.3491980001265182</v>
      </c>
      <c r="CF26" s="61">
        <v>0.10396666666666668</v>
      </c>
      <c r="CG26" s="61">
        <v>7.1516666666666673E-2</v>
      </c>
      <c r="CH26" s="61">
        <v>1.7119333333333333</v>
      </c>
      <c r="CI26" s="61">
        <v>1.1275385927787327</v>
      </c>
      <c r="CJ26" s="61">
        <v>2.3858904987555833</v>
      </c>
      <c r="CK26" s="65">
        <v>3598.46</v>
      </c>
      <c r="CL26" s="65">
        <v>2173.4899999999998</v>
      </c>
      <c r="CM26" s="66">
        <v>1.6556137824420634</v>
      </c>
      <c r="CN26" s="65">
        <v>3609.12</v>
      </c>
      <c r="CO26" s="65">
        <v>2155.86</v>
      </c>
      <c r="CP26" s="66">
        <v>1.6740975759093817</v>
      </c>
      <c r="CQ26" s="65">
        <v>3598.62</v>
      </c>
      <c r="CR26" s="65">
        <v>2410</v>
      </c>
      <c r="CS26" s="66">
        <v>1.4932033195020746</v>
      </c>
      <c r="CT26" s="65">
        <v>3602.0666666666671</v>
      </c>
      <c r="CU26" s="59">
        <v>47</v>
      </c>
      <c r="CV26" s="61">
        <v>9.6138596144246815</v>
      </c>
      <c r="CW26" s="61">
        <v>2.4076267369253812</v>
      </c>
      <c r="CX26" s="61">
        <v>2.6637122977646399</v>
      </c>
      <c r="CY26" s="73">
        <v>4.7189500000000004</v>
      </c>
      <c r="CZ26" s="73">
        <v>4.4489597335094562</v>
      </c>
      <c r="DA26" s="73">
        <v>9.9650000000000002E-2</v>
      </c>
      <c r="DB26" s="73">
        <v>7.7233333333333334E-2</v>
      </c>
      <c r="DC26" s="73">
        <v>1.7305833333333334</v>
      </c>
      <c r="DD26" s="73">
        <v>1.0606861564641694</v>
      </c>
      <c r="DE26" s="61">
        <v>2.3869074419217031</v>
      </c>
      <c r="DF26" s="65">
        <v>4129.41</v>
      </c>
      <c r="DG26" s="65">
        <v>2246.87</v>
      </c>
      <c r="DH26" s="65">
        <v>4111.2</v>
      </c>
      <c r="DI26" s="65">
        <v>2228.0300000000002</v>
      </c>
      <c r="DJ26" s="65">
        <v>4111.2</v>
      </c>
      <c r="DK26" s="65">
        <v>2346.0300000000002</v>
      </c>
      <c r="DL26" s="65">
        <v>4117.2700000000004</v>
      </c>
      <c r="DM26" s="70">
        <v>2273.6433333333334</v>
      </c>
      <c r="DN26" s="76">
        <v>2334.5300000000002</v>
      </c>
      <c r="DO26" s="76">
        <v>2559.33</v>
      </c>
      <c r="DP26" s="66">
        <f t="shared" si="5"/>
        <v>0.10092968875614673</v>
      </c>
      <c r="DQ26" s="76">
        <v>2334.5300000000002</v>
      </c>
      <c r="DR26" s="76">
        <v>2559.33</v>
      </c>
      <c r="DS26" s="17">
        <v>0.10092968875614673</v>
      </c>
      <c r="DT26" s="37">
        <f t="shared" si="6"/>
        <v>-4.226714918394066</v>
      </c>
      <c r="DU26" s="37">
        <f t="shared" si="7"/>
        <v>-5.0297737028085736</v>
      </c>
      <c r="DV26" s="37">
        <f t="shared" si="8"/>
        <v>0.84559005040325719</v>
      </c>
      <c r="DW26" s="37"/>
      <c r="DX26" s="187">
        <f t="shared" si="9"/>
        <v>-2.6080909933334233</v>
      </c>
      <c r="DY26" s="37">
        <f t="shared" si="10"/>
        <v>-11.16255686709672</v>
      </c>
      <c r="DZ26" s="55" t="s">
        <v>35</v>
      </c>
      <c r="EA26" s="57">
        <v>25.670000076293899</v>
      </c>
      <c r="EB26" s="57">
        <v>27.340000152587798</v>
      </c>
      <c r="EC26" s="203"/>
      <c r="ED26" s="74">
        <v>2332.894736842105</v>
      </c>
      <c r="EE26" s="74">
        <v>2523.2447817836814</v>
      </c>
      <c r="EF26" s="66">
        <f>(EE26^2-ED26^2)/(2*ED26^2)</f>
        <v>8.492271242830271E-2</v>
      </c>
      <c r="EG26" s="59">
        <v>47</v>
      </c>
      <c r="EH26" s="32">
        <f>(ED26-DN26)/DN26*100</f>
        <v>-7.0046782774058333E-2</v>
      </c>
      <c r="EI26" s="32">
        <f>(EE26-DO26)/DO26*100</f>
        <v>-1.4099478463628559</v>
      </c>
      <c r="EJ26" s="59" t="s">
        <v>64</v>
      </c>
      <c r="EK26" s="42">
        <f t="shared" si="20"/>
        <v>190.35004494157647</v>
      </c>
      <c r="EM26" s="78">
        <v>9.6630367029662683</v>
      </c>
      <c r="EN26" s="68">
        <v>14.684599079014692</v>
      </c>
      <c r="EP26" s="32">
        <f>(ED26-DN26)/DN26*100</f>
        <v>-7.0046782774058333E-2</v>
      </c>
      <c r="EQ26" s="32">
        <f>(EE26-DO26)/DO26*100</f>
        <v>-1.4099478463628559</v>
      </c>
      <c r="ER26" s="191"/>
      <c r="ES26" s="192">
        <f t="shared" si="16"/>
        <v>2262.9078947368416</v>
      </c>
      <c r="ET26" s="192">
        <f t="shared" si="17"/>
        <v>2447.5474383301712</v>
      </c>
      <c r="EU26" s="192">
        <f t="shared" si="18"/>
        <v>2402.8815789473683</v>
      </c>
      <c r="EV26" s="192">
        <f t="shared" si="19"/>
        <v>2598.9421252371917</v>
      </c>
      <c r="EW26" s="194">
        <f>(ES26-DN26)/DN26*100</f>
        <v>-3.0679453792908453</v>
      </c>
      <c r="EX26" s="194">
        <f>(ET26-DO26)/DO26*100</f>
        <v>-4.3676494109719632</v>
      </c>
      <c r="EY26" s="197">
        <v>47</v>
      </c>
    </row>
    <row r="27" spans="1:155" s="67" customFormat="1">
      <c r="A27" s="75" t="s">
        <v>28</v>
      </c>
      <c r="B27" s="55" t="s">
        <v>15</v>
      </c>
      <c r="C27" s="55" t="s">
        <v>36</v>
      </c>
      <c r="D27" s="56">
        <v>2058.36</v>
      </c>
      <c r="E27" s="57">
        <v>25.620000839233398</v>
      </c>
      <c r="F27" s="57">
        <v>26.629999160766602</v>
      </c>
      <c r="G27" s="57">
        <v>30.549999237060501</v>
      </c>
      <c r="H27" s="57">
        <v>15.1915112318597</v>
      </c>
      <c r="I27" s="57">
        <v>1.3335109999999999</v>
      </c>
      <c r="J27" s="57">
        <v>2.6282864005225699</v>
      </c>
      <c r="K27" s="57">
        <v>2.22900997678174</v>
      </c>
      <c r="L27" s="58">
        <v>0.94291619999999998</v>
      </c>
      <c r="M27" s="59">
        <v>51</v>
      </c>
      <c r="N27" s="77" t="s">
        <v>80</v>
      </c>
      <c r="O27" s="59" t="s">
        <v>64</v>
      </c>
      <c r="P27" s="61">
        <v>3.2707333333333333</v>
      </c>
      <c r="Q27" s="61">
        <v>3.0581403434026355</v>
      </c>
      <c r="R27" s="61">
        <v>4.0250000000000001E-2</v>
      </c>
      <c r="S27" s="61">
        <v>5.8883333333333329E-2</v>
      </c>
      <c r="T27" s="61">
        <v>1.9163166666666669</v>
      </c>
      <c r="U27" s="61">
        <v>1.0695239772660243</v>
      </c>
      <c r="V27" s="61">
        <v>3.3748</v>
      </c>
      <c r="W27" s="61">
        <v>3.1850543999999998</v>
      </c>
      <c r="X27" s="61">
        <f t="shared" si="21"/>
        <v>3.3748</v>
      </c>
      <c r="Y27" s="61">
        <f t="shared" si="22"/>
        <v>3.0059771041126466</v>
      </c>
      <c r="Z27" s="61">
        <f t="shared" si="23"/>
        <v>1.1226965086935445</v>
      </c>
      <c r="AA27" s="62">
        <v>117.458333333333</v>
      </c>
      <c r="AB27" s="62">
        <f t="shared" si="24"/>
        <v>27.458333333333002</v>
      </c>
      <c r="AC27" s="61">
        <v>2.2394253180030517</v>
      </c>
      <c r="AD27" s="63">
        <v>3200.3</v>
      </c>
      <c r="AE27" s="63">
        <v>1851.27</v>
      </c>
      <c r="AF27" s="64">
        <v>1.7287051591610085</v>
      </c>
      <c r="AG27" s="63">
        <v>3192.77</v>
      </c>
      <c r="AH27" s="63">
        <v>1864.47</v>
      </c>
      <c r="AI27" s="64">
        <v>1.7124276604075153</v>
      </c>
      <c r="AJ27" s="63">
        <v>3208.44</v>
      </c>
      <c r="AK27" s="63">
        <v>2104.81</v>
      </c>
      <c r="AL27" s="64">
        <v>1.5243371135636947</v>
      </c>
      <c r="AM27" s="65">
        <v>3200.5033333333336</v>
      </c>
      <c r="AN27" s="65">
        <v>1884.69</v>
      </c>
      <c r="AO27" s="65">
        <v>2147.9899999999998</v>
      </c>
      <c r="AP27" s="66">
        <f t="shared" si="25"/>
        <v>0.14946337073445867</v>
      </c>
      <c r="AR27" s="78">
        <v>14.929216856195323</v>
      </c>
      <c r="AS27" s="68">
        <v>20.351085986313596</v>
      </c>
      <c r="AT27" s="78">
        <v>2.2638207616756847</v>
      </c>
      <c r="AU27" s="78">
        <v>2.6611025289950545</v>
      </c>
      <c r="AV27" s="61">
        <v>5.1306166666666675</v>
      </c>
      <c r="AW27" s="61">
        <v>4.9496086220954583</v>
      </c>
      <c r="AX27" s="61">
        <v>5.3100000000000001E-2</v>
      </c>
      <c r="AY27" s="61">
        <v>5.7816666666666669E-2</v>
      </c>
      <c r="AZ27" s="61">
        <v>2.623966666666667</v>
      </c>
      <c r="BA27" s="61">
        <v>1.0365701731977706</v>
      </c>
      <c r="BB27" s="61"/>
      <c r="BC27" s="61"/>
      <c r="BD27" s="73"/>
      <c r="BE27" s="61"/>
      <c r="BF27" s="61"/>
      <c r="BG27" s="62"/>
      <c r="BH27" s="62"/>
      <c r="BI27" s="69">
        <v>2.3895545142792725</v>
      </c>
      <c r="BJ27" s="63">
        <v>3849.92</v>
      </c>
      <c r="BK27" s="63">
        <v>1962.58</v>
      </c>
      <c r="BL27" s="64">
        <v>1.9616627092908316</v>
      </c>
      <c r="BM27" s="63">
        <v>3861.29</v>
      </c>
      <c r="BN27" s="63">
        <v>1947.53</v>
      </c>
      <c r="BO27" s="64">
        <v>1.9826600873927487</v>
      </c>
      <c r="BP27" s="63">
        <v>3865.32</v>
      </c>
      <c r="BQ27" s="63">
        <v>2022.83</v>
      </c>
      <c r="BR27" s="64">
        <v>1.9108476738035329</v>
      </c>
      <c r="BS27" s="65">
        <v>3858.8433333333337</v>
      </c>
      <c r="BT27" s="70">
        <v>1977.6466666666665</v>
      </c>
      <c r="BU27" s="66">
        <v>1.9512299129942325</v>
      </c>
      <c r="BV27" s="65">
        <v>21.071039853573716</v>
      </c>
      <c r="BW27" s="65">
        <v>38.38966450068088</v>
      </c>
      <c r="BX27" s="65"/>
      <c r="BY27" s="71"/>
      <c r="BZ27" s="61">
        <v>14.710362993703685</v>
      </c>
      <c r="CA27" s="72">
        <v>2.2690159566402963</v>
      </c>
      <c r="CB27" s="61">
        <v>2.6649935399144233</v>
      </c>
      <c r="CC27" s="61"/>
      <c r="CD27" s="61">
        <v>3.3224999999999998</v>
      </c>
      <c r="CE27" s="61">
        <v>3.1033384808126416</v>
      </c>
      <c r="CF27" s="61">
        <v>4.1966666666666666E-2</v>
      </c>
      <c r="CG27" s="61">
        <v>3.5633333333333336E-2</v>
      </c>
      <c r="CH27" s="61">
        <v>1.7516333333333334</v>
      </c>
      <c r="CI27" s="61">
        <v>1.0706212102039119</v>
      </c>
      <c r="CJ27" s="61">
        <v>2.2387260392532391</v>
      </c>
      <c r="CK27" s="65">
        <v>3194.93</v>
      </c>
      <c r="CL27" s="65">
        <v>1877.76</v>
      </c>
      <c r="CM27" s="66">
        <v>1.701458120313565</v>
      </c>
      <c r="CN27" s="65">
        <v>3203.15</v>
      </c>
      <c r="CO27" s="65">
        <v>1947.67</v>
      </c>
      <c r="CP27" s="66">
        <v>1.6446061191064194</v>
      </c>
      <c r="CQ27" s="65">
        <v>3195.58</v>
      </c>
      <c r="CR27" s="65">
        <v>2121.77</v>
      </c>
      <c r="CS27" s="66">
        <v>1.5060916121917078</v>
      </c>
      <c r="CT27" s="65">
        <v>3197.8866666666668</v>
      </c>
      <c r="CU27" s="59">
        <v>51</v>
      </c>
      <c r="CV27" s="61">
        <v>14.635704086751844</v>
      </c>
      <c r="CW27" s="61">
        <v>2.2749529714814956</v>
      </c>
      <c r="CX27" s="61">
        <v>2.6649935399144233</v>
      </c>
      <c r="CY27" s="73">
        <v>4.1340166666666667</v>
      </c>
      <c r="CZ27" s="73">
        <v>4.0666599570232345</v>
      </c>
      <c r="DA27" s="73">
        <v>8.3100000000000007E-2</v>
      </c>
      <c r="DB27" s="73">
        <v>6.8183333333333332E-2</v>
      </c>
      <c r="DC27" s="73">
        <v>1.8537166666666665</v>
      </c>
      <c r="DD27" s="73">
        <v>1.016563152649905</v>
      </c>
      <c r="DE27" s="61">
        <v>2.2403239655879168</v>
      </c>
      <c r="DF27" s="65">
        <v>3924.67</v>
      </c>
      <c r="DG27" s="65">
        <v>2007.66</v>
      </c>
      <c r="DH27" s="65">
        <v>3911.66</v>
      </c>
      <c r="DI27" s="65">
        <v>1977.41</v>
      </c>
      <c r="DJ27" s="65">
        <v>3925.06</v>
      </c>
      <c r="DK27" s="65">
        <v>2071.36</v>
      </c>
      <c r="DL27" s="65">
        <v>3920.4633333333331</v>
      </c>
      <c r="DM27" s="70">
        <v>2018.8100000000002</v>
      </c>
      <c r="DN27" s="76">
        <v>2078.85</v>
      </c>
      <c r="DO27" s="76">
        <v>2277.9899999999998</v>
      </c>
      <c r="DP27" s="66">
        <f t="shared" si="5"/>
        <v>0.10038152997522834</v>
      </c>
      <c r="DQ27" s="76">
        <v>2078.85</v>
      </c>
      <c r="DR27" s="76">
        <v>2277.9899999999998</v>
      </c>
      <c r="DS27" s="17">
        <v>0.10038152997522834</v>
      </c>
      <c r="DT27" s="37">
        <f t="shared" si="6"/>
        <v>-3.0752742159740483</v>
      </c>
      <c r="DU27" s="37">
        <f t="shared" si="7"/>
        <v>-4.5356673876100748</v>
      </c>
      <c r="DV27" s="37">
        <f t="shared" si="8"/>
        <v>1.5297788521348632</v>
      </c>
      <c r="DW27" s="37"/>
      <c r="DX27" s="187">
        <f t="shared" si="9"/>
        <v>-2.8881352670947753</v>
      </c>
      <c r="DY27" s="37">
        <f t="shared" si="10"/>
        <v>-11.377574089438481</v>
      </c>
      <c r="DZ27" s="55" t="s">
        <v>36</v>
      </c>
      <c r="EA27" s="57">
        <v>25.620000839233398</v>
      </c>
      <c r="EB27" s="57">
        <v>26.629999160766602</v>
      </c>
      <c r="EC27" s="203"/>
      <c r="ED27" s="74">
        <v>2026.5092879256965</v>
      </c>
      <c r="EE27" s="74">
        <v>2135.6035889070145</v>
      </c>
      <c r="EF27" s="66">
        <f>(EE27^2-ED27^2)/(2*ED27^2)</f>
        <v>5.5282633745732015E-2</v>
      </c>
      <c r="EG27" s="59">
        <v>51</v>
      </c>
      <c r="EH27" s="32">
        <f>(ED27-DN27)/DN27*100</f>
        <v>-2.5177724258269421</v>
      </c>
      <c r="EI27" s="32">
        <f>(EE27-DO27)/DO27*100</f>
        <v>-6.2505283646102638</v>
      </c>
      <c r="EJ27" s="59" t="s">
        <v>64</v>
      </c>
      <c r="EK27" s="42">
        <f t="shared" si="20"/>
        <v>109.09430098131793</v>
      </c>
      <c r="EM27" s="78">
        <v>14.929216856195323</v>
      </c>
      <c r="EN27" s="68">
        <v>20.351085986313596</v>
      </c>
      <c r="EP27" s="32">
        <f>(ED27-DN27)/DN27*100</f>
        <v>-2.5177724258269421</v>
      </c>
      <c r="EQ27" s="32">
        <f>(EE27-DO27)/DO27*100</f>
        <v>-6.2505283646102638</v>
      </c>
      <c r="ER27" s="191"/>
      <c r="ES27" s="192">
        <f t="shared" si="16"/>
        <v>1965.7140092879256</v>
      </c>
      <c r="ET27" s="192">
        <f t="shared" si="17"/>
        <v>2071.5354812398041</v>
      </c>
      <c r="EU27" s="192">
        <f t="shared" si="18"/>
        <v>2087.3045665634672</v>
      </c>
      <c r="EV27" s="192">
        <f t="shared" si="19"/>
        <v>2199.6716965742248</v>
      </c>
      <c r="EW27" s="194">
        <f>(ES27-DN27)/DN27*100</f>
        <v>-5.4422392530521355</v>
      </c>
      <c r="EX27" s="194">
        <f>(ET27-DO27)/DO27*100</f>
        <v>-9.0630125136719535</v>
      </c>
      <c r="EY27" s="197">
        <v>51</v>
      </c>
    </row>
    <row r="29" spans="1:155">
      <c r="DB29" s="195">
        <v>9</v>
      </c>
      <c r="DT29">
        <v>1400</v>
      </c>
      <c r="DU29">
        <v>0</v>
      </c>
    </row>
    <row r="30" spans="1:155">
      <c r="DB30" s="195">
        <v>12</v>
      </c>
      <c r="DQ30">
        <f>CORREL(DR4:DR27,EE4:EE27)</f>
        <v>0.90572100761453245</v>
      </c>
      <c r="DT30">
        <v>3000</v>
      </c>
      <c r="DU30">
        <v>2</v>
      </c>
      <c r="EJ30">
        <v>1200</v>
      </c>
      <c r="EK30">
        <f>EJ30-EJ30*0.05</f>
        <v>1140</v>
      </c>
      <c r="EL30">
        <f>EJ30+EK30*0.05</f>
        <v>1257</v>
      </c>
    </row>
    <row r="31" spans="1:155">
      <c r="DB31" s="198">
        <v>24</v>
      </c>
      <c r="EJ31">
        <v>3100</v>
      </c>
      <c r="EK31">
        <f>EJ31-EJ31*0.05</f>
        <v>2945</v>
      </c>
      <c r="EL31">
        <f>EJ31+EK31*0.05</f>
        <v>3247.25</v>
      </c>
    </row>
    <row r="32" spans="1:155">
      <c r="DB32" s="196">
        <v>26</v>
      </c>
    </row>
    <row r="33" spans="106:119">
      <c r="DB33" s="197">
        <v>33</v>
      </c>
    </row>
    <row r="34" spans="106:119">
      <c r="DB34" s="195">
        <v>53</v>
      </c>
      <c r="DN34">
        <v>2190</v>
      </c>
      <c r="DO34">
        <f>DN34+DN34*0.05</f>
        <v>2299.5</v>
      </c>
    </row>
    <row r="35" spans="106:119">
      <c r="DB35" s="195">
        <v>61</v>
      </c>
    </row>
    <row r="36" spans="106:119">
      <c r="DB36" s="195">
        <v>62</v>
      </c>
      <c r="DN36">
        <v>2655</v>
      </c>
      <c r="DO36">
        <f>DN36-DN36*0.03</f>
        <v>2575.35</v>
      </c>
    </row>
    <row r="37" spans="106:119">
      <c r="DB37" s="197">
        <v>8</v>
      </c>
    </row>
    <row r="38" spans="106:119">
      <c r="DB38" s="198">
        <v>11</v>
      </c>
      <c r="DO38">
        <f>(DO36-DO34)/DO34*100</f>
        <v>11.996086105675143</v>
      </c>
    </row>
    <row r="39" spans="106:119">
      <c r="DB39" s="195">
        <v>17</v>
      </c>
    </row>
    <row r="40" spans="106:119">
      <c r="DB40" s="198">
        <v>18</v>
      </c>
      <c r="DN40">
        <v>2158</v>
      </c>
      <c r="DO40">
        <f>DN40-DN40*0.05</f>
        <v>2050.1</v>
      </c>
    </row>
    <row r="41" spans="106:119">
      <c r="DB41" s="198">
        <v>19</v>
      </c>
      <c r="DJ41">
        <v>2274</v>
      </c>
      <c r="DK41">
        <f>DJ41+DJ41*0.03</f>
        <v>2342.2199999999998</v>
      </c>
      <c r="DN41">
        <v>1876</v>
      </c>
      <c r="DO41">
        <f>DN41+DN41*0.03</f>
        <v>1932.28</v>
      </c>
    </row>
    <row r="42" spans="106:119">
      <c r="DB42" s="197">
        <v>22</v>
      </c>
      <c r="DJ42">
        <v>2487</v>
      </c>
      <c r="DK42">
        <f>DJ42-DJ42*0.05</f>
        <v>2362.65</v>
      </c>
    </row>
    <row r="43" spans="106:119">
      <c r="DB43" s="195">
        <v>44</v>
      </c>
      <c r="DK43">
        <f>(DK41-DK42)/DK42*100</f>
        <v>-0.86470700272999768</v>
      </c>
      <c r="DO43">
        <f>(DO40-DO41)/DO41*100</f>
        <v>6.0974599954457913</v>
      </c>
    </row>
    <row r="44" spans="106:119">
      <c r="DB44" s="195">
        <v>57</v>
      </c>
    </row>
    <row r="45" spans="106:119">
      <c r="DB45" s="196">
        <v>58</v>
      </c>
      <c r="DJ45">
        <v>1919</v>
      </c>
      <c r="DK45">
        <f>DJ45-DJ45*0.05</f>
        <v>1823.05</v>
      </c>
      <c r="DN45">
        <v>2655</v>
      </c>
      <c r="DO45">
        <f>DN45-DN45*0.03</f>
        <v>2575.35</v>
      </c>
    </row>
    <row r="46" spans="106:119">
      <c r="DB46" s="195">
        <v>59</v>
      </c>
      <c r="DJ46">
        <v>1683</v>
      </c>
      <c r="DK46">
        <f>DJ46+DJ46*0.03</f>
        <v>1733.49</v>
      </c>
      <c r="DN46">
        <v>2221</v>
      </c>
      <c r="DO46">
        <f>DN46+DN46*0.05</f>
        <v>2332.0500000000002</v>
      </c>
    </row>
    <row r="47" spans="106:119">
      <c r="DB47" s="195">
        <v>37</v>
      </c>
      <c r="DK47">
        <f>(DK45-DK46)/DK46*100</f>
        <v>5.1664561087747805</v>
      </c>
    </row>
    <row r="48" spans="106:119">
      <c r="DB48" s="197">
        <v>39</v>
      </c>
      <c r="DO48">
        <f>(DO45-DO46)/DO46*100</f>
        <v>10.432880941660757</v>
      </c>
    </row>
    <row r="49" spans="106:154">
      <c r="DB49" s="197">
        <v>42</v>
      </c>
    </row>
    <row r="50" spans="106:154">
      <c r="DB50" s="196">
        <v>5</v>
      </c>
    </row>
    <row r="51" spans="106:154">
      <c r="DB51" s="195">
        <v>36</v>
      </c>
    </row>
    <row r="52" spans="106:154">
      <c r="DB52" s="195">
        <v>45</v>
      </c>
    </row>
    <row r="53" spans="106:154">
      <c r="DB53" s="197">
        <v>47</v>
      </c>
    </row>
    <row r="54" spans="106:154">
      <c r="DB54" s="197">
        <v>51</v>
      </c>
    </row>
    <row r="56" spans="106:154">
      <c r="EX56">
        <v>0</v>
      </c>
    </row>
    <row r="57" spans="106:154">
      <c r="EX57">
        <v>0.3</v>
      </c>
    </row>
    <row r="100" spans="129:136">
      <c r="DY100" t="s">
        <v>128</v>
      </c>
      <c r="DZ100" t="s">
        <v>127</v>
      </c>
      <c r="ED100" s="13" t="s">
        <v>126</v>
      </c>
      <c r="EE100" s="13" t="s">
        <v>125</v>
      </c>
      <c r="EF100" t="s">
        <v>124</v>
      </c>
    </row>
    <row r="101" spans="129:136">
      <c r="DY101" s="106">
        <v>24</v>
      </c>
      <c r="DZ101" s="108">
        <v>1.1892077771936587</v>
      </c>
      <c r="EA101" s="108"/>
      <c r="EB101" s="108"/>
      <c r="EC101" s="108"/>
      <c r="ED101" s="17">
        <v>0.18463183764086979</v>
      </c>
      <c r="EE101" s="113"/>
      <c r="EF101" s="113">
        <v>3.4381705929203941E-2</v>
      </c>
    </row>
    <row r="102" spans="129:136">
      <c r="DY102" s="106">
        <v>26</v>
      </c>
      <c r="DZ102" s="108">
        <v>1.3036096478984203</v>
      </c>
      <c r="EA102" s="108"/>
      <c r="EB102" s="108"/>
      <c r="EC102" s="108"/>
      <c r="ED102" s="17">
        <v>0.16</v>
      </c>
      <c r="EE102" s="113">
        <v>0.11646986043136863</v>
      </c>
      <c r="EF102" s="113">
        <v>0.11646986043136863</v>
      </c>
    </row>
    <row r="103" spans="129:136">
      <c r="DY103" s="106">
        <v>33</v>
      </c>
      <c r="DZ103" s="108">
        <v>1.2021752715868508</v>
      </c>
      <c r="EA103" s="108"/>
      <c r="EB103" s="108"/>
      <c r="EC103" s="108"/>
      <c r="ED103" s="17">
        <v>0.25043340257716451</v>
      </c>
      <c r="EE103" s="113">
        <v>0.11228909089269437</v>
      </c>
      <c r="EF103" s="113">
        <v>0.11228909089269437</v>
      </c>
    </row>
    <row r="104" spans="129:136">
      <c r="DY104" s="132">
        <v>8</v>
      </c>
      <c r="DZ104" s="134">
        <v>1.0732002097370941</v>
      </c>
      <c r="EA104" s="134"/>
      <c r="EB104" s="134"/>
      <c r="EC104" s="134"/>
      <c r="ED104" s="17">
        <v>0.12632523465001191</v>
      </c>
      <c r="EE104" s="139">
        <v>2.7086794430600084E-2</v>
      </c>
      <c r="EF104" s="139">
        <v>2.7086794430600084E-2</v>
      </c>
    </row>
    <row r="105" spans="129:136">
      <c r="DY105" s="132">
        <v>11</v>
      </c>
      <c r="DZ105" s="134">
        <v>1.0904821545031091</v>
      </c>
      <c r="EA105" s="134"/>
      <c r="EB105" s="134"/>
      <c r="EC105" s="134"/>
      <c r="ED105" s="17">
        <v>0.15864106012767323</v>
      </c>
      <c r="EE105" s="139"/>
      <c r="EF105" s="139">
        <v>0</v>
      </c>
    </row>
    <row r="106" spans="129:136">
      <c r="DY106" s="132">
        <v>18</v>
      </c>
      <c r="DZ106" s="134">
        <v>1.0872373010412302</v>
      </c>
      <c r="EA106" s="134"/>
      <c r="EB106" s="134"/>
      <c r="EC106" s="134"/>
      <c r="ED106" s="17">
        <v>0.22036853147063354</v>
      </c>
      <c r="EE106" s="139">
        <v>7.4725746573494553E-2</v>
      </c>
      <c r="EF106" s="139">
        <v>7.4725746573494553E-2</v>
      </c>
    </row>
    <row r="107" spans="129:136">
      <c r="DY107" s="132">
        <v>19</v>
      </c>
      <c r="DZ107" s="134">
        <v>1.1655256175967461</v>
      </c>
      <c r="EA107" s="134"/>
      <c r="EB107" s="134"/>
      <c r="EC107" s="134"/>
      <c r="ED107" s="17">
        <v>0.22000938823276278</v>
      </c>
      <c r="EE107" s="139">
        <v>0.12124821922973417</v>
      </c>
      <c r="EF107" s="139">
        <v>0.12124821922973417</v>
      </c>
    </row>
    <row r="108" spans="129:136">
      <c r="DY108" s="132">
        <v>22</v>
      </c>
      <c r="DZ108" s="134">
        <v>1.2114527539129385</v>
      </c>
      <c r="EA108" s="134"/>
      <c r="EB108" s="134"/>
      <c r="EC108" s="134"/>
      <c r="ED108" s="17">
        <v>0.1191676984724095</v>
      </c>
      <c r="EE108" s="139">
        <v>9.2553602324967593E-2</v>
      </c>
      <c r="EF108" s="139">
        <v>9.2553602324967593E-2</v>
      </c>
    </row>
    <row r="109" spans="129:136">
      <c r="DY109" s="132">
        <v>58</v>
      </c>
      <c r="DZ109" s="134">
        <v>1.2476299049358275</v>
      </c>
      <c r="EA109" s="134"/>
      <c r="EB109" s="134"/>
      <c r="EC109" s="134"/>
      <c r="ED109" s="17">
        <v>0.13268132334311325</v>
      </c>
      <c r="EE109" s="139">
        <v>0.18919177204125645</v>
      </c>
      <c r="EF109" s="139">
        <v>0.18919177204125645</v>
      </c>
    </row>
    <row r="110" spans="129:136">
      <c r="DY110" s="159">
        <v>39</v>
      </c>
      <c r="DZ110" s="161">
        <v>1.139137246788505</v>
      </c>
      <c r="EA110" s="161"/>
      <c r="EB110" s="161"/>
      <c r="EC110" s="161"/>
      <c r="ED110" s="17">
        <v>0.17926412845854486</v>
      </c>
      <c r="EE110" s="166">
        <v>9.6568047337277918E-2</v>
      </c>
      <c r="EF110" s="166">
        <v>9.6568047337277918E-2</v>
      </c>
    </row>
    <row r="111" spans="129:136">
      <c r="DY111" s="159">
        <v>42</v>
      </c>
      <c r="DZ111" s="161">
        <v>1.1794533166229213</v>
      </c>
      <c r="EA111" s="161"/>
      <c r="EB111" s="161"/>
      <c r="EC111" s="161"/>
      <c r="ED111" s="17">
        <v>0.17</v>
      </c>
      <c r="EE111" s="166">
        <v>8.6903368707955717E-2</v>
      </c>
      <c r="EF111" s="166">
        <v>8.6903368707955717E-2</v>
      </c>
    </row>
    <row r="112" spans="129:136">
      <c r="DY112" s="84">
        <v>5</v>
      </c>
      <c r="DZ112" s="86">
        <v>1.1998880068510682</v>
      </c>
      <c r="EA112" s="86"/>
      <c r="EB112" s="86"/>
      <c r="EC112" s="86"/>
      <c r="ED112" s="17">
        <v>0.21347029435065612</v>
      </c>
      <c r="EE112" s="91">
        <v>9.6966501932223684E-2</v>
      </c>
      <c r="EF112" s="91">
        <v>9.6966501932223684E-2</v>
      </c>
    </row>
    <row r="113" spans="129:136">
      <c r="DY113" s="59">
        <v>47</v>
      </c>
      <c r="DZ113" s="61">
        <v>1.1216502295091213</v>
      </c>
      <c r="EA113" s="61"/>
      <c r="EB113" s="61"/>
      <c r="EC113" s="61"/>
      <c r="ED113" s="17">
        <v>0.10092968875614673</v>
      </c>
      <c r="EE113" s="66">
        <v>8.492271242830271E-2</v>
      </c>
      <c r="EF113" s="66">
        <v>8.492271242830271E-2</v>
      </c>
    </row>
    <row r="114" spans="129:136">
      <c r="DY114" s="59">
        <v>51</v>
      </c>
      <c r="DZ114" s="61">
        <v>1.1226965086935445</v>
      </c>
      <c r="EA114" s="61"/>
      <c r="EB114" s="61"/>
      <c r="EC114" s="61"/>
      <c r="ED114" s="17">
        <v>0.10038152997522834</v>
      </c>
      <c r="EE114" s="66">
        <v>5.5282633745732015E-2</v>
      </c>
      <c r="EF114" s="66">
        <v>5.5282633745732015E-2</v>
      </c>
    </row>
    <row r="116" spans="129:136">
      <c r="DY116" t="s">
        <v>123</v>
      </c>
      <c r="ED116" s="14">
        <f>CORREL(DZ101:DZ114,ED101:ED114)</f>
        <v>0.11780524496961974</v>
      </c>
      <c r="EE116" s="14">
        <f>CORREL(DZ101:DZ114,EE101:EE114)</f>
        <v>0.72496235718196511</v>
      </c>
    </row>
  </sheetData>
  <sortState xmlns:xlrd2="http://schemas.microsoft.com/office/spreadsheetml/2017/richdata2" ref="A2:EG27">
    <sortCondition ref="O2:O27"/>
  </sortState>
  <conditionalFormatting sqref="DT2:DW27 DY2:DY27 DZ26 EC26">
    <cfRule type="cellIs" dxfId="1" priority="1" operator="greaterThan">
      <formula>5</formula>
    </cfRule>
  </conditionalFormatting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F081-1D29-7F43-A7E0-A654C1E14B62}">
  <dimension ref="A1:FV116"/>
  <sheetViews>
    <sheetView topLeftCell="CH53" zoomScale="88" zoomScaleNormal="110" workbookViewId="0">
      <selection activeCell="M9" sqref="A9:XFD9"/>
    </sheetView>
  </sheetViews>
  <sheetFormatPr baseColWidth="10" defaultColWidth="8.83203125" defaultRowHeight="15"/>
  <cols>
    <col min="1" max="1" width="13.1640625" customWidth="1"/>
    <col min="2" max="2" width="9.1640625" customWidth="1"/>
    <col min="27" max="28" width="8.83203125" style="31"/>
    <col min="30" max="38" width="8.83203125" style="44"/>
    <col min="45" max="45" width="8.83203125" style="53"/>
    <col min="59" max="60" width="8.83203125" style="31"/>
    <col min="62" max="70" width="8.83203125" style="44"/>
    <col min="103" max="111" width="8.83203125" style="44"/>
    <col min="149" max="149" width="9" customWidth="1"/>
  </cols>
  <sheetData>
    <row r="1" spans="1:178" ht="97" thickBot="1">
      <c r="A1" s="1" t="s">
        <v>2</v>
      </c>
      <c r="B1" s="1" t="s">
        <v>3</v>
      </c>
      <c r="C1" s="1" t="s">
        <v>4</v>
      </c>
      <c r="D1" s="2" t="s">
        <v>5</v>
      </c>
      <c r="E1" s="3" t="s">
        <v>6</v>
      </c>
      <c r="F1" s="3" t="s">
        <v>7</v>
      </c>
      <c r="G1" s="3" t="s">
        <v>8</v>
      </c>
      <c r="H1" s="4" t="s">
        <v>9</v>
      </c>
      <c r="I1" s="4" t="s">
        <v>10</v>
      </c>
      <c r="J1" s="5" t="s">
        <v>11</v>
      </c>
      <c r="K1" s="5" t="s">
        <v>12</v>
      </c>
      <c r="L1" s="6" t="s">
        <v>13</v>
      </c>
      <c r="M1" s="12" t="s">
        <v>45</v>
      </c>
      <c r="N1" s="50" t="s">
        <v>97</v>
      </c>
      <c r="O1" s="12" t="s">
        <v>98</v>
      </c>
      <c r="P1" s="12" t="s">
        <v>46</v>
      </c>
      <c r="Q1" s="12" t="s">
        <v>47</v>
      </c>
      <c r="R1" s="12" t="s">
        <v>48</v>
      </c>
      <c r="S1" s="12" t="s">
        <v>49</v>
      </c>
      <c r="T1" s="12" t="s">
        <v>50</v>
      </c>
      <c r="U1" s="12" t="s">
        <v>51</v>
      </c>
      <c r="V1" s="12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50" t="s">
        <v>111</v>
      </c>
      <c r="AB1" s="50" t="s">
        <v>110</v>
      </c>
      <c r="AC1" s="12" t="s">
        <v>87</v>
      </c>
      <c r="AD1" s="45" t="s">
        <v>52</v>
      </c>
      <c r="AE1" s="45" t="s">
        <v>53</v>
      </c>
      <c r="AF1" s="45" t="s">
        <v>54</v>
      </c>
      <c r="AG1" s="45" t="s">
        <v>55</v>
      </c>
      <c r="AH1" s="45" t="s">
        <v>56</v>
      </c>
      <c r="AI1" s="45" t="s">
        <v>57</v>
      </c>
      <c r="AJ1" s="45" t="s">
        <v>58</v>
      </c>
      <c r="AK1" s="45" t="s">
        <v>59</v>
      </c>
      <c r="AL1" s="45" t="s">
        <v>60</v>
      </c>
      <c r="AM1" s="15" t="s">
        <v>61</v>
      </c>
      <c r="AN1" s="15" t="s">
        <v>102</v>
      </c>
      <c r="AO1" s="15" t="s">
        <v>101</v>
      </c>
      <c r="AP1" s="15" t="s">
        <v>109</v>
      </c>
      <c r="AQ1" s="15"/>
      <c r="AR1" s="12" t="s">
        <v>84</v>
      </c>
      <c r="AS1" s="52" t="s">
        <v>103</v>
      </c>
      <c r="AT1" s="35" t="s">
        <v>89</v>
      </c>
      <c r="AU1" s="12" t="s">
        <v>90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104</v>
      </c>
      <c r="BC1" s="12" t="s">
        <v>105</v>
      </c>
      <c r="BD1" s="12" t="s">
        <v>106</v>
      </c>
      <c r="BE1" s="12" t="s">
        <v>107</v>
      </c>
      <c r="BF1" s="12" t="s">
        <v>108</v>
      </c>
      <c r="BG1" s="50" t="s">
        <v>111</v>
      </c>
      <c r="BH1" s="50" t="s">
        <v>110</v>
      </c>
      <c r="BI1" s="12" t="s">
        <v>87</v>
      </c>
      <c r="BJ1" s="45" t="s">
        <v>52</v>
      </c>
      <c r="BK1" s="45" t="s">
        <v>53</v>
      </c>
      <c r="BL1" s="45" t="s">
        <v>54</v>
      </c>
      <c r="BM1" s="45" t="s">
        <v>55</v>
      </c>
      <c r="BN1" s="45" t="s">
        <v>56</v>
      </c>
      <c r="BO1" s="45" t="s">
        <v>57</v>
      </c>
      <c r="BP1" s="45" t="s">
        <v>58</v>
      </c>
      <c r="BQ1" s="45" t="s">
        <v>59</v>
      </c>
      <c r="BR1" s="45" t="s">
        <v>60</v>
      </c>
      <c r="BS1" s="15" t="s">
        <v>61</v>
      </c>
      <c r="BT1" s="15" t="s">
        <v>85</v>
      </c>
      <c r="BU1" s="15" t="s">
        <v>86</v>
      </c>
      <c r="BV1" s="36" t="s">
        <v>91</v>
      </c>
      <c r="BW1" s="15" t="s">
        <v>92</v>
      </c>
      <c r="BX1" s="15" t="s">
        <v>93</v>
      </c>
      <c r="BY1" s="15" t="s">
        <v>94</v>
      </c>
      <c r="BZ1" s="12" t="s">
        <v>95</v>
      </c>
      <c r="CA1" s="12" t="s">
        <v>88</v>
      </c>
      <c r="CB1" s="12" t="s">
        <v>96</v>
      </c>
      <c r="CC1" s="12"/>
      <c r="CD1" s="12" t="s">
        <v>46</v>
      </c>
      <c r="CE1" s="12" t="s">
        <v>47</v>
      </c>
      <c r="CF1" s="12" t="s">
        <v>48</v>
      </c>
      <c r="CG1" s="12" t="s">
        <v>49</v>
      </c>
      <c r="CH1" s="12" t="s">
        <v>50</v>
      </c>
      <c r="CI1" s="12" t="s">
        <v>51</v>
      </c>
      <c r="CJ1" s="12" t="s">
        <v>87</v>
      </c>
      <c r="CK1" s="15" t="s">
        <v>52</v>
      </c>
      <c r="CL1" s="15" t="s">
        <v>53</v>
      </c>
      <c r="CM1" s="15" t="s">
        <v>54</v>
      </c>
      <c r="CN1" s="15" t="s">
        <v>55</v>
      </c>
      <c r="CO1" s="15" t="s">
        <v>56</v>
      </c>
      <c r="CP1" s="15" t="s">
        <v>57</v>
      </c>
      <c r="CQ1" s="15" t="s">
        <v>58</v>
      </c>
      <c r="CR1" s="15" t="s">
        <v>59</v>
      </c>
      <c r="CS1" s="15" t="s">
        <v>60</v>
      </c>
      <c r="CT1" s="15" t="s">
        <v>61</v>
      </c>
      <c r="CU1" s="15"/>
      <c r="CV1" s="12" t="s">
        <v>99</v>
      </c>
      <c r="CW1" s="12" t="s">
        <v>100</v>
      </c>
      <c r="CX1" s="12" t="s">
        <v>96</v>
      </c>
      <c r="CY1" s="12" t="s">
        <v>46</v>
      </c>
      <c r="CZ1" s="12" t="s">
        <v>47</v>
      </c>
      <c r="DA1" s="12" t="s">
        <v>48</v>
      </c>
      <c r="DB1" s="12" t="s">
        <v>49</v>
      </c>
      <c r="DC1" s="12" t="s">
        <v>50</v>
      </c>
      <c r="DD1" s="12" t="s">
        <v>51</v>
      </c>
      <c r="DE1" s="12" t="s">
        <v>87</v>
      </c>
      <c r="DF1" s="178" t="s">
        <v>52</v>
      </c>
      <c r="DG1" s="178" t="s">
        <v>53</v>
      </c>
      <c r="DH1" s="178" t="s">
        <v>55</v>
      </c>
      <c r="DI1" s="178" t="s">
        <v>56</v>
      </c>
      <c r="DJ1" s="178" t="s">
        <v>58</v>
      </c>
      <c r="DK1" s="178" t="s">
        <v>59</v>
      </c>
      <c r="DL1" s="15" t="s">
        <v>61</v>
      </c>
      <c r="DM1" s="15" t="s">
        <v>85</v>
      </c>
      <c r="DN1" s="15" t="s">
        <v>102</v>
      </c>
      <c r="DO1" s="15" t="s">
        <v>101</v>
      </c>
      <c r="DP1" s="15" t="s">
        <v>109</v>
      </c>
      <c r="DQ1" s="15"/>
      <c r="DR1" s="15"/>
      <c r="DS1" s="180"/>
      <c r="DT1" s="15" t="s">
        <v>114</v>
      </c>
      <c r="DU1" s="15" t="s">
        <v>115</v>
      </c>
      <c r="DV1" s="15" t="s">
        <v>116</v>
      </c>
      <c r="DW1" s="15"/>
      <c r="DX1" s="15" t="s">
        <v>117</v>
      </c>
      <c r="DY1" s="15" t="s">
        <v>118</v>
      </c>
      <c r="EA1" s="204" t="s">
        <v>6</v>
      </c>
      <c r="EB1" s="204" t="s">
        <v>7</v>
      </c>
      <c r="ED1" s="15" t="s">
        <v>112</v>
      </c>
      <c r="EE1" s="15" t="s">
        <v>113</v>
      </c>
      <c r="EF1" s="15"/>
      <c r="EG1" s="15"/>
      <c r="EH1" s="15" t="s">
        <v>109</v>
      </c>
      <c r="EI1" s="15"/>
      <c r="EJ1" s="12" t="s">
        <v>45</v>
      </c>
      <c r="EK1" s="182" t="s">
        <v>119</v>
      </c>
      <c r="EN1" s="184" t="s">
        <v>120</v>
      </c>
      <c r="EP1" s="12" t="s">
        <v>84</v>
      </c>
      <c r="EQ1" s="52" t="s">
        <v>103</v>
      </c>
      <c r="ES1" s="184" t="s">
        <v>122</v>
      </c>
      <c r="ET1" s="184" t="s">
        <v>121</v>
      </c>
      <c r="EU1" s="184"/>
    </row>
    <row r="2" spans="1:178" s="114" customFormat="1" ht="15" customHeight="1">
      <c r="A2" s="101" t="s">
        <v>14</v>
      </c>
      <c r="B2" s="102" t="s">
        <v>15</v>
      </c>
      <c r="C2" s="102" t="s">
        <v>18</v>
      </c>
      <c r="D2" s="103">
        <v>1387.7</v>
      </c>
      <c r="E2" s="104">
        <v>25.649999618530199</v>
      </c>
      <c r="F2" s="104">
        <v>27.590000152587798</v>
      </c>
      <c r="G2" s="104">
        <v>34.799999237060497</v>
      </c>
      <c r="H2" s="104">
        <v>7.5819843140616197</v>
      </c>
      <c r="I2" s="104">
        <v>8.166706E-2</v>
      </c>
      <c r="J2" s="104">
        <v>2.6458174412750499</v>
      </c>
      <c r="K2" s="104">
        <v>2.4452119778988601</v>
      </c>
      <c r="L2" s="105">
        <v>4.0243630000000002E-2</v>
      </c>
      <c r="M2" s="106">
        <v>9</v>
      </c>
      <c r="N2" s="107" t="s">
        <v>65</v>
      </c>
      <c r="O2" s="106" t="s">
        <v>67</v>
      </c>
      <c r="P2" s="108">
        <v>2.7364999999999999</v>
      </c>
      <c r="Q2" s="108">
        <v>3.050655568123144</v>
      </c>
      <c r="R2" s="108">
        <v>6.0266666666666677E-2</v>
      </c>
      <c r="S2" s="108">
        <v>5.5041666666666662E-2</v>
      </c>
      <c r="T2" s="108">
        <v>2.1630833333333337</v>
      </c>
      <c r="U2" s="108">
        <v>0.89704894300446203</v>
      </c>
      <c r="V2" s="108">
        <v>2.8778133000000001</v>
      </c>
      <c r="W2" s="108">
        <v>2.7503576000000001</v>
      </c>
      <c r="X2" s="108">
        <f t="shared" ref="X2:X7" si="0">V2</f>
        <v>2.8778133000000001</v>
      </c>
      <c r="Y2" s="108">
        <f t="shared" ref="Y2:Y7" si="1">W2^2/V2</f>
        <v>2.6285467955401276</v>
      </c>
      <c r="Z2" s="108">
        <f t="shared" ref="Z2:Z7" si="2">X2/Y2</f>
        <v>1.0948305371176212</v>
      </c>
      <c r="AA2" s="109">
        <v>0.83333333333300175</v>
      </c>
      <c r="AB2" s="109">
        <f t="shared" ref="AB2:AB7" si="3">AA2-90</f>
        <v>-89.166666666666998</v>
      </c>
      <c r="AC2" s="108">
        <v>2.4787343226578815</v>
      </c>
      <c r="AD2" s="110">
        <v>3946.13</v>
      </c>
      <c r="AE2" s="110">
        <v>2550.61</v>
      </c>
      <c r="AF2" s="111">
        <v>1.5471318625740509</v>
      </c>
      <c r="AG2" s="110">
        <v>3957.83</v>
      </c>
      <c r="AH2" s="110">
        <v>2526.15</v>
      </c>
      <c r="AI2" s="111">
        <v>1.5667438592324288</v>
      </c>
      <c r="AJ2" s="110">
        <v>3933.05</v>
      </c>
      <c r="AK2" s="110">
        <v>2478.6</v>
      </c>
      <c r="AL2" s="111">
        <v>1.5868030339707901</v>
      </c>
      <c r="AM2" s="112">
        <v>3945.67</v>
      </c>
      <c r="AN2" s="112">
        <v>2356.25</v>
      </c>
      <c r="AO2" s="112">
        <v>2762.49</v>
      </c>
      <c r="AP2" s="113">
        <f t="shared" ref="AP2:AP7" si="4">(AO2^2-AN2^2)/(2*AN2^2)</f>
        <v>0.18727207537715726</v>
      </c>
      <c r="AR2" s="108">
        <v>7.9011073911923688</v>
      </c>
      <c r="AS2" s="115">
        <v>12.875472817622191</v>
      </c>
      <c r="AT2" s="108">
        <v>2.4702629287615139</v>
      </c>
      <c r="AU2" s="108">
        <v>2.6821852671497557</v>
      </c>
      <c r="AV2" s="108">
        <v>3.883083333333333</v>
      </c>
      <c r="AW2" s="108">
        <v>3.9849089283287205</v>
      </c>
      <c r="AX2" s="108">
        <v>5.1316666666666663E-2</v>
      </c>
      <c r="AY2" s="108">
        <v>7.4216666666666681E-2</v>
      </c>
      <c r="AZ2" s="108">
        <v>2.4213000000000005</v>
      </c>
      <c r="BA2" s="108">
        <v>0.97444719645372335</v>
      </c>
      <c r="BB2" s="108"/>
      <c r="BC2" s="108"/>
      <c r="BD2" s="108"/>
      <c r="BE2" s="108"/>
      <c r="BF2" s="108"/>
      <c r="BG2" s="108"/>
      <c r="BH2" s="108"/>
      <c r="BI2" s="116">
        <v>2.5597964339214467</v>
      </c>
      <c r="BJ2" s="110">
        <v>4327.95</v>
      </c>
      <c r="BK2" s="110">
        <v>2304.39</v>
      </c>
      <c r="BL2" s="111">
        <v>1.8781326077617071</v>
      </c>
      <c r="BM2" s="110">
        <v>4342.34</v>
      </c>
      <c r="BN2" s="110">
        <v>2324.73</v>
      </c>
      <c r="BO2" s="111">
        <v>1.8678900345416458</v>
      </c>
      <c r="BP2" s="110">
        <v>4363.5600000000004</v>
      </c>
      <c r="BQ2" s="110">
        <v>2284.73</v>
      </c>
      <c r="BR2" s="111">
        <v>1.9098799420500454</v>
      </c>
      <c r="BS2" s="112">
        <v>4344.6166666666677</v>
      </c>
      <c r="BT2" s="117">
        <v>2304.6166666666668</v>
      </c>
      <c r="BU2" s="113">
        <v>1.8851797478973369</v>
      </c>
      <c r="BV2" s="112">
        <v>28.167357164714641</v>
      </c>
      <c r="BW2" s="112">
        <v>51.318558502030783</v>
      </c>
      <c r="BX2" s="112"/>
      <c r="BY2" s="118"/>
      <c r="BZ2" s="108">
        <v>8.0514337867279409</v>
      </c>
      <c r="CA2" s="119">
        <v>2.4675784154631426</v>
      </c>
      <c r="CB2" s="108">
        <v>2.6882264003613101</v>
      </c>
      <c r="CC2" s="108"/>
      <c r="CD2" s="108">
        <v>2.6318833333333336</v>
      </c>
      <c r="CE2" s="108">
        <v>2.9266371821825938</v>
      </c>
      <c r="CF2" s="108">
        <v>5.0516666666666668E-2</v>
      </c>
      <c r="CG2" s="108">
        <v>4.6816666666666673E-2</v>
      </c>
      <c r="CH2" s="108">
        <v>2.049666666666667</v>
      </c>
      <c r="CI2" s="108">
        <v>0.89928582516352706</v>
      </c>
      <c r="CJ2" s="108">
        <v>2.4743297403224842</v>
      </c>
      <c r="CK2" s="112">
        <v>3660.98</v>
      </c>
      <c r="CL2" s="112">
        <v>2284.67</v>
      </c>
      <c r="CM2" s="113">
        <v>1.6024108514577597</v>
      </c>
      <c r="CN2" s="112">
        <v>3665.07</v>
      </c>
      <c r="CO2" s="112">
        <v>2324.73</v>
      </c>
      <c r="CP2" s="113">
        <v>1.5765572776193364</v>
      </c>
      <c r="CQ2" s="112">
        <v>3675.72</v>
      </c>
      <c r="CR2" s="112">
        <v>2085.44</v>
      </c>
      <c r="CS2" s="113">
        <v>1.7625632959950897</v>
      </c>
      <c r="CT2" s="112">
        <v>3667.2566666666667</v>
      </c>
      <c r="CU2" s="106">
        <v>9</v>
      </c>
      <c r="CV2" s="108">
        <v>7.8883876959232353</v>
      </c>
      <c r="CW2" s="108">
        <v>2.4761686797566482</v>
      </c>
      <c r="CX2" s="108">
        <v>2.6882264003613101</v>
      </c>
      <c r="CY2" s="120">
        <v>3.4303666666666666</v>
      </c>
      <c r="CZ2" s="120">
        <v>3.4739039377066918</v>
      </c>
      <c r="DA2" s="120">
        <v>4.5533333333333335E-2</v>
      </c>
      <c r="DB2" s="120">
        <v>5.6683333333333336E-2</v>
      </c>
      <c r="DC2" s="120">
        <v>2.0038333333333331</v>
      </c>
      <c r="DD2" s="120">
        <v>0.98746733593653524</v>
      </c>
      <c r="DE2" s="108">
        <v>2.4745499694392543</v>
      </c>
      <c r="DF2" s="112">
        <v>4061.13</v>
      </c>
      <c r="DG2" s="112">
        <v>2345.36</v>
      </c>
      <c r="DH2" s="112">
        <v>4060.81</v>
      </c>
      <c r="DI2" s="112">
        <v>2324.8000000000002</v>
      </c>
      <c r="DJ2" s="112">
        <v>4073.9</v>
      </c>
      <c r="DK2" s="112">
        <v>2284.4699999999998</v>
      </c>
      <c r="DL2" s="112">
        <v>4065.28</v>
      </c>
      <c r="DM2" s="117">
        <v>2318.2099999999996</v>
      </c>
      <c r="DN2" s="121">
        <v>2060.23</v>
      </c>
      <c r="DO2" s="121">
        <v>2442.33</v>
      </c>
      <c r="DP2" s="113">
        <f t="shared" ref="DP2:DP27" si="5">(DO2^2-DN2^2)/(2*DN2^2)</f>
        <v>0.20266331264116599</v>
      </c>
      <c r="DQ2" s="121"/>
      <c r="DR2" s="121"/>
      <c r="DS2" s="17"/>
      <c r="DT2" s="37">
        <f t="shared" ref="DT2:DT27" si="6">(DG2-DK2)/DK2*100</f>
        <v>2.6653884708488329</v>
      </c>
      <c r="DU2" s="37">
        <f t="shared" ref="DU2:DU27" si="7">(DI2-DK2)/DK2*100</f>
        <v>1.7653985388295923</v>
      </c>
      <c r="DV2" s="37">
        <f t="shared" ref="DV2:DV27" si="8">(DG2-DI2)/DI2*100</f>
        <v>0.88437715072264034</v>
      </c>
      <c r="DW2" s="37"/>
      <c r="DX2" s="37">
        <f t="shared" ref="DX2:DX27" si="9">(DM2-DN2)/DN2*100</f>
        <v>12.521902894337019</v>
      </c>
      <c r="DY2" s="185">
        <f t="shared" ref="DY2:DY27" si="10">(DM2-DO2)/DO2*100</f>
        <v>-5.0820323215945571</v>
      </c>
      <c r="DZ2" s="102" t="s">
        <v>18</v>
      </c>
      <c r="EA2" s="104">
        <v>25.649999618530199</v>
      </c>
      <c r="EB2" s="104">
        <v>27.590000152587798</v>
      </c>
      <c r="EC2" s="199"/>
      <c r="ED2" s="122"/>
      <c r="EE2" s="122"/>
      <c r="EF2" s="122">
        <v>2554.6296437581291</v>
      </c>
      <c r="EG2" s="122">
        <v>2420.1754519813858</v>
      </c>
      <c r="EH2" s="113"/>
      <c r="EI2" s="113">
        <f>(EE4^2-ED4^2)/(2*ED4^2)</f>
        <v>3.4381705929205406E-2</v>
      </c>
      <c r="EJ2" s="106">
        <v>9</v>
      </c>
      <c r="EK2"/>
      <c r="EL2"/>
      <c r="EM2" s="106" t="s">
        <v>67</v>
      </c>
      <c r="EN2"/>
      <c r="EP2" s="108">
        <v>7.9011073911923688</v>
      </c>
      <c r="EQ2" s="115">
        <v>12.875472817622191</v>
      </c>
      <c r="ES2"/>
      <c r="ET2"/>
      <c r="EV2" s="192"/>
      <c r="EW2" s="193"/>
      <c r="EX2" s="192"/>
      <c r="EY2" s="193"/>
      <c r="FB2" s="195"/>
      <c r="FS2" s="114">
        <v>0</v>
      </c>
      <c r="FT2" s="114">
        <f>FS2+50</f>
        <v>50</v>
      </c>
      <c r="FU2" s="114" t="e">
        <f>(FT2-FS2)/FS2*100</f>
        <v>#DIV/0!</v>
      </c>
    </row>
    <row r="3" spans="1:178" s="114" customFormat="1" ht="16">
      <c r="A3" s="101" t="s">
        <v>14</v>
      </c>
      <c r="B3" s="102" t="s">
        <v>15</v>
      </c>
      <c r="C3" s="102" t="s">
        <v>20</v>
      </c>
      <c r="D3" s="103">
        <v>1388.7</v>
      </c>
      <c r="E3" s="104">
        <v>25.629999160766602</v>
      </c>
      <c r="F3" s="104">
        <v>26.559999465942301</v>
      </c>
      <c r="G3" s="104">
        <v>34.580001831054602</v>
      </c>
      <c r="H3" s="104">
        <v>5.82501041881582</v>
      </c>
      <c r="I3" s="104">
        <v>0.22437670000000001</v>
      </c>
      <c r="J3" s="104">
        <v>2.6837869413105699</v>
      </c>
      <c r="K3" s="104">
        <v>2.52745607236041</v>
      </c>
      <c r="L3" s="105">
        <v>0.1250597</v>
      </c>
      <c r="M3" s="106">
        <v>12</v>
      </c>
      <c r="N3" s="107" t="s">
        <v>69</v>
      </c>
      <c r="O3" s="106" t="s">
        <v>67</v>
      </c>
      <c r="P3" s="108">
        <v>2.9008333333333329</v>
      </c>
      <c r="Q3" s="108">
        <v>2.6073337909628447</v>
      </c>
      <c r="R3" s="108">
        <v>4.041666666666667E-2</v>
      </c>
      <c r="S3" s="108">
        <v>6.0583333333333322E-2</v>
      </c>
      <c r="T3" s="108">
        <v>2.0887500000000001</v>
      </c>
      <c r="U3" s="108">
        <v>1.1133100061203898</v>
      </c>
      <c r="V3" s="108">
        <v>2.9020823999999998</v>
      </c>
      <c r="W3" s="108">
        <v>2.8030455000000001</v>
      </c>
      <c r="X3" s="108">
        <f t="shared" si="0"/>
        <v>2.9020823999999998</v>
      </c>
      <c r="Y3" s="108">
        <f t="shared" si="1"/>
        <v>2.7073883481290024</v>
      </c>
      <c r="Z3" s="108">
        <f t="shared" si="2"/>
        <v>1.0719121259443791</v>
      </c>
      <c r="AA3" s="109">
        <v>91.9166666666667</v>
      </c>
      <c r="AB3" s="109">
        <f t="shared" si="3"/>
        <v>1.9166666666666998</v>
      </c>
      <c r="AC3" s="108">
        <v>2.5258567000869121</v>
      </c>
      <c r="AD3" s="110">
        <v>3612.86</v>
      </c>
      <c r="AE3" s="110">
        <v>2165.4699999999998</v>
      </c>
      <c r="AF3" s="111">
        <v>1.6683953137194236</v>
      </c>
      <c r="AG3" s="110">
        <v>3613.7</v>
      </c>
      <c r="AH3" s="110">
        <v>2322.3000000000002</v>
      </c>
      <c r="AI3" s="111">
        <v>1.5560866382465657</v>
      </c>
      <c r="AJ3" s="110">
        <v>3613.1</v>
      </c>
      <c r="AK3" s="110">
        <v>2322.37</v>
      </c>
      <c r="AL3" s="111">
        <v>1.5557813785055783</v>
      </c>
      <c r="AM3" s="112">
        <v>3613.22</v>
      </c>
      <c r="AN3" s="112">
        <v>2140.73</v>
      </c>
      <c r="AO3" s="109">
        <v>2548.7200000000003</v>
      </c>
      <c r="AP3" s="113">
        <f t="shared" si="4"/>
        <v>0.20874574991011685</v>
      </c>
      <c r="AR3" s="108">
        <v>6.1515511804627723</v>
      </c>
      <c r="AS3" s="115">
        <v>10.685829175664606</v>
      </c>
      <c r="AT3" s="108">
        <v>2.5144912361789915</v>
      </c>
      <c r="AU3" s="108">
        <v>2.6793103858478786</v>
      </c>
      <c r="AV3" s="108">
        <v>4.0173666666666668</v>
      </c>
      <c r="AW3" s="108">
        <v>3.7242831048116103</v>
      </c>
      <c r="AX3" s="108">
        <v>4.965E-2</v>
      </c>
      <c r="AY3" s="108">
        <v>4.696666666666667E-2</v>
      </c>
      <c r="AZ3" s="108">
        <v>2.4464999999999999</v>
      </c>
      <c r="BA3" s="108">
        <v>1.0786952961434122</v>
      </c>
      <c r="BB3" s="108"/>
      <c r="BC3" s="108"/>
      <c r="BD3" s="108"/>
      <c r="BE3" s="108"/>
      <c r="BF3" s="108"/>
      <c r="BG3" s="108"/>
      <c r="BH3" s="108"/>
      <c r="BI3" s="116">
        <v>2.5896438953950067</v>
      </c>
      <c r="BJ3" s="110">
        <v>4248.0200000000004</v>
      </c>
      <c r="BK3" s="110">
        <v>2222.52</v>
      </c>
      <c r="BL3" s="111">
        <v>1.9113528787142524</v>
      </c>
      <c r="BM3" s="110">
        <v>4246.75</v>
      </c>
      <c r="BN3" s="110">
        <v>2237.14</v>
      </c>
      <c r="BO3" s="111">
        <v>1.898294250695084</v>
      </c>
      <c r="BP3" s="110">
        <v>4212.4399999999996</v>
      </c>
      <c r="BQ3" s="110">
        <v>2286.19</v>
      </c>
      <c r="BR3" s="111">
        <v>1.8425590174045026</v>
      </c>
      <c r="BS3" s="112">
        <v>4235.7366666666667</v>
      </c>
      <c r="BT3" s="117">
        <v>2248.6166666666668</v>
      </c>
      <c r="BU3" s="113">
        <v>1.8837077610679158</v>
      </c>
      <c r="BV3" s="112">
        <v>28.386927449544917</v>
      </c>
      <c r="BW3" s="112">
        <v>51.718597115574745</v>
      </c>
      <c r="BX3" s="112"/>
      <c r="BY3" s="118"/>
      <c r="BZ3" s="108">
        <v>6.3030338899040252</v>
      </c>
      <c r="CA3" s="119">
        <v>2.5150147570697881</v>
      </c>
      <c r="CB3" s="108">
        <v>2.6842770140308958</v>
      </c>
      <c r="CC3" s="108"/>
      <c r="CD3" s="108">
        <v>2.8445</v>
      </c>
      <c r="CE3" s="108">
        <v>2.519928033046229</v>
      </c>
      <c r="CF3" s="108">
        <v>2.8166666666666666E-2</v>
      </c>
      <c r="CG3" s="108">
        <v>6.2766666666666665E-2</v>
      </c>
      <c r="CH3" s="108">
        <v>1.9113500000000001</v>
      </c>
      <c r="CI3" s="108">
        <v>1.1288020779551431</v>
      </c>
      <c r="CJ3" s="108">
        <v>2.5211775319227394</v>
      </c>
      <c r="CK3" s="112">
        <v>3458.6</v>
      </c>
      <c r="CL3" s="112">
        <v>2080.44</v>
      </c>
      <c r="CM3" s="113">
        <v>1.6624367922170309</v>
      </c>
      <c r="CN3" s="112">
        <v>3482.55</v>
      </c>
      <c r="CO3" s="112">
        <v>2260.87</v>
      </c>
      <c r="CP3" s="113">
        <v>1.540358357623393</v>
      </c>
      <c r="CQ3" s="112">
        <v>3436.64</v>
      </c>
      <c r="CR3" s="112">
        <v>2301.0500000000002</v>
      </c>
      <c r="CS3" s="113">
        <v>1.4935094848004171</v>
      </c>
      <c r="CT3" s="112">
        <v>3459.2633333333329</v>
      </c>
      <c r="CU3" s="106">
        <v>12</v>
      </c>
      <c r="CV3" s="108">
        <v>6.0936192866377494</v>
      </c>
      <c r="CW3" s="108">
        <v>2.5207073921971253</v>
      </c>
      <c r="CX3" s="108">
        <v>2.6842770140308958</v>
      </c>
      <c r="CY3" s="120">
        <v>3.6218000000000004</v>
      </c>
      <c r="CZ3" s="120">
        <v>3.2703973936379089</v>
      </c>
      <c r="DA3" s="120">
        <v>8.0283333333333332E-2</v>
      </c>
      <c r="DB3" s="120">
        <v>5.4999999999999993E-2</v>
      </c>
      <c r="DC3" s="120">
        <v>1.9795333333333334</v>
      </c>
      <c r="DD3" s="120">
        <v>1.1074495127245683</v>
      </c>
      <c r="DE3" s="108">
        <v>2.5232041780065853</v>
      </c>
      <c r="DF3" s="112">
        <v>4112.97</v>
      </c>
      <c r="DG3" s="112">
        <v>2167.33</v>
      </c>
      <c r="DH3" s="112">
        <v>4114.7</v>
      </c>
      <c r="DI3" s="112">
        <v>2260.87</v>
      </c>
      <c r="DJ3" s="112">
        <v>4115.13</v>
      </c>
      <c r="DK3" s="112">
        <v>2296.7600000000002</v>
      </c>
      <c r="DL3" s="112">
        <v>4114.2666666666664</v>
      </c>
      <c r="DM3" s="117">
        <v>2241.6533333333332</v>
      </c>
      <c r="DN3" s="121">
        <v>2270.36</v>
      </c>
      <c r="DO3" s="121">
        <v>2417.7600000000002</v>
      </c>
      <c r="DP3" s="113">
        <f t="shared" si="5"/>
        <v>6.7031162952906342E-2</v>
      </c>
      <c r="DQ3" s="121"/>
      <c r="DR3" s="121"/>
      <c r="DS3" s="17"/>
      <c r="DT3" s="179">
        <f t="shared" si="6"/>
        <v>-5.6353297688918422</v>
      </c>
      <c r="DU3" s="37">
        <f t="shared" si="7"/>
        <v>-1.5626360612341004</v>
      </c>
      <c r="DV3" s="37">
        <f t="shared" si="8"/>
        <v>-4.1373453582028148</v>
      </c>
      <c r="DW3" s="37"/>
      <c r="DX3" s="187">
        <f t="shared" si="9"/>
        <v>-1.2644103431467668</v>
      </c>
      <c r="DY3" s="37">
        <f t="shared" si="10"/>
        <v>-7.2838770873315388</v>
      </c>
      <c r="DZ3" s="102" t="s">
        <v>20</v>
      </c>
      <c r="EA3" s="104">
        <v>25.629999160766602</v>
      </c>
      <c r="EB3" s="104">
        <v>26.559999465942301</v>
      </c>
      <c r="EC3" s="199"/>
      <c r="ED3" s="122"/>
      <c r="EE3" s="122"/>
      <c r="EF3" s="122">
        <v>2693.7119133815722</v>
      </c>
      <c r="EG3" s="122">
        <v>2534.3510940784636</v>
      </c>
      <c r="EH3" s="113"/>
      <c r="EI3" s="113"/>
      <c r="EJ3" s="106">
        <v>12</v>
      </c>
      <c r="EK3"/>
      <c r="EL3"/>
      <c r="EM3" s="106" t="s">
        <v>67</v>
      </c>
      <c r="EN3"/>
      <c r="EP3" s="108">
        <v>6.1515511804627723</v>
      </c>
      <c r="EQ3" s="115">
        <v>10.685829175664606</v>
      </c>
      <c r="ES3"/>
      <c r="ET3"/>
      <c r="EV3" s="193"/>
      <c r="EW3" s="193"/>
      <c r="EX3" s="193"/>
      <c r="EY3" s="193"/>
      <c r="FB3" s="195"/>
      <c r="FS3" s="114">
        <v>500</v>
      </c>
      <c r="FT3" s="114">
        <f t="shared" ref="FT3:FT13" si="11">FS3+50</f>
        <v>550</v>
      </c>
      <c r="FU3" s="126">
        <f t="shared" ref="FU3:FU13" si="12">(FT3-FS3)/FS3*100</f>
        <v>10</v>
      </c>
    </row>
    <row r="4" spans="1:178" s="114" customFormat="1" ht="16">
      <c r="A4" s="101" t="s">
        <v>14</v>
      </c>
      <c r="B4" s="102" t="s">
        <v>15</v>
      </c>
      <c r="C4" s="102" t="s">
        <v>25</v>
      </c>
      <c r="D4" s="103">
        <v>1392.08</v>
      </c>
      <c r="E4" s="104">
        <v>25.579999923706001</v>
      </c>
      <c r="F4" s="104">
        <v>26.840000152587798</v>
      </c>
      <c r="G4" s="104">
        <v>33.130001068115199</v>
      </c>
      <c r="H4" s="104">
        <v>9.6660434982927494</v>
      </c>
      <c r="I4" s="104">
        <v>0.18111530000000001</v>
      </c>
      <c r="J4" s="104">
        <v>2.66373743592181</v>
      </c>
      <c r="K4" s="104">
        <v>2.4062594166853</v>
      </c>
      <c r="L4" s="105">
        <v>0.10140299999999999</v>
      </c>
      <c r="M4" s="106">
        <v>24</v>
      </c>
      <c r="N4" s="107" t="s">
        <v>72</v>
      </c>
      <c r="O4" s="106" t="s">
        <v>67</v>
      </c>
      <c r="P4" s="108">
        <v>2.456433333333333</v>
      </c>
      <c r="Q4" s="108">
        <v>2.7414277902559201</v>
      </c>
      <c r="R4" s="108">
        <v>4.5133333333333338E-2</v>
      </c>
      <c r="S4" s="108">
        <v>6.7000000000000004E-2</v>
      </c>
      <c r="T4" s="108">
        <v>2.0500833333333333</v>
      </c>
      <c r="U4" s="108">
        <v>0.89606371373933935</v>
      </c>
      <c r="V4" s="108">
        <v>2.6199773999999998</v>
      </c>
      <c r="W4" s="108">
        <v>2.4025292</v>
      </c>
      <c r="X4" s="108">
        <f t="shared" si="0"/>
        <v>2.6199773999999998</v>
      </c>
      <c r="Y4" s="108">
        <f t="shared" si="1"/>
        <v>2.203128376928992</v>
      </c>
      <c r="Z4" s="108">
        <f t="shared" si="2"/>
        <v>1.1892077771936587</v>
      </c>
      <c r="AA4" s="109">
        <v>159.791666666667</v>
      </c>
      <c r="AB4" s="109">
        <f t="shared" si="3"/>
        <v>69.791666666666998</v>
      </c>
      <c r="AC4" s="108">
        <v>2.4224017015062498</v>
      </c>
      <c r="AD4" s="110">
        <v>3189.11</v>
      </c>
      <c r="AE4" s="110">
        <v>2196.88</v>
      </c>
      <c r="AF4" s="111">
        <v>1.4516541640872509</v>
      </c>
      <c r="AG4" s="110">
        <v>3205.08</v>
      </c>
      <c r="AH4" s="110">
        <v>1816.14</v>
      </c>
      <c r="AI4" s="111">
        <v>1.7647758432719942</v>
      </c>
      <c r="AJ4" s="110">
        <v>3212.95</v>
      </c>
      <c r="AK4" s="110">
        <v>1828.65</v>
      </c>
      <c r="AL4" s="111">
        <v>1.7570065348754544</v>
      </c>
      <c r="AM4" s="112">
        <v>3202.3799999999997</v>
      </c>
      <c r="AN4" s="112">
        <v>1797.2249999999999</v>
      </c>
      <c r="AO4" s="112">
        <v>2262.37</v>
      </c>
      <c r="AP4" s="113">
        <f t="shared" si="4"/>
        <v>0.29230494865548551</v>
      </c>
      <c r="AR4" s="108">
        <v>10.532302756307436</v>
      </c>
      <c r="AS4" s="115">
        <v>16.247955998216142</v>
      </c>
      <c r="AT4" s="108">
        <v>2.3855277460845801</v>
      </c>
      <c r="AU4" s="108">
        <v>2.6663564834879652</v>
      </c>
      <c r="AV4" s="108">
        <v>3.7282000000000002</v>
      </c>
      <c r="AW4" s="108">
        <v>3.8637773314050858</v>
      </c>
      <c r="AX4" s="108">
        <v>4.7583333333333332E-2</v>
      </c>
      <c r="AY4" s="108">
        <v>0.06</v>
      </c>
      <c r="AZ4" s="108">
        <v>2.6736666666666666</v>
      </c>
      <c r="BA4" s="108">
        <v>0.96491067683867227</v>
      </c>
      <c r="BB4" s="108"/>
      <c r="BC4" s="108"/>
      <c r="BD4" s="108"/>
      <c r="BE4" s="108"/>
      <c r="BF4" s="108"/>
      <c r="BG4" s="108"/>
      <c r="BH4" s="108"/>
      <c r="BI4" s="116">
        <v>2.5312345003788193</v>
      </c>
      <c r="BJ4" s="110">
        <v>3523.51</v>
      </c>
      <c r="BK4" s="110">
        <v>1936.75</v>
      </c>
      <c r="BL4" s="111">
        <v>1.8192900477604235</v>
      </c>
      <c r="BM4" s="110">
        <v>3510.53</v>
      </c>
      <c r="BN4" s="110">
        <v>1854.5</v>
      </c>
      <c r="BO4" s="111">
        <v>1.8929792396872474</v>
      </c>
      <c r="BP4" s="110">
        <v>3500.68</v>
      </c>
      <c r="BQ4" s="110">
        <v>1894.64</v>
      </c>
      <c r="BR4" s="111">
        <v>1.8476755478613349</v>
      </c>
      <c r="BS4" s="112">
        <v>3511.5733333333337</v>
      </c>
      <c r="BT4" s="117">
        <v>1895.2966666666669</v>
      </c>
      <c r="BU4" s="113">
        <v>1.8527829416327084</v>
      </c>
      <c r="BV4" s="112">
        <v>13.954115190477342</v>
      </c>
      <c r="BW4" s="112">
        <v>25.423225635227698</v>
      </c>
      <c r="BX4" s="112"/>
      <c r="BY4" s="118"/>
      <c r="BZ4" s="108">
        <v>11.149340185532001</v>
      </c>
      <c r="CA4" s="119">
        <v>2.3715586852477224</v>
      </c>
      <c r="CB4" s="108">
        <v>2.6745476920106115</v>
      </c>
      <c r="CC4" s="108"/>
      <c r="CD4" s="108">
        <v>2.4024333333333336</v>
      </c>
      <c r="CE4" s="108">
        <v>2.399734091939191</v>
      </c>
      <c r="CF4" s="108">
        <v>4.1333333333333333E-2</v>
      </c>
      <c r="CG4" s="108">
        <v>4.9566666666666676E-2</v>
      </c>
      <c r="CH4" s="108">
        <v>2.0137999999999998</v>
      </c>
      <c r="CI4" s="108">
        <v>1.0011248085374165</v>
      </c>
      <c r="CJ4" s="108">
        <v>2.4182818948389859</v>
      </c>
      <c r="CK4" s="112">
        <v>2966.03</v>
      </c>
      <c r="CL4" s="112">
        <v>2010.73</v>
      </c>
      <c r="CM4" s="113">
        <v>1.4751010826913609</v>
      </c>
      <c r="CN4" s="112">
        <v>2979.93</v>
      </c>
      <c r="CO4" s="112">
        <v>1965.13</v>
      </c>
      <c r="CP4" s="113">
        <v>1.5164034949341771</v>
      </c>
      <c r="CQ4" s="112">
        <v>2979.14</v>
      </c>
      <c r="CR4" s="112">
        <v>1644.94</v>
      </c>
      <c r="CS4" s="113">
        <v>1.8110934137415344</v>
      </c>
      <c r="CT4" s="112">
        <v>2975.0333333333333</v>
      </c>
      <c r="CU4" s="106">
        <v>24</v>
      </c>
      <c r="CV4" s="108">
        <v>10.369297337973824</v>
      </c>
      <c r="CW4" s="108">
        <v>2.397215889380115</v>
      </c>
      <c r="CX4" s="108">
        <v>2.6745476920106115</v>
      </c>
      <c r="CY4" s="120">
        <v>3.1664500000000007</v>
      </c>
      <c r="CZ4" s="120">
        <v>3.2116098793601675</v>
      </c>
      <c r="DA4" s="120">
        <v>9.7499999999999989E-2</v>
      </c>
      <c r="DB4" s="120">
        <v>7.5166666666666673E-2</v>
      </c>
      <c r="DC4" s="120">
        <v>2.2258166666666668</v>
      </c>
      <c r="DD4" s="120">
        <v>0.9859385538541301</v>
      </c>
      <c r="DE4" s="108">
        <v>2.4203968280811701</v>
      </c>
      <c r="DF4" s="112">
        <v>3123.08</v>
      </c>
      <c r="DG4" s="112">
        <v>1687.1</v>
      </c>
      <c r="DH4" s="112">
        <v>3132.1</v>
      </c>
      <c r="DI4" s="112">
        <v>1754.91</v>
      </c>
      <c r="DJ4" s="112">
        <v>3124.38</v>
      </c>
      <c r="DK4" s="112">
        <v>1720.04</v>
      </c>
      <c r="DL4" s="112">
        <v>3126.5200000000004</v>
      </c>
      <c r="DM4" s="117">
        <v>1720.6833333333334</v>
      </c>
      <c r="DN4" s="121">
        <v>1465.19</v>
      </c>
      <c r="DO4" s="121">
        <v>1714.5</v>
      </c>
      <c r="DP4" s="113">
        <f t="shared" si="5"/>
        <v>0.18463183764086979</v>
      </c>
      <c r="DQ4" s="121">
        <v>1465.19</v>
      </c>
      <c r="DR4" s="121">
        <v>1714.5</v>
      </c>
      <c r="DS4" s="17">
        <v>0.18463183764086979</v>
      </c>
      <c r="DT4" s="37">
        <f t="shared" si="6"/>
        <v>-1.9150717425176191</v>
      </c>
      <c r="DU4" s="37">
        <f t="shared" si="7"/>
        <v>2.0272784353852304</v>
      </c>
      <c r="DV4" s="37">
        <f t="shared" si="8"/>
        <v>-3.8640158184750315</v>
      </c>
      <c r="DW4" s="37"/>
      <c r="DX4" s="37">
        <f t="shared" si="9"/>
        <v>17.437556448879214</v>
      </c>
      <c r="DY4" s="185">
        <f t="shared" si="10"/>
        <v>0.36064936327403874</v>
      </c>
      <c r="DZ4" s="102" t="s">
        <v>25</v>
      </c>
      <c r="EA4" s="104">
        <v>25.579999923706001</v>
      </c>
      <c r="EB4" s="104">
        <v>26.840000152587798</v>
      </c>
      <c r="EC4" s="199"/>
      <c r="ED4" s="122">
        <v>1648.89937106918</v>
      </c>
      <c r="EE4" s="122">
        <v>1704.6488946684003</v>
      </c>
      <c r="EF4" s="122">
        <v>1884.8314713895927</v>
      </c>
      <c r="EG4" s="122" t="e">
        <v>#VALUE!</v>
      </c>
      <c r="EH4" s="113">
        <f>(EE4^2-ED4^2)/(2*ED4^2)</f>
        <v>3.4381705929205406E-2</v>
      </c>
      <c r="EI4" s="113"/>
      <c r="EJ4" s="106">
        <v>24</v>
      </c>
      <c r="EK4" s="32">
        <f t="shared" ref="EK4:EL6" si="13">(ED4-DN4)/DN4*100</f>
        <v>12.538262687377062</v>
      </c>
      <c r="EL4" s="32">
        <f t="shared" si="13"/>
        <v>-0.57457598901135509</v>
      </c>
      <c r="EM4" s="106" t="s">
        <v>67</v>
      </c>
      <c r="EN4" s="183">
        <f>EE4-ED4</f>
        <v>55.749523599220311</v>
      </c>
      <c r="EP4" s="108">
        <v>10.532302756307436</v>
      </c>
      <c r="EQ4" s="115">
        <v>16.247955998216142</v>
      </c>
      <c r="ES4" s="32">
        <f t="shared" ref="ES4:ET6" si="14">(ED4-DN4)/DN4*100</f>
        <v>12.538262687377062</v>
      </c>
      <c r="ET4" s="32">
        <f t="shared" si="14"/>
        <v>-0.57457598901135509</v>
      </c>
      <c r="EU4" s="181"/>
      <c r="EV4" s="192">
        <f t="shared" ref="EV4:EW6" si="15">ED4-ED4*0.03</f>
        <v>1599.4323899371045</v>
      </c>
      <c r="EW4" s="192">
        <f t="shared" si="15"/>
        <v>1653.5094278283484</v>
      </c>
      <c r="EX4" s="192">
        <f t="shared" ref="EX4:EY6" si="16">(ED4+ED4*0.03)</f>
        <v>1698.3663522012555</v>
      </c>
      <c r="EY4" s="192">
        <f t="shared" si="16"/>
        <v>1755.7883615084522</v>
      </c>
      <c r="EZ4" s="194">
        <f t="shared" ref="EZ4:FA6" si="17">(EV4-DN4)/DN4*100</f>
        <v>9.1621148067557421</v>
      </c>
      <c r="FA4" s="194">
        <f t="shared" si="17"/>
        <v>-3.5573387093410083</v>
      </c>
      <c r="FB4" s="198">
        <v>24</v>
      </c>
      <c r="FS4" s="114">
        <v>1000</v>
      </c>
      <c r="FT4" s="114">
        <f t="shared" si="11"/>
        <v>1050</v>
      </c>
      <c r="FU4" s="126">
        <f t="shared" si="12"/>
        <v>5</v>
      </c>
    </row>
    <row r="5" spans="1:178" s="114" customFormat="1" ht="16">
      <c r="A5" s="101" t="s">
        <v>14</v>
      </c>
      <c r="B5" s="102" t="s">
        <v>15</v>
      </c>
      <c r="C5" s="102" t="s">
        <v>26</v>
      </c>
      <c r="D5" s="103">
        <v>1392.81</v>
      </c>
      <c r="E5" s="104">
        <v>25.569999694824201</v>
      </c>
      <c r="F5" s="104">
        <v>25.829999923706001</v>
      </c>
      <c r="G5" s="104">
        <v>33.349998474121001</v>
      </c>
      <c r="H5" s="104">
        <v>5.6934282978142701</v>
      </c>
      <c r="I5" s="104">
        <v>0.31254330000000002</v>
      </c>
      <c r="J5" s="104">
        <v>2.6702009933484399</v>
      </c>
      <c r="K5" s="104">
        <v>2.51817501438462</v>
      </c>
      <c r="L5" s="105">
        <v>0.19790869999999999</v>
      </c>
      <c r="M5" s="106">
        <v>26</v>
      </c>
      <c r="N5" s="107" t="s">
        <v>73</v>
      </c>
      <c r="O5" s="106" t="s">
        <v>67</v>
      </c>
      <c r="P5" s="108">
        <v>2.7652333333333337</v>
      </c>
      <c r="Q5" s="108">
        <v>2.3436849592163584</v>
      </c>
      <c r="R5" s="108">
        <v>0.21613333333333332</v>
      </c>
      <c r="S5" s="108">
        <v>0.15868333333333334</v>
      </c>
      <c r="T5" s="108">
        <v>2.3352833333333329</v>
      </c>
      <c r="U5" s="108">
        <v>1.1894523425490242</v>
      </c>
      <c r="V5" s="108">
        <v>2.9269701000000001</v>
      </c>
      <c r="W5" s="108">
        <v>2.5635659999999998</v>
      </c>
      <c r="X5" s="108">
        <f t="shared" si="0"/>
        <v>2.9269701000000001</v>
      </c>
      <c r="Y5" s="108">
        <f t="shared" si="1"/>
        <v>2.2452810967751256</v>
      </c>
      <c r="Z5" s="108">
        <f t="shared" si="2"/>
        <v>1.3036096478984203</v>
      </c>
      <c r="AA5" s="109">
        <v>106.875</v>
      </c>
      <c r="AB5" s="109">
        <f t="shared" si="3"/>
        <v>16.875</v>
      </c>
      <c r="AC5" s="108">
        <v>2.5385671089148207</v>
      </c>
      <c r="AD5" s="110">
        <v>3723.81</v>
      </c>
      <c r="AE5" s="110">
        <v>2002.03</v>
      </c>
      <c r="AF5" s="111">
        <v>1.8600170826610989</v>
      </c>
      <c r="AG5" s="110">
        <v>3746.61</v>
      </c>
      <c r="AH5" s="110">
        <v>2295.1799999999998</v>
      </c>
      <c r="AI5" s="111">
        <v>1.6323817739785116</v>
      </c>
      <c r="AJ5" s="110">
        <v>3734.97</v>
      </c>
      <c r="AK5" s="110">
        <v>2427.67</v>
      </c>
      <c r="AL5" s="111">
        <v>1.5384998784843078</v>
      </c>
      <c r="AM5" s="112">
        <v>3735.1299999999997</v>
      </c>
      <c r="AN5" s="112">
        <v>1910.6100000000001</v>
      </c>
      <c r="AO5" s="112">
        <v>2552.37</v>
      </c>
      <c r="AP5" s="113">
        <f t="shared" si="4"/>
        <v>0.39230468683483538</v>
      </c>
      <c r="AR5" s="108">
        <v>5.4745285565539401</v>
      </c>
      <c r="AS5" s="115">
        <v>9.5581955120739188</v>
      </c>
      <c r="AT5" s="108">
        <v>2.5325266434829685</v>
      </c>
      <c r="AU5" s="108">
        <v>2.679200224881356</v>
      </c>
      <c r="AV5" s="108">
        <v>4.0027833333333334</v>
      </c>
      <c r="AW5" s="108">
        <v>3.2792806089790298</v>
      </c>
      <c r="AX5" s="108">
        <v>0.23643333333333333</v>
      </c>
      <c r="AY5" s="108">
        <v>0.16425000000000001</v>
      </c>
      <c r="AZ5" s="108">
        <v>2.5326333333333331</v>
      </c>
      <c r="BA5" s="108">
        <v>1.2206284885694971</v>
      </c>
      <c r="BB5" s="108"/>
      <c r="BC5" s="108"/>
      <c r="BD5" s="108"/>
      <c r="BE5" s="108"/>
      <c r="BF5" s="108"/>
      <c r="BG5" s="108"/>
      <c r="BH5" s="108"/>
      <c r="BI5" s="116">
        <v>2.5949086299068016</v>
      </c>
      <c r="BJ5" s="110">
        <v>4411.01</v>
      </c>
      <c r="BK5" s="110">
        <v>2239.27</v>
      </c>
      <c r="BL5" s="111">
        <v>1.9698428505718382</v>
      </c>
      <c r="BM5" s="110">
        <v>4450.1400000000003</v>
      </c>
      <c r="BN5" s="110">
        <v>2219.4499999999998</v>
      </c>
      <c r="BO5" s="111">
        <v>2.0050643177363763</v>
      </c>
      <c r="BP5" s="110">
        <v>4489.9799999999996</v>
      </c>
      <c r="BQ5" s="110">
        <v>2333.0100000000002</v>
      </c>
      <c r="BR5" s="111">
        <v>1.9245438296449646</v>
      </c>
      <c r="BS5" s="112">
        <v>4450.376666666667</v>
      </c>
      <c r="BT5" s="117">
        <v>2263.91</v>
      </c>
      <c r="BU5" s="113">
        <v>1.9657922208332783</v>
      </c>
      <c r="BV5" s="112">
        <v>39.005384667254162</v>
      </c>
      <c r="BW5" s="112">
        <v>71.064534142671889</v>
      </c>
      <c r="BX5" s="112"/>
      <c r="BY5" s="118"/>
      <c r="BZ5" s="108">
        <v>5.5978109637324645</v>
      </c>
      <c r="CA5" s="119">
        <v>2.5339510009377615</v>
      </c>
      <c r="CB5" s="108">
        <v>2.6937556481904377</v>
      </c>
      <c r="CC5" s="108"/>
      <c r="CD5" s="108">
        <v>2.79575</v>
      </c>
      <c r="CE5" s="108">
        <v>2.3218706132323867</v>
      </c>
      <c r="CF5" s="108">
        <v>0.25706666666666667</v>
      </c>
      <c r="CG5" s="108">
        <v>0.14016666666666666</v>
      </c>
      <c r="CH5" s="108">
        <v>1.9540500000000001</v>
      </c>
      <c r="CI5" s="108">
        <v>1.2040937957812832</v>
      </c>
      <c r="CJ5" s="108">
        <v>2.5332256501243453</v>
      </c>
      <c r="CK5" s="112">
        <v>3723.29</v>
      </c>
      <c r="CL5" s="112">
        <v>2138.5500000000002</v>
      </c>
      <c r="CM5" s="113">
        <v>1.7410348133080824</v>
      </c>
      <c r="CN5" s="112">
        <v>3724.12</v>
      </c>
      <c r="CO5" s="112">
        <v>2253.25</v>
      </c>
      <c r="CP5" s="113">
        <v>1.652777099744813</v>
      </c>
      <c r="CQ5" s="112">
        <v>3706.6</v>
      </c>
      <c r="CR5" s="112">
        <v>2294.48</v>
      </c>
      <c r="CS5" s="113">
        <v>1.6154422788605696</v>
      </c>
      <c r="CT5" s="112">
        <v>3718.0033333333336</v>
      </c>
      <c r="CU5" s="189">
        <v>26</v>
      </c>
      <c r="CV5" s="108">
        <v>5.762609093258563</v>
      </c>
      <c r="CW5" s="108">
        <v>2.5385250402576496</v>
      </c>
      <c r="CX5" s="108">
        <v>2.6937556481904377</v>
      </c>
      <c r="CY5" s="120">
        <v>3.5467666666666666</v>
      </c>
      <c r="CZ5" s="120">
        <v>2.8913786798774481</v>
      </c>
      <c r="DA5" s="120">
        <v>0.18984999999999996</v>
      </c>
      <c r="DB5" s="120">
        <v>0.18831666666666669</v>
      </c>
      <c r="DC5" s="120">
        <v>2.3165333333333336</v>
      </c>
      <c r="DD5" s="120">
        <v>1.226669716889867</v>
      </c>
      <c r="DE5" s="108">
        <v>2.5321985062319325</v>
      </c>
      <c r="DF5" s="112">
        <v>4296.28</v>
      </c>
      <c r="DG5" s="112">
        <v>2382.2399999999998</v>
      </c>
      <c r="DH5" s="112">
        <v>4277.2299999999996</v>
      </c>
      <c r="DI5" s="112">
        <v>2405.09</v>
      </c>
      <c r="DJ5" s="112">
        <v>4336.0200000000004</v>
      </c>
      <c r="DK5" s="112">
        <v>2377.62</v>
      </c>
      <c r="DL5" s="112">
        <v>4303.1766666666663</v>
      </c>
      <c r="DM5" s="117">
        <v>2388.3166666666666</v>
      </c>
      <c r="DN5" s="121">
        <v>2486.52</v>
      </c>
      <c r="DO5" s="121">
        <v>2855.52</v>
      </c>
      <c r="DP5" s="113">
        <f t="shared" si="5"/>
        <v>0.15941147951934329</v>
      </c>
      <c r="DQ5" s="121">
        <v>2486.52</v>
      </c>
      <c r="DR5" s="121">
        <v>2855.52</v>
      </c>
      <c r="DS5" s="17">
        <v>0.16</v>
      </c>
      <c r="DT5" s="37">
        <f t="shared" si="6"/>
        <v>0.19431195901783679</v>
      </c>
      <c r="DU5" s="37">
        <f t="shared" si="7"/>
        <v>1.1553570377099898</v>
      </c>
      <c r="DV5" s="37">
        <f t="shared" si="8"/>
        <v>-0.95006839660887377</v>
      </c>
      <c r="DW5" s="37"/>
      <c r="DX5" s="187">
        <f t="shared" si="9"/>
        <v>-3.9494286526283071</v>
      </c>
      <c r="DY5" s="37">
        <f t="shared" si="10"/>
        <v>-16.361409947516858</v>
      </c>
      <c r="DZ5" s="102" t="s">
        <v>26</v>
      </c>
      <c r="EA5" s="104">
        <v>25.569999694824201</v>
      </c>
      <c r="EB5" s="104">
        <v>25.829999923706001</v>
      </c>
      <c r="EC5" s="199"/>
      <c r="ED5" s="122">
        <v>2274</v>
      </c>
      <c r="EE5" s="122">
        <v>2525</v>
      </c>
      <c r="EF5" s="122">
        <v>2011.6822370487539</v>
      </c>
      <c r="EG5" s="122">
        <v>2813.7254818851852</v>
      </c>
      <c r="EH5" s="113">
        <f>(EE5^2-ED5^2)/(2*ED5^2)</f>
        <v>0.11646986043136863</v>
      </c>
      <c r="EI5" s="113"/>
      <c r="EJ5" s="189">
        <v>26</v>
      </c>
      <c r="EK5" s="32">
        <f t="shared" si="13"/>
        <v>-8.5468848028570044</v>
      </c>
      <c r="EL5" s="32">
        <f t="shared" si="13"/>
        <v>-11.574774471900039</v>
      </c>
      <c r="EM5" s="106" t="s">
        <v>67</v>
      </c>
      <c r="EN5" s="42"/>
      <c r="EP5" s="108">
        <v>5.4745285565539401</v>
      </c>
      <c r="EQ5" s="115">
        <v>9.5581955120739188</v>
      </c>
      <c r="ES5" s="32">
        <f t="shared" si="14"/>
        <v>-8.5468848028570044</v>
      </c>
      <c r="ET5" s="32">
        <f t="shared" si="14"/>
        <v>-11.574774471900039</v>
      </c>
      <c r="EU5" s="181"/>
      <c r="EV5" s="192">
        <f t="shared" si="15"/>
        <v>2205.7800000000002</v>
      </c>
      <c r="EW5" s="192">
        <f t="shared" si="15"/>
        <v>2449.25</v>
      </c>
      <c r="EX5" s="192">
        <f t="shared" si="16"/>
        <v>2342.2199999999998</v>
      </c>
      <c r="EY5" s="192">
        <f t="shared" si="16"/>
        <v>2600.75</v>
      </c>
      <c r="EZ5" s="194">
        <f t="shared" si="17"/>
        <v>-11.290478258771286</v>
      </c>
      <c r="FA5" s="194">
        <f t="shared" si="17"/>
        <v>-14.227531237743039</v>
      </c>
      <c r="FB5" s="196">
        <v>26</v>
      </c>
      <c r="FS5" s="114">
        <v>1500</v>
      </c>
      <c r="FT5" s="114">
        <f t="shared" si="11"/>
        <v>1550</v>
      </c>
      <c r="FU5" s="126">
        <f>(FT5-FS5)/FS5*100</f>
        <v>3.3333333333333335</v>
      </c>
      <c r="FV5" s="181"/>
    </row>
    <row r="6" spans="1:178" s="114" customFormat="1" ht="16">
      <c r="A6" s="101" t="s">
        <v>14</v>
      </c>
      <c r="B6" s="102" t="s">
        <v>15</v>
      </c>
      <c r="C6" s="102" t="s">
        <v>27</v>
      </c>
      <c r="D6" s="103">
        <v>1394.37</v>
      </c>
      <c r="E6" s="104">
        <v>25.7000007629394</v>
      </c>
      <c r="F6" s="104">
        <v>28.059999465942301</v>
      </c>
      <c r="G6" s="104">
        <v>34.419998168945298</v>
      </c>
      <c r="H6" s="104">
        <v>10.0845394558031</v>
      </c>
      <c r="I6" s="104">
        <v>0.20385049999999999</v>
      </c>
      <c r="J6" s="104">
        <v>2.6346894614231702</v>
      </c>
      <c r="K6" s="104">
        <v>2.3689931631480601</v>
      </c>
      <c r="L6" s="105">
        <v>0.1177179</v>
      </c>
      <c r="M6" s="106">
        <v>33</v>
      </c>
      <c r="N6" s="123" t="s">
        <v>74</v>
      </c>
      <c r="O6" s="106" t="s">
        <v>67</v>
      </c>
      <c r="P6" s="108">
        <v>2.6781666666666668</v>
      </c>
      <c r="Q6" s="108">
        <v>2.2956798970561056</v>
      </c>
      <c r="R6" s="108">
        <v>5.938333333333333E-2</v>
      </c>
      <c r="S6" s="108">
        <v>6.6941666666666663E-2</v>
      </c>
      <c r="T6" s="108">
        <v>1.9016000000000002</v>
      </c>
      <c r="U6" s="108">
        <v>1.1666969268689562</v>
      </c>
      <c r="V6" s="108">
        <v>2.6680654000000001</v>
      </c>
      <c r="W6" s="108">
        <v>2.4333947999999999</v>
      </c>
      <c r="X6" s="108">
        <f t="shared" si="0"/>
        <v>2.6680654000000001</v>
      </c>
      <c r="Y6" s="108">
        <f t="shared" si="1"/>
        <v>2.2193647324638439</v>
      </c>
      <c r="Z6" s="108">
        <f t="shared" si="2"/>
        <v>1.2021752715868508</v>
      </c>
      <c r="AA6" s="109">
        <v>102.5</v>
      </c>
      <c r="AB6" s="109">
        <f t="shared" si="3"/>
        <v>12.5</v>
      </c>
      <c r="AC6" s="108">
        <v>2.4168551058434877</v>
      </c>
      <c r="AD6" s="110">
        <v>3382.31</v>
      </c>
      <c r="AE6" s="110">
        <v>1974.18</v>
      </c>
      <c r="AF6" s="111">
        <v>1.713273359065536</v>
      </c>
      <c r="AG6" s="110">
        <v>3381.9</v>
      </c>
      <c r="AH6" s="110">
        <v>2348.91</v>
      </c>
      <c r="AI6" s="111">
        <v>1.439774193136391</v>
      </c>
      <c r="AJ6" s="110">
        <v>3348.99</v>
      </c>
      <c r="AK6" s="110">
        <v>2348.5</v>
      </c>
      <c r="AL6" s="111">
        <v>1.4260123483074303</v>
      </c>
      <c r="AM6" s="112">
        <v>3371.0666666666671</v>
      </c>
      <c r="AN6" s="112">
        <v>1919.355</v>
      </c>
      <c r="AO6" s="112">
        <v>2328.3450000000003</v>
      </c>
      <c r="AP6" s="113">
        <f t="shared" si="4"/>
        <v>0.23579028830062099</v>
      </c>
      <c r="AR6" s="108">
        <v>10.743889630113264</v>
      </c>
      <c r="AS6" s="115">
        <v>16.463676744519272</v>
      </c>
      <c r="AT6" s="108">
        <v>2.4039605872723526</v>
      </c>
      <c r="AU6" s="108">
        <v>2.6933288682534857</v>
      </c>
      <c r="AV6" s="108">
        <v>3.8963999999999999</v>
      </c>
      <c r="AW6" s="108">
        <v>3.3937493481162093</v>
      </c>
      <c r="AX6" s="108">
        <v>7.5616666666666665E-2</v>
      </c>
      <c r="AY6" s="108">
        <v>6.359999999999999E-2</v>
      </c>
      <c r="AZ6" s="108">
        <v>2.5068833333333336</v>
      </c>
      <c r="BA6" s="108">
        <v>1.1481107177708336</v>
      </c>
      <c r="BB6" s="108">
        <v>3.6227204999999998</v>
      </c>
      <c r="BC6" s="108">
        <v>3.4505471999999999</v>
      </c>
      <c r="BD6" s="120">
        <f>BB6</f>
        <v>3.6227204999999998</v>
      </c>
      <c r="BE6" s="108">
        <f>(BC6^2)/BB6</f>
        <v>3.2865566028148847</v>
      </c>
      <c r="BF6" s="108">
        <f>BD6/BE6</f>
        <v>1.1022845299232624</v>
      </c>
      <c r="BG6" s="109">
        <v>100.9166666666667</v>
      </c>
      <c r="BH6" s="109">
        <f>BG6-90</f>
        <v>10.9166666666667</v>
      </c>
      <c r="BI6" s="116">
        <v>2.5266278007566716</v>
      </c>
      <c r="BJ6" s="110">
        <v>3646.68</v>
      </c>
      <c r="BK6" s="110">
        <v>1975.13</v>
      </c>
      <c r="BL6" s="111">
        <v>1.8462987246409095</v>
      </c>
      <c r="BM6" s="110">
        <v>3671.69</v>
      </c>
      <c r="BN6" s="110">
        <v>2003.59</v>
      </c>
      <c r="BO6" s="111">
        <v>1.8325555627648371</v>
      </c>
      <c r="BP6" s="110">
        <v>3647.9</v>
      </c>
      <c r="BQ6" s="110">
        <v>2048.37</v>
      </c>
      <c r="BR6" s="111">
        <v>1.7808794309621798</v>
      </c>
      <c r="BS6" s="112">
        <v>3655.4233333333336</v>
      </c>
      <c r="BT6" s="117">
        <v>2009.03</v>
      </c>
      <c r="BU6" s="113">
        <v>1.8194966393400465</v>
      </c>
      <c r="BV6" s="112">
        <v>16.749600771124243</v>
      </c>
      <c r="BW6" s="112">
        <v>30.516365523116249</v>
      </c>
      <c r="BX6" s="112"/>
      <c r="BY6" s="118"/>
      <c r="BZ6" s="108">
        <v>10.048261793576032</v>
      </c>
      <c r="CA6" s="119">
        <v>2.4019489327777106</v>
      </c>
      <c r="CB6" s="108">
        <v>2.7180359986639662</v>
      </c>
      <c r="CC6" s="108"/>
      <c r="CD6" s="108">
        <v>2.6361999999999997</v>
      </c>
      <c r="CE6" s="108">
        <v>2.2310576588566033</v>
      </c>
      <c r="CF6" s="108">
        <v>4.3800000000000006E-2</v>
      </c>
      <c r="CG6" s="108">
        <v>3.0783333333333336E-2</v>
      </c>
      <c r="CH6" s="108">
        <v>1.8522666666666665</v>
      </c>
      <c r="CI6" s="108">
        <v>1.1815920532287041</v>
      </c>
      <c r="CJ6" s="108">
        <v>2.4100695482662822</v>
      </c>
      <c r="CK6" s="112">
        <v>3035.94</v>
      </c>
      <c r="CL6" s="112">
        <v>1662.12</v>
      </c>
      <c r="CM6" s="113">
        <v>1.8265468197242078</v>
      </c>
      <c r="CN6" s="112">
        <v>3080.32</v>
      </c>
      <c r="CO6" s="112">
        <v>1693.03</v>
      </c>
      <c r="CP6" s="113">
        <v>1.8194125325599666</v>
      </c>
      <c r="CQ6" s="112">
        <v>3045.96</v>
      </c>
      <c r="CR6" s="112">
        <v>1946.46</v>
      </c>
      <c r="CS6" s="113">
        <v>1.5648716130822107</v>
      </c>
      <c r="CT6" s="112">
        <v>3054.0733333333337</v>
      </c>
      <c r="CU6" s="106">
        <v>33</v>
      </c>
      <c r="CV6" s="108">
        <v>11.462368339387734</v>
      </c>
      <c r="CW6" s="108">
        <v>2.4064847008999468</v>
      </c>
      <c r="CX6" s="108">
        <v>2.7180359986639662</v>
      </c>
      <c r="CY6" s="120">
        <v>3.4365000000000001</v>
      </c>
      <c r="CZ6" s="120">
        <v>2.9329676670384921</v>
      </c>
      <c r="DA6" s="120">
        <v>4.6949999999999999E-2</v>
      </c>
      <c r="DB6" s="120">
        <v>8.6483333333333343E-2</v>
      </c>
      <c r="DC6" s="120">
        <v>2.0660666666666665</v>
      </c>
      <c r="DD6" s="120">
        <v>1.171680151343073</v>
      </c>
      <c r="DE6" s="108">
        <v>2.4127751729137508</v>
      </c>
      <c r="DF6" s="112">
        <v>3623.22</v>
      </c>
      <c r="DG6" s="112">
        <v>2003.73</v>
      </c>
      <c r="DH6" s="112">
        <v>3610.12</v>
      </c>
      <c r="DI6" s="112">
        <v>1989.14</v>
      </c>
      <c r="DJ6" s="112">
        <v>3610.12</v>
      </c>
      <c r="DK6" s="112">
        <v>2018.55</v>
      </c>
      <c r="DL6" s="112">
        <v>3614.4866666666662</v>
      </c>
      <c r="DM6" s="117">
        <v>2003.8066666666666</v>
      </c>
      <c r="DN6" s="121">
        <v>1730.13</v>
      </c>
      <c r="DO6" s="121">
        <v>2119.58</v>
      </c>
      <c r="DP6" s="113">
        <f t="shared" si="5"/>
        <v>0.25043340257716451</v>
      </c>
      <c r="DQ6" s="121">
        <v>1730.13</v>
      </c>
      <c r="DR6" s="121">
        <v>2119.58</v>
      </c>
      <c r="DS6" s="17">
        <v>0.25043340257716451</v>
      </c>
      <c r="DT6" s="37">
        <f t="shared" si="6"/>
        <v>-0.73419038418666549</v>
      </c>
      <c r="DU6" s="37">
        <f t="shared" si="7"/>
        <v>-1.4569864506700283</v>
      </c>
      <c r="DV6" s="37">
        <f t="shared" si="8"/>
        <v>0.73348281166734963</v>
      </c>
      <c r="DW6" s="37"/>
      <c r="DX6" s="37">
        <f t="shared" si="9"/>
        <v>15.818271844697595</v>
      </c>
      <c r="DY6" s="186">
        <f t="shared" si="10"/>
        <v>-5.4620884011612354</v>
      </c>
      <c r="DZ6" s="102" t="s">
        <v>27</v>
      </c>
      <c r="EA6" s="104">
        <v>25.7000007629394</v>
      </c>
      <c r="EB6" s="104">
        <v>28.059999465942301</v>
      </c>
      <c r="EC6" s="199"/>
      <c r="ED6" s="122">
        <v>1854.3080054274083</v>
      </c>
      <c r="EE6" s="122">
        <v>2051.9894894894892</v>
      </c>
      <c r="EF6" s="122">
        <v>2492.0070573661014</v>
      </c>
      <c r="EG6" s="122">
        <v>2598.1480986983611</v>
      </c>
      <c r="EH6" s="113">
        <f>(EE6^2-ED6^2)/(2*ED6^2)</f>
        <v>0.11228909089269437</v>
      </c>
      <c r="EI6" s="113"/>
      <c r="EJ6" s="106">
        <v>33</v>
      </c>
      <c r="EK6" s="32">
        <f t="shared" si="13"/>
        <v>7.1773800481702619</v>
      </c>
      <c r="EL6" s="32">
        <f t="shared" si="13"/>
        <v>-3.1888633838076759</v>
      </c>
      <c r="EM6" s="106" t="s">
        <v>67</v>
      </c>
      <c r="EN6" s="42">
        <f t="shared" ref="EN6:EN27" si="18">EE6-ED6</f>
        <v>197.68148406208093</v>
      </c>
      <c r="EP6" s="108">
        <v>10.743889630113264</v>
      </c>
      <c r="EQ6" s="115">
        <v>16.463676744519272</v>
      </c>
      <c r="ES6" s="32">
        <f t="shared" si="14"/>
        <v>7.1773800481702619</v>
      </c>
      <c r="ET6" s="32">
        <f t="shared" si="14"/>
        <v>-3.1888633838076759</v>
      </c>
      <c r="EU6" s="181"/>
      <c r="EV6" s="192">
        <f t="shared" si="15"/>
        <v>1798.678765264586</v>
      </c>
      <c r="EW6" s="192">
        <f t="shared" si="15"/>
        <v>1990.4298048048045</v>
      </c>
      <c r="EX6" s="192">
        <f t="shared" si="16"/>
        <v>1909.9372455902305</v>
      </c>
      <c r="EY6" s="192">
        <f t="shared" si="16"/>
        <v>2113.5491741741739</v>
      </c>
      <c r="EZ6" s="194">
        <f t="shared" si="17"/>
        <v>3.962058646725152</v>
      </c>
      <c r="FA6" s="194">
        <f t="shared" si="17"/>
        <v>-6.0931974822934487</v>
      </c>
      <c r="FB6" s="197">
        <v>33</v>
      </c>
      <c r="FS6" s="114">
        <v>2000</v>
      </c>
      <c r="FT6" s="114">
        <f t="shared" si="11"/>
        <v>2050</v>
      </c>
      <c r="FU6" s="126">
        <f t="shared" si="12"/>
        <v>2.5</v>
      </c>
      <c r="FV6" s="181">
        <f>AVERAGE(FU5:FU8)</f>
        <v>2.375</v>
      </c>
    </row>
    <row r="7" spans="1:178" s="114" customFormat="1">
      <c r="A7" s="124" t="s">
        <v>28</v>
      </c>
      <c r="B7" s="102" t="s">
        <v>15</v>
      </c>
      <c r="C7" s="102" t="s">
        <v>37</v>
      </c>
      <c r="D7" s="103">
        <v>2329.1</v>
      </c>
      <c r="E7" s="104">
        <v>25.610000610351499</v>
      </c>
      <c r="F7" s="104">
        <v>27.819999694824201</v>
      </c>
      <c r="G7" s="104">
        <v>37.099998474121001</v>
      </c>
      <c r="H7" s="104">
        <v>4.2261079079022101</v>
      </c>
      <c r="I7" s="104">
        <v>1.3671050000000001E-2</v>
      </c>
      <c r="J7" s="104">
        <v>2.7065619347286001</v>
      </c>
      <c r="K7" s="104">
        <v>2.5921797067727699</v>
      </c>
      <c r="L7" s="105">
        <v>6.975897E-3</v>
      </c>
      <c r="M7" s="106">
        <v>53</v>
      </c>
      <c r="N7" s="125" t="s">
        <v>81</v>
      </c>
      <c r="O7" s="106" t="s">
        <v>67</v>
      </c>
      <c r="P7" s="108">
        <v>2.8918083333333335</v>
      </c>
      <c r="Q7" s="108">
        <v>2.770497127193714</v>
      </c>
      <c r="R7" s="108">
        <v>6.6325000000000009E-2</v>
      </c>
      <c r="S7" s="108">
        <v>0.11601666666666667</v>
      </c>
      <c r="T7" s="108">
        <v>2.0516666666666667</v>
      </c>
      <c r="U7" s="108">
        <v>1.0467065183242745</v>
      </c>
      <c r="V7" s="108">
        <v>2.9582196000000001</v>
      </c>
      <c r="W7" s="108">
        <v>2.9054866000000001</v>
      </c>
      <c r="X7" s="108">
        <f t="shared" si="0"/>
        <v>2.9582196000000001</v>
      </c>
      <c r="Y7" s="108">
        <f t="shared" si="1"/>
        <v>2.8536936144901346</v>
      </c>
      <c r="Z7" s="108">
        <f t="shared" si="2"/>
        <v>1.0366283139083734</v>
      </c>
      <c r="AA7" s="109">
        <v>87.791666666667027</v>
      </c>
      <c r="AB7" s="109">
        <f t="shared" si="3"/>
        <v>-2.2083333333329733</v>
      </c>
      <c r="AC7" s="108">
        <v>2.5839543313963556</v>
      </c>
      <c r="AD7" s="110">
        <v>4548.6899999999996</v>
      </c>
      <c r="AE7" s="110">
        <v>3054.3</v>
      </c>
      <c r="AF7" s="111">
        <v>1.4892741381003829</v>
      </c>
      <c r="AG7" s="110">
        <v>4534.32</v>
      </c>
      <c r="AH7" s="110">
        <v>3020.47</v>
      </c>
      <c r="AI7" s="111">
        <v>1.501196833605366</v>
      </c>
      <c r="AJ7" s="110">
        <v>4549.45</v>
      </c>
      <c r="AK7" s="110">
        <v>3197.69</v>
      </c>
      <c r="AL7" s="111">
        <v>1.4227301583330465</v>
      </c>
      <c r="AM7" s="112">
        <v>4544.1533333333327</v>
      </c>
      <c r="AN7" s="112">
        <v>2892.26</v>
      </c>
      <c r="AO7" s="109">
        <v>3234.9949999999999</v>
      </c>
      <c r="AP7" s="113">
        <f t="shared" si="4"/>
        <v>0.12552197192103359</v>
      </c>
      <c r="AR7" s="126">
        <v>4.8291149101312882</v>
      </c>
      <c r="AS7" s="115">
        <v>6.7702789014264422</v>
      </c>
      <c r="AT7" s="126">
        <v>2.5897647339320415</v>
      </c>
      <c r="AU7" s="126">
        <v>2.7211733204819497</v>
      </c>
      <c r="AV7" s="108">
        <v>3.3272833333333334</v>
      </c>
      <c r="AW7" s="108">
        <v>3.2474842849981052</v>
      </c>
      <c r="AX7" s="108">
        <v>6.2149999999999997E-2</v>
      </c>
      <c r="AY7" s="108">
        <v>6.0454166666666663E-2</v>
      </c>
      <c r="AZ7" s="108">
        <v>2.2911666666666664</v>
      </c>
      <c r="BA7" s="108">
        <v>1.024572574131879</v>
      </c>
      <c r="BB7" s="108"/>
      <c r="BC7" s="108"/>
      <c r="BD7" s="120"/>
      <c r="BE7" s="108"/>
      <c r="BF7" s="108"/>
      <c r="BG7" s="109"/>
      <c r="BH7" s="109"/>
      <c r="BI7" s="116">
        <v>2.6337986038053107</v>
      </c>
      <c r="BJ7" s="110">
        <v>4753.37</v>
      </c>
      <c r="BK7" s="110">
        <v>2613.52</v>
      </c>
      <c r="BL7" s="111">
        <v>1.8187616700847897</v>
      </c>
      <c r="BM7" s="110">
        <v>4737.24</v>
      </c>
      <c r="BN7" s="110">
        <v>2614.52</v>
      </c>
      <c r="BO7" s="111">
        <v>1.8118966387711701</v>
      </c>
      <c r="BP7" s="110">
        <v>4729.74</v>
      </c>
      <c r="BQ7" s="110">
        <v>2691.95</v>
      </c>
      <c r="BR7" s="111">
        <v>1.7569940006315126</v>
      </c>
      <c r="BS7" s="112">
        <v>4740.1166666666668</v>
      </c>
      <c r="BT7" s="117">
        <v>2639.9966666666664</v>
      </c>
      <c r="BU7" s="113">
        <v>1.7955010044204602</v>
      </c>
      <c r="BV7" s="112">
        <v>95.344431109269763</v>
      </c>
      <c r="BW7" s="112">
        <v>173.70954389193841</v>
      </c>
      <c r="BX7" s="112"/>
      <c r="BY7" s="118"/>
      <c r="BZ7" s="108">
        <v>5.2670670373278323</v>
      </c>
      <c r="CA7" s="119">
        <v>2.5869287217654846</v>
      </c>
      <c r="CB7" s="108">
        <v>2.7172008926146289</v>
      </c>
      <c r="CC7" s="108"/>
      <c r="CD7" s="108">
        <v>2.9645000000000001</v>
      </c>
      <c r="CE7" s="108">
        <v>2.7649430146548974</v>
      </c>
      <c r="CF7" s="108">
        <v>5.1999999999999991E-2</v>
      </c>
      <c r="CG7" s="108">
        <v>0.10746666666666665</v>
      </c>
      <c r="CH7" s="108">
        <v>2.0213999999999999</v>
      </c>
      <c r="CI7" s="108">
        <v>1.072173995734234</v>
      </c>
      <c r="CJ7" s="108">
        <v>2.5830531038058178</v>
      </c>
      <c r="CK7" s="112">
        <v>4458.54</v>
      </c>
      <c r="CL7" s="112">
        <v>2614.19</v>
      </c>
      <c r="CM7" s="113">
        <v>1.7055149013652411</v>
      </c>
      <c r="CN7" s="112">
        <v>4444.49</v>
      </c>
      <c r="CO7" s="112">
        <v>2597.09</v>
      </c>
      <c r="CP7" s="113">
        <v>1.7113346091202075</v>
      </c>
      <c r="CQ7" s="112">
        <v>4481.01</v>
      </c>
      <c r="CR7" s="112">
        <v>2861.85</v>
      </c>
      <c r="CS7" s="113">
        <v>1.5657738875203104</v>
      </c>
      <c r="CT7" s="112">
        <v>4461.3466666666664</v>
      </c>
      <c r="CU7" s="106">
        <v>53</v>
      </c>
      <c r="CV7" s="108">
        <v>4.587762450783397</v>
      </c>
      <c r="CW7" s="108">
        <v>2.5925421703509035</v>
      </c>
      <c r="CX7" s="108">
        <v>2.7172008926146289</v>
      </c>
      <c r="CY7" s="120">
        <v>3.1895500000000001</v>
      </c>
      <c r="CZ7" s="120">
        <v>3.0164965696136163</v>
      </c>
      <c r="DA7" s="120">
        <v>5.3383333333333331E-2</v>
      </c>
      <c r="DB7" s="120">
        <v>8.8683333333333336E-2</v>
      </c>
      <c r="DC7" s="120">
        <v>2.0255333333333332</v>
      </c>
      <c r="DD7" s="120">
        <v>1.0573690128242215</v>
      </c>
      <c r="DE7" s="108">
        <v>2.583930913671562</v>
      </c>
      <c r="DF7" s="112">
        <v>4717.6000000000004</v>
      </c>
      <c r="DG7" s="112">
        <v>2746.45</v>
      </c>
      <c r="DH7" s="112">
        <v>4730.5600000000004</v>
      </c>
      <c r="DI7" s="112">
        <v>2774.4</v>
      </c>
      <c r="DJ7" s="112">
        <v>4716.24</v>
      </c>
      <c r="DK7" s="112">
        <v>2832.23</v>
      </c>
      <c r="DL7" s="112">
        <v>4721.4666666666662</v>
      </c>
      <c r="DM7" s="117">
        <v>2784.36</v>
      </c>
      <c r="DN7" s="121">
        <v>2625.89</v>
      </c>
      <c r="DO7" s="121">
        <v>2731.1</v>
      </c>
      <c r="DP7" s="113">
        <f t="shared" si="5"/>
        <v>4.0869074405797075E-2</v>
      </c>
      <c r="DQ7" s="121"/>
      <c r="DR7" s="121"/>
      <c r="DS7" s="17"/>
      <c r="DT7" s="37">
        <f t="shared" si="6"/>
        <v>-3.0287088266136646</v>
      </c>
      <c r="DU7" s="37">
        <f t="shared" si="7"/>
        <v>-2.0418539454775892</v>
      </c>
      <c r="DV7" s="37">
        <f t="shared" si="8"/>
        <v>-1.0074250288350732</v>
      </c>
      <c r="DW7" s="37"/>
      <c r="DX7" s="37">
        <f t="shared" si="9"/>
        <v>6.0349062603536421</v>
      </c>
      <c r="DY7" s="185">
        <f t="shared" si="10"/>
        <v>1.9501299842554363</v>
      </c>
      <c r="DZ7" s="102" t="s">
        <v>37</v>
      </c>
      <c r="EA7" s="104">
        <v>25.610000610351499</v>
      </c>
      <c r="EB7" s="104">
        <v>27.819999694824201</v>
      </c>
      <c r="EC7" s="199"/>
      <c r="ED7" s="122"/>
      <c r="EE7" s="122"/>
      <c r="EF7" s="122">
        <v>2928.4210205078107</v>
      </c>
      <c r="EG7" s="122">
        <v>2821.5009832478904</v>
      </c>
      <c r="EH7" s="113"/>
      <c r="EI7" s="113"/>
      <c r="EJ7" s="106">
        <v>53</v>
      </c>
      <c r="EK7" s="32"/>
      <c r="EL7" s="32"/>
      <c r="EM7" s="106" t="s">
        <v>67</v>
      </c>
      <c r="EN7" s="42"/>
      <c r="EP7" s="126">
        <v>4.8291149101312882</v>
      </c>
      <c r="EQ7" s="115">
        <v>6.7702789014264422</v>
      </c>
      <c r="ES7" s="32"/>
      <c r="ET7" s="32"/>
      <c r="EU7" s="181"/>
      <c r="EV7" s="192"/>
      <c r="EW7" s="192"/>
      <c r="EX7" s="192"/>
      <c r="EY7" s="192"/>
      <c r="EZ7" s="194"/>
      <c r="FA7" s="194"/>
      <c r="FB7" s="195"/>
      <c r="FS7" s="114">
        <v>2500</v>
      </c>
      <c r="FT7" s="114">
        <f t="shared" si="11"/>
        <v>2550</v>
      </c>
      <c r="FU7" s="126">
        <f t="shared" si="12"/>
        <v>2</v>
      </c>
    </row>
    <row r="8" spans="1:178" s="114" customFormat="1">
      <c r="A8" s="124" t="s">
        <v>28</v>
      </c>
      <c r="B8" s="102" t="s">
        <v>41</v>
      </c>
      <c r="C8" s="102" t="s">
        <v>42</v>
      </c>
      <c r="D8" s="103">
        <v>2411.98</v>
      </c>
      <c r="E8" s="104">
        <v>25.670000076293899</v>
      </c>
      <c r="F8" s="104">
        <v>27.530000686645501</v>
      </c>
      <c r="G8" s="104">
        <v>36.549999237060497</v>
      </c>
      <c r="H8" s="104">
        <v>4.2400676848646199</v>
      </c>
      <c r="I8" s="104">
        <v>0.41559570000000001</v>
      </c>
      <c r="J8" s="104">
        <v>2.6823429767751201</v>
      </c>
      <c r="K8" s="104">
        <v>2.5686098190196498</v>
      </c>
      <c r="L8" s="105">
        <v>0.2810588</v>
      </c>
      <c r="M8" s="106">
        <v>61</v>
      </c>
      <c r="N8" s="125" t="s">
        <v>82</v>
      </c>
      <c r="O8" s="106" t="s">
        <v>67</v>
      </c>
      <c r="P8" s="108">
        <v>2.6643916666666669</v>
      </c>
      <c r="Q8" s="108">
        <v>2.3608632508264629</v>
      </c>
      <c r="R8" s="108">
        <v>5.4291666666666669E-2</v>
      </c>
      <c r="S8" s="108">
        <v>6.0033333333333341E-2</v>
      </c>
      <c r="T8" s="108">
        <v>2.1544416666666666</v>
      </c>
      <c r="U8" s="108">
        <v>1.1286413763261587</v>
      </c>
      <c r="V8" s="108"/>
      <c r="W8" s="108"/>
      <c r="X8" s="108"/>
      <c r="Y8" s="108"/>
      <c r="Z8" s="108"/>
      <c r="AA8" s="109"/>
      <c r="AB8" s="109"/>
      <c r="AC8" s="108">
        <v>2.5746156483598068</v>
      </c>
      <c r="AD8" s="110">
        <v>3032.28</v>
      </c>
      <c r="AE8" s="110">
        <v>1631.71</v>
      </c>
      <c r="AF8" s="111">
        <v>1.8583449264881629</v>
      </c>
      <c r="AG8" s="110">
        <v>3032.97</v>
      </c>
      <c r="AH8" s="110">
        <v>1908.69</v>
      </c>
      <c r="AI8" s="111">
        <v>1.5890322682048943</v>
      </c>
      <c r="AJ8" s="110">
        <v>3045.98</v>
      </c>
      <c r="AK8" s="110">
        <v>2008.48</v>
      </c>
      <c r="AL8" s="111">
        <v>1.5165597865052178</v>
      </c>
      <c r="AM8" s="112">
        <v>3037.0766666666664</v>
      </c>
      <c r="AN8" s="106"/>
      <c r="AO8" s="112"/>
      <c r="AP8" s="113"/>
      <c r="AR8" s="108">
        <v>5.8335690045248807</v>
      </c>
      <c r="AS8" s="115">
        <v>9.4154909300316731</v>
      </c>
      <c r="AT8" s="108">
        <v>2.5398711488554704</v>
      </c>
      <c r="AU8" s="108">
        <v>2.6972150499975047</v>
      </c>
      <c r="AV8" s="108">
        <v>4.0954666666666659</v>
      </c>
      <c r="AW8" s="108">
        <v>3.4173954640903768</v>
      </c>
      <c r="AX8" s="108">
        <v>6.6883333333333336E-2</v>
      </c>
      <c r="AY8" s="108">
        <v>6.5716666666666673E-2</v>
      </c>
      <c r="AZ8" s="108">
        <v>2.41275</v>
      </c>
      <c r="BA8" s="108">
        <v>1.1984175404050799</v>
      </c>
      <c r="BB8" s="108">
        <v>3.8581116</v>
      </c>
      <c r="BC8" s="108">
        <v>3.1408170000000002</v>
      </c>
      <c r="BD8" s="120">
        <f>BB8</f>
        <v>3.8581116</v>
      </c>
      <c r="BE8" s="108">
        <f>(BC8^2)/BB8</f>
        <v>2.5568807878675677</v>
      </c>
      <c r="BF8" s="108">
        <f>BD8/BE8</f>
        <v>1.5089133675323423</v>
      </c>
      <c r="BG8" s="109">
        <v>95.166666666667027</v>
      </c>
      <c r="BH8" s="109">
        <f>BG8-90</f>
        <v>5.1666666666670267</v>
      </c>
      <c r="BI8" s="116">
        <v>2.6359360750826442</v>
      </c>
      <c r="BJ8" s="110">
        <v>3944.98</v>
      </c>
      <c r="BK8" s="110">
        <v>2054.38</v>
      </c>
      <c r="BL8" s="111">
        <v>1.9202776506780634</v>
      </c>
      <c r="BM8" s="110">
        <v>3917.38</v>
      </c>
      <c r="BN8" s="110">
        <v>2035.57</v>
      </c>
      <c r="BO8" s="111">
        <v>1.9244634181089328</v>
      </c>
      <c r="BP8" s="110">
        <v>3946.04</v>
      </c>
      <c r="BQ8" s="110">
        <v>2035.57</v>
      </c>
      <c r="BR8" s="111">
        <v>1.9385430125222911</v>
      </c>
      <c r="BS8" s="112">
        <v>3936.1333333333337</v>
      </c>
      <c r="BT8" s="117">
        <v>2041.84</v>
      </c>
      <c r="BU8" s="113">
        <v>1.9277383797620449</v>
      </c>
      <c r="BV8" s="112">
        <v>22.506670152556584</v>
      </c>
      <c r="BW8" s="112">
        <v>41.005262302590836</v>
      </c>
      <c r="BX8" s="112"/>
      <c r="BY8" s="118"/>
      <c r="BZ8" s="108">
        <v>6.0061967576418382</v>
      </c>
      <c r="CA8" s="119">
        <v>2.5328331087019182</v>
      </c>
      <c r="CB8" s="108">
        <v>2.7057397759138815</v>
      </c>
      <c r="CC8" s="108"/>
      <c r="CD8" s="108">
        <v>2.8898666666666672</v>
      </c>
      <c r="CE8" s="108">
        <v>2.0681367930277443</v>
      </c>
      <c r="CF8" s="108">
        <v>0.14074999999999999</v>
      </c>
      <c r="CG8" s="108">
        <v>6.5583333333333327E-2</v>
      </c>
      <c r="CH8" s="108">
        <v>1.8753333333333335</v>
      </c>
      <c r="CI8" s="108">
        <v>1.3973285889063041</v>
      </c>
      <c r="CJ8" s="108">
        <v>2.5713905308237854</v>
      </c>
      <c r="CK8" s="112">
        <v>2706.48</v>
      </c>
      <c r="CL8" s="112">
        <v>1373.92</v>
      </c>
      <c r="CM8" s="113">
        <v>1.9698963549551647</v>
      </c>
      <c r="CN8" s="112">
        <v>2733.91</v>
      </c>
      <c r="CO8" s="112">
        <v>1395.24</v>
      </c>
      <c r="CP8" s="113">
        <v>1.9594550041569907</v>
      </c>
      <c r="CQ8" s="112">
        <v>2733.91</v>
      </c>
      <c r="CR8" s="112">
        <v>1782.6</v>
      </c>
      <c r="CS8" s="113">
        <v>1.5336643105576124</v>
      </c>
      <c r="CT8" s="112">
        <v>2724.7666666666664</v>
      </c>
      <c r="CU8" s="106">
        <v>61</v>
      </c>
      <c r="CV8" s="108">
        <v>5.8473697613504054</v>
      </c>
      <c r="CW8" s="108">
        <v>2.5475251664362633</v>
      </c>
      <c r="CX8" s="108">
        <v>2.7057397759138815</v>
      </c>
      <c r="CY8" s="120">
        <v>3.7474166666666666</v>
      </c>
      <c r="CZ8" s="120">
        <v>2.6865471865062598</v>
      </c>
      <c r="DA8" s="120">
        <v>9.7083333333333341E-2</v>
      </c>
      <c r="DB8" s="120">
        <v>8.8749999999999996E-2</v>
      </c>
      <c r="DC8" s="120">
        <v>1.9594499999999997</v>
      </c>
      <c r="DD8" s="120">
        <v>1.3948821317894</v>
      </c>
      <c r="DE8" s="108">
        <v>2.5752973863746758</v>
      </c>
      <c r="DF8" s="112">
        <v>3713.31</v>
      </c>
      <c r="DG8" s="112">
        <v>1922.61</v>
      </c>
      <c r="DH8" s="112">
        <v>3661.71</v>
      </c>
      <c r="DI8" s="112">
        <v>1936.09</v>
      </c>
      <c r="DJ8" s="112">
        <v>3712.11</v>
      </c>
      <c r="DK8" s="112">
        <v>1993.34</v>
      </c>
      <c r="DL8" s="112">
        <v>3695.7100000000005</v>
      </c>
      <c r="DM8" s="117">
        <v>1950.68</v>
      </c>
      <c r="DN8" s="121">
        <v>1607.09</v>
      </c>
      <c r="DO8" s="121">
        <v>1928.96</v>
      </c>
      <c r="DP8" s="113">
        <f t="shared" si="5"/>
        <v>0.22033754398529967</v>
      </c>
      <c r="DQ8" s="121"/>
      <c r="DR8" s="121"/>
      <c r="DS8" s="17"/>
      <c r="DT8" s="37">
        <f t="shared" si="6"/>
        <v>-3.5483158919200952</v>
      </c>
      <c r="DU8" s="37">
        <f t="shared" si="7"/>
        <v>-2.8720639730301905</v>
      </c>
      <c r="DV8" s="37">
        <f t="shared" si="8"/>
        <v>-0.69624862480566596</v>
      </c>
      <c r="DW8" s="37"/>
      <c r="DX8" s="37">
        <f t="shared" si="9"/>
        <v>21.379636485822211</v>
      </c>
      <c r="DY8" s="185">
        <f t="shared" si="10"/>
        <v>1.1259953550099548</v>
      </c>
      <c r="DZ8" s="102" t="s">
        <v>42</v>
      </c>
      <c r="EA8" s="104">
        <v>25.670000076293899</v>
      </c>
      <c r="EB8" s="104">
        <v>27.530000686645501</v>
      </c>
      <c r="EC8" s="199"/>
      <c r="ED8" s="122"/>
      <c r="EE8" s="122"/>
      <c r="EF8" s="122" t="e">
        <v>#VALUE!</v>
      </c>
      <c r="EG8" s="122">
        <v>1735.8134102550757</v>
      </c>
      <c r="EH8" s="113"/>
      <c r="EI8" s="113"/>
      <c r="EJ8" s="106">
        <v>61</v>
      </c>
      <c r="EK8" s="32"/>
      <c r="EL8" s="32"/>
      <c r="EM8" s="106" t="s">
        <v>67</v>
      </c>
      <c r="EN8" s="42"/>
      <c r="EP8" s="108">
        <v>5.8335690045248807</v>
      </c>
      <c r="EQ8" s="115">
        <v>9.4154909300316731</v>
      </c>
      <c r="ES8" s="32"/>
      <c r="ET8" s="32"/>
      <c r="EU8" s="181"/>
      <c r="EV8" s="192"/>
      <c r="EW8" s="192"/>
      <c r="EX8" s="192"/>
      <c r="EY8" s="192"/>
      <c r="EZ8" s="194"/>
      <c r="FA8" s="194"/>
      <c r="FB8" s="195"/>
      <c r="FS8" s="114">
        <v>3000</v>
      </c>
      <c r="FT8" s="114">
        <f t="shared" si="11"/>
        <v>3050</v>
      </c>
      <c r="FU8" s="126">
        <f t="shared" si="12"/>
        <v>1.6666666666666667</v>
      </c>
    </row>
    <row r="9" spans="1:178" s="114" customFormat="1">
      <c r="A9" s="124" t="s">
        <v>28</v>
      </c>
      <c r="B9" s="102" t="s">
        <v>43</v>
      </c>
      <c r="C9" s="102" t="s">
        <v>44</v>
      </c>
      <c r="D9" s="103">
        <v>2412.1</v>
      </c>
      <c r="E9" s="104">
        <v>25.649999618530199</v>
      </c>
      <c r="F9" s="104">
        <v>27.909999847412099</v>
      </c>
      <c r="G9" s="104">
        <v>37.049999237060497</v>
      </c>
      <c r="H9" s="104">
        <v>4.2269645630098198</v>
      </c>
      <c r="I9" s="104">
        <v>0.23588790000000001</v>
      </c>
      <c r="J9" s="104">
        <v>2.68582665073914</v>
      </c>
      <c r="K9" s="104">
        <v>2.5722977099885198</v>
      </c>
      <c r="L9" s="105">
        <v>0.13824620000000001</v>
      </c>
      <c r="M9" s="106">
        <v>62</v>
      </c>
      <c r="N9" s="125" t="s">
        <v>83</v>
      </c>
      <c r="O9" s="106" t="s">
        <v>67</v>
      </c>
      <c r="P9" s="108">
        <v>2.8368666666666664</v>
      </c>
      <c r="Q9" s="108">
        <v>2.2985824684162113</v>
      </c>
      <c r="R9" s="108">
        <v>0.10653333333333333</v>
      </c>
      <c r="S9" s="108">
        <v>5.6958333333333333E-2</v>
      </c>
      <c r="T9" s="108">
        <v>2.0145666666666671</v>
      </c>
      <c r="U9" s="108">
        <v>1.2353550590652289</v>
      </c>
      <c r="V9" s="108">
        <v>2.8378947000000001</v>
      </c>
      <c r="W9" s="108">
        <v>2.5208415</v>
      </c>
      <c r="X9" s="108">
        <f t="shared" ref="X9:X27" si="19">V9</f>
        <v>2.8378947000000001</v>
      </c>
      <c r="Y9" s="108">
        <f t="shared" ref="Y9:Y27" si="20">W9^2/V9</f>
        <v>2.2392098861604164</v>
      </c>
      <c r="Z9" s="108">
        <f t="shared" ref="Z9:Z27" si="21">X9/Y9</f>
        <v>1.2673643134302839</v>
      </c>
      <c r="AA9" s="109">
        <v>93.875</v>
      </c>
      <c r="AB9" s="109">
        <f t="shared" ref="AB9:AB27" si="22">AA9-90</f>
        <v>3.875</v>
      </c>
      <c r="AC9" s="108">
        <v>2.5759994521003473</v>
      </c>
      <c r="AD9" s="110">
        <v>3060.73</v>
      </c>
      <c r="AE9" s="110">
        <v>1723.37</v>
      </c>
      <c r="AF9" s="111">
        <v>1.7760144368301642</v>
      </c>
      <c r="AG9" s="110">
        <v>3067.16</v>
      </c>
      <c r="AH9" s="110">
        <v>2126.8000000000002</v>
      </c>
      <c r="AI9" s="111">
        <v>1.4421478277223996</v>
      </c>
      <c r="AJ9" s="110">
        <v>3130.81</v>
      </c>
      <c r="AK9" s="110">
        <v>2212.36</v>
      </c>
      <c r="AL9" s="111">
        <v>1.4151449131244462</v>
      </c>
      <c r="AM9" s="112">
        <v>3086.2333333333331</v>
      </c>
      <c r="AN9" s="112">
        <v>1565.27</v>
      </c>
      <c r="AO9" s="112">
        <v>2168.8249999999998</v>
      </c>
      <c r="AP9" s="113">
        <f t="shared" ref="AP9:AP27" si="23">(AO9^2-AN9^2)/(2*AN9^2)</f>
        <v>0.45993207310005185</v>
      </c>
      <c r="AR9" s="108">
        <v>5.6865105471647919</v>
      </c>
      <c r="AS9" s="115">
        <v>9.4929958045936136</v>
      </c>
      <c r="AT9" s="108">
        <v>2.5466367859835528</v>
      </c>
      <c r="AU9" s="108">
        <v>2.7001829756888474</v>
      </c>
      <c r="AV9" s="108">
        <v>3.6466333333333338</v>
      </c>
      <c r="AW9" s="108">
        <v>2.7669484273926934</v>
      </c>
      <c r="AX9" s="108">
        <v>8.716666666666667E-2</v>
      </c>
      <c r="AY9" s="108">
        <v>7.5433333333333338E-2</v>
      </c>
      <c r="AZ9" s="108">
        <v>2.4499166666666667</v>
      </c>
      <c r="BA9" s="108">
        <v>1.31792602176166</v>
      </c>
      <c r="BB9" s="108">
        <v>3.6817985000000002</v>
      </c>
      <c r="BC9" s="108">
        <v>3.2401325000000001</v>
      </c>
      <c r="BD9" s="120">
        <f>BB9</f>
        <v>3.6817985000000002</v>
      </c>
      <c r="BE9" s="108">
        <f>(BC9^2)/BB9</f>
        <v>2.8514484476964861</v>
      </c>
      <c r="BF9" s="108">
        <f>BD9/BE9</f>
        <v>1.2912028982934285</v>
      </c>
      <c r="BG9" s="109">
        <v>96.875</v>
      </c>
      <c r="BH9" s="109">
        <f>BG9-90</f>
        <v>6.875</v>
      </c>
      <c r="BI9" s="116">
        <v>2.6359012890641851</v>
      </c>
      <c r="BJ9" s="110">
        <v>3738.83</v>
      </c>
      <c r="BK9" s="110">
        <v>1972.3</v>
      </c>
      <c r="BL9" s="111">
        <v>1.8956700299143132</v>
      </c>
      <c r="BM9" s="110">
        <v>3754.06</v>
      </c>
      <c r="BN9" s="110">
        <v>2031.04</v>
      </c>
      <c r="BO9" s="111">
        <v>1.8483437056877265</v>
      </c>
      <c r="BP9" s="110">
        <v>3743.41</v>
      </c>
      <c r="BQ9" s="110">
        <v>1987.1</v>
      </c>
      <c r="BR9" s="111">
        <v>1.8838558703638468</v>
      </c>
      <c r="BS9" s="112">
        <v>3745.4333333333329</v>
      </c>
      <c r="BT9" s="117">
        <v>1996.8133333333335</v>
      </c>
      <c r="BU9" s="113">
        <v>1.8757052904294171</v>
      </c>
      <c r="BV9" s="112">
        <v>22.553051576832775</v>
      </c>
      <c r="BW9" s="112">
        <v>41.089765361262842</v>
      </c>
      <c r="BX9" s="112"/>
      <c r="BY9" s="118"/>
      <c r="BZ9" s="108">
        <v>6.1775873139953728</v>
      </c>
      <c r="CA9" s="119">
        <v>2.5349659285448962</v>
      </c>
      <c r="CB9" s="108">
        <v>2.70005264320368</v>
      </c>
      <c r="CC9" s="108"/>
      <c r="CD9" s="108">
        <v>2.6678999999999995</v>
      </c>
      <c r="CE9" s="108">
        <v>2.1028771543161291</v>
      </c>
      <c r="CF9" s="108">
        <v>0.1158</v>
      </c>
      <c r="CG9" s="108">
        <v>5.1541666666666666E-2</v>
      </c>
      <c r="CH9" s="108">
        <v>1.9710666666666667</v>
      </c>
      <c r="CI9" s="108">
        <v>1.2686903723901171</v>
      </c>
      <c r="CJ9" s="108">
        <v>2.5708861408363086</v>
      </c>
      <c r="CK9" s="112">
        <v>2773</v>
      </c>
      <c r="CL9" s="112">
        <v>1335.32</v>
      </c>
      <c r="CM9" s="113">
        <v>2.0766557828835035</v>
      </c>
      <c r="CN9" s="112">
        <v>2765.5</v>
      </c>
      <c r="CO9" s="112">
        <v>1382.7</v>
      </c>
      <c r="CP9" s="113">
        <v>2.0000723222680263</v>
      </c>
      <c r="CQ9" s="112">
        <v>2765.5</v>
      </c>
      <c r="CR9" s="112">
        <v>1815.16</v>
      </c>
      <c r="CS9" s="113">
        <v>1.5235571519866016</v>
      </c>
      <c r="CT9" s="112">
        <v>2768</v>
      </c>
      <c r="CU9" s="106">
        <v>62</v>
      </c>
      <c r="CV9" s="108">
        <v>5.0793421290439325</v>
      </c>
      <c r="CW9" s="108">
        <v>2.5629077317910713</v>
      </c>
      <c r="CX9" s="108">
        <v>2.70005264320368</v>
      </c>
      <c r="CY9" s="120">
        <v>3.5400666666666663</v>
      </c>
      <c r="CZ9" s="120">
        <v>2.8214817537177579</v>
      </c>
      <c r="DA9" s="120">
        <v>9.3449999999999991E-2</v>
      </c>
      <c r="DB9" s="120">
        <v>0.06</v>
      </c>
      <c r="DC9" s="120">
        <v>2.0659333333333332</v>
      </c>
      <c r="DD9" s="120">
        <v>1.2546835229404041</v>
      </c>
      <c r="DE9" s="108">
        <v>2.5759368691530269</v>
      </c>
      <c r="DF9" s="112">
        <v>3719.42</v>
      </c>
      <c r="DG9" s="112">
        <v>2016.63</v>
      </c>
      <c r="DH9" s="112">
        <v>3705.11</v>
      </c>
      <c r="DI9" s="112">
        <v>2001.83</v>
      </c>
      <c r="DJ9" s="112">
        <v>3705.11</v>
      </c>
      <c r="DK9" s="112">
        <v>1987.24</v>
      </c>
      <c r="DL9" s="112">
        <v>3709.8800000000006</v>
      </c>
      <c r="DM9" s="117">
        <v>2001.8999999999999</v>
      </c>
      <c r="DN9" s="121">
        <v>1883.7</v>
      </c>
      <c r="DO9" s="121">
        <v>2239.39</v>
      </c>
      <c r="DP9" s="113">
        <f t="shared" si="5"/>
        <v>0.20665265962381255</v>
      </c>
      <c r="DQ9" s="121"/>
      <c r="DR9" s="121"/>
      <c r="DS9" s="17"/>
      <c r="DT9" s="37">
        <f t="shared" si="6"/>
        <v>1.4789356091866155</v>
      </c>
      <c r="DU9" s="37">
        <f t="shared" si="7"/>
        <v>0.734184094523053</v>
      </c>
      <c r="DV9" s="37">
        <f t="shared" si="8"/>
        <v>0.73932351898014226</v>
      </c>
      <c r="DW9" s="37"/>
      <c r="DX9" s="37">
        <f t="shared" si="9"/>
        <v>6.274884535754091</v>
      </c>
      <c r="DY9" s="37">
        <f t="shared" si="10"/>
        <v>-10.605120144325019</v>
      </c>
      <c r="DZ9" s="102" t="s">
        <v>44</v>
      </c>
      <c r="EA9" s="104">
        <v>25.649999618530199</v>
      </c>
      <c r="EB9" s="104">
        <v>27.909999847412099</v>
      </c>
      <c r="EC9" s="199"/>
      <c r="ED9" s="122"/>
      <c r="EE9" s="122"/>
      <c r="EF9" s="122">
        <v>1618.9095039102147</v>
      </c>
      <c r="EG9" s="122">
        <v>2034.2565486451965</v>
      </c>
      <c r="EH9" s="113"/>
      <c r="EI9" s="113"/>
      <c r="EJ9" s="106">
        <v>62</v>
      </c>
      <c r="EK9" s="32"/>
      <c r="EL9" s="32"/>
      <c r="EM9" s="106" t="s">
        <v>67</v>
      </c>
      <c r="EN9" s="42"/>
      <c r="EP9" s="108">
        <v>5.6865105471647919</v>
      </c>
      <c r="EQ9" s="115">
        <v>9.4929958045936136</v>
      </c>
      <c r="ES9" s="32"/>
      <c r="ET9" s="32"/>
      <c r="EU9" s="181"/>
      <c r="EV9" s="192"/>
      <c r="EW9" s="192"/>
      <c r="EX9" s="192"/>
      <c r="EY9" s="192"/>
      <c r="EZ9" s="194"/>
      <c r="FA9" s="194"/>
      <c r="FB9" s="195"/>
      <c r="FS9" s="114">
        <v>3500</v>
      </c>
      <c r="FT9" s="114">
        <f t="shared" si="11"/>
        <v>3550</v>
      </c>
      <c r="FU9" s="126">
        <f t="shared" si="12"/>
        <v>1.4285714285714286</v>
      </c>
    </row>
    <row r="10" spans="1:178" s="140" customFormat="1" ht="16">
      <c r="A10" s="127" t="s">
        <v>14</v>
      </c>
      <c r="B10" s="128" t="s">
        <v>15</v>
      </c>
      <c r="C10" s="128" t="s">
        <v>17</v>
      </c>
      <c r="D10" s="129">
        <v>1387.5</v>
      </c>
      <c r="E10" s="130">
        <v>25.629999160766602</v>
      </c>
      <c r="F10" s="130">
        <v>27.4699993133544</v>
      </c>
      <c r="G10" s="130">
        <v>33.419998168945298</v>
      </c>
      <c r="H10" s="130">
        <v>10.277476269307201</v>
      </c>
      <c r="I10" s="130">
        <v>0.1161938</v>
      </c>
      <c r="J10" s="130">
        <v>2.6330340983116498</v>
      </c>
      <c r="K10" s="130">
        <v>2.3624246436948999</v>
      </c>
      <c r="L10" s="131">
        <v>5.7984559999999997E-2</v>
      </c>
      <c r="M10" s="132">
        <v>8</v>
      </c>
      <c r="N10" s="133" t="s">
        <v>65</v>
      </c>
      <c r="O10" s="132" t="s">
        <v>66</v>
      </c>
      <c r="P10" s="134">
        <v>2.7767166666666667</v>
      </c>
      <c r="Q10" s="134">
        <v>2.6061162672560161</v>
      </c>
      <c r="R10" s="134">
        <v>6.1333333333333337E-2</v>
      </c>
      <c r="S10" s="134">
        <v>6.6733333333333339E-2</v>
      </c>
      <c r="T10" s="134">
        <v>1.8623833333333333</v>
      </c>
      <c r="U10" s="134">
        <v>1.0655854207148723</v>
      </c>
      <c r="V10" s="134">
        <v>2.7821245999999999</v>
      </c>
      <c r="W10" s="134">
        <v>2.6855682999999999</v>
      </c>
      <c r="X10" s="134">
        <f t="shared" si="19"/>
        <v>2.7821245999999999</v>
      </c>
      <c r="Y10" s="134">
        <f t="shared" si="20"/>
        <v>2.592363078909151</v>
      </c>
      <c r="Z10" s="134">
        <f t="shared" si="21"/>
        <v>1.0732002097370941</v>
      </c>
      <c r="AA10" s="135">
        <v>93.708333333332973</v>
      </c>
      <c r="AB10" s="135">
        <f t="shared" si="22"/>
        <v>3.7083333333329733</v>
      </c>
      <c r="AC10" s="134">
        <v>2.4038259765883092</v>
      </c>
      <c r="AD10" s="136">
        <v>3560.63</v>
      </c>
      <c r="AE10" s="136">
        <v>2302.1999999999998</v>
      </c>
      <c r="AF10" s="137">
        <v>1.5466206237511946</v>
      </c>
      <c r="AG10" s="136">
        <v>3560.35</v>
      </c>
      <c r="AH10" s="136">
        <v>2322.35</v>
      </c>
      <c r="AI10" s="137">
        <v>1.5330807156544017</v>
      </c>
      <c r="AJ10" s="136">
        <v>3550.82</v>
      </c>
      <c r="AK10" s="136">
        <v>2363.65</v>
      </c>
      <c r="AL10" s="137">
        <v>1.5022613331076937</v>
      </c>
      <c r="AM10" s="138">
        <v>3557.2666666666664</v>
      </c>
      <c r="AN10" s="135">
        <v>2179.23</v>
      </c>
      <c r="AO10" s="135">
        <v>2496.8199999999997</v>
      </c>
      <c r="AP10" s="139">
        <f t="shared" si="23"/>
        <v>0.15635430092302682</v>
      </c>
      <c r="AR10" s="134">
        <v>10.473911870044446</v>
      </c>
      <c r="AS10" s="141">
        <v>15.68828881714118</v>
      </c>
      <c r="AT10" s="134">
        <v>2.3995242717016345</v>
      </c>
      <c r="AU10" s="134">
        <v>2.6802514460572642</v>
      </c>
      <c r="AV10" s="134">
        <v>4.1091999999999995</v>
      </c>
      <c r="AW10" s="134">
        <v>3.9030199423110208</v>
      </c>
      <c r="AX10" s="134">
        <v>6.3899999999999998E-2</v>
      </c>
      <c r="AY10" s="134">
        <v>8.4699999999999998E-2</v>
      </c>
      <c r="AZ10" s="134">
        <v>2.5686833333333334</v>
      </c>
      <c r="BA10" s="134">
        <v>1.0528257761262929</v>
      </c>
      <c r="BB10" s="134"/>
      <c r="BC10" s="134"/>
      <c r="BD10" s="134"/>
      <c r="BE10" s="134"/>
      <c r="BF10" s="134"/>
      <c r="BG10" s="134"/>
      <c r="BH10" s="134"/>
      <c r="BI10" s="142">
        <v>2.510691227767885</v>
      </c>
      <c r="BJ10" s="136">
        <v>3952.15</v>
      </c>
      <c r="BK10" s="136">
        <v>2101.15</v>
      </c>
      <c r="BL10" s="137">
        <v>1.8809461485377055</v>
      </c>
      <c r="BM10" s="136">
        <v>3968.04</v>
      </c>
      <c r="BN10" s="136">
        <v>2064.88</v>
      </c>
      <c r="BO10" s="137">
        <v>1.9216806787803649</v>
      </c>
      <c r="BP10" s="136">
        <v>3938.6</v>
      </c>
      <c r="BQ10" s="136">
        <v>2118.2600000000002</v>
      </c>
      <c r="BR10" s="137">
        <v>1.8593562641035564</v>
      </c>
      <c r="BS10" s="138">
        <v>3952.9300000000003</v>
      </c>
      <c r="BT10" s="143">
        <v>2094.7633333333338</v>
      </c>
      <c r="BU10" s="139">
        <v>1.8870532709343455</v>
      </c>
      <c r="BV10" s="138">
        <v>23.437543143502484</v>
      </c>
      <c r="BW10" s="138">
        <v>42.701234692349168</v>
      </c>
      <c r="BX10" s="138"/>
      <c r="BY10" s="144"/>
      <c r="BZ10" s="134">
        <v>10.44492516370441</v>
      </c>
      <c r="CA10" s="145">
        <v>2.3992671811603694</v>
      </c>
      <c r="CB10" s="134">
        <v>2.6846750805574136</v>
      </c>
      <c r="CC10" s="134"/>
      <c r="CD10" s="134">
        <v>2.7258000000000004</v>
      </c>
      <c r="CE10" s="134">
        <v>2.5968294144022956</v>
      </c>
      <c r="CF10" s="134">
        <v>4.1766666666666674E-2</v>
      </c>
      <c r="CG10" s="134">
        <v>4.3133333333333329E-2</v>
      </c>
      <c r="CH10" s="134">
        <v>1.8505833333333335</v>
      </c>
      <c r="CI10" s="134">
        <v>1.049664635221097</v>
      </c>
      <c r="CJ10" s="134">
        <v>2.3981454804401743</v>
      </c>
      <c r="CK10" s="138">
        <v>3246.91</v>
      </c>
      <c r="CL10" s="138">
        <v>2006.01</v>
      </c>
      <c r="CM10" s="139">
        <v>1.6185911336434016</v>
      </c>
      <c r="CN10" s="138">
        <v>3241.83</v>
      </c>
      <c r="CO10" s="138">
        <v>2135.4699999999998</v>
      </c>
      <c r="CP10" s="139">
        <v>1.5180873531353754</v>
      </c>
      <c r="CQ10" s="138">
        <v>3261.76</v>
      </c>
      <c r="CR10" s="138">
        <v>2101.1999999999998</v>
      </c>
      <c r="CS10" s="139">
        <v>1.5523320007614698</v>
      </c>
      <c r="CT10" s="138">
        <v>3250.1666666666665</v>
      </c>
      <c r="CU10" s="132">
        <v>8</v>
      </c>
      <c r="CV10" s="134">
        <v>10.511988293122229</v>
      </c>
      <c r="CW10" s="134">
        <v>2.4024623503808482</v>
      </c>
      <c r="CX10" s="134">
        <v>2.6846750805574136</v>
      </c>
      <c r="CY10" s="146">
        <v>3.4415166666666663</v>
      </c>
      <c r="CZ10" s="146">
        <v>3.2872519141270078</v>
      </c>
      <c r="DA10" s="146">
        <v>6.4816666666666675E-2</v>
      </c>
      <c r="DB10" s="146">
        <v>7.8866666666666654E-2</v>
      </c>
      <c r="DC10" s="146">
        <v>1.8669666666666667</v>
      </c>
      <c r="DD10" s="146">
        <v>1.0469281809150992</v>
      </c>
      <c r="DE10" s="134">
        <v>2.4005659295740953</v>
      </c>
      <c r="DF10" s="138">
        <v>3883.65</v>
      </c>
      <c r="DG10" s="138">
        <v>2118.09</v>
      </c>
      <c r="DH10" s="138">
        <v>3865.64</v>
      </c>
      <c r="DI10" s="138">
        <v>2152.4499999999998</v>
      </c>
      <c r="DJ10" s="138">
        <v>3883.27</v>
      </c>
      <c r="DK10" s="138">
        <v>2188.12</v>
      </c>
      <c r="DL10" s="138">
        <v>3877.52</v>
      </c>
      <c r="DM10" s="143">
        <v>2152.8866666666668</v>
      </c>
      <c r="DN10" s="147">
        <v>1884.52</v>
      </c>
      <c r="DO10" s="147">
        <v>2109.19</v>
      </c>
      <c r="DP10" s="139">
        <f t="shared" si="5"/>
        <v>0.12632523465001191</v>
      </c>
      <c r="DQ10" s="147">
        <v>1884.52</v>
      </c>
      <c r="DR10" s="147">
        <v>2109.19</v>
      </c>
      <c r="DS10" s="17">
        <v>0.12632523465001191</v>
      </c>
      <c r="DT10" s="37">
        <f t="shared" si="6"/>
        <v>-3.2004643255397212</v>
      </c>
      <c r="DU10" s="37">
        <f t="shared" si="7"/>
        <v>-1.6301665356561832</v>
      </c>
      <c r="DV10" s="37">
        <f t="shared" si="8"/>
        <v>-1.5963204720202411</v>
      </c>
      <c r="DW10" s="37"/>
      <c r="DX10" s="37">
        <f t="shared" si="9"/>
        <v>14.240584693538239</v>
      </c>
      <c r="DY10" s="185">
        <f t="shared" si="10"/>
        <v>2.0717273771763907</v>
      </c>
      <c r="DZ10" s="128" t="s">
        <v>17</v>
      </c>
      <c r="EA10" s="130">
        <v>25.629999160766602</v>
      </c>
      <c r="EB10" s="130">
        <v>27.4699993133544</v>
      </c>
      <c r="EC10" s="200"/>
      <c r="ED10" s="148">
        <v>2033.6906584992344</v>
      </c>
      <c r="EE10" s="148">
        <v>2088.050314465409</v>
      </c>
      <c r="EF10" s="148">
        <v>2244.2809896531371</v>
      </c>
      <c r="EG10" s="148">
        <v>2312.2895044911111</v>
      </c>
      <c r="EH10" s="139">
        <f>(EE10^2-ED10^2)/(2*ED10^2)</f>
        <v>2.7086794430600084E-2</v>
      </c>
      <c r="EI10" s="139"/>
      <c r="EJ10" s="132">
        <v>8</v>
      </c>
      <c r="EK10" s="32">
        <f>(ED10-DN10)/DN10*100</f>
        <v>7.9155784231122182</v>
      </c>
      <c r="EL10" s="32">
        <f>(EE10-DO10)/DO10*100</f>
        <v>-1.0022655870069117</v>
      </c>
      <c r="EM10" s="132" t="s">
        <v>66</v>
      </c>
      <c r="EN10" s="183">
        <f t="shared" si="18"/>
        <v>54.359655966174614</v>
      </c>
      <c r="EP10" s="134">
        <v>10.473911870044446</v>
      </c>
      <c r="EQ10" s="141">
        <v>15.68828881714118</v>
      </c>
      <c r="ES10" s="32">
        <f>(ED10-DN10)/DN10*100</f>
        <v>7.9155784231122182</v>
      </c>
      <c r="ET10" s="32">
        <f>(EE10-DO10)/DO10*100</f>
        <v>-1.0022655870069117</v>
      </c>
      <c r="EU10" s="181"/>
      <c r="EV10" s="192">
        <f>ED10-ED10*0.03</f>
        <v>1972.6799387442572</v>
      </c>
      <c r="EW10" s="192">
        <f>EE10-EE10*0.03</f>
        <v>2025.4088050314467</v>
      </c>
      <c r="EX10" s="192">
        <f>(ED10+ED10*0.03)</f>
        <v>2094.7013782542112</v>
      </c>
      <c r="EY10" s="192">
        <f>(EE10+EE10*0.03)</f>
        <v>2150.6918238993712</v>
      </c>
      <c r="EZ10" s="194">
        <f>(EV10-DN10)/DN10*100</f>
        <v>4.6781110704188471</v>
      </c>
      <c r="FA10" s="194">
        <f>(EW10-DO10)/DO10*100</f>
        <v>-3.9721976193967037</v>
      </c>
      <c r="FB10" s="197">
        <v>8</v>
      </c>
      <c r="FS10" s="114">
        <v>4000</v>
      </c>
      <c r="FT10" s="114">
        <f t="shared" si="11"/>
        <v>4050</v>
      </c>
      <c r="FU10" s="126">
        <f t="shared" si="12"/>
        <v>1.25</v>
      </c>
    </row>
    <row r="11" spans="1:178" s="140" customFormat="1" ht="16">
      <c r="A11" s="127" t="s">
        <v>14</v>
      </c>
      <c r="B11" s="128" t="s">
        <v>15</v>
      </c>
      <c r="C11" s="128" t="s">
        <v>19</v>
      </c>
      <c r="D11" s="129">
        <v>1388.24</v>
      </c>
      <c r="E11" s="130">
        <v>25.579999923706001</v>
      </c>
      <c r="F11" s="130">
        <v>27.110000610351499</v>
      </c>
      <c r="G11" s="130">
        <v>33.009998321533203</v>
      </c>
      <c r="H11" s="130">
        <v>10.3538218766511</v>
      </c>
      <c r="I11" s="130">
        <v>0.28116849999999999</v>
      </c>
      <c r="J11" s="130">
        <v>2.6478329655775399</v>
      </c>
      <c r="K11" s="130">
        <v>2.3736810567303901</v>
      </c>
      <c r="L11" s="131">
        <v>0.1678277</v>
      </c>
      <c r="M11" s="132">
        <v>11</v>
      </c>
      <c r="N11" s="133" t="s">
        <v>69</v>
      </c>
      <c r="O11" s="132" t="s">
        <v>66</v>
      </c>
      <c r="P11" s="134">
        <v>3.0029999999999983</v>
      </c>
      <c r="Q11" s="134">
        <v>2.6026603333216016</v>
      </c>
      <c r="R11" s="134">
        <v>6.2399999999999997E-2</v>
      </c>
      <c r="S11" s="134">
        <v>9.7150000000000014E-2</v>
      </c>
      <c r="T11" s="134">
        <v>1.895933333333335</v>
      </c>
      <c r="U11" s="134">
        <v>1.1536004259602308</v>
      </c>
      <c r="V11" s="134">
        <v>2.9374912000000002</v>
      </c>
      <c r="W11" s="134">
        <v>2.8129841999999998</v>
      </c>
      <c r="X11" s="134">
        <f t="shared" si="19"/>
        <v>2.9374912000000002</v>
      </c>
      <c r="Y11" s="134">
        <f t="shared" si="20"/>
        <v>2.6937544900388599</v>
      </c>
      <c r="Z11" s="134">
        <f t="shared" si="21"/>
        <v>1.0904821545031091</v>
      </c>
      <c r="AA11" s="135">
        <v>95.458333333332973</v>
      </c>
      <c r="AB11" s="135">
        <f t="shared" si="22"/>
        <v>5.4583333333329733</v>
      </c>
      <c r="AC11" s="134">
        <v>2.3765348894586138</v>
      </c>
      <c r="AD11" s="136">
        <v>3320.52</v>
      </c>
      <c r="AE11" s="136">
        <v>2118.3200000000002</v>
      </c>
      <c r="AF11" s="137">
        <v>1.5675252086559159</v>
      </c>
      <c r="AG11" s="136">
        <v>3337.34</v>
      </c>
      <c r="AH11" s="136">
        <v>2084.9699999999998</v>
      </c>
      <c r="AI11" s="137">
        <v>1.600665717012715</v>
      </c>
      <c r="AJ11" s="136">
        <v>3304.36</v>
      </c>
      <c r="AK11" s="136">
        <v>2170.23</v>
      </c>
      <c r="AL11" s="137">
        <v>1.5225851637844836</v>
      </c>
      <c r="AM11" s="138">
        <v>3320.7400000000002</v>
      </c>
      <c r="AN11" s="138">
        <v>2029.6999999999998</v>
      </c>
      <c r="AO11" s="138">
        <v>2340.7799999999997</v>
      </c>
      <c r="AP11" s="139">
        <f t="shared" si="23"/>
        <v>0.1650089604851038</v>
      </c>
      <c r="AR11" s="134">
        <v>10.738858398161378</v>
      </c>
      <c r="AS11" s="141">
        <v>16.058287795992715</v>
      </c>
      <c r="AT11" s="134">
        <v>2.3747707452214328</v>
      </c>
      <c r="AU11" s="134">
        <v>2.6604754348923954</v>
      </c>
      <c r="AV11" s="134">
        <v>4.3779166666666667</v>
      </c>
      <c r="AW11" s="134">
        <v>4.0051422892040218</v>
      </c>
      <c r="AX11" s="134">
        <v>8.168333333333333E-2</v>
      </c>
      <c r="AY11" s="134">
        <v>9.3666666666666662E-2</v>
      </c>
      <c r="AZ11" s="134">
        <v>2.5478499999999999</v>
      </c>
      <c r="BA11" s="134">
        <v>1.093073941085057</v>
      </c>
      <c r="BB11" s="134"/>
      <c r="BC11" s="134"/>
      <c r="BD11" s="134"/>
      <c r="BE11" s="134"/>
      <c r="BF11" s="134"/>
      <c r="BG11" s="134"/>
      <c r="BH11" s="134"/>
      <c r="BI11" s="142">
        <v>2.4862778495352429</v>
      </c>
      <c r="BJ11" s="136">
        <v>3913.3</v>
      </c>
      <c r="BK11" s="136">
        <v>2041.94</v>
      </c>
      <c r="BL11" s="137">
        <v>1.9164617961350481</v>
      </c>
      <c r="BM11" s="136">
        <v>3884.88</v>
      </c>
      <c r="BN11" s="136">
        <v>2101.5700000000002</v>
      </c>
      <c r="BO11" s="137">
        <v>1.848560837849798</v>
      </c>
      <c r="BP11" s="136">
        <v>3897.15</v>
      </c>
      <c r="BQ11" s="136">
        <v>2135.12</v>
      </c>
      <c r="BR11" s="137">
        <v>1.8252604069092138</v>
      </c>
      <c r="BS11" s="138">
        <v>3898.4433333333332</v>
      </c>
      <c r="BT11" s="143">
        <v>2092.8766666666666</v>
      </c>
      <c r="BU11" s="139">
        <v>1.8627200519858631</v>
      </c>
      <c r="BV11" s="138">
        <v>20.446002932009282</v>
      </c>
      <c r="BW11" s="138">
        <v>37.250899736998491</v>
      </c>
      <c r="BX11" s="138"/>
      <c r="BY11" s="144"/>
      <c r="BZ11" s="134">
        <v>10.811418948835385</v>
      </c>
      <c r="CA11" s="145">
        <v>2.3752501472435585</v>
      </c>
      <c r="CB11" s="134">
        <v>2.669084570991175</v>
      </c>
      <c r="CC11" s="134"/>
      <c r="CD11" s="134">
        <v>2.9880499999999999</v>
      </c>
      <c r="CE11" s="134">
        <v>2.6803099011060727</v>
      </c>
      <c r="CF11" s="134">
        <v>4.3799999999999999E-2</v>
      </c>
      <c r="CG11" s="134">
        <v>6.5449999999999994E-2</v>
      </c>
      <c r="CH11" s="134">
        <v>1.7536999999999998</v>
      </c>
      <c r="CI11" s="134">
        <v>1.1148151184931763</v>
      </c>
      <c r="CJ11" s="134">
        <v>2.3737800190303386</v>
      </c>
      <c r="CK11" s="138">
        <v>3248.31</v>
      </c>
      <c r="CL11" s="138">
        <v>1948.48</v>
      </c>
      <c r="CM11" s="139">
        <v>1.6670994826736738</v>
      </c>
      <c r="CN11" s="138">
        <v>3268</v>
      </c>
      <c r="CO11" s="138">
        <v>1962.92</v>
      </c>
      <c r="CP11" s="139">
        <v>1.664866627269578</v>
      </c>
      <c r="CQ11" s="138">
        <v>3276.94</v>
      </c>
      <c r="CR11" s="138">
        <v>2169.9299999999998</v>
      </c>
      <c r="CS11" s="139">
        <v>1.5101593138949183</v>
      </c>
      <c r="CT11" s="138">
        <v>3264.4166666666665</v>
      </c>
      <c r="CU11" s="132">
        <v>11</v>
      </c>
      <c r="CV11" s="134">
        <v>10.716279677711487</v>
      </c>
      <c r="CW11" s="134">
        <v>2.3830580035291149</v>
      </c>
      <c r="CX11" s="134">
        <v>2.669084570991175</v>
      </c>
      <c r="CY11" s="146">
        <v>3.7389666666666663</v>
      </c>
      <c r="CZ11" s="146">
        <v>3.4049781324014057</v>
      </c>
      <c r="DA11" s="146">
        <v>7.6516666666666663E-2</v>
      </c>
      <c r="DB11" s="146">
        <v>0.10203333333333332</v>
      </c>
      <c r="DC11" s="146">
        <v>1.9350500000000002</v>
      </c>
      <c r="DD11" s="146">
        <v>1.0980883052043893</v>
      </c>
      <c r="DE11" s="134">
        <v>2.3757907829222993</v>
      </c>
      <c r="DF11" s="138">
        <v>3723.11</v>
      </c>
      <c r="DG11" s="138">
        <v>2021.82</v>
      </c>
      <c r="DH11" s="138">
        <v>3732.9</v>
      </c>
      <c r="DI11" s="138">
        <v>2052.86</v>
      </c>
      <c r="DJ11" s="138">
        <v>3732.9</v>
      </c>
      <c r="DK11" s="138">
        <v>2101.2399999999998</v>
      </c>
      <c r="DL11" s="138">
        <v>3729.6366666666668</v>
      </c>
      <c r="DM11" s="143">
        <v>2058.64</v>
      </c>
      <c r="DN11" s="147">
        <v>1912.69</v>
      </c>
      <c r="DO11" s="147">
        <v>2195.25</v>
      </c>
      <c r="DP11" s="139">
        <f t="shared" si="5"/>
        <v>0.15864106012767323</v>
      </c>
      <c r="DQ11" s="147">
        <v>1912.69</v>
      </c>
      <c r="DR11" s="147">
        <v>2195.25</v>
      </c>
      <c r="DS11" s="17">
        <v>0.15864106012767323</v>
      </c>
      <c r="DT11" s="37">
        <f t="shared" si="6"/>
        <v>-3.7796729550170305</v>
      </c>
      <c r="DU11" s="37">
        <f t="shared" si="7"/>
        <v>-2.3024499819154243</v>
      </c>
      <c r="DV11" s="37">
        <f t="shared" si="8"/>
        <v>-1.5120368656411147</v>
      </c>
      <c r="DW11" s="37"/>
      <c r="DX11" s="37">
        <f t="shared" si="9"/>
        <v>7.6306144749018294</v>
      </c>
      <c r="DY11" s="37">
        <f t="shared" si="10"/>
        <v>-6.2229814371939476</v>
      </c>
      <c r="DZ11" s="128" t="s">
        <v>19</v>
      </c>
      <c r="EA11" s="130">
        <v>25.579999923706001</v>
      </c>
      <c r="EB11" s="130">
        <v>27.110000610351499</v>
      </c>
      <c r="EC11" s="200"/>
      <c r="ED11" s="148">
        <v>1945.6758720930234</v>
      </c>
      <c r="EE11" s="148">
        <v>1940.0362318840578</v>
      </c>
      <c r="EF11" s="148">
        <v>2158.4395390407244</v>
      </c>
      <c r="EG11" s="148">
        <v>2345.155762141133</v>
      </c>
      <c r="EH11" s="139">
        <v>0</v>
      </c>
      <c r="EI11" s="139"/>
      <c r="EJ11" s="132">
        <v>11</v>
      </c>
      <c r="EK11" s="32">
        <f>(ED11-DN11)/DN11*100</f>
        <v>1.7245801511496017</v>
      </c>
      <c r="EL11" s="32">
        <f>(EE11-DO11)/DO11*100</f>
        <v>-11.62572682455038</v>
      </c>
      <c r="EM11" s="132" t="s">
        <v>66</v>
      </c>
      <c r="EN11" s="183">
        <f t="shared" si="18"/>
        <v>-5.6396402089656021</v>
      </c>
      <c r="EP11" s="134">
        <v>10.738858398161378</v>
      </c>
      <c r="EQ11" s="141">
        <v>16.058287795992715</v>
      </c>
      <c r="ES11" s="32">
        <f>(ED11-DN11)/DN11*100</f>
        <v>1.7245801511496017</v>
      </c>
      <c r="ET11" s="32">
        <f>(EE11-DO11)/DO11*100</f>
        <v>-11.62572682455038</v>
      </c>
      <c r="EU11" s="181"/>
      <c r="EV11" s="192">
        <f>ED11-ED11*0.03</f>
        <v>1887.3055959302326</v>
      </c>
      <c r="EW11" s="192">
        <f>EE11-EE11*0.03</f>
        <v>1881.835144927536</v>
      </c>
      <c r="EX11" s="192">
        <f>(ED11+ED11*0.03)</f>
        <v>2004.0461482558142</v>
      </c>
      <c r="EY11" s="192">
        <f>(EE11+EE11*0.03)</f>
        <v>1998.2373188405795</v>
      </c>
      <c r="EZ11" s="194">
        <f>(EV11-DN11)/DN11*100</f>
        <v>-1.3271572533848908</v>
      </c>
      <c r="FA11" s="194">
        <f>(EW11-DO11)/DO11*100</f>
        <v>-14.276955019813869</v>
      </c>
      <c r="FB11" s="198">
        <v>11</v>
      </c>
      <c r="FS11" s="114">
        <v>4500</v>
      </c>
      <c r="FT11" s="114">
        <f t="shared" si="11"/>
        <v>4550</v>
      </c>
      <c r="FU11" s="126">
        <f t="shared" si="12"/>
        <v>1.1111111111111112</v>
      </c>
    </row>
    <row r="12" spans="1:178" s="140" customFormat="1" ht="16">
      <c r="A12" s="127" t="s">
        <v>14</v>
      </c>
      <c r="B12" s="128" t="s">
        <v>15</v>
      </c>
      <c r="C12" s="128" t="s">
        <v>21</v>
      </c>
      <c r="D12" s="129">
        <v>1390.05</v>
      </c>
      <c r="E12" s="130">
        <v>25.549999237060501</v>
      </c>
      <c r="F12" s="130">
        <v>26.899999618530199</v>
      </c>
      <c r="G12" s="130">
        <v>33.389999389648402</v>
      </c>
      <c r="H12" s="130">
        <v>9.4595382433634292</v>
      </c>
      <c r="I12" s="130">
        <v>0.14554800000000001</v>
      </c>
      <c r="J12" s="130">
        <v>2.67881321883866</v>
      </c>
      <c r="K12" s="130">
        <v>2.4254098579343402</v>
      </c>
      <c r="L12" s="131">
        <v>8.016972E-2</v>
      </c>
      <c r="M12" s="132">
        <v>17</v>
      </c>
      <c r="N12" s="133" t="s">
        <v>70</v>
      </c>
      <c r="O12" s="132" t="s">
        <v>66</v>
      </c>
      <c r="P12" s="134">
        <v>3.1079166666666667</v>
      </c>
      <c r="Q12" s="134">
        <v>2.6874279805863601</v>
      </c>
      <c r="R12" s="134">
        <v>4.3216666666666667E-2</v>
      </c>
      <c r="S12" s="134">
        <v>4.8666666666666664E-2</v>
      </c>
      <c r="T12" s="134">
        <v>1.9629499999999998</v>
      </c>
      <c r="U12" s="134">
        <v>1.1562471647485857</v>
      </c>
      <c r="V12" s="134">
        <v>3.1928038000000001</v>
      </c>
      <c r="W12" s="134">
        <v>2.9678648999999999</v>
      </c>
      <c r="X12" s="134">
        <f t="shared" si="19"/>
        <v>3.1928038000000001</v>
      </c>
      <c r="Y12" s="134">
        <f t="shared" si="20"/>
        <v>2.7587733592186305</v>
      </c>
      <c r="Z12" s="134">
        <f t="shared" si="21"/>
        <v>1.1573273278615031</v>
      </c>
      <c r="AA12" s="135">
        <v>87</v>
      </c>
      <c r="AB12" s="135">
        <f t="shared" si="22"/>
        <v>-3</v>
      </c>
      <c r="AC12" s="134">
        <v>2.4243536400501591</v>
      </c>
      <c r="AD12" s="136">
        <v>3778.69</v>
      </c>
      <c r="AE12" s="136">
        <v>2333.7600000000002</v>
      </c>
      <c r="AF12" s="137">
        <v>1.6191424996572055</v>
      </c>
      <c r="AG12" s="136">
        <v>3746.41</v>
      </c>
      <c r="AH12" s="136">
        <v>2375.6999999999998</v>
      </c>
      <c r="AI12" s="137">
        <v>1.5769709980216358</v>
      </c>
      <c r="AJ12" s="136">
        <v>3759.7</v>
      </c>
      <c r="AK12" s="136">
        <v>2609.8200000000002</v>
      </c>
      <c r="AL12" s="137">
        <v>1.4405974358384868</v>
      </c>
      <c r="AM12" s="138">
        <v>3761.6</v>
      </c>
      <c r="AN12" s="138">
        <v>2343.91</v>
      </c>
      <c r="AO12" s="138">
        <v>2636.7200000000003</v>
      </c>
      <c r="AP12" s="139">
        <f t="shared" si="23"/>
        <v>0.13272670876478554</v>
      </c>
      <c r="AR12" s="134">
        <v>9.3179832451046014</v>
      </c>
      <c r="AS12" s="141">
        <v>13.868397757450577</v>
      </c>
      <c r="AT12" s="134">
        <v>2.4230862928509023</v>
      </c>
      <c r="AU12" s="134">
        <v>2.6720692586715038</v>
      </c>
      <c r="AV12" s="134">
        <v>4.33</v>
      </c>
      <c r="AW12" s="134">
        <v>3.96662789325122</v>
      </c>
      <c r="AX12" s="134">
        <v>5.2416666666666667E-2</v>
      </c>
      <c r="AY12" s="134">
        <v>6.9266666666666671E-2</v>
      </c>
      <c r="AZ12" s="134">
        <v>2.3824333333333332</v>
      </c>
      <c r="BA12" s="134">
        <v>1.0916073089101748</v>
      </c>
      <c r="BB12" s="134"/>
      <c r="BC12" s="134"/>
      <c r="BD12" s="134"/>
      <c r="BE12" s="134"/>
      <c r="BF12" s="134"/>
      <c r="BG12" s="134"/>
      <c r="BH12" s="134"/>
      <c r="BI12" s="142">
        <v>2.5191324118593257</v>
      </c>
      <c r="BJ12" s="136">
        <v>4172.83</v>
      </c>
      <c r="BK12" s="136">
        <v>2198.25</v>
      </c>
      <c r="BL12" s="137">
        <v>1.8982508813829182</v>
      </c>
      <c r="BM12" s="136">
        <v>4174.26</v>
      </c>
      <c r="BN12" s="136">
        <v>2260.1</v>
      </c>
      <c r="BO12" s="137">
        <v>1.8469359762842354</v>
      </c>
      <c r="BP12" s="136">
        <v>4172.88</v>
      </c>
      <c r="BQ12" s="136">
        <v>2273.61</v>
      </c>
      <c r="BR12" s="137">
        <v>1.8353543483710926</v>
      </c>
      <c r="BS12" s="138">
        <v>4173.3233333333337</v>
      </c>
      <c r="BT12" s="143">
        <v>2243.9866666666671</v>
      </c>
      <c r="BU12" s="139">
        <v>1.8597808067784121</v>
      </c>
      <c r="BV12" s="138">
        <v>26.525175818750558</v>
      </c>
      <c r="BW12" s="138">
        <v>48.326642044232166</v>
      </c>
      <c r="BX12" s="138"/>
      <c r="BY12" s="144"/>
      <c r="BZ12" s="134">
        <v>9.1976531040422458</v>
      </c>
      <c r="CA12" s="145">
        <v>2.4253339994494443</v>
      </c>
      <c r="CB12" s="134">
        <v>2.6768166807459259</v>
      </c>
      <c r="CC12" s="134"/>
      <c r="CD12" s="134">
        <v>2.8878833333333329</v>
      </c>
      <c r="CE12" s="134">
        <v>3.2961587179624061</v>
      </c>
      <c r="CF12" s="134">
        <v>6.1399999999999996E-2</v>
      </c>
      <c r="CG12" s="134">
        <v>3.5975E-2</v>
      </c>
      <c r="CH12" s="134">
        <v>1.9087916666666649</v>
      </c>
      <c r="CI12" s="134">
        <v>0.87613600570743821</v>
      </c>
      <c r="CJ12" s="134">
        <v>2.4189979902732719</v>
      </c>
      <c r="CK12" s="138">
        <v>3614.08</v>
      </c>
      <c r="CL12" s="138">
        <v>2144.17</v>
      </c>
      <c r="CM12" s="139">
        <v>1.6855379937225126</v>
      </c>
      <c r="CN12" s="138">
        <v>3654.48</v>
      </c>
      <c r="CO12" s="138">
        <v>2253.9699999999998</v>
      </c>
      <c r="CP12" s="139">
        <v>1.6213525468395766</v>
      </c>
      <c r="CQ12" s="138">
        <v>3628.65</v>
      </c>
      <c r="CR12" s="138">
        <v>2535.4899999999998</v>
      </c>
      <c r="CS12" s="139">
        <v>1.4311434870577286</v>
      </c>
      <c r="CT12" s="138">
        <v>3632.4033333333332</v>
      </c>
      <c r="CU12" s="132">
        <v>17</v>
      </c>
      <c r="CV12" s="134">
        <v>9.3188816473032894</v>
      </c>
      <c r="CW12" s="134">
        <v>2.4273673023519406</v>
      </c>
      <c r="CX12" s="134">
        <v>2.6768166807459259</v>
      </c>
      <c r="CY12" s="146">
        <v>3.7493999999999996</v>
      </c>
      <c r="CZ12" s="146">
        <v>3.3606363924894653</v>
      </c>
      <c r="DA12" s="146">
        <v>5.4433333333333341E-2</v>
      </c>
      <c r="DB12" s="146">
        <v>6.2516666666666665E-2</v>
      </c>
      <c r="DC12" s="146">
        <v>1.8088666666666668</v>
      </c>
      <c r="DD12" s="146">
        <v>1.1156815442394674</v>
      </c>
      <c r="DE12" s="134">
        <v>2.4211527909617412</v>
      </c>
      <c r="DF12" s="138">
        <v>3924.25</v>
      </c>
      <c r="DG12" s="138">
        <v>2198</v>
      </c>
      <c r="DH12" s="138">
        <v>3908.59</v>
      </c>
      <c r="DI12" s="138">
        <v>2179.88</v>
      </c>
      <c r="DJ12" s="138">
        <v>3926.19</v>
      </c>
      <c r="DK12" s="138">
        <v>2293.6</v>
      </c>
      <c r="DL12" s="138">
        <v>3919.6766666666667</v>
      </c>
      <c r="DM12" s="143">
        <v>2223.8266666666664</v>
      </c>
      <c r="DN12" s="147">
        <v>2152.4</v>
      </c>
      <c r="DO12" s="147">
        <v>2343.17</v>
      </c>
      <c r="DP12" s="139">
        <f t="shared" si="5"/>
        <v>9.2559048551396364E-2</v>
      </c>
      <c r="DQ12" s="147"/>
      <c r="DR12" s="147"/>
      <c r="DS12" s="17"/>
      <c r="DT12" s="37">
        <f t="shared" si="6"/>
        <v>-4.1681199860481302</v>
      </c>
      <c r="DU12" s="37">
        <f t="shared" si="7"/>
        <v>-4.9581444018137342</v>
      </c>
      <c r="DV12" s="37">
        <f t="shared" si="8"/>
        <v>0.83123841679358001</v>
      </c>
      <c r="DW12" s="37"/>
      <c r="DX12" s="185">
        <f t="shared" si="9"/>
        <v>3.3184662082636254</v>
      </c>
      <c r="DY12" s="185">
        <f t="shared" si="10"/>
        <v>-5.0932426299984082</v>
      </c>
      <c r="DZ12" s="128" t="s">
        <v>21</v>
      </c>
      <c r="EA12" s="130">
        <v>25.549999237060501</v>
      </c>
      <c r="EB12" s="130">
        <v>26.899999618530199</v>
      </c>
      <c r="EC12" s="200"/>
      <c r="ED12" s="148"/>
      <c r="EE12" s="148"/>
      <c r="EF12" s="148">
        <v>2343.2055416838152</v>
      </c>
      <c r="EG12" s="148">
        <v>2504.6554579637059</v>
      </c>
      <c r="EH12" s="139"/>
      <c r="EI12" s="139"/>
      <c r="EJ12" s="132">
        <v>17</v>
      </c>
      <c r="EK12" s="32"/>
      <c r="EL12" s="32"/>
      <c r="EM12" s="132" t="s">
        <v>66</v>
      </c>
      <c r="EN12" s="42"/>
      <c r="EP12" s="134">
        <v>9.3179832451046014</v>
      </c>
      <c r="EQ12" s="141">
        <v>13.868397757450577</v>
      </c>
      <c r="ES12" s="32"/>
      <c r="ET12" s="32"/>
      <c r="EU12" s="181"/>
      <c r="EV12" s="192"/>
      <c r="EW12" s="192"/>
      <c r="EX12" s="192"/>
      <c r="EY12" s="192"/>
      <c r="EZ12" s="194"/>
      <c r="FA12" s="194"/>
      <c r="FB12" s="195"/>
      <c r="FS12" s="114">
        <v>5000</v>
      </c>
      <c r="FT12" s="114">
        <f t="shared" si="11"/>
        <v>5050</v>
      </c>
      <c r="FU12" s="126">
        <f t="shared" si="12"/>
        <v>1</v>
      </c>
    </row>
    <row r="13" spans="1:178" s="140" customFormat="1" ht="16">
      <c r="A13" s="127" t="s">
        <v>14</v>
      </c>
      <c r="B13" s="128" t="s">
        <v>15</v>
      </c>
      <c r="C13" s="128" t="s">
        <v>22</v>
      </c>
      <c r="D13" s="129">
        <v>1390.32</v>
      </c>
      <c r="E13" s="130">
        <v>25.620000839233398</v>
      </c>
      <c r="F13" s="130">
        <v>27.209999084472599</v>
      </c>
      <c r="G13" s="130">
        <v>35.840000152587798</v>
      </c>
      <c r="H13" s="130">
        <v>4.1837977654328702</v>
      </c>
      <c r="I13" s="130">
        <v>0.18050450000000001</v>
      </c>
      <c r="J13" s="130">
        <v>2.66996796622337</v>
      </c>
      <c r="K13" s="130">
        <v>2.55826190611474</v>
      </c>
      <c r="L13" s="131">
        <v>9.7783090000000003E-2</v>
      </c>
      <c r="M13" s="132">
        <v>18</v>
      </c>
      <c r="N13" s="133" t="s">
        <v>71</v>
      </c>
      <c r="O13" s="132" t="s">
        <v>66</v>
      </c>
      <c r="P13" s="134">
        <v>3.1905000000000001</v>
      </c>
      <c r="Q13" s="134">
        <v>2.8365567014873001</v>
      </c>
      <c r="R13" s="134">
        <v>0.10023333333333334</v>
      </c>
      <c r="S13" s="134">
        <v>0.11633333333333334</v>
      </c>
      <c r="T13" s="134">
        <v>2.1251833333333332</v>
      </c>
      <c r="U13" s="134">
        <v>1.1271736089796529</v>
      </c>
      <c r="V13" s="134">
        <v>3.2038655</v>
      </c>
      <c r="W13" s="134">
        <v>3.0726429999999998</v>
      </c>
      <c r="X13" s="134">
        <f t="shared" si="19"/>
        <v>3.2038655</v>
      </c>
      <c r="Y13" s="134">
        <f t="shared" si="20"/>
        <v>2.9467950528662952</v>
      </c>
      <c r="Z13" s="134">
        <f t="shared" si="21"/>
        <v>1.0872373010412302</v>
      </c>
      <c r="AA13" s="135">
        <v>112.33333333333297</v>
      </c>
      <c r="AB13" s="135">
        <f t="shared" si="22"/>
        <v>22.333333333332973</v>
      </c>
      <c r="AC13" s="134">
        <v>2.5710705467092674</v>
      </c>
      <c r="AD13" s="136">
        <v>3838.55</v>
      </c>
      <c r="AE13" s="136">
        <v>2435.33</v>
      </c>
      <c r="AF13" s="137">
        <v>1.576192959475718</v>
      </c>
      <c r="AG13" s="136">
        <v>3828.03</v>
      </c>
      <c r="AH13" s="136">
        <v>2329.5500000000002</v>
      </c>
      <c r="AI13" s="137">
        <v>1.6432486961001052</v>
      </c>
      <c r="AJ13" s="136">
        <v>3838.78</v>
      </c>
      <c r="AK13" s="136">
        <v>2553.23</v>
      </c>
      <c r="AL13" s="137">
        <v>1.5034994888827093</v>
      </c>
      <c r="AM13" s="138">
        <v>3835.1200000000003</v>
      </c>
      <c r="AN13" s="135">
        <v>2066.895</v>
      </c>
      <c r="AO13" s="135">
        <v>2576.665</v>
      </c>
      <c r="AP13" s="139">
        <f t="shared" si="23"/>
        <v>0.27705022686717212</v>
      </c>
      <c r="AR13" s="134">
        <v>3.9378486750348509</v>
      </c>
      <c r="AS13" s="141">
        <v>6.9663742690058488</v>
      </c>
      <c r="AT13" s="134">
        <v>2.564959594716548</v>
      </c>
      <c r="AU13" s="134">
        <v>2.6701042599385891</v>
      </c>
      <c r="AV13" s="134">
        <v>4.2846166666666665</v>
      </c>
      <c r="AW13" s="134">
        <v>3.9477773342228191</v>
      </c>
      <c r="AX13" s="134">
        <v>0.126</v>
      </c>
      <c r="AY13" s="134">
        <v>0.11626666666666666</v>
      </c>
      <c r="AZ13" s="134">
        <v>2.2698</v>
      </c>
      <c r="BA13" s="134">
        <v>1.0853237920801224</v>
      </c>
      <c r="BB13" s="134"/>
      <c r="BC13" s="134"/>
      <c r="BD13" s="134"/>
      <c r="BE13" s="134"/>
      <c r="BF13" s="134"/>
      <c r="BG13" s="134"/>
      <c r="BH13" s="134"/>
      <c r="BI13" s="142">
        <v>2.6116995677641146</v>
      </c>
      <c r="BJ13" s="136">
        <v>4641.45</v>
      </c>
      <c r="BK13" s="136">
        <v>2457.37</v>
      </c>
      <c r="BL13" s="137">
        <v>1.8887876062619793</v>
      </c>
      <c r="BM13" s="136">
        <v>4625.32</v>
      </c>
      <c r="BN13" s="136">
        <v>2434.96</v>
      </c>
      <c r="BO13" s="137">
        <v>1.8995466044616749</v>
      </c>
      <c r="BP13" s="136">
        <v>4615.22</v>
      </c>
      <c r="BQ13" s="136">
        <v>2480.34</v>
      </c>
      <c r="BR13" s="137">
        <v>1.8607207076449197</v>
      </c>
      <c r="BS13" s="138">
        <v>4627.3300000000008</v>
      </c>
      <c r="BT13" s="143">
        <v>2457.5566666666668</v>
      </c>
      <c r="BU13" s="139">
        <v>1.8828985971161061</v>
      </c>
      <c r="BV13" s="138">
        <v>45.558273655803355</v>
      </c>
      <c r="BW13" s="138">
        <v>83.003347391983056</v>
      </c>
      <c r="BX13" s="138"/>
      <c r="BY13" s="144"/>
      <c r="BZ13" s="134">
        <v>4.1688466457388333</v>
      </c>
      <c r="CA13" s="145">
        <v>2.5610938201846039</v>
      </c>
      <c r="CB13" s="134">
        <v>2.6728857158981878</v>
      </c>
      <c r="CC13" s="134"/>
      <c r="CD13" s="134">
        <v>3.1152499999999996</v>
      </c>
      <c r="CE13" s="134">
        <v>2.8221235335134516</v>
      </c>
      <c r="CF13" s="134">
        <v>0.11403333333333333</v>
      </c>
      <c r="CG13" s="134">
        <v>0.18490833333333334</v>
      </c>
      <c r="CH13" s="134">
        <v>1.9365666666666668</v>
      </c>
      <c r="CI13" s="134">
        <v>1.1038673406764781</v>
      </c>
      <c r="CJ13" s="134">
        <v>2.5648047430303031</v>
      </c>
      <c r="CK13" s="138">
        <v>3822.35</v>
      </c>
      <c r="CL13" s="138">
        <v>2091.31</v>
      </c>
      <c r="CM13" s="139">
        <v>1.8277299874241504</v>
      </c>
      <c r="CN13" s="138">
        <v>3810.13</v>
      </c>
      <c r="CO13" s="138">
        <v>2194.5300000000002</v>
      </c>
      <c r="CP13" s="139">
        <v>1.736194082559819</v>
      </c>
      <c r="CQ13" s="138">
        <v>3821.61</v>
      </c>
      <c r="CR13" s="138">
        <v>2457.9699999999998</v>
      </c>
      <c r="CS13" s="139">
        <v>1.5547830119977055</v>
      </c>
      <c r="CT13" s="138">
        <v>3818.03</v>
      </c>
      <c r="CU13" s="132">
        <v>18</v>
      </c>
      <c r="CV13" s="134">
        <v>3.9871821222369048</v>
      </c>
      <c r="CW13" s="134">
        <v>2.5663128944860714</v>
      </c>
      <c r="CX13" s="134">
        <v>2.6728857158981878</v>
      </c>
      <c r="CY13" s="146">
        <v>3.7939166666666666</v>
      </c>
      <c r="CZ13" s="146">
        <v>3.6344616015404769</v>
      </c>
      <c r="DA13" s="146">
        <v>0.11720000000000001</v>
      </c>
      <c r="DB13" s="146">
        <v>0.12106666666666666</v>
      </c>
      <c r="DC13" s="146">
        <v>2.0302666666666664</v>
      </c>
      <c r="DD13" s="146">
        <v>1.0438730911501732</v>
      </c>
      <c r="DE13" s="134">
        <v>2.5649670543974832</v>
      </c>
      <c r="DF13" s="138">
        <v>4446.75</v>
      </c>
      <c r="DG13" s="138">
        <v>2309.0700000000002</v>
      </c>
      <c r="DH13" s="138">
        <v>4463.53</v>
      </c>
      <c r="DI13" s="138">
        <v>2413.77</v>
      </c>
      <c r="DJ13" s="138">
        <v>4484.33</v>
      </c>
      <c r="DK13" s="138">
        <v>2480.88</v>
      </c>
      <c r="DL13" s="138">
        <v>4464.87</v>
      </c>
      <c r="DM13" s="143">
        <v>2401.2400000000002</v>
      </c>
      <c r="DN13" s="147">
        <v>2220.9899999999998</v>
      </c>
      <c r="DO13" s="147">
        <v>2665.87</v>
      </c>
      <c r="DP13" s="139">
        <f t="shared" si="5"/>
        <v>0.22036853147063354</v>
      </c>
      <c r="DQ13" s="147">
        <v>2220.9899999999998</v>
      </c>
      <c r="DR13" s="147">
        <v>2665.87</v>
      </c>
      <c r="DS13" s="17">
        <v>0.22036853147063354</v>
      </c>
      <c r="DT13" s="179">
        <f t="shared" si="6"/>
        <v>-6.9253651929960318</v>
      </c>
      <c r="DU13" s="37">
        <f t="shared" si="7"/>
        <v>-2.7050885169778516</v>
      </c>
      <c r="DV13" s="37">
        <f t="shared" si="8"/>
        <v>-4.3376129457239019</v>
      </c>
      <c r="DW13" s="37"/>
      <c r="DX13" s="37">
        <f t="shared" si="9"/>
        <v>8.1157501834767594</v>
      </c>
      <c r="DY13" s="37">
        <f t="shared" si="10"/>
        <v>-9.9265905689324558</v>
      </c>
      <c r="DZ13" s="128" t="s">
        <v>22</v>
      </c>
      <c r="EA13" s="130">
        <v>25.620000839233398</v>
      </c>
      <c r="EB13" s="130">
        <v>27.209999084472599</v>
      </c>
      <c r="EC13" s="200"/>
      <c r="ED13" s="148">
        <v>2421.3636363636365</v>
      </c>
      <c r="EE13" s="148">
        <v>2596.0038986354775</v>
      </c>
      <c r="EF13" s="148">
        <v>2641.7474839293786</v>
      </c>
      <c r="EG13" s="148">
        <v>2770.8756705165579</v>
      </c>
      <c r="EH13" s="139">
        <f>(EE13^2-ED13^2)/(2*ED13^2)</f>
        <v>7.4725746573494553E-2</v>
      </c>
      <c r="EI13" s="139"/>
      <c r="EJ13" s="132">
        <v>18</v>
      </c>
      <c r="EK13" s="32">
        <f t="shared" ref="EK13:EL15" si="24">(ED13-DN13)/DN13*100</f>
        <v>9.0218162334651097</v>
      </c>
      <c r="EL13" s="32">
        <f t="shared" si="24"/>
        <v>-2.6207617537435195</v>
      </c>
      <c r="EM13" s="132" t="s">
        <v>66</v>
      </c>
      <c r="EN13" s="42">
        <f t="shared" si="18"/>
        <v>174.64026227184104</v>
      </c>
      <c r="EP13" s="134">
        <v>3.9378486750348509</v>
      </c>
      <c r="EQ13" s="141">
        <v>6.9663742690058488</v>
      </c>
      <c r="ES13" s="32">
        <f t="shared" ref="ES13:ET15" si="25">(ED13-DN13)/DN13*100</f>
        <v>9.0218162334651097</v>
      </c>
      <c r="ET13" s="32">
        <f t="shared" si="25"/>
        <v>-2.6207617537435195</v>
      </c>
      <c r="EU13" s="181"/>
      <c r="EV13" s="192">
        <f t="shared" ref="EV13:EW15" si="26">ED13-ED13*0.03</f>
        <v>2348.7227272727273</v>
      </c>
      <c r="EW13" s="192">
        <f t="shared" si="26"/>
        <v>2518.1237816764133</v>
      </c>
      <c r="EX13" s="192">
        <f t="shared" ref="EX13:EY15" si="27">(ED13+ED13*0.03)</f>
        <v>2494.0045454545457</v>
      </c>
      <c r="EY13" s="192">
        <f t="shared" si="27"/>
        <v>2673.8840155945418</v>
      </c>
      <c r="EZ13" s="194">
        <f t="shared" ref="EZ13:FA15" si="28">(EV13-DN13)/DN13*100</f>
        <v>5.7511617464611513</v>
      </c>
      <c r="FA13" s="194">
        <f t="shared" si="28"/>
        <v>-5.542138901131211</v>
      </c>
      <c r="FB13" s="198">
        <v>18</v>
      </c>
      <c r="FS13" s="114">
        <v>5500</v>
      </c>
      <c r="FT13" s="114">
        <f t="shared" si="11"/>
        <v>5550</v>
      </c>
      <c r="FU13" s="126">
        <f t="shared" si="12"/>
        <v>0.90909090909090906</v>
      </c>
    </row>
    <row r="14" spans="1:178" s="140" customFormat="1" ht="16">
      <c r="A14" s="149" t="s">
        <v>14</v>
      </c>
      <c r="B14" s="128" t="s">
        <v>15</v>
      </c>
      <c r="C14" s="128" t="s">
        <v>23</v>
      </c>
      <c r="D14" s="129">
        <v>1390.51</v>
      </c>
      <c r="E14" s="130">
        <v>25.569999694824201</v>
      </c>
      <c r="F14" s="130">
        <v>27.149999618530199</v>
      </c>
      <c r="G14" s="130">
        <v>32.930000305175703</v>
      </c>
      <c r="H14" s="130">
        <v>10.9289549234761</v>
      </c>
      <c r="I14" s="130">
        <v>0.19985269999999999</v>
      </c>
      <c r="J14" s="130">
        <v>2.6566256457795001</v>
      </c>
      <c r="K14" s="130">
        <v>2.3662842264667501</v>
      </c>
      <c r="L14" s="131">
        <v>0.1182396</v>
      </c>
      <c r="M14" s="132">
        <v>19</v>
      </c>
      <c r="N14" s="133" t="s">
        <v>72</v>
      </c>
      <c r="O14" s="132" t="s">
        <v>66</v>
      </c>
      <c r="P14" s="134">
        <v>2.6324166666666668</v>
      </c>
      <c r="Q14" s="134">
        <v>2.2622353024416926</v>
      </c>
      <c r="R14" s="134">
        <v>5.3883333333333339E-2</v>
      </c>
      <c r="S14" s="134">
        <v>4.3049999999999998E-2</v>
      </c>
      <c r="T14" s="134">
        <v>1.8240999999999998</v>
      </c>
      <c r="U14" s="134">
        <v>1.1636396981956767</v>
      </c>
      <c r="V14" s="134">
        <v>2.6179535999999999</v>
      </c>
      <c r="W14" s="134">
        <v>2.4249402</v>
      </c>
      <c r="X14" s="134">
        <f t="shared" si="19"/>
        <v>2.6179535999999999</v>
      </c>
      <c r="Y14" s="134">
        <f t="shared" si="20"/>
        <v>2.2461570646538731</v>
      </c>
      <c r="Z14" s="134">
        <f t="shared" si="21"/>
        <v>1.1655256175967461</v>
      </c>
      <c r="AA14" s="135">
        <v>77.75</v>
      </c>
      <c r="AB14" s="135">
        <f t="shared" si="22"/>
        <v>-12.25</v>
      </c>
      <c r="AC14" s="134">
        <v>2.369121424564983</v>
      </c>
      <c r="AD14" s="136">
        <v>3273.5</v>
      </c>
      <c r="AE14" s="136">
        <v>1930.42</v>
      </c>
      <c r="AF14" s="137">
        <v>1.6957449674164171</v>
      </c>
      <c r="AG14" s="136">
        <v>3248.26</v>
      </c>
      <c r="AH14" s="136">
        <v>1944.49</v>
      </c>
      <c r="AI14" s="137">
        <v>1.6704945769841966</v>
      </c>
      <c r="AJ14" s="136">
        <v>3264.16</v>
      </c>
      <c r="AK14" s="136">
        <v>2198.7199999999998</v>
      </c>
      <c r="AL14" s="137">
        <v>1.4845728423810218</v>
      </c>
      <c r="AM14" s="138">
        <v>3261.9733333333334</v>
      </c>
      <c r="AN14" s="138">
        <v>1944.02</v>
      </c>
      <c r="AO14" s="138">
        <v>2275.5</v>
      </c>
      <c r="AP14" s="139">
        <f t="shared" si="23"/>
        <v>0.1850499307893026</v>
      </c>
      <c r="AR14" s="134">
        <v>12.112464638300304</v>
      </c>
      <c r="AS14" s="141">
        <v>17.87668734038672</v>
      </c>
      <c r="AT14" s="134">
        <v>2.3525196463320626</v>
      </c>
      <c r="AU14" s="134">
        <v>2.6767386713602863</v>
      </c>
      <c r="AV14" s="134">
        <v>3.7329500000000002</v>
      </c>
      <c r="AW14" s="134">
        <v>3.4484717426047098</v>
      </c>
      <c r="AX14" s="134">
        <v>7.3237499999999997E-2</v>
      </c>
      <c r="AY14" s="134">
        <v>6.7722499999999991E-2</v>
      </c>
      <c r="AZ14" s="134">
        <v>2.459625</v>
      </c>
      <c r="BA14" s="134">
        <v>1.0824940085431634</v>
      </c>
      <c r="BB14" s="134"/>
      <c r="BC14" s="134"/>
      <c r="BD14" s="134"/>
      <c r="BE14" s="134"/>
      <c r="BF14" s="134"/>
      <c r="BG14" s="134"/>
      <c r="BH14" s="134"/>
      <c r="BI14" s="142">
        <v>2.4928985472277074</v>
      </c>
      <c r="BJ14" s="136">
        <v>3495.72</v>
      </c>
      <c r="BK14" s="136">
        <v>1902.44</v>
      </c>
      <c r="BL14" s="137">
        <v>1.8374929038497927</v>
      </c>
      <c r="BM14" s="136">
        <v>3494.58</v>
      </c>
      <c r="BN14" s="136">
        <v>1889.2</v>
      </c>
      <c r="BO14" s="137">
        <v>1.8497670971839932</v>
      </c>
      <c r="BP14" s="136">
        <v>3472.3</v>
      </c>
      <c r="BQ14" s="136">
        <v>1930.14</v>
      </c>
      <c r="BR14" s="137">
        <v>1.7989886743966759</v>
      </c>
      <c r="BS14" s="138">
        <v>3487.5333333333328</v>
      </c>
      <c r="BT14" s="143">
        <v>1907.2600000000002</v>
      </c>
      <c r="BU14" s="139">
        <v>1.8285568476942484</v>
      </c>
      <c r="BV14" s="138">
        <v>14.648783952401354</v>
      </c>
      <c r="BW14" s="138">
        <v>26.688853762490872</v>
      </c>
      <c r="BX14" s="138"/>
      <c r="BY14" s="144"/>
      <c r="BZ14" s="134">
        <v>12.122548736044456</v>
      </c>
      <c r="CA14" s="145">
        <v>2.353526993353253</v>
      </c>
      <c r="CB14" s="134">
        <v>2.6853253930150864</v>
      </c>
      <c r="CC14" s="134"/>
      <c r="CD14" s="134">
        <v>2.5282833333333334</v>
      </c>
      <c r="CE14" s="134">
        <v>2.1724072170181348</v>
      </c>
      <c r="CF14" s="134">
        <v>3.175E-2</v>
      </c>
      <c r="CG14" s="134">
        <v>2.8333333333333335E-2</v>
      </c>
      <c r="CH14" s="134">
        <v>1.7790166666666665</v>
      </c>
      <c r="CI14" s="134">
        <v>1.1638164859365903</v>
      </c>
      <c r="CJ14" s="134">
        <v>2.3644649115477758</v>
      </c>
      <c r="CK14" s="138">
        <v>2921.25</v>
      </c>
      <c r="CL14" s="138">
        <v>1707.78</v>
      </c>
      <c r="CM14" s="139">
        <v>1.7105540526297298</v>
      </c>
      <c r="CN14" s="138">
        <v>2915.61</v>
      </c>
      <c r="CO14" s="138">
        <v>1665.09</v>
      </c>
      <c r="CP14" s="139">
        <v>1.7510224672540224</v>
      </c>
      <c r="CQ14" s="138">
        <v>2912.32</v>
      </c>
      <c r="CR14" s="138">
        <v>2002.41</v>
      </c>
      <c r="CS14" s="139">
        <v>1.4544074390359616</v>
      </c>
      <c r="CT14" s="138">
        <v>2916.3933333333334</v>
      </c>
      <c r="CU14" s="132">
        <v>19</v>
      </c>
      <c r="CV14" s="134">
        <v>11.698539573450864</v>
      </c>
      <c r="CW14" s="134">
        <v>2.3711815392372917</v>
      </c>
      <c r="CX14" s="134">
        <v>2.6853253930150864</v>
      </c>
      <c r="CY14" s="146">
        <v>3.3046500000000005</v>
      </c>
      <c r="CZ14" s="146">
        <v>2.8928778156873221</v>
      </c>
      <c r="DA14" s="146">
        <v>7.1933333333333335E-2</v>
      </c>
      <c r="DB14" s="146">
        <v>6.6516666666666668E-2</v>
      </c>
      <c r="DC14" s="146">
        <v>1.9576</v>
      </c>
      <c r="DD14" s="146">
        <v>1.142339984799823</v>
      </c>
      <c r="DE14" s="134">
        <v>2.3670106666267756</v>
      </c>
      <c r="DF14" s="138">
        <v>3428.22</v>
      </c>
      <c r="DG14" s="138">
        <v>1849.7</v>
      </c>
      <c r="DH14" s="138">
        <v>3437.34</v>
      </c>
      <c r="DI14" s="138">
        <v>1888.97</v>
      </c>
      <c r="DJ14" s="138">
        <v>3428.8</v>
      </c>
      <c r="DK14" s="138">
        <v>1902.26</v>
      </c>
      <c r="DL14" s="138">
        <v>3431.4533333333334</v>
      </c>
      <c r="DM14" s="143">
        <v>1880.3100000000002</v>
      </c>
      <c r="DN14" s="147">
        <v>1533.84</v>
      </c>
      <c r="DO14" s="147">
        <v>1840.62</v>
      </c>
      <c r="DP14" s="139">
        <f t="shared" si="5"/>
        <v>0.22000938823276278</v>
      </c>
      <c r="DQ14" s="147">
        <v>1533.84</v>
      </c>
      <c r="DR14" s="147">
        <v>1840.62</v>
      </c>
      <c r="DS14" s="17">
        <v>0.22000938823276278</v>
      </c>
      <c r="DT14" s="37">
        <f t="shared" si="6"/>
        <v>-2.7630292389052991</v>
      </c>
      <c r="DU14" s="37">
        <f t="shared" si="7"/>
        <v>-0.69864266714329082</v>
      </c>
      <c r="DV14" s="37">
        <f t="shared" si="8"/>
        <v>-2.0789107291275131</v>
      </c>
      <c r="DW14" s="37"/>
      <c r="DX14" s="37">
        <f t="shared" si="9"/>
        <v>22.5884055703333</v>
      </c>
      <c r="DY14" s="185">
        <f t="shared" si="10"/>
        <v>2.1563386250285381</v>
      </c>
      <c r="DZ14" s="128" t="s">
        <v>23</v>
      </c>
      <c r="EA14" s="130">
        <v>25.569999694824201</v>
      </c>
      <c r="EB14" s="130">
        <v>27.149999618530199</v>
      </c>
      <c r="EC14" s="200"/>
      <c r="ED14" s="148">
        <v>1477.1847345132746</v>
      </c>
      <c r="EE14" s="148">
        <v>1646.578298397041</v>
      </c>
      <c r="EF14" s="148">
        <v>2324.4862687097775</v>
      </c>
      <c r="EG14" s="148" t="e">
        <v>#VALUE!</v>
      </c>
      <c r="EH14" s="139">
        <f>(EE14^2-ED14^2)/(2*ED14^2)</f>
        <v>0.12124821922973417</v>
      </c>
      <c r="EI14" s="139"/>
      <c r="EJ14" s="132">
        <v>19</v>
      </c>
      <c r="EK14" s="32">
        <f t="shared" si="24"/>
        <v>-3.6936880956765563</v>
      </c>
      <c r="EL14" s="32">
        <f t="shared" si="24"/>
        <v>-10.542192391854861</v>
      </c>
      <c r="EM14" s="132" t="s">
        <v>66</v>
      </c>
      <c r="EN14" s="42">
        <f t="shared" si="18"/>
        <v>169.39356388376632</v>
      </c>
      <c r="EP14" s="134">
        <v>12.112464638300304</v>
      </c>
      <c r="EQ14" s="141">
        <v>17.87668734038672</v>
      </c>
      <c r="ES14" s="32">
        <f t="shared" si="25"/>
        <v>-3.6936880956765563</v>
      </c>
      <c r="ET14" s="32">
        <f t="shared" si="25"/>
        <v>-10.542192391854861</v>
      </c>
      <c r="EU14" s="181"/>
      <c r="EV14" s="192">
        <f t="shared" si="26"/>
        <v>1432.8691924778764</v>
      </c>
      <c r="EW14" s="192">
        <f t="shared" si="26"/>
        <v>1597.1809494451297</v>
      </c>
      <c r="EX14" s="192">
        <f t="shared" si="27"/>
        <v>1521.5002765486729</v>
      </c>
      <c r="EY14" s="192">
        <f t="shared" si="27"/>
        <v>1695.9756473489522</v>
      </c>
      <c r="EZ14" s="194">
        <f t="shared" si="28"/>
        <v>-6.5828774528062617</v>
      </c>
      <c r="FA14" s="194">
        <f t="shared" si="28"/>
        <v>-13.225926620099216</v>
      </c>
      <c r="FB14" s="198">
        <v>19</v>
      </c>
    </row>
    <row r="15" spans="1:178" s="140" customFormat="1" ht="16">
      <c r="A15" s="149" t="s">
        <v>14</v>
      </c>
      <c r="B15" s="128" t="s">
        <v>15</v>
      </c>
      <c r="C15" s="128" t="s">
        <v>24</v>
      </c>
      <c r="D15" s="129">
        <v>1391.22</v>
      </c>
      <c r="E15" s="130">
        <v>25.590000152587798</v>
      </c>
      <c r="F15" s="130">
        <v>27.7199993133544</v>
      </c>
      <c r="G15" s="130">
        <v>33.919998168945298</v>
      </c>
      <c r="H15" s="130">
        <v>10.1124921391112</v>
      </c>
      <c r="I15" s="130">
        <v>0.24893480000000001</v>
      </c>
      <c r="J15" s="130">
        <v>2.6517322801611498</v>
      </c>
      <c r="K15" s="130">
        <v>2.3835760617795798</v>
      </c>
      <c r="L15" s="131">
        <v>0.14512630000000001</v>
      </c>
      <c r="M15" s="132">
        <v>22</v>
      </c>
      <c r="N15" s="133" t="s">
        <v>72</v>
      </c>
      <c r="O15" s="132" t="s">
        <v>66</v>
      </c>
      <c r="P15" s="134">
        <v>2.9045166666666669</v>
      </c>
      <c r="Q15" s="134">
        <v>2.3464021039702416</v>
      </c>
      <c r="R15" s="134">
        <v>5.8883333333333336E-2</v>
      </c>
      <c r="S15" s="134">
        <v>5.135E-2</v>
      </c>
      <c r="T15" s="134">
        <v>1.9390166666666668</v>
      </c>
      <c r="U15" s="134">
        <v>1.2378968391973162</v>
      </c>
      <c r="V15" s="134">
        <v>2.8933018000000001</v>
      </c>
      <c r="W15" s="134">
        <v>2.6286968000000002</v>
      </c>
      <c r="X15" s="134">
        <f t="shared" si="19"/>
        <v>2.8933018000000001</v>
      </c>
      <c r="Y15" s="134">
        <f t="shared" si="20"/>
        <v>2.3882910750376061</v>
      </c>
      <c r="Z15" s="134">
        <f t="shared" si="21"/>
        <v>1.2114527539129385</v>
      </c>
      <c r="AA15" s="135">
        <v>90.666666666667027</v>
      </c>
      <c r="AB15" s="135">
        <f t="shared" si="22"/>
        <v>0.66666666666702667</v>
      </c>
      <c r="AC15" s="134">
        <v>2.3909523492146043</v>
      </c>
      <c r="AD15" s="136">
        <v>3338.91</v>
      </c>
      <c r="AE15" s="136">
        <v>2012.79</v>
      </c>
      <c r="AF15" s="137">
        <v>1.6588466755101128</v>
      </c>
      <c r="AG15" s="136">
        <v>3347.92</v>
      </c>
      <c r="AH15" s="136">
        <v>2027.78</v>
      </c>
      <c r="AI15" s="137">
        <v>1.6510272317509789</v>
      </c>
      <c r="AJ15" s="136">
        <v>3364.47</v>
      </c>
      <c r="AK15" s="136">
        <v>2302.0300000000002</v>
      </c>
      <c r="AL15" s="137">
        <v>1.4615230904896981</v>
      </c>
      <c r="AM15" s="138">
        <v>3350.4333333333329</v>
      </c>
      <c r="AN15" s="138">
        <v>1907.0149999999999</v>
      </c>
      <c r="AO15" s="138">
        <v>2351.6499999999996</v>
      </c>
      <c r="AP15" s="139">
        <f t="shared" si="23"/>
        <v>0.26033880698845985</v>
      </c>
      <c r="AR15" s="134">
        <v>10.20831999772404</v>
      </c>
      <c r="AS15" s="141">
        <v>14.482906594192531</v>
      </c>
      <c r="AT15" s="134">
        <v>2.3869721661255028</v>
      </c>
      <c r="AU15" s="134">
        <v>2.6583444769771543</v>
      </c>
      <c r="AV15" s="134">
        <v>4.1959666666666671</v>
      </c>
      <c r="AW15" s="134">
        <v>3.8802404293673547</v>
      </c>
      <c r="AX15" s="134">
        <v>5.1133333333333336E-2</v>
      </c>
      <c r="AY15" s="134">
        <v>4.8716666666666665E-2</v>
      </c>
      <c r="AZ15" s="134">
        <v>2.5938499999999998</v>
      </c>
      <c r="BA15" s="134">
        <v>1.0813676995141224</v>
      </c>
      <c r="BB15" s="134"/>
      <c r="BC15" s="134"/>
      <c r="BD15" s="134"/>
      <c r="BE15" s="134"/>
      <c r="BF15" s="134"/>
      <c r="BG15" s="134"/>
      <c r="BH15" s="134"/>
      <c r="BI15" s="142">
        <v>2.4949447497730834</v>
      </c>
      <c r="BJ15" s="136">
        <v>3814.56</v>
      </c>
      <c r="BK15" s="136">
        <v>2027.37</v>
      </c>
      <c r="BL15" s="137">
        <v>1.8815312449133608</v>
      </c>
      <c r="BM15" s="136">
        <v>3815.54</v>
      </c>
      <c r="BN15" s="136">
        <v>2012.79</v>
      </c>
      <c r="BO15" s="137">
        <v>1.8956473352908152</v>
      </c>
      <c r="BP15" s="136">
        <v>3789.43</v>
      </c>
      <c r="BQ15" s="136">
        <v>2058.6999999999998</v>
      </c>
      <c r="BR15" s="137">
        <v>1.8406907271579154</v>
      </c>
      <c r="BS15" s="138">
        <v>3806.51</v>
      </c>
      <c r="BT15" s="143">
        <v>2032.9533333333331</v>
      </c>
      <c r="BU15" s="139">
        <v>1.8724040230469303</v>
      </c>
      <c r="BV15" s="138">
        <v>19.106213001363994</v>
      </c>
      <c r="BW15" s="138">
        <v>34.809915034948311</v>
      </c>
      <c r="BX15" s="138"/>
      <c r="BY15" s="144"/>
      <c r="BZ15" s="134">
        <v>10.428863075380059</v>
      </c>
      <c r="CA15" s="145">
        <v>2.3849966554196738</v>
      </c>
      <c r="CB15" s="134">
        <v>2.6695952647422829</v>
      </c>
      <c r="CC15" s="134"/>
      <c r="CD15" s="134">
        <v>2.8637416666666664</v>
      </c>
      <c r="CE15" s="134">
        <v>2.3365499899606874</v>
      </c>
      <c r="CF15" s="134">
        <v>3.5333333333333335E-2</v>
      </c>
      <c r="CG15" s="134">
        <v>3.4849999999999999E-2</v>
      </c>
      <c r="CH15" s="134">
        <v>1.8090833333333334</v>
      </c>
      <c r="CI15" s="150">
        <f>CD15/CE15</f>
        <v>1.2256282463337533</v>
      </c>
      <c r="CJ15" s="134">
        <v>2.3876182963312016</v>
      </c>
      <c r="CK15" s="138">
        <v>3134.83</v>
      </c>
      <c r="CL15" s="138">
        <v>1751.01</v>
      </c>
      <c r="CM15" s="139">
        <v>1.7902981707700127</v>
      </c>
      <c r="CN15" s="138">
        <v>3116.89</v>
      </c>
      <c r="CO15" s="138">
        <v>1776.56</v>
      </c>
      <c r="CP15" s="139">
        <v>1.754452424911064</v>
      </c>
      <c r="CQ15" s="138">
        <v>3131.76</v>
      </c>
      <c r="CR15" s="138">
        <v>2073.85</v>
      </c>
      <c r="CS15" s="139">
        <v>1.510118861055525</v>
      </c>
      <c r="CT15" s="138">
        <v>3127.8266666666664</v>
      </c>
      <c r="CU15" s="132">
        <v>22</v>
      </c>
      <c r="CV15" s="134">
        <v>10.424601650110663</v>
      </c>
      <c r="CW15" s="134">
        <v>2.3913005927226827</v>
      </c>
      <c r="CX15" s="134">
        <v>2.6695952647422829</v>
      </c>
      <c r="CY15" s="146">
        <v>3.8838000000000004</v>
      </c>
      <c r="CZ15" s="146">
        <v>3.3581984403161851</v>
      </c>
      <c r="DA15" s="146">
        <v>8.8616666666666663E-2</v>
      </c>
      <c r="DB15" s="146">
        <v>6.196666666666667E-2</v>
      </c>
      <c r="DC15" s="146">
        <v>2.0179333333333331</v>
      </c>
      <c r="DD15" s="146">
        <v>1.1565129544978074</v>
      </c>
      <c r="DE15" s="134">
        <v>2.3888145487820709</v>
      </c>
      <c r="DF15" s="138">
        <v>3614.13</v>
      </c>
      <c r="DG15" s="138">
        <v>1954.37</v>
      </c>
      <c r="DH15" s="138">
        <v>3597.97</v>
      </c>
      <c r="DI15" s="138">
        <v>1997.38</v>
      </c>
      <c r="DJ15" s="138">
        <v>3612.61</v>
      </c>
      <c r="DK15" s="138">
        <v>2027.63</v>
      </c>
      <c r="DL15" s="138">
        <v>3608.2366666666671</v>
      </c>
      <c r="DM15" s="143">
        <v>1993.1266666666668</v>
      </c>
      <c r="DN15" s="147">
        <v>1743.98</v>
      </c>
      <c r="DO15" s="147">
        <v>1940.71</v>
      </c>
      <c r="DP15" s="139">
        <f t="shared" si="5"/>
        <v>0.1191676984724095</v>
      </c>
      <c r="DQ15" s="147">
        <v>1743.98</v>
      </c>
      <c r="DR15" s="147">
        <v>1940.71</v>
      </c>
      <c r="DS15" s="17">
        <v>0.1191676984724095</v>
      </c>
      <c r="DT15" s="37">
        <f t="shared" si="6"/>
        <v>-3.6130852275809797</v>
      </c>
      <c r="DU15" s="37">
        <f t="shared" si="7"/>
        <v>-1.4918895459230725</v>
      </c>
      <c r="DV15" s="37">
        <f t="shared" si="8"/>
        <v>-2.1533208503139218</v>
      </c>
      <c r="DW15" s="37"/>
      <c r="DX15" s="37">
        <f t="shared" si="9"/>
        <v>14.286096553095032</v>
      </c>
      <c r="DY15" s="185">
        <f t="shared" si="10"/>
        <v>2.700901560081967</v>
      </c>
      <c r="DZ15" s="128" t="s">
        <v>24</v>
      </c>
      <c r="EA15" s="130">
        <v>25.590000152587798</v>
      </c>
      <c r="EB15" s="130">
        <v>27.7199993133544</v>
      </c>
      <c r="EC15" s="200"/>
      <c r="ED15" s="148">
        <v>1848.3717774762549</v>
      </c>
      <c r="EE15" s="148">
        <v>2012.1861152141803</v>
      </c>
      <c r="EF15" s="148">
        <v>2557.1955086120297</v>
      </c>
      <c r="EG15" s="148">
        <v>2557.1955086120297</v>
      </c>
      <c r="EH15" s="139">
        <f>(EE15^2-ED15^2)/(2*ED15^2)</f>
        <v>9.2553602324967593E-2</v>
      </c>
      <c r="EI15" s="139"/>
      <c r="EJ15" s="132">
        <v>22</v>
      </c>
      <c r="EK15" s="32">
        <f t="shared" si="24"/>
        <v>5.9858357020295472</v>
      </c>
      <c r="EL15" s="32">
        <f t="shared" si="24"/>
        <v>3.6829879381350255</v>
      </c>
      <c r="EM15" s="132" t="s">
        <v>66</v>
      </c>
      <c r="EN15" s="42">
        <f t="shared" si="18"/>
        <v>163.81433773792537</v>
      </c>
      <c r="EP15" s="134">
        <v>10.20831999772404</v>
      </c>
      <c r="EQ15" s="141">
        <v>14.482906594192531</v>
      </c>
      <c r="ES15" s="32">
        <f t="shared" si="25"/>
        <v>5.9858357020295472</v>
      </c>
      <c r="ET15" s="32">
        <f t="shared" si="25"/>
        <v>3.6829879381350255</v>
      </c>
      <c r="EU15" s="191"/>
      <c r="EV15" s="192">
        <f t="shared" si="26"/>
        <v>1792.9206241519673</v>
      </c>
      <c r="EW15" s="192">
        <f t="shared" si="26"/>
        <v>1951.8205317577549</v>
      </c>
      <c r="EX15" s="192">
        <f t="shared" si="27"/>
        <v>1903.8229308005425</v>
      </c>
      <c r="EY15" s="192">
        <f t="shared" si="27"/>
        <v>2072.5516986706057</v>
      </c>
      <c r="EZ15" s="194">
        <f t="shared" si="28"/>
        <v>2.8062606309686644</v>
      </c>
      <c r="FA15" s="194">
        <f t="shared" si="28"/>
        <v>0.57249829999097601</v>
      </c>
      <c r="FB15" s="197">
        <v>22</v>
      </c>
    </row>
    <row r="16" spans="1:178" s="140" customFormat="1">
      <c r="A16" s="151" t="s">
        <v>28</v>
      </c>
      <c r="B16" s="128" t="s">
        <v>15</v>
      </c>
      <c r="C16" s="128" t="s">
        <v>33</v>
      </c>
      <c r="D16" s="129">
        <v>2056.58</v>
      </c>
      <c r="E16" s="130">
        <v>25.590000152587798</v>
      </c>
      <c r="F16" s="130">
        <v>27.9699993133544</v>
      </c>
      <c r="G16" s="130">
        <v>35.2299995422363</v>
      </c>
      <c r="H16" s="130">
        <v>8.1248503369224103</v>
      </c>
      <c r="I16" s="130">
        <v>0.36284899999999998</v>
      </c>
      <c r="J16" s="130">
        <v>2.67030602555664</v>
      </c>
      <c r="K16" s="130">
        <v>2.4533476574423498</v>
      </c>
      <c r="L16" s="131">
        <v>0.2254642</v>
      </c>
      <c r="M16" s="132">
        <v>44</v>
      </c>
      <c r="N16" s="133" t="s">
        <v>79</v>
      </c>
      <c r="O16" s="132" t="s">
        <v>66</v>
      </c>
      <c r="P16" s="134">
        <v>2.899116666666667</v>
      </c>
      <c r="Q16" s="134">
        <v>3.1448170913639251</v>
      </c>
      <c r="R16" s="134">
        <v>5.2216666666666661E-2</v>
      </c>
      <c r="S16" s="134">
        <v>4.9666666666666665E-2</v>
      </c>
      <c r="T16" s="134">
        <v>2.1276666666666668</v>
      </c>
      <c r="U16" s="134">
        <v>0.92186658083769557</v>
      </c>
      <c r="V16" s="134">
        <v>3.0519489000000002</v>
      </c>
      <c r="W16" s="134">
        <v>2.8302603999999998</v>
      </c>
      <c r="X16" s="134">
        <f t="shared" si="19"/>
        <v>3.0519489000000002</v>
      </c>
      <c r="Y16" s="134">
        <f t="shared" si="20"/>
        <v>2.6246749845019224</v>
      </c>
      <c r="Z16" s="134">
        <f t="shared" si="21"/>
        <v>1.1627911714863852</v>
      </c>
      <c r="AA16" s="135">
        <v>143.541666666667</v>
      </c>
      <c r="AB16" s="135">
        <f t="shared" si="22"/>
        <v>53.541666666666998</v>
      </c>
      <c r="AC16" s="134">
        <v>2.4540982209105646</v>
      </c>
      <c r="AD16" s="136">
        <v>3289.77</v>
      </c>
      <c r="AE16" s="136">
        <v>2130.56</v>
      </c>
      <c r="AF16" s="137">
        <v>1.544087000600781</v>
      </c>
      <c r="AG16" s="136">
        <v>3274.08</v>
      </c>
      <c r="AH16" s="136">
        <v>2006.41</v>
      </c>
      <c r="AI16" s="137">
        <v>1.6318100487936165</v>
      </c>
      <c r="AJ16" s="136">
        <v>3266.32</v>
      </c>
      <c r="AK16" s="136">
        <v>2163.75</v>
      </c>
      <c r="AL16" s="137">
        <v>1.5095644136337378</v>
      </c>
      <c r="AM16" s="138">
        <v>3276.7233333333334</v>
      </c>
      <c r="AN16" s="138">
        <v>1814.99</v>
      </c>
      <c r="AO16" s="138">
        <v>2261.9750000000004</v>
      </c>
      <c r="AP16" s="139">
        <f t="shared" si="23"/>
        <v>0.27659954641786028</v>
      </c>
      <c r="AR16" s="152">
        <v>8.5219093683422393</v>
      </c>
      <c r="AS16" s="141">
        <v>14.651574106827026</v>
      </c>
      <c r="AT16" s="152">
        <v>2.4536549052206782</v>
      </c>
      <c r="AU16" s="152">
        <v>2.6905838305689449</v>
      </c>
      <c r="AV16" s="134">
        <v>4.3787833333333328</v>
      </c>
      <c r="AW16" s="134">
        <v>3.9730447118745587</v>
      </c>
      <c r="AX16" s="134">
        <v>6.2899999999999998E-2</v>
      </c>
      <c r="AY16" s="134">
        <v>5.2216666666666661E-2</v>
      </c>
      <c r="AZ16" s="134">
        <v>2.6178333333333335</v>
      </c>
      <c r="BA16" s="134">
        <v>1.1021228430292038</v>
      </c>
      <c r="BB16" s="134"/>
      <c r="BC16" s="134"/>
      <c r="BD16" s="146"/>
      <c r="BE16" s="134"/>
      <c r="BF16" s="134"/>
      <c r="BG16" s="135"/>
      <c r="BH16" s="135"/>
      <c r="BI16" s="142">
        <v>2.5437983415650751</v>
      </c>
      <c r="BJ16" s="136">
        <v>3471.63</v>
      </c>
      <c r="BK16" s="136">
        <v>1883.24</v>
      </c>
      <c r="BL16" s="137">
        <v>1.8434347188887237</v>
      </c>
      <c r="BM16" s="136">
        <v>3492.39</v>
      </c>
      <c r="BN16" s="136">
        <v>1870.36</v>
      </c>
      <c r="BO16" s="137">
        <v>1.8672287687931735</v>
      </c>
      <c r="BP16" s="136">
        <v>3470.75</v>
      </c>
      <c r="BQ16" s="136">
        <v>1857.5</v>
      </c>
      <c r="BR16" s="137">
        <v>1.8685060565275908</v>
      </c>
      <c r="BS16" s="138">
        <v>3478.2566666666667</v>
      </c>
      <c r="BT16" s="143">
        <v>1870.3666666666668</v>
      </c>
      <c r="BU16" s="139">
        <v>1.8596656627042825</v>
      </c>
      <c r="BV16" s="138">
        <v>16.425011681540134</v>
      </c>
      <c r="BW16" s="138">
        <v>29.924991469613996</v>
      </c>
      <c r="BX16" s="138"/>
      <c r="BY16" s="144"/>
      <c r="BZ16" s="134">
        <v>10.345019129154766</v>
      </c>
      <c r="CA16" s="145">
        <v>2.4138076851071451</v>
      </c>
      <c r="CB16" s="134">
        <v>2.7062944177024204</v>
      </c>
      <c r="CC16" s="134"/>
      <c r="CD16" s="134">
        <v>2.51145</v>
      </c>
      <c r="CE16" s="134">
        <v>2.6091148009892464</v>
      </c>
      <c r="CF16" s="134">
        <v>2.6716666666666666E-2</v>
      </c>
      <c r="CG16" s="134">
        <v>4.7116666666666668E-2</v>
      </c>
      <c r="CH16" s="134">
        <v>2.1078999999999999</v>
      </c>
      <c r="CI16" s="134">
        <v>0.96256784065146661</v>
      </c>
      <c r="CJ16" s="134">
        <v>2.4483243549758735</v>
      </c>
      <c r="CK16" s="138">
        <v>2829.98</v>
      </c>
      <c r="CL16" s="138">
        <v>1963.6</v>
      </c>
      <c r="CM16" s="139">
        <v>1.4412202077816256</v>
      </c>
      <c r="CN16" s="138">
        <v>2829.67</v>
      </c>
      <c r="CO16" s="138">
        <v>1562.76</v>
      </c>
      <c r="CP16" s="139">
        <v>1.8106875015997339</v>
      </c>
      <c r="CQ16" s="138">
        <v>2821.55</v>
      </c>
      <c r="CR16" s="138">
        <v>1511.32</v>
      </c>
      <c r="CS16" s="139">
        <v>1.8669441283116748</v>
      </c>
      <c r="CT16" s="138">
        <v>2827.0666666666671</v>
      </c>
      <c r="CU16" s="132">
        <v>44</v>
      </c>
      <c r="CV16" s="134">
        <v>9.6242188134079907</v>
      </c>
      <c r="CW16" s="134">
        <v>2.4458347212076941</v>
      </c>
      <c r="CX16" s="134">
        <v>2.7062944177024204</v>
      </c>
      <c r="CY16" s="146">
        <v>3.6229499999999994</v>
      </c>
      <c r="CZ16" s="146">
        <v>3.2299293779930722</v>
      </c>
      <c r="DA16" s="146">
        <v>9.6466666666666659E-2</v>
      </c>
      <c r="DB16" s="146">
        <v>0.12304999999999999</v>
      </c>
      <c r="DC16" s="146">
        <v>2.2057666666666664</v>
      </c>
      <c r="DD16" s="146">
        <v>1.1216808716267139</v>
      </c>
      <c r="DE16" s="134">
        <v>2.4509268401361424</v>
      </c>
      <c r="DF16" s="138">
        <v>3179.09</v>
      </c>
      <c r="DG16" s="138">
        <v>1832.9</v>
      </c>
      <c r="DH16" s="138">
        <v>3142.82</v>
      </c>
      <c r="DI16" s="138">
        <v>1909.12</v>
      </c>
      <c r="DJ16" s="138">
        <v>3179.09</v>
      </c>
      <c r="DK16" s="138">
        <v>1820.79</v>
      </c>
      <c r="DL16" s="138">
        <v>3167</v>
      </c>
      <c r="DM16" s="143">
        <v>1854.2699999999998</v>
      </c>
      <c r="DN16" s="147">
        <v>1723.63</v>
      </c>
      <c r="DO16" s="147">
        <v>1998.77</v>
      </c>
      <c r="DP16" s="139">
        <f t="shared" si="5"/>
        <v>0.17236881181937946</v>
      </c>
      <c r="DQ16" s="147"/>
      <c r="DR16" s="147"/>
      <c r="DS16" s="17"/>
      <c r="DT16" s="37">
        <f t="shared" si="6"/>
        <v>0.66509591990290629</v>
      </c>
      <c r="DU16" s="37">
        <f t="shared" si="7"/>
        <v>4.8511909665584678</v>
      </c>
      <c r="DV16" s="37">
        <f t="shared" si="8"/>
        <v>-3.9924153536707911</v>
      </c>
      <c r="DW16" s="37"/>
      <c r="DX16" s="37">
        <f t="shared" si="9"/>
        <v>7.579352877357648</v>
      </c>
      <c r="DY16" s="37">
        <f t="shared" si="10"/>
        <v>-7.2294461093572666</v>
      </c>
      <c r="DZ16" s="128" t="s">
        <v>33</v>
      </c>
      <c r="EA16" s="130">
        <v>25.590000152587798</v>
      </c>
      <c r="EB16" s="130">
        <v>27.9699993133544</v>
      </c>
      <c r="EC16" s="200"/>
      <c r="ED16" s="148"/>
      <c r="EE16" s="148"/>
      <c r="EF16" s="148">
        <v>1703.4104332128136</v>
      </c>
      <c r="EG16" s="148">
        <v>1703.4104332128136</v>
      </c>
      <c r="EH16" s="139"/>
      <c r="EI16" s="139"/>
      <c r="EJ16" s="132">
        <v>44</v>
      </c>
      <c r="EK16" s="32"/>
      <c r="EL16" s="32"/>
      <c r="EM16" s="132" t="s">
        <v>66</v>
      </c>
      <c r="EN16" s="42"/>
      <c r="EP16" s="152">
        <v>8.5219093683422393</v>
      </c>
      <c r="EQ16" s="141">
        <v>14.651574106827026</v>
      </c>
      <c r="ES16" s="32"/>
      <c r="ET16" s="32"/>
      <c r="EU16" s="181"/>
      <c r="EV16" s="192"/>
      <c r="EW16" s="192"/>
      <c r="EX16" s="192"/>
      <c r="EY16" s="192"/>
      <c r="EZ16" s="194"/>
      <c r="FA16" s="194"/>
      <c r="FB16" s="195"/>
    </row>
    <row r="17" spans="1:158" s="140" customFormat="1">
      <c r="A17" s="151" t="s">
        <v>28</v>
      </c>
      <c r="B17" s="128" t="s">
        <v>15</v>
      </c>
      <c r="C17" s="128" t="s">
        <v>38</v>
      </c>
      <c r="D17" s="129">
        <v>2410.25</v>
      </c>
      <c r="E17" s="130">
        <v>25.649999618530199</v>
      </c>
      <c r="F17" s="130">
        <v>26.709999084472599</v>
      </c>
      <c r="G17" s="130">
        <v>33.900001525878899</v>
      </c>
      <c r="H17" s="130">
        <v>8.2449414934587999</v>
      </c>
      <c r="I17" s="130">
        <v>0.9828616</v>
      </c>
      <c r="J17" s="130">
        <v>2.6816590876619602</v>
      </c>
      <c r="K17" s="130">
        <v>2.4605578648302102</v>
      </c>
      <c r="L17" s="131">
        <v>0.74935980000000002</v>
      </c>
      <c r="M17" s="132">
        <v>57</v>
      </c>
      <c r="N17" s="153" t="s">
        <v>82</v>
      </c>
      <c r="O17" s="132" t="s">
        <v>66</v>
      </c>
      <c r="P17" s="134">
        <v>3.0752833333333331</v>
      </c>
      <c r="Q17" s="134">
        <v>2.6185025203831085</v>
      </c>
      <c r="R17" s="134">
        <v>9.4400000000000012E-2</v>
      </c>
      <c r="S17" s="134">
        <v>5.8966666666666667E-2</v>
      </c>
      <c r="T17" s="134">
        <v>1.8686749999999999</v>
      </c>
      <c r="U17" s="134">
        <v>1.17461275369046</v>
      </c>
      <c r="V17" s="134">
        <v>3.0634505999999999</v>
      </c>
      <c r="W17" s="134">
        <v>2.7894678000000002</v>
      </c>
      <c r="X17" s="134">
        <f t="shared" si="19"/>
        <v>3.0634505999999999</v>
      </c>
      <c r="Y17" s="134">
        <f t="shared" si="20"/>
        <v>2.5399889285751307</v>
      </c>
      <c r="Z17" s="134">
        <f t="shared" si="21"/>
        <v>1.2060881705175455</v>
      </c>
      <c r="AA17" s="135">
        <v>92.5833333333333</v>
      </c>
      <c r="AB17" s="135">
        <f t="shared" si="22"/>
        <v>2.5833333333333002</v>
      </c>
      <c r="AC17" s="134">
        <v>2.4761778862392414</v>
      </c>
      <c r="AD17" s="136">
        <v>3236.98</v>
      </c>
      <c r="AE17" s="136">
        <v>1820.99</v>
      </c>
      <c r="AF17" s="137">
        <v>1.777593506828703</v>
      </c>
      <c r="AG17" s="136">
        <v>3182.24</v>
      </c>
      <c r="AH17" s="136">
        <v>2080.5</v>
      </c>
      <c r="AI17" s="137">
        <v>1.5295553953376591</v>
      </c>
      <c r="AJ17" s="136">
        <v>3221.42</v>
      </c>
      <c r="AK17" s="136">
        <v>2259.1999999999998</v>
      </c>
      <c r="AL17" s="137">
        <v>1.4259118271954676</v>
      </c>
      <c r="AM17" s="138">
        <v>3213.5466666666666</v>
      </c>
      <c r="AN17" s="138">
        <v>1730.42</v>
      </c>
      <c r="AO17" s="138">
        <v>2259.04</v>
      </c>
      <c r="AP17" s="139">
        <f t="shared" si="23"/>
        <v>0.35214753906826146</v>
      </c>
      <c r="AR17" s="152">
        <v>8.4990001176332619</v>
      </c>
      <c r="AS17" s="141">
        <v>12.945007771445491</v>
      </c>
      <c r="AT17" s="152">
        <v>2.4699811700353589</v>
      </c>
      <c r="AU17" s="152">
        <v>2.699403474509301</v>
      </c>
      <c r="AV17" s="134">
        <v>4.1823375</v>
      </c>
      <c r="AW17" s="134">
        <v>3.5932820597109276</v>
      </c>
      <c r="AX17" s="134">
        <v>9.4612500000000002E-2</v>
      </c>
      <c r="AY17" s="134">
        <v>7.3552499999999993E-2</v>
      </c>
      <c r="AZ17" s="134">
        <v>2.3674750000000002</v>
      </c>
      <c r="BA17" s="134">
        <v>1.1639324245913667</v>
      </c>
      <c r="BB17" s="134">
        <v>4.0768190999999998</v>
      </c>
      <c r="BC17" s="134">
        <v>3.7179492000000001</v>
      </c>
      <c r="BD17" s="146">
        <f>BB17</f>
        <v>4.0768190999999998</v>
      </c>
      <c r="BE17" s="134">
        <f>(BC17^2)/BB17</f>
        <v>3.3906695182478517</v>
      </c>
      <c r="BF17" s="134">
        <f>BD17/BE17</f>
        <v>1.2023640399217439</v>
      </c>
      <c r="BG17" s="135">
        <v>86.58333333333303</v>
      </c>
      <c r="BH17" s="135">
        <f>BG17-90</f>
        <v>-3.4166666666669698</v>
      </c>
      <c r="BI17" s="142">
        <v>2.5631535234606666</v>
      </c>
      <c r="BJ17" s="136">
        <v>3788.27</v>
      </c>
      <c r="BK17" s="136">
        <v>1985.72</v>
      </c>
      <c r="BL17" s="137">
        <v>1.9077563805571782</v>
      </c>
      <c r="BM17" s="136">
        <v>3814.12</v>
      </c>
      <c r="BN17" s="136">
        <v>2016.15</v>
      </c>
      <c r="BO17" s="137">
        <v>1.8917838454480072</v>
      </c>
      <c r="BP17" s="136">
        <v>3814.95</v>
      </c>
      <c r="BQ17" s="136">
        <v>1982.55</v>
      </c>
      <c r="BR17" s="137">
        <v>1.9242642051902852</v>
      </c>
      <c r="BS17" s="138">
        <v>3805.78</v>
      </c>
      <c r="BT17" s="143">
        <v>1994.8066666666666</v>
      </c>
      <c r="BU17" s="139">
        <v>1.9078440350109118</v>
      </c>
      <c r="BV17" s="138">
        <v>25.999761863177724</v>
      </c>
      <c r="BW17" s="138">
        <v>47.369381955570915</v>
      </c>
      <c r="BX17" s="138"/>
      <c r="BY17" s="144"/>
      <c r="BZ17" s="134">
        <v>8.3385483004115297</v>
      </c>
      <c r="CA17" s="145">
        <v>2.4716457757856474</v>
      </c>
      <c r="CB17" s="134">
        <v>2.7035414924399719</v>
      </c>
      <c r="CC17" s="134"/>
      <c r="CD17" s="134">
        <v>3.1053499999999996</v>
      </c>
      <c r="CE17" s="134">
        <v>2.5788828988680819</v>
      </c>
      <c r="CF17" s="134">
        <v>8.3566666666666678E-2</v>
      </c>
      <c r="CG17" s="134">
        <v>5.6983333333333344E-2</v>
      </c>
      <c r="CH17" s="134">
        <v>1.8201499999999999</v>
      </c>
      <c r="CI17" s="134">
        <v>1.2041454078287128</v>
      </c>
      <c r="CJ17" s="134">
        <v>2.4734094702119385</v>
      </c>
      <c r="CK17" s="138">
        <v>3128.99</v>
      </c>
      <c r="CL17" s="138">
        <v>1681</v>
      </c>
      <c r="CM17" s="139">
        <v>1.8613860797144555</v>
      </c>
      <c r="CN17" s="138">
        <v>3114.2</v>
      </c>
      <c r="CO17" s="138">
        <v>1927.53</v>
      </c>
      <c r="CP17" s="139">
        <v>1.6156428174918158</v>
      </c>
      <c r="CQ17" s="138">
        <v>3140.71</v>
      </c>
      <c r="CR17" s="138">
        <v>2130.8000000000002</v>
      </c>
      <c r="CS17" s="139">
        <v>1.4739581377886239</v>
      </c>
      <c r="CT17" s="138">
        <v>3127.9666666666667</v>
      </c>
      <c r="CU17" s="132">
        <v>57</v>
      </c>
      <c r="CV17" s="134">
        <v>8.397549816614351</v>
      </c>
      <c r="CW17" s="134">
        <v>2.4765102487994861</v>
      </c>
      <c r="CX17" s="134">
        <v>2.7035414924399719</v>
      </c>
      <c r="CY17" s="146">
        <v>4.0154833333333331</v>
      </c>
      <c r="CZ17" s="146">
        <v>3.1956693067252182</v>
      </c>
      <c r="DA17" s="146">
        <v>0.10695</v>
      </c>
      <c r="DB17" s="146">
        <v>0.10743333333333334</v>
      </c>
      <c r="DC17" s="146">
        <v>2.0069166666666667</v>
      </c>
      <c r="DD17" s="146">
        <v>1.2565390683206281</v>
      </c>
      <c r="DE17" s="134">
        <v>2.4767064020262719</v>
      </c>
      <c r="DF17" s="138">
        <v>3556.68</v>
      </c>
      <c r="DG17" s="138">
        <v>1899.29</v>
      </c>
      <c r="DH17" s="138">
        <v>3565.93</v>
      </c>
      <c r="DI17" s="138">
        <v>1913.12</v>
      </c>
      <c r="DJ17" s="138">
        <v>3565.93</v>
      </c>
      <c r="DK17" s="138">
        <v>1927.16</v>
      </c>
      <c r="DL17" s="138">
        <v>3562.8466666666664</v>
      </c>
      <c r="DM17" s="143">
        <v>1913.1899999999998</v>
      </c>
      <c r="DN17" s="147">
        <v>2070.91</v>
      </c>
      <c r="DO17" s="147">
        <v>2248.5300000000002</v>
      </c>
      <c r="DP17" s="139">
        <f t="shared" si="5"/>
        <v>8.9447223706075898E-2</v>
      </c>
      <c r="DQ17" s="147"/>
      <c r="DR17" s="147"/>
      <c r="DS17" s="17"/>
      <c r="DT17" s="37">
        <f t="shared" si="6"/>
        <v>-1.4461694929326114</v>
      </c>
      <c r="DU17" s="37">
        <f t="shared" si="7"/>
        <v>-0.72853317835572506</v>
      </c>
      <c r="DV17" s="37">
        <f t="shared" si="8"/>
        <v>-0.72290290206573171</v>
      </c>
      <c r="DW17" s="37"/>
      <c r="DX17" s="37">
        <f t="shared" si="9"/>
        <v>-7.6159755856121238</v>
      </c>
      <c r="DY17" s="37">
        <f t="shared" si="10"/>
        <v>-14.913743645848637</v>
      </c>
      <c r="DZ17" s="128" t="s">
        <v>38</v>
      </c>
      <c r="EA17" s="130">
        <v>25.649999618530199</v>
      </c>
      <c r="EB17" s="130">
        <v>26.709999084472599</v>
      </c>
      <c r="EC17" s="200"/>
      <c r="ED17" s="148"/>
      <c r="EE17" s="148"/>
      <c r="EF17" s="148">
        <v>1688.3690950994057</v>
      </c>
      <c r="EG17" s="148">
        <v>2178.6296153729691</v>
      </c>
      <c r="EH17" s="139"/>
      <c r="EI17" s="139"/>
      <c r="EJ17" s="132">
        <v>57</v>
      </c>
      <c r="EK17" s="32"/>
      <c r="EL17" s="32"/>
      <c r="EM17" s="132" t="s">
        <v>66</v>
      </c>
      <c r="EN17" s="42"/>
      <c r="EP17" s="152">
        <v>8.4990001176332619</v>
      </c>
      <c r="EQ17" s="141">
        <v>12.945007771445491</v>
      </c>
      <c r="ES17" s="32"/>
      <c r="ET17" s="32"/>
      <c r="EU17" s="181"/>
      <c r="EV17" s="192"/>
      <c r="EW17" s="192"/>
      <c r="EX17" s="192"/>
      <c r="EY17" s="192"/>
      <c r="EZ17" s="194"/>
      <c r="FA17" s="194"/>
      <c r="FB17" s="195"/>
    </row>
    <row r="18" spans="1:158" s="140" customFormat="1">
      <c r="A18" s="151" t="s">
        <v>28</v>
      </c>
      <c r="B18" s="128" t="s">
        <v>15</v>
      </c>
      <c r="C18" s="128" t="s">
        <v>39</v>
      </c>
      <c r="D18" s="129">
        <v>2410.46</v>
      </c>
      <c r="E18" s="130">
        <v>25.639999389648398</v>
      </c>
      <c r="F18" s="130">
        <v>26.379999160766602</v>
      </c>
      <c r="G18" s="130">
        <v>33.310001373291001</v>
      </c>
      <c r="H18" s="130">
        <v>8.0057239441589907</v>
      </c>
      <c r="I18" s="130">
        <v>0.76377729999999999</v>
      </c>
      <c r="J18" s="130">
        <v>2.6630505149935</v>
      </c>
      <c r="K18" s="130">
        <v>2.4498540422696098</v>
      </c>
      <c r="L18" s="131">
        <v>0.55847460000000004</v>
      </c>
      <c r="M18" s="132">
        <v>58</v>
      </c>
      <c r="N18" s="153" t="s">
        <v>82</v>
      </c>
      <c r="O18" s="132" t="s">
        <v>66</v>
      </c>
      <c r="P18" s="134">
        <v>3.0248166666666667</v>
      </c>
      <c r="Q18" s="134">
        <v>2.5537353039645381</v>
      </c>
      <c r="R18" s="134">
        <v>0.10111666666666666</v>
      </c>
      <c r="S18" s="134">
        <v>0.10441666666666666</v>
      </c>
      <c r="T18" s="134">
        <v>1.9675</v>
      </c>
      <c r="U18" s="134">
        <v>1.187910158948168</v>
      </c>
      <c r="V18" s="134">
        <v>3.023361</v>
      </c>
      <c r="W18" s="134">
        <v>2.7067435999999998</v>
      </c>
      <c r="X18" s="134">
        <f t="shared" si="19"/>
        <v>3.023361</v>
      </c>
      <c r="Y18" s="134">
        <f t="shared" si="20"/>
        <v>2.4232835298665818</v>
      </c>
      <c r="Z18" s="134">
        <f t="shared" si="21"/>
        <v>1.2476299049358275</v>
      </c>
      <c r="AA18" s="135">
        <v>70.7916666666667</v>
      </c>
      <c r="AB18" s="135">
        <f t="shared" si="22"/>
        <v>-19.2083333333333</v>
      </c>
      <c r="AC18" s="134">
        <v>2.4604369354036595</v>
      </c>
      <c r="AD18" s="136">
        <v>3059.59</v>
      </c>
      <c r="AE18" s="136">
        <v>1614.24</v>
      </c>
      <c r="AF18" s="137">
        <v>1.8953749132718802</v>
      </c>
      <c r="AG18" s="136">
        <v>3086.36</v>
      </c>
      <c r="AH18" s="136">
        <v>1898.44</v>
      </c>
      <c r="AI18" s="137">
        <v>1.6257348138471588</v>
      </c>
      <c r="AJ18" s="136">
        <v>3049.97</v>
      </c>
      <c r="AK18" s="136">
        <v>1970.75</v>
      </c>
      <c r="AL18" s="137">
        <v>1.547618926804516</v>
      </c>
      <c r="AM18" s="138">
        <v>3065.3066666666668</v>
      </c>
      <c r="AN18" s="135">
        <v>1546.94</v>
      </c>
      <c r="AO18" s="135">
        <v>2089.9899999999998</v>
      </c>
      <c r="AP18" s="139">
        <f t="shared" si="23"/>
        <v>0.41266518048716611</v>
      </c>
      <c r="AR18" s="134">
        <v>8.4276832827065125</v>
      </c>
      <c r="AS18" s="141">
        <v>12.796635626314206</v>
      </c>
      <c r="AT18" s="134">
        <v>2.455253368888437</v>
      </c>
      <c r="AU18" s="134">
        <v>2.6812179236093971</v>
      </c>
      <c r="AV18" s="134">
        <v>4.3913666666666664</v>
      </c>
      <c r="AW18" s="134">
        <v>3.3099391039995143</v>
      </c>
      <c r="AX18" s="134">
        <v>0.13298333333333334</v>
      </c>
      <c r="AY18" s="134">
        <v>9.7583333333333327E-2</v>
      </c>
      <c r="AZ18" s="134">
        <v>2.2593666666666667</v>
      </c>
      <c r="BA18" s="134">
        <v>1.3267212866123204</v>
      </c>
      <c r="BB18" s="134">
        <v>4.1640063999999999</v>
      </c>
      <c r="BC18" s="134">
        <v>3.6788034000000001</v>
      </c>
      <c r="BD18" s="146">
        <f>BB18</f>
        <v>4.1640063999999999</v>
      </c>
      <c r="BE18" s="134">
        <f>(BC18^2)/BB18</f>
        <v>3.2501377653625991</v>
      </c>
      <c r="BF18" s="134">
        <f>BD18/BE18</f>
        <v>1.2811784301504665</v>
      </c>
      <c r="BG18" s="135">
        <v>103.0833333333333</v>
      </c>
      <c r="BH18" s="135">
        <f>BG18-90</f>
        <v>13.0833333333333</v>
      </c>
      <c r="BI18" s="142">
        <v>2.5471881179924729</v>
      </c>
      <c r="BJ18" s="136">
        <v>3728.66</v>
      </c>
      <c r="BK18" s="136">
        <v>1940.84</v>
      </c>
      <c r="BL18" s="137">
        <v>1.921157849178706</v>
      </c>
      <c r="BM18" s="136">
        <v>3783.19</v>
      </c>
      <c r="BN18" s="136">
        <v>1930.22</v>
      </c>
      <c r="BO18" s="137">
        <v>1.9599786552828176</v>
      </c>
      <c r="BP18" s="136">
        <v>3755.72</v>
      </c>
      <c r="BQ18" s="136">
        <v>1985.42</v>
      </c>
      <c r="BR18" s="137">
        <v>1.8916501294436441</v>
      </c>
      <c r="BS18" s="138">
        <v>3755.8566666666666</v>
      </c>
      <c r="BT18" s="143">
        <v>1952.1599999999999</v>
      </c>
      <c r="BU18" s="139">
        <v>1.9239491981531569</v>
      </c>
      <c r="BV18" s="138">
        <v>22.31600135355426</v>
      </c>
      <c r="BW18" s="138">
        <v>40.657879768301456</v>
      </c>
      <c r="BX18" s="138"/>
      <c r="BY18" s="144"/>
      <c r="BZ18" s="134">
        <v>9.2375596531714113</v>
      </c>
      <c r="CA18" s="145">
        <v>2.444806407420705</v>
      </c>
      <c r="CB18" s="134">
        <v>2.6857208357223938</v>
      </c>
      <c r="CC18" s="134"/>
      <c r="CD18" s="134">
        <v>3.0375500000000004</v>
      </c>
      <c r="CE18" s="134">
        <v>2.5340929632845546</v>
      </c>
      <c r="CF18" s="134">
        <v>9.5233333333333337E-2</v>
      </c>
      <c r="CG18" s="134">
        <v>0.13908333333333334</v>
      </c>
      <c r="CH18" s="134">
        <v>1.8690166666666665</v>
      </c>
      <c r="CI18" s="134">
        <v>1.1986734677890001</v>
      </c>
      <c r="CJ18" s="134">
        <v>2.4478904319894985</v>
      </c>
      <c r="CK18" s="138">
        <v>2949.96</v>
      </c>
      <c r="CL18" s="138">
        <v>1537.07</v>
      </c>
      <c r="CM18" s="139">
        <v>1.9192099253775041</v>
      </c>
      <c r="CN18" s="138">
        <v>2984.41</v>
      </c>
      <c r="CO18" s="138">
        <v>1783.81</v>
      </c>
      <c r="CP18" s="139">
        <v>1.6730537445131488</v>
      </c>
      <c r="CQ18" s="138">
        <v>2976.7</v>
      </c>
      <c r="CR18" s="138">
        <v>1992.23</v>
      </c>
      <c r="CS18" s="139">
        <v>1.4941547913644508</v>
      </c>
      <c r="CT18" s="138">
        <v>2970.3566666666666</v>
      </c>
      <c r="CU18" s="132">
        <v>58</v>
      </c>
      <c r="CV18" s="134">
        <v>8.1773119273119192</v>
      </c>
      <c r="CW18" s="134">
        <v>2.4661010654885653</v>
      </c>
      <c r="CX18" s="134">
        <v>2.6857208357223938</v>
      </c>
      <c r="CY18" s="146">
        <v>3.8150333333333335</v>
      </c>
      <c r="CZ18" s="146">
        <v>3.2732983827139992</v>
      </c>
      <c r="DA18" s="146">
        <v>9.9650000000000016E-2</v>
      </c>
      <c r="DB18" s="146">
        <v>7.5333333333333335E-2</v>
      </c>
      <c r="DC18" s="146">
        <v>1.9494666666666667</v>
      </c>
      <c r="DD18" s="146">
        <v>1.1655012428687188</v>
      </c>
      <c r="DE18" s="134">
        <v>2.458409210091395</v>
      </c>
      <c r="DF18" s="138">
        <v>3676.55</v>
      </c>
      <c r="DG18" s="138">
        <v>1955.46</v>
      </c>
      <c r="DH18" s="138">
        <v>3728.03</v>
      </c>
      <c r="DI18" s="138">
        <v>1986.14</v>
      </c>
      <c r="DJ18" s="138">
        <v>3716.51</v>
      </c>
      <c r="DK18" s="138">
        <v>2032.96</v>
      </c>
      <c r="DL18" s="138">
        <v>3707.03</v>
      </c>
      <c r="DM18" s="143">
        <v>1991.5200000000002</v>
      </c>
      <c r="DN18" s="147">
        <v>1918.83</v>
      </c>
      <c r="DO18" s="147">
        <v>2158.46</v>
      </c>
      <c r="DP18" s="139">
        <f t="shared" si="5"/>
        <v>0.13268132334311325</v>
      </c>
      <c r="DQ18" s="147">
        <v>1918.83</v>
      </c>
      <c r="DR18" s="147">
        <v>2158.46</v>
      </c>
      <c r="DS18" s="17">
        <v>0.13268132334311325</v>
      </c>
      <c r="DT18" s="37">
        <f t="shared" si="6"/>
        <v>-3.8121753502282383</v>
      </c>
      <c r="DU18" s="37">
        <f t="shared" si="7"/>
        <v>-2.3030458051314309</v>
      </c>
      <c r="DV18" s="37">
        <f t="shared" si="8"/>
        <v>-1.544704804293759</v>
      </c>
      <c r="DW18" s="37"/>
      <c r="DX18" s="187">
        <f t="shared" si="9"/>
        <v>3.7882459623833422</v>
      </c>
      <c r="DY18" s="37">
        <f t="shared" si="10"/>
        <v>-7.7342179146243071</v>
      </c>
      <c r="DZ18" s="128" t="s">
        <v>39</v>
      </c>
      <c r="EA18" s="130">
        <v>25.639999389648398</v>
      </c>
      <c r="EB18" s="130">
        <v>26.379999160766602</v>
      </c>
      <c r="EC18" s="200"/>
      <c r="ED18" s="148">
        <v>1683.0299089726916</v>
      </c>
      <c r="EE18" s="148">
        <v>1975.9541984732823</v>
      </c>
      <c r="EF18" s="148">
        <v>1638.5092646438882</v>
      </c>
      <c r="EG18" s="148">
        <v>2148.2084007138928</v>
      </c>
      <c r="EH18" s="139">
        <f>(EE18^2-ED18^2)/(2*ED18^2)</f>
        <v>0.18919177204125645</v>
      </c>
      <c r="EI18" s="139"/>
      <c r="EJ18" s="132">
        <v>58</v>
      </c>
      <c r="EK18" s="32">
        <f>(ED18-DN18)/DN18*100</f>
        <v>-12.288743193889418</v>
      </c>
      <c r="EL18" s="32">
        <f>(EE18-DO18)/DO18*100</f>
        <v>-8.4553710296562237</v>
      </c>
      <c r="EM18" s="132" t="s">
        <v>66</v>
      </c>
      <c r="EN18" s="42">
        <f t="shared" si="18"/>
        <v>292.9242895005907</v>
      </c>
      <c r="EP18" s="134">
        <v>8.4276832827065125</v>
      </c>
      <c r="EQ18" s="141">
        <v>12.796635626314206</v>
      </c>
      <c r="ES18" s="32">
        <f>(ED18-DN18)/DN18*100</f>
        <v>-12.288743193889418</v>
      </c>
      <c r="ET18" s="32">
        <f>(EE18-DO18)/DO18*100</f>
        <v>-8.4553710296562237</v>
      </c>
      <c r="EU18" s="181"/>
      <c r="EV18" s="192">
        <f>ED18-ED18*0.03</f>
        <v>1632.5390117035108</v>
      </c>
      <c r="EW18" s="192">
        <f>EE18-EE18*0.03</f>
        <v>1916.6755725190837</v>
      </c>
      <c r="EX18" s="192">
        <f>(ED18+ED18*0.03)</f>
        <v>1733.5208062418724</v>
      </c>
      <c r="EY18" s="192">
        <f>(EE18+EE18*0.03)</f>
        <v>2035.2328244274809</v>
      </c>
      <c r="EZ18" s="194">
        <f>(EV18-DN18)/DN18*100</f>
        <v>-14.920080898072738</v>
      </c>
      <c r="FA18" s="194">
        <f>(EW18-DO18)/DO18*100</f>
        <v>-11.201709898766541</v>
      </c>
      <c r="FB18" s="196">
        <v>58</v>
      </c>
    </row>
    <row r="19" spans="1:158" s="140" customFormat="1">
      <c r="A19" s="151" t="s">
        <v>28</v>
      </c>
      <c r="B19" s="128" t="s">
        <v>15</v>
      </c>
      <c r="C19" s="128" t="s">
        <v>40</v>
      </c>
      <c r="D19" s="129">
        <v>2410.5300000000002</v>
      </c>
      <c r="E19" s="130">
        <v>25.620000839233398</v>
      </c>
      <c r="F19" s="130">
        <v>27.559999465942301</v>
      </c>
      <c r="G19" s="130">
        <v>34.7299995422363</v>
      </c>
      <c r="H19" s="130">
        <v>8.0000172653143302</v>
      </c>
      <c r="I19" s="130">
        <v>0.52030160000000003</v>
      </c>
      <c r="J19" s="130">
        <v>2.6616794497542</v>
      </c>
      <c r="K19" s="130">
        <v>2.4487446342265402</v>
      </c>
      <c r="L19" s="131">
        <v>0.35567379999999998</v>
      </c>
      <c r="M19" s="132">
        <v>59</v>
      </c>
      <c r="N19" s="153" t="s">
        <v>82</v>
      </c>
      <c r="O19" s="132" t="s">
        <v>66</v>
      </c>
      <c r="P19" s="134">
        <v>2.9003499999999995</v>
      </c>
      <c r="Q19" s="134">
        <v>2.6527339396104281</v>
      </c>
      <c r="R19" s="134">
        <v>7.6408333333333342E-2</v>
      </c>
      <c r="S19" s="134">
        <v>6.561666666666667E-2</v>
      </c>
      <c r="T19" s="134">
        <v>1.8868583333333333</v>
      </c>
      <c r="U19" s="134">
        <v>1.0934603147916637</v>
      </c>
      <c r="V19" s="134">
        <v>2.9143327999999999</v>
      </c>
      <c r="W19" s="134">
        <v>2.7265628</v>
      </c>
      <c r="X19" s="134">
        <f t="shared" si="19"/>
        <v>2.9143327999999999</v>
      </c>
      <c r="Y19" s="134">
        <f t="shared" si="20"/>
        <v>2.5508907913138268</v>
      </c>
      <c r="Z19" s="134">
        <f t="shared" si="21"/>
        <v>1.142476506608495</v>
      </c>
      <c r="AA19" s="135">
        <v>104.333333333333</v>
      </c>
      <c r="AB19" s="135">
        <f t="shared" si="22"/>
        <v>14.333333333333002</v>
      </c>
      <c r="AC19" s="134">
        <v>2.465938013938247</v>
      </c>
      <c r="AD19" s="136">
        <v>2992.48</v>
      </c>
      <c r="AE19" s="136">
        <v>1997.82</v>
      </c>
      <c r="AF19" s="137">
        <v>1.4978726812225327</v>
      </c>
      <c r="AG19" s="136">
        <v>3012.13</v>
      </c>
      <c r="AH19" s="136">
        <v>2028.1</v>
      </c>
      <c r="AI19" s="137">
        <v>1.4851979685419852</v>
      </c>
      <c r="AJ19" s="136">
        <v>2985.6</v>
      </c>
      <c r="AK19" s="136">
        <v>2090.64</v>
      </c>
      <c r="AL19" s="137">
        <v>1.4280794397887728</v>
      </c>
      <c r="AM19" s="138">
        <v>2996.7366666666671</v>
      </c>
      <c r="AN19" s="138">
        <v>1620.77</v>
      </c>
      <c r="AO19" s="135">
        <v>2090.8450000000003</v>
      </c>
      <c r="AP19" s="139">
        <f t="shared" si="23"/>
        <v>0.3320911494688169</v>
      </c>
      <c r="AR19" s="134">
        <v>8.2785016987055524</v>
      </c>
      <c r="AS19" s="141">
        <v>13.029057610498231</v>
      </c>
      <c r="AT19" s="134">
        <v>2.4627454325241334</v>
      </c>
      <c r="AU19" s="134">
        <v>2.6850252973782669</v>
      </c>
      <c r="AV19" s="134">
        <v>4.4233333333333329</v>
      </c>
      <c r="AW19" s="134">
        <v>3.8541896912835978</v>
      </c>
      <c r="AX19" s="134">
        <v>5.8899999999999994E-2</v>
      </c>
      <c r="AY19" s="134">
        <v>4.7133333333333333E-2</v>
      </c>
      <c r="AZ19" s="134">
        <v>2.5814666666666666</v>
      </c>
      <c r="BA19" s="134">
        <v>1.1476688195541791</v>
      </c>
      <c r="BB19" s="134">
        <v>4.1006260000000001</v>
      </c>
      <c r="BC19" s="134">
        <v>3.7406459999999999</v>
      </c>
      <c r="BD19" s="146">
        <f>BB19</f>
        <v>4.1006260000000001</v>
      </c>
      <c r="BE19" s="134">
        <f>(BC19^2)/BB19</f>
        <v>3.4122674190028546</v>
      </c>
      <c r="BF19" s="134">
        <f>BD19/BE19</f>
        <v>1.2017305493595518</v>
      </c>
      <c r="BG19" s="135">
        <v>80.91666666666697</v>
      </c>
      <c r="BH19" s="135">
        <f>BG19-90</f>
        <v>-9.0833333333330302</v>
      </c>
      <c r="BI19" s="142">
        <v>2.5510692967913964</v>
      </c>
      <c r="BJ19" s="136">
        <v>3610.69</v>
      </c>
      <c r="BK19" s="136">
        <v>1940.35</v>
      </c>
      <c r="BL19" s="137">
        <v>1.8608446929677636</v>
      </c>
      <c r="BM19" s="136">
        <v>3658.84</v>
      </c>
      <c r="BN19" s="136">
        <v>1926.43</v>
      </c>
      <c r="BO19" s="137">
        <v>1.8992852063142704</v>
      </c>
      <c r="BP19" s="136">
        <v>3669.35</v>
      </c>
      <c r="BQ19" s="136">
        <v>1982.96</v>
      </c>
      <c r="BR19" s="137">
        <v>1.8504407552345987</v>
      </c>
      <c r="BS19" s="138">
        <v>3646.2933333333335</v>
      </c>
      <c r="BT19" s="143">
        <v>1949.9133333333332</v>
      </c>
      <c r="BU19" s="139">
        <v>1.869977127188559</v>
      </c>
      <c r="BV19" s="138">
        <v>21.817215556996626</v>
      </c>
      <c r="BW19" s="138">
        <v>39.749133948417068</v>
      </c>
      <c r="BX19" s="138"/>
      <c r="BY19" s="144"/>
      <c r="BZ19" s="134">
        <v>8.4957321170700641</v>
      </c>
      <c r="CA19" s="145">
        <v>2.4542236314652124</v>
      </c>
      <c r="CB19" s="134">
        <v>2.6909991492973164</v>
      </c>
      <c r="CC19" s="134"/>
      <c r="CD19" s="134">
        <v>2.8682499999999997</v>
      </c>
      <c r="CE19" s="134">
        <v>2.5095899140978344</v>
      </c>
      <c r="CF19" s="134">
        <v>8.4333333333333343E-2</v>
      </c>
      <c r="CG19" s="134">
        <v>3.9750000000000008E-2</v>
      </c>
      <c r="CH19" s="134">
        <v>1.8379333333333334</v>
      </c>
      <c r="CI19" s="134">
        <v>1.1429158142082745</v>
      </c>
      <c r="CJ19" s="134">
        <v>2.4632923046650572</v>
      </c>
      <c r="CK19" s="138">
        <v>2910.59</v>
      </c>
      <c r="CL19" s="138">
        <v>1499.15</v>
      </c>
      <c r="CM19" s="139">
        <v>1.9414935129906947</v>
      </c>
      <c r="CN19" s="138">
        <v>2949.18</v>
      </c>
      <c r="CO19" s="138">
        <v>1577.92</v>
      </c>
      <c r="CP19" s="139">
        <v>1.8690301155952138</v>
      </c>
      <c r="CQ19" s="138">
        <v>2981.72</v>
      </c>
      <c r="CR19" s="138">
        <v>1873.2</v>
      </c>
      <c r="CS19" s="139">
        <v>1.5917787742899849</v>
      </c>
      <c r="CT19" s="138">
        <v>2947.1633333333334</v>
      </c>
      <c r="CU19" s="132">
        <v>59</v>
      </c>
      <c r="CV19" s="134">
        <v>8.3495074050522078</v>
      </c>
      <c r="CW19" s="134">
        <v>2.4663139760568451</v>
      </c>
      <c r="CX19" s="134">
        <v>2.6909991492973164</v>
      </c>
      <c r="CY19" s="146">
        <v>3.5418500000000002</v>
      </c>
      <c r="CZ19" s="146">
        <v>3.4712718156550326</v>
      </c>
      <c r="DA19" s="146">
        <v>0.10643333333333332</v>
      </c>
      <c r="DB19" s="146">
        <v>5.2216666666666668E-2</v>
      </c>
      <c r="DC19" s="146">
        <v>2.0065500000000003</v>
      </c>
      <c r="DD19" s="146">
        <v>1.020332082329787</v>
      </c>
      <c r="DE19" s="134">
        <v>2.4638848858701143</v>
      </c>
      <c r="DF19" s="138">
        <v>3659.66</v>
      </c>
      <c r="DG19" s="138">
        <v>1983.55</v>
      </c>
      <c r="DH19" s="138">
        <v>3671.34</v>
      </c>
      <c r="DI19" s="138">
        <v>1969.09</v>
      </c>
      <c r="DJ19" s="138">
        <v>3622.14</v>
      </c>
      <c r="DK19" s="138">
        <v>1998.21</v>
      </c>
      <c r="DL19" s="138">
        <v>3651.0466666666666</v>
      </c>
      <c r="DM19" s="143">
        <v>1983.6166666666668</v>
      </c>
      <c r="DN19" s="147">
        <v>1853.57</v>
      </c>
      <c r="DO19" s="147">
        <v>2237.13</v>
      </c>
      <c r="DP19" s="139">
        <f t="shared" si="5"/>
        <v>0.22834050724990662</v>
      </c>
      <c r="DQ19" s="147"/>
      <c r="DR19" s="147"/>
      <c r="DS19" s="17"/>
      <c r="DT19" s="37">
        <f t="shared" si="6"/>
        <v>-0.73365662267730025</v>
      </c>
      <c r="DU19" s="37">
        <f t="shared" si="7"/>
        <v>-1.4573042873371727</v>
      </c>
      <c r="DV19" s="37">
        <f t="shared" si="8"/>
        <v>0.73434936950571261</v>
      </c>
      <c r="DW19" s="37"/>
      <c r="DX19" s="37">
        <f t="shared" si="9"/>
        <v>7.0160105454159734</v>
      </c>
      <c r="DY19" s="37">
        <f t="shared" si="10"/>
        <v>-11.332078749707586</v>
      </c>
      <c r="DZ19" s="128" t="s">
        <v>40</v>
      </c>
      <c r="EA19" s="130">
        <v>25.620000839233398</v>
      </c>
      <c r="EB19" s="130">
        <v>27.559999465942301</v>
      </c>
      <c r="EC19" s="200"/>
      <c r="ED19" s="148"/>
      <c r="EE19" s="148"/>
      <c r="EF19" s="148" t="e">
        <v>#VALUE!</v>
      </c>
      <c r="EG19" s="148">
        <v>2081.5709566421679</v>
      </c>
      <c r="EH19" s="139"/>
      <c r="EI19" s="139"/>
      <c r="EJ19" s="132">
        <v>59</v>
      </c>
      <c r="EK19" s="32"/>
      <c r="EL19" s="32"/>
      <c r="EM19" s="132" t="s">
        <v>66</v>
      </c>
      <c r="EN19" s="42"/>
      <c r="EP19" s="134">
        <v>8.2785016987055524</v>
      </c>
      <c r="EQ19" s="141">
        <v>13.029057610498231</v>
      </c>
      <c r="ES19" s="32"/>
      <c r="ET19" s="32"/>
      <c r="EU19" s="181"/>
      <c r="EV19" s="192"/>
      <c r="EW19" s="192"/>
      <c r="EX19" s="192"/>
      <c r="EY19" s="192"/>
      <c r="EZ19" s="194"/>
      <c r="FA19" s="194"/>
      <c r="FB19" s="195"/>
    </row>
    <row r="20" spans="1:158" s="167" customFormat="1">
      <c r="A20" s="154" t="s">
        <v>28</v>
      </c>
      <c r="B20" s="155" t="s">
        <v>15</v>
      </c>
      <c r="C20" s="155" t="s">
        <v>30</v>
      </c>
      <c r="D20" s="156">
        <v>1854.97</v>
      </c>
      <c r="E20" s="157">
        <v>25.559999465942301</v>
      </c>
      <c r="F20" s="157">
        <v>27.389999389648398</v>
      </c>
      <c r="G20" s="157">
        <v>36.830001831054602</v>
      </c>
      <c r="H20" s="157">
        <v>3.9144455776196199</v>
      </c>
      <c r="I20" s="157">
        <v>3.6250150000000002E-2</v>
      </c>
      <c r="J20" s="157">
        <v>2.73067084687289</v>
      </c>
      <c r="K20" s="157">
        <v>2.6237802226681302</v>
      </c>
      <c r="L20" s="158">
        <v>1.9736670000000001E-2</v>
      </c>
      <c r="M20" s="159">
        <v>37</v>
      </c>
      <c r="N20" s="160" t="s">
        <v>77</v>
      </c>
      <c r="O20" s="159" t="s">
        <v>68</v>
      </c>
      <c r="P20" s="161">
        <v>3.6928833333333331</v>
      </c>
      <c r="Q20" s="161">
        <v>3.2640500680790074</v>
      </c>
      <c r="R20" s="161">
        <v>3.6150000000000002E-2</v>
      </c>
      <c r="S20" s="161">
        <v>6.2299999999999994E-2</v>
      </c>
      <c r="T20" s="161">
        <v>1.9997333333333334</v>
      </c>
      <c r="U20" s="161">
        <v>1.1393707038696914</v>
      </c>
      <c r="V20" s="161">
        <v>3.7409433999999999</v>
      </c>
      <c r="W20" s="161">
        <v>3.4565275</v>
      </c>
      <c r="X20" s="161">
        <f t="shared" si="19"/>
        <v>3.7409433999999999</v>
      </c>
      <c r="Y20" s="161">
        <f t="shared" si="20"/>
        <v>3.1937351306240696</v>
      </c>
      <c r="Z20" s="161">
        <f t="shared" si="21"/>
        <v>1.171338024912856</v>
      </c>
      <c r="AA20" s="162">
        <v>99.666666666667027</v>
      </c>
      <c r="AB20" s="162">
        <f t="shared" si="22"/>
        <v>9.6666666666670267</v>
      </c>
      <c r="AC20" s="161">
        <v>2.6161497495301806</v>
      </c>
      <c r="AD20" s="163">
        <v>4187.41</v>
      </c>
      <c r="AE20" s="163">
        <v>2560.7600000000002</v>
      </c>
      <c r="AF20" s="164">
        <v>1.6352215748449677</v>
      </c>
      <c r="AG20" s="163">
        <v>4187.2700000000004</v>
      </c>
      <c r="AH20" s="163">
        <v>2775.76</v>
      </c>
      <c r="AI20" s="164">
        <v>1.5085129838314553</v>
      </c>
      <c r="AJ20" s="163">
        <v>4213.96</v>
      </c>
      <c r="AK20" s="163">
        <v>2930.14</v>
      </c>
      <c r="AL20" s="164">
        <v>1.4381428873705695</v>
      </c>
      <c r="AM20" s="165">
        <v>4196.2133333333331</v>
      </c>
      <c r="AN20" s="165">
        <v>2561.2049999999999</v>
      </c>
      <c r="AO20" s="162">
        <v>2979.415</v>
      </c>
      <c r="AP20" s="166">
        <f t="shared" si="23"/>
        <v>0.1766176495965282</v>
      </c>
      <c r="AR20" s="161">
        <v>3.4244811782275009</v>
      </c>
      <c r="AS20" s="168">
        <v>6.6760002947461494</v>
      </c>
      <c r="AT20" s="161">
        <v>2.6224915590624747</v>
      </c>
      <c r="AU20" s="161">
        <v>2.7154827549021108</v>
      </c>
      <c r="AV20" s="161">
        <v>4.5235499999999993</v>
      </c>
      <c r="AW20" s="161">
        <v>4.2270093888895053</v>
      </c>
      <c r="AX20" s="161">
        <v>5.7533333333333339E-2</v>
      </c>
      <c r="AY20" s="161">
        <v>7.4899999999999994E-2</v>
      </c>
      <c r="AZ20" s="161">
        <v>2.3563499999999999</v>
      </c>
      <c r="BA20" s="161">
        <v>1.0701537621113255</v>
      </c>
      <c r="BB20" s="161"/>
      <c r="BC20" s="161"/>
      <c r="BD20" s="169"/>
      <c r="BE20" s="161"/>
      <c r="BF20" s="161"/>
      <c r="BG20" s="162"/>
      <c r="BH20" s="162"/>
      <c r="BI20" s="170">
        <v>2.6523059990623024</v>
      </c>
      <c r="BJ20" s="163">
        <v>4725.66</v>
      </c>
      <c r="BK20" s="163">
        <v>2512.67</v>
      </c>
      <c r="BL20" s="164">
        <v>1.8807324479537701</v>
      </c>
      <c r="BM20" s="163">
        <v>4734.91</v>
      </c>
      <c r="BN20" s="163">
        <v>2506.9499999999998</v>
      </c>
      <c r="BO20" s="164">
        <v>1.8887133768124615</v>
      </c>
      <c r="BP20" s="163">
        <v>4754.49</v>
      </c>
      <c r="BQ20" s="163">
        <v>2586.13</v>
      </c>
      <c r="BR20" s="164">
        <v>1.8384574634685804</v>
      </c>
      <c r="BS20" s="165">
        <v>4738.3533333333335</v>
      </c>
      <c r="BT20" s="171">
        <v>2535.25</v>
      </c>
      <c r="BU20" s="166">
        <v>1.8689885941557376</v>
      </c>
      <c r="BV20" s="165">
        <v>54.91729103463004</v>
      </c>
      <c r="BW20" s="165">
        <v>100.05469083426037</v>
      </c>
      <c r="BX20" s="165"/>
      <c r="BY20" s="172"/>
      <c r="BZ20" s="161">
        <v>3.4984713985782028</v>
      </c>
      <c r="CA20" s="173">
        <v>2.6246227120203587</v>
      </c>
      <c r="CB20" s="161">
        <v>2.7191217384665687</v>
      </c>
      <c r="CC20" s="161"/>
      <c r="CD20" s="161">
        <v>3.6064333333333334</v>
      </c>
      <c r="CE20" s="161">
        <v>3.1263699207280804</v>
      </c>
      <c r="CF20" s="161">
        <v>4.5216666666666662E-2</v>
      </c>
      <c r="CG20" s="161">
        <v>4.5533333333333342E-2</v>
      </c>
      <c r="CH20" s="161">
        <v>1.9396166666666668</v>
      </c>
      <c r="CI20" s="161">
        <v>1.1535529783031735</v>
      </c>
      <c r="CJ20" s="161">
        <v>2.6139604720355751</v>
      </c>
      <c r="CK20" s="165">
        <v>4015.23</v>
      </c>
      <c r="CL20" s="165">
        <v>2397.9299999999998</v>
      </c>
      <c r="CM20" s="166">
        <v>1.6744567189200688</v>
      </c>
      <c r="CN20" s="165">
        <v>4014.83</v>
      </c>
      <c r="CO20" s="165">
        <v>2419.7199999999998</v>
      </c>
      <c r="CP20" s="166">
        <v>1.6592126361727804</v>
      </c>
      <c r="CQ20" s="165">
        <v>4027.97</v>
      </c>
      <c r="CR20" s="165">
        <v>2746.36</v>
      </c>
      <c r="CS20" s="166">
        <v>1.466657685081344</v>
      </c>
      <c r="CT20" s="165">
        <v>4019.3433333333328</v>
      </c>
      <c r="CU20" s="159">
        <v>37</v>
      </c>
      <c r="CV20" s="161">
        <v>3.4135319865001672</v>
      </c>
      <c r="CW20" s="161">
        <v>2.6263036481721329</v>
      </c>
      <c r="CX20" s="161">
        <v>2.7191217384665687</v>
      </c>
      <c r="CY20" s="169">
        <v>4.3265833333333328</v>
      </c>
      <c r="CZ20" s="169">
        <v>4.0177985965317777</v>
      </c>
      <c r="DA20" s="169">
        <v>8.0133333333333348E-2</v>
      </c>
      <c r="DB20" s="169">
        <v>9.006666666666667E-2</v>
      </c>
      <c r="DC20" s="169">
        <v>1.8627833333333335</v>
      </c>
      <c r="DD20" s="169">
        <v>1.0768542099318026</v>
      </c>
      <c r="DE20" s="161">
        <v>2.6153330089699032</v>
      </c>
      <c r="DF20" s="165">
        <v>4572.16</v>
      </c>
      <c r="DG20" s="165">
        <v>2585.79</v>
      </c>
      <c r="DH20" s="165">
        <v>4588.42</v>
      </c>
      <c r="DI20" s="165">
        <v>2611.33</v>
      </c>
      <c r="DJ20" s="165">
        <v>4572.55</v>
      </c>
      <c r="DK20" s="165">
        <v>2690.94</v>
      </c>
      <c r="DL20" s="165">
        <v>4577.71</v>
      </c>
      <c r="DM20" s="171">
        <v>2629.353333333333</v>
      </c>
      <c r="DN20" s="174">
        <v>2225.38</v>
      </c>
      <c r="DO20" s="174">
        <v>2703.46</v>
      </c>
      <c r="DP20" s="166">
        <f t="shared" si="5"/>
        <v>0.23790684585681748</v>
      </c>
      <c r="DQ20" s="174"/>
      <c r="DR20" s="174"/>
      <c r="DS20" s="17"/>
      <c r="DT20" s="37">
        <f t="shared" si="6"/>
        <v>-3.9075564672567982</v>
      </c>
      <c r="DU20" s="37">
        <f t="shared" si="7"/>
        <v>-2.9584457475826338</v>
      </c>
      <c r="DV20" s="37">
        <f t="shared" si="8"/>
        <v>-0.97804567021402744</v>
      </c>
      <c r="DW20" s="37"/>
      <c r="DX20" s="37">
        <f t="shared" si="9"/>
        <v>18.153004580491103</v>
      </c>
      <c r="DY20" s="185">
        <f t="shared" si="10"/>
        <v>-2.741178588426203</v>
      </c>
      <c r="DZ20" s="155" t="s">
        <v>30</v>
      </c>
      <c r="EA20" s="157">
        <v>25.559999465942301</v>
      </c>
      <c r="EB20" s="157">
        <v>27.389999389648398</v>
      </c>
      <c r="EC20" s="201"/>
      <c r="ED20" s="175"/>
      <c r="EE20" s="175"/>
      <c r="EF20" s="175">
        <v>2806.352396480369</v>
      </c>
      <c r="EG20" s="175">
        <v>2977.1738467009131</v>
      </c>
      <c r="EH20" s="166"/>
      <c r="EI20" s="166"/>
      <c r="EJ20" s="159">
        <v>37</v>
      </c>
      <c r="EK20" s="32"/>
      <c r="EL20" s="32"/>
      <c r="EM20" s="159" t="s">
        <v>68</v>
      </c>
      <c r="EN20" s="42"/>
      <c r="EP20" s="161">
        <v>3.4244811782275009</v>
      </c>
      <c r="EQ20" s="168">
        <v>6.6760002947461494</v>
      </c>
      <c r="ES20" s="32"/>
      <c r="ET20" s="32"/>
      <c r="EU20" s="181"/>
      <c r="EV20" s="192"/>
      <c r="EW20" s="192"/>
      <c r="EX20" s="192"/>
      <c r="EY20" s="192"/>
      <c r="EZ20" s="194"/>
      <c r="FA20" s="194"/>
      <c r="FB20" s="195"/>
    </row>
    <row r="21" spans="1:158" s="167" customFormat="1">
      <c r="A21" s="154" t="s">
        <v>28</v>
      </c>
      <c r="B21" s="155" t="s">
        <v>15</v>
      </c>
      <c r="C21" s="155" t="s">
        <v>31</v>
      </c>
      <c r="D21" s="156">
        <v>1855.5</v>
      </c>
      <c r="E21" s="157">
        <v>25.610000610351499</v>
      </c>
      <c r="F21" s="157">
        <v>26.860000610351499</v>
      </c>
      <c r="G21" s="157">
        <v>32.069999694824197</v>
      </c>
      <c r="H21" s="157">
        <v>12.8677572691939</v>
      </c>
      <c r="I21" s="157">
        <v>0.36477199999999999</v>
      </c>
      <c r="J21" s="157">
        <v>2.66488712246634</v>
      </c>
      <c r="K21" s="157">
        <v>2.32197591604936</v>
      </c>
      <c r="L21" s="158">
        <v>0.22090650000000001</v>
      </c>
      <c r="M21" s="159">
        <v>39</v>
      </c>
      <c r="N21" s="176" t="s">
        <v>78</v>
      </c>
      <c r="O21" s="159" t="s">
        <v>68</v>
      </c>
      <c r="P21" s="161">
        <v>3.232216666666667</v>
      </c>
      <c r="Q21" s="161">
        <v>2.8437024003349114</v>
      </c>
      <c r="R21" s="161">
        <v>6.3799999999999996E-2</v>
      </c>
      <c r="S21" s="161">
        <v>3.7566666666666665E-2</v>
      </c>
      <c r="T21" s="161">
        <v>1.8431999999999999</v>
      </c>
      <c r="U21" s="161">
        <v>1.1367929158924492</v>
      </c>
      <c r="V21" s="161">
        <v>3.2055033000000002</v>
      </c>
      <c r="W21" s="161">
        <v>3.0033656</v>
      </c>
      <c r="X21" s="161">
        <f t="shared" si="19"/>
        <v>3.2055033000000002</v>
      </c>
      <c r="Y21" s="161">
        <f t="shared" si="20"/>
        <v>2.8139746189820984</v>
      </c>
      <c r="Z21" s="161">
        <f t="shared" si="21"/>
        <v>1.139137246788505</v>
      </c>
      <c r="AA21" s="162">
        <v>92.3333333333333</v>
      </c>
      <c r="AB21" s="162">
        <f t="shared" si="22"/>
        <v>2.3333333333333002</v>
      </c>
      <c r="AC21" s="161">
        <v>2.3392241446503852</v>
      </c>
      <c r="AD21" s="163">
        <v>3558.67</v>
      </c>
      <c r="AE21" s="163">
        <v>2123.4699999999998</v>
      </c>
      <c r="AF21" s="164">
        <v>1.6758748651970596</v>
      </c>
      <c r="AG21" s="163">
        <v>3530.64</v>
      </c>
      <c r="AH21" s="163">
        <v>2176.06</v>
      </c>
      <c r="AI21" s="164">
        <v>1.6224920268742589</v>
      </c>
      <c r="AJ21" s="163">
        <v>3539.1</v>
      </c>
      <c r="AK21" s="163">
        <v>2482.6</v>
      </c>
      <c r="AL21" s="164">
        <v>1.4255619108998632</v>
      </c>
      <c r="AM21" s="165">
        <v>3542.8033333333333</v>
      </c>
      <c r="AN21" s="165">
        <v>2041.33</v>
      </c>
      <c r="AO21" s="165">
        <v>2360.8249999999998</v>
      </c>
      <c r="AP21" s="166">
        <f t="shared" si="23"/>
        <v>0.16876133958272163</v>
      </c>
      <c r="AR21" s="161">
        <v>13.223847782622469</v>
      </c>
      <c r="AS21" s="168">
        <v>19.158566446538547</v>
      </c>
      <c r="AT21" s="161">
        <v>2.3348875134480882</v>
      </c>
      <c r="AU21" s="161">
        <v>2.6907018273858321</v>
      </c>
      <c r="AV21" s="161">
        <v>4.8742999999999999</v>
      </c>
      <c r="AW21" s="161">
        <v>4.6989068461112371</v>
      </c>
      <c r="AX21" s="161">
        <v>6.1116666666666666E-2</v>
      </c>
      <c r="AY21" s="161">
        <v>6.5650000000000014E-2</v>
      </c>
      <c r="AZ21" s="161">
        <v>2.5643000000000002</v>
      </c>
      <c r="BA21" s="161">
        <v>1.0373263739062877</v>
      </c>
      <c r="BB21" s="161"/>
      <c r="BC21" s="161"/>
      <c r="BD21" s="169"/>
      <c r="BE21" s="161"/>
      <c r="BF21" s="161"/>
      <c r="BG21" s="162"/>
      <c r="BH21" s="162"/>
      <c r="BI21" s="170">
        <v>2.4735040444296095</v>
      </c>
      <c r="BJ21" s="163">
        <v>3709.41</v>
      </c>
      <c r="BK21" s="163">
        <v>1964.98</v>
      </c>
      <c r="BL21" s="164">
        <v>1.8877596718541663</v>
      </c>
      <c r="BM21" s="163">
        <v>3735</v>
      </c>
      <c r="BN21" s="163">
        <v>1964.98</v>
      </c>
      <c r="BO21" s="164">
        <v>1.9007827051674826</v>
      </c>
      <c r="BP21" s="163">
        <v>3730.24</v>
      </c>
      <c r="BQ21" s="163">
        <v>1935.81</v>
      </c>
      <c r="BR21" s="164">
        <v>1.9269659729002329</v>
      </c>
      <c r="BS21" s="165">
        <v>3724.8833333333332</v>
      </c>
      <c r="BT21" s="171">
        <v>1955.2566666666669</v>
      </c>
      <c r="BU21" s="166">
        <v>1.9050610576275575</v>
      </c>
      <c r="BV21" s="165">
        <v>18.001029707824475</v>
      </c>
      <c r="BW21" s="165">
        <v>32.796363917130847</v>
      </c>
      <c r="BX21" s="165"/>
      <c r="BY21" s="172"/>
      <c r="BZ21" s="161">
        <v>13.262591607324161</v>
      </c>
      <c r="CA21" s="173">
        <v>2.3400868740661935</v>
      </c>
      <c r="CB21" s="161">
        <v>2.7002013368764213</v>
      </c>
      <c r="CC21" s="161"/>
      <c r="CD21" s="161">
        <v>3.1715833333333334</v>
      </c>
      <c r="CE21" s="161">
        <v>2.7901324456764498</v>
      </c>
      <c r="CF21" s="161">
        <v>3.9633333333333333E-2</v>
      </c>
      <c r="CG21" s="161">
        <v>4.1999999999999996E-2</v>
      </c>
      <c r="CH21" s="161">
        <v>1.8139333333333334</v>
      </c>
      <c r="CI21" s="161">
        <v>1.1367142582238254</v>
      </c>
      <c r="CJ21" s="161">
        <v>2.3331596516642255</v>
      </c>
      <c r="CK21" s="165">
        <v>3136.62</v>
      </c>
      <c r="CL21" s="165">
        <v>1779.39</v>
      </c>
      <c r="CM21" s="166">
        <v>1.7627501559523207</v>
      </c>
      <c r="CN21" s="165">
        <v>3166.6</v>
      </c>
      <c r="CO21" s="165">
        <v>1894.67</v>
      </c>
      <c r="CP21" s="166">
        <v>1.6713200715691914</v>
      </c>
      <c r="CQ21" s="165">
        <v>3165.96</v>
      </c>
      <c r="CR21" s="165">
        <v>2140.58</v>
      </c>
      <c r="CS21" s="166">
        <v>1.4790197049397829</v>
      </c>
      <c r="CT21" s="165">
        <v>3156.3933333333334</v>
      </c>
      <c r="CU21" s="159">
        <v>39</v>
      </c>
      <c r="CV21" s="161">
        <v>13.239306732076475</v>
      </c>
      <c r="CW21" s="161">
        <v>2.3427133995037224</v>
      </c>
      <c r="CX21" s="161">
        <v>2.7002013368764213</v>
      </c>
      <c r="CY21" s="169">
        <v>4.1114166666666669</v>
      </c>
      <c r="CZ21" s="169">
        <v>3.7696314247589706</v>
      </c>
      <c r="DA21" s="169">
        <v>7.1399999999999991E-2</v>
      </c>
      <c r="DB21" s="169">
        <v>5.2333333333333336E-2</v>
      </c>
      <c r="DC21" s="169">
        <v>1.9585999999999999</v>
      </c>
      <c r="DD21" s="169">
        <v>1.0906680795535733</v>
      </c>
      <c r="DE21" s="161">
        <v>2.3360137490365367</v>
      </c>
      <c r="DF21" s="165">
        <v>3673.13</v>
      </c>
      <c r="DG21" s="165">
        <v>1980.11</v>
      </c>
      <c r="DH21" s="165">
        <v>3684.24</v>
      </c>
      <c r="DI21" s="165">
        <v>2010.28</v>
      </c>
      <c r="DJ21" s="165">
        <v>3684.24</v>
      </c>
      <c r="DK21" s="165">
        <v>2057.3000000000002</v>
      </c>
      <c r="DL21" s="165">
        <v>3680.5366666666669</v>
      </c>
      <c r="DM21" s="171">
        <v>2015.8966666666668</v>
      </c>
      <c r="DN21" s="174">
        <v>1784.86</v>
      </c>
      <c r="DO21" s="174">
        <v>2080.36</v>
      </c>
      <c r="DP21" s="166">
        <f t="shared" si="5"/>
        <v>0.17926412845854486</v>
      </c>
      <c r="DQ21" s="174">
        <v>1784.86</v>
      </c>
      <c r="DR21" s="174">
        <v>2080.36</v>
      </c>
      <c r="DS21" s="17">
        <v>0.17926412845854486</v>
      </c>
      <c r="DT21" s="37">
        <f t="shared" si="6"/>
        <v>-3.75200505516941</v>
      </c>
      <c r="DU21" s="37">
        <f t="shared" si="7"/>
        <v>-2.2855198561221117</v>
      </c>
      <c r="DV21" s="37">
        <f t="shared" si="8"/>
        <v>-1.5007859601647568</v>
      </c>
      <c r="DW21" s="37"/>
      <c r="DX21" s="37">
        <f t="shared" si="9"/>
        <v>12.944245860553034</v>
      </c>
      <c r="DY21" s="185">
        <f t="shared" si="10"/>
        <v>-3.0986624109929704</v>
      </c>
      <c r="DZ21" s="155" t="s">
        <v>31</v>
      </c>
      <c r="EA21" s="157">
        <v>25.610000610351499</v>
      </c>
      <c r="EB21" s="157">
        <v>26.860000610351499</v>
      </c>
      <c r="EC21" s="201"/>
      <c r="ED21" s="175">
        <v>1859.8591549295772</v>
      </c>
      <c r="EE21" s="175">
        <v>2031.538461538461</v>
      </c>
      <c r="EF21" s="175">
        <v>2034.8485310872347</v>
      </c>
      <c r="EG21" s="175">
        <v>2190.8646501102367</v>
      </c>
      <c r="EH21" s="166">
        <f>(EE21^2-ED21^2)/(2*ED21^2)</f>
        <v>9.6568047337277918E-2</v>
      </c>
      <c r="EI21" s="166"/>
      <c r="EJ21" s="159">
        <v>39</v>
      </c>
      <c r="EK21" s="32">
        <f t="shared" ref="EK21:EL23" si="29">(ED21-DN21)/DN21*100</f>
        <v>4.2019628951053498</v>
      </c>
      <c r="EL21" s="32">
        <f t="shared" si="29"/>
        <v>-2.3467831751013835</v>
      </c>
      <c r="EM21" s="159" t="s">
        <v>68</v>
      </c>
      <c r="EN21" s="42">
        <f t="shared" si="18"/>
        <v>171.67930660888373</v>
      </c>
      <c r="EP21" s="161">
        <v>13.223847782622469</v>
      </c>
      <c r="EQ21" s="168">
        <v>19.158566446538547</v>
      </c>
      <c r="ES21" s="32">
        <f t="shared" ref="ES21:ET23" si="30">(ED21-DN21)/DN21*100</f>
        <v>4.2019628951053498</v>
      </c>
      <c r="ET21" s="32">
        <f t="shared" si="30"/>
        <v>-2.3467831751013835</v>
      </c>
      <c r="EU21" s="191"/>
      <c r="EV21" s="192">
        <f t="shared" ref="EV21:EW23" si="31">ED21-ED21*0.03</f>
        <v>1804.0633802816899</v>
      </c>
      <c r="EW21" s="192">
        <f t="shared" si="31"/>
        <v>1970.5923076923073</v>
      </c>
      <c r="EX21" s="192">
        <f t="shared" ref="EX21:EY23" si="32">(ED21+ED21*0.03)</f>
        <v>1915.6549295774646</v>
      </c>
      <c r="EY21" s="192">
        <f t="shared" si="32"/>
        <v>2092.4846153846147</v>
      </c>
      <c r="EZ21" s="194">
        <f t="shared" ref="EZ21:FA23" si="33">(EV21-DN21)/DN21*100</f>
        <v>1.0759040082521871</v>
      </c>
      <c r="FA21" s="194">
        <f t="shared" si="33"/>
        <v>-5.2763796798483371</v>
      </c>
      <c r="FB21" s="197">
        <v>39</v>
      </c>
    </row>
    <row r="22" spans="1:158" s="167" customFormat="1">
      <c r="A22" s="154" t="s">
        <v>28</v>
      </c>
      <c r="B22" s="155" t="s">
        <v>15</v>
      </c>
      <c r="C22" s="155" t="s">
        <v>32</v>
      </c>
      <c r="D22" s="156">
        <v>1856.26</v>
      </c>
      <c r="E22" s="157">
        <v>25.530000686645501</v>
      </c>
      <c r="F22" s="157">
        <v>27.120000839233398</v>
      </c>
      <c r="G22" s="157">
        <v>31.889999389648398</v>
      </c>
      <c r="H22" s="157">
        <v>14.0116010892578</v>
      </c>
      <c r="I22" s="157">
        <v>0.39127489999999998</v>
      </c>
      <c r="J22" s="157">
        <v>2.6759834108330498</v>
      </c>
      <c r="K22" s="157">
        <v>2.3010352900924098</v>
      </c>
      <c r="L22" s="158">
        <v>0.23552419999999999</v>
      </c>
      <c r="M22" s="159">
        <v>42</v>
      </c>
      <c r="N22" s="176" t="s">
        <v>75</v>
      </c>
      <c r="O22" s="159" t="s">
        <v>68</v>
      </c>
      <c r="P22" s="161">
        <v>3.1395666666666671</v>
      </c>
      <c r="Q22" s="161">
        <v>2.9663574610984775</v>
      </c>
      <c r="R22" s="161">
        <v>4.7850000000000004E-2</v>
      </c>
      <c r="S22" s="161">
        <v>4.3366666666666664E-2</v>
      </c>
      <c r="T22" s="161">
        <v>1.9028</v>
      </c>
      <c r="U22" s="161">
        <v>1.058385602079233</v>
      </c>
      <c r="V22" s="161">
        <v>3.1832159999999998</v>
      </c>
      <c r="W22" s="161">
        <v>2.9310668999999998</v>
      </c>
      <c r="X22" s="161">
        <f t="shared" si="19"/>
        <v>3.1832159999999998</v>
      </c>
      <c r="Y22" s="161">
        <f t="shared" si="20"/>
        <v>2.6988910498928158</v>
      </c>
      <c r="Z22" s="161">
        <f t="shared" si="21"/>
        <v>1.1794533166229213</v>
      </c>
      <c r="AA22" s="162">
        <v>128.708333333333</v>
      </c>
      <c r="AB22" s="162">
        <f t="shared" si="22"/>
        <v>38.708333333333002</v>
      </c>
      <c r="AC22" s="161">
        <v>2.2980671663576171</v>
      </c>
      <c r="AD22" s="163">
        <v>3378.67</v>
      </c>
      <c r="AE22" s="163">
        <v>1755.96</v>
      </c>
      <c r="AF22" s="164">
        <v>1.9241155834984851</v>
      </c>
      <c r="AG22" s="163">
        <v>3369.53</v>
      </c>
      <c r="AH22" s="163">
        <v>2068.39</v>
      </c>
      <c r="AI22" s="164">
        <v>1.6290593166665863</v>
      </c>
      <c r="AJ22" s="163">
        <v>3361.06</v>
      </c>
      <c r="AK22" s="163">
        <v>2241.87</v>
      </c>
      <c r="AL22" s="164">
        <v>1.499221631941192</v>
      </c>
      <c r="AM22" s="165">
        <v>3369.7533333333336</v>
      </c>
      <c r="AN22" s="165">
        <v>1721.75</v>
      </c>
      <c r="AO22" s="165">
        <v>2402.63</v>
      </c>
      <c r="AP22" s="166">
        <f t="shared" si="23"/>
        <v>0.47365166765902539</v>
      </c>
      <c r="AR22" s="177">
        <v>14.1074505680656</v>
      </c>
      <c r="AS22" s="168">
        <v>20.386360310259036</v>
      </c>
      <c r="AT22" s="177">
        <v>2.3037917043916787</v>
      </c>
      <c r="AU22" s="177">
        <v>2.6821787449880281</v>
      </c>
      <c r="AV22" s="161">
        <v>4.9026166666666668</v>
      </c>
      <c r="AW22" s="161">
        <v>4.6774954064212872</v>
      </c>
      <c r="AX22" s="161">
        <v>5.1250000000000004E-2</v>
      </c>
      <c r="AY22" s="161">
        <v>4.2849999999999999E-2</v>
      </c>
      <c r="AZ22" s="161">
        <v>2.67035</v>
      </c>
      <c r="BA22" s="161">
        <v>1.0481285903426718</v>
      </c>
      <c r="BB22" s="161"/>
      <c r="BC22" s="161"/>
      <c r="BD22" s="169"/>
      <c r="BE22" s="161"/>
      <c r="BF22" s="161"/>
      <c r="BG22" s="162"/>
      <c r="BH22" s="162"/>
      <c r="BI22" s="170">
        <v>2.441280238604409</v>
      </c>
      <c r="BJ22" s="163">
        <v>3720.77</v>
      </c>
      <c r="BK22" s="163">
        <v>1991.12</v>
      </c>
      <c r="BL22" s="164">
        <v>1.8686819478484471</v>
      </c>
      <c r="BM22" s="163">
        <v>3694.89</v>
      </c>
      <c r="BN22" s="163">
        <v>1947.51</v>
      </c>
      <c r="BO22" s="164">
        <v>1.8972380116148313</v>
      </c>
      <c r="BP22" s="163">
        <v>3721.72</v>
      </c>
      <c r="BQ22" s="163">
        <v>2052.61</v>
      </c>
      <c r="BR22" s="164">
        <v>1.8131647025007185</v>
      </c>
      <c r="BS22" s="165">
        <v>3712.4599999999996</v>
      </c>
      <c r="BT22" s="171">
        <v>1997.08</v>
      </c>
      <c r="BU22" s="166">
        <v>1.8589440583251546</v>
      </c>
      <c r="BV22" s="165">
        <v>16.543380325926485</v>
      </c>
      <c r="BW22" s="165">
        <v>30.140649195904221</v>
      </c>
      <c r="BX22" s="165"/>
      <c r="BY22" s="172"/>
      <c r="BZ22" s="161">
        <v>14.146912496341809</v>
      </c>
      <c r="CA22" s="173">
        <v>2.3061552230927931</v>
      </c>
      <c r="CB22" s="161">
        <v>2.6988109304982566</v>
      </c>
      <c r="CC22" s="161"/>
      <c r="CD22" s="161">
        <v>3.0976166666666662</v>
      </c>
      <c r="CE22" s="161">
        <v>2.934911257938452</v>
      </c>
      <c r="CF22" s="161">
        <v>4.0149999999999991E-2</v>
      </c>
      <c r="CG22" s="161">
        <v>3.7291666666666667E-2</v>
      </c>
      <c r="CH22" s="161">
        <v>1.7659666666666667</v>
      </c>
      <c r="CI22" s="161">
        <v>1.0554379313132971</v>
      </c>
      <c r="CJ22" s="161">
        <v>2.295411278688996</v>
      </c>
      <c r="CK22" s="165">
        <v>3335.76</v>
      </c>
      <c r="CL22" s="165">
        <v>1732.52</v>
      </c>
      <c r="CM22" s="166">
        <v>1.9253803707893706</v>
      </c>
      <c r="CN22" s="165">
        <v>3327.38</v>
      </c>
      <c r="CO22" s="165">
        <v>1990.42</v>
      </c>
      <c r="CP22" s="166">
        <v>1.6716974306930195</v>
      </c>
      <c r="CQ22" s="165">
        <v>3326.59</v>
      </c>
      <c r="CR22" s="165">
        <v>2339.63</v>
      </c>
      <c r="CS22" s="166">
        <v>1.4218444796826848</v>
      </c>
      <c r="CT22" s="165">
        <v>3329.91</v>
      </c>
      <c r="CU22" s="190">
        <v>42</v>
      </c>
      <c r="CV22" s="161">
        <v>14.422852956645887</v>
      </c>
      <c r="CW22" s="161">
        <v>2.3095653984146063</v>
      </c>
      <c r="CX22" s="161">
        <v>2.6988109304982566</v>
      </c>
      <c r="CY22" s="169">
        <v>4.0831333333333335</v>
      </c>
      <c r="CZ22" s="169">
        <v>3.8384789067899923</v>
      </c>
      <c r="DA22" s="169">
        <v>7.3166666666666672E-2</v>
      </c>
      <c r="DB22" s="169">
        <v>7.3366666666666677E-2</v>
      </c>
      <c r="DC22" s="169">
        <v>1.8888833333333332</v>
      </c>
      <c r="DD22" s="169">
        <v>1.0637373377539121</v>
      </c>
      <c r="DE22" s="161">
        <v>2.2977723116109354</v>
      </c>
      <c r="DF22" s="165">
        <v>3696.17</v>
      </c>
      <c r="DG22" s="165">
        <v>2084.13</v>
      </c>
      <c r="DH22" s="165">
        <v>3680.31</v>
      </c>
      <c r="DI22" s="165">
        <v>1961.8</v>
      </c>
      <c r="DJ22" s="165">
        <v>3680.31</v>
      </c>
      <c r="DK22" s="165">
        <v>2021.12</v>
      </c>
      <c r="DL22" s="165">
        <v>3685.5966666666664</v>
      </c>
      <c r="DM22" s="171">
        <v>2022.3500000000001</v>
      </c>
      <c r="DN22" s="174">
        <v>1859.02</v>
      </c>
      <c r="DO22" s="174">
        <v>2159.2800000000002</v>
      </c>
      <c r="DP22" s="166">
        <f t="shared" si="5"/>
        <v>0.1745587879729375</v>
      </c>
      <c r="DQ22" s="174">
        <v>1859.02</v>
      </c>
      <c r="DR22" s="174">
        <v>2159.2800000000002</v>
      </c>
      <c r="DS22" s="17">
        <v>0.17</v>
      </c>
      <c r="DT22" s="37">
        <f t="shared" si="6"/>
        <v>3.1175783723875981</v>
      </c>
      <c r="DU22" s="37">
        <f t="shared" si="7"/>
        <v>-2.9350063331222263</v>
      </c>
      <c r="DV22" s="37">
        <f t="shared" si="8"/>
        <v>6.2355999592211315</v>
      </c>
      <c r="DW22" s="37"/>
      <c r="DX22" s="37">
        <f t="shared" si="9"/>
        <v>8.7858118793773148</v>
      </c>
      <c r="DY22" s="188">
        <f t="shared" si="10"/>
        <v>-6.3414656737431017</v>
      </c>
      <c r="DZ22" s="155" t="s">
        <v>32</v>
      </c>
      <c r="EA22" s="157">
        <v>25.530000686645501</v>
      </c>
      <c r="EB22" s="157">
        <v>27.120000839233398</v>
      </c>
      <c r="EC22" s="201"/>
      <c r="ED22" s="175">
        <v>1846</v>
      </c>
      <c r="EE22" s="175">
        <v>2000</v>
      </c>
      <c r="EF22" s="175">
        <v>2173.076990323189</v>
      </c>
      <c r="EG22" s="175">
        <v>2286.6779796992746</v>
      </c>
      <c r="EH22" s="166">
        <f>(EE22^2-ED22^2)/(2*ED22^2)</f>
        <v>8.6903368707955717E-2</v>
      </c>
      <c r="EI22" s="166"/>
      <c r="EJ22" s="190">
        <v>42</v>
      </c>
      <c r="EK22" s="32">
        <f t="shared" si="29"/>
        <v>-0.70036901162978249</v>
      </c>
      <c r="EL22" s="32">
        <f t="shared" si="29"/>
        <v>-7.3765329183802093</v>
      </c>
      <c r="EM22" s="159" t="s">
        <v>68</v>
      </c>
      <c r="EN22" s="42"/>
      <c r="EP22" s="177">
        <v>14.1074505680656</v>
      </c>
      <c r="EQ22" s="168">
        <v>20.386360310259036</v>
      </c>
      <c r="ES22" s="32">
        <f t="shared" si="30"/>
        <v>-0.70036901162978249</v>
      </c>
      <c r="ET22" s="32">
        <f t="shared" si="30"/>
        <v>-7.3765329183802093</v>
      </c>
      <c r="EU22" s="114"/>
      <c r="EV22" s="192">
        <f t="shared" si="31"/>
        <v>1790.62</v>
      </c>
      <c r="EW22" s="192">
        <f t="shared" si="31"/>
        <v>1940</v>
      </c>
      <c r="EX22" s="192">
        <f t="shared" si="32"/>
        <v>1901.38</v>
      </c>
      <c r="EY22" s="192">
        <f t="shared" si="32"/>
        <v>2060</v>
      </c>
      <c r="EZ22" s="194">
        <f t="shared" si="33"/>
        <v>-3.6793579412808946</v>
      </c>
      <c r="FA22" s="194">
        <f t="shared" si="33"/>
        <v>-10.155236930828803</v>
      </c>
      <c r="FB22" s="197">
        <v>42</v>
      </c>
    </row>
    <row r="23" spans="1:158" s="92" customFormat="1" ht="16">
      <c r="A23" s="79" t="s">
        <v>14</v>
      </c>
      <c r="B23" s="80" t="s">
        <v>15</v>
      </c>
      <c r="C23" s="80" t="s">
        <v>16</v>
      </c>
      <c r="D23" s="81">
        <v>1355.15</v>
      </c>
      <c r="E23" s="82">
        <v>25.600000381469702</v>
      </c>
      <c r="F23" s="82">
        <v>27.780000686645501</v>
      </c>
      <c r="G23" s="82">
        <v>33.540000915527301</v>
      </c>
      <c r="H23" s="82">
        <v>10.9930208590776</v>
      </c>
      <c r="I23" s="82">
        <v>0.49227959999999998</v>
      </c>
      <c r="J23" s="82">
        <v>2.6401765384935798</v>
      </c>
      <c r="K23" s="82">
        <v>2.3499413809005101</v>
      </c>
      <c r="L23" s="83">
        <v>0.32929599999999998</v>
      </c>
      <c r="M23" s="84">
        <v>5</v>
      </c>
      <c r="N23" s="85" t="s">
        <v>62</v>
      </c>
      <c r="O23" s="84" t="s">
        <v>63</v>
      </c>
      <c r="P23" s="86">
        <v>4.5513416666666666</v>
      </c>
      <c r="Q23" s="86">
        <v>3.9615297521710682</v>
      </c>
      <c r="R23" s="86">
        <v>8.0266666666666653E-2</v>
      </c>
      <c r="S23" s="86">
        <v>8.7191666666666667E-2</v>
      </c>
      <c r="T23" s="86">
        <v>1.8515833333333334</v>
      </c>
      <c r="U23" s="86">
        <v>1.1489033005334548</v>
      </c>
      <c r="V23" s="86">
        <v>4.6848815999999998</v>
      </c>
      <c r="W23" s="86">
        <v>4.2768917999999996</v>
      </c>
      <c r="X23" s="86">
        <f t="shared" si="19"/>
        <v>4.6848815999999998</v>
      </c>
      <c r="Y23" s="86">
        <f t="shared" si="20"/>
        <v>3.9044323913985868</v>
      </c>
      <c r="Z23" s="86">
        <f t="shared" si="21"/>
        <v>1.1998880068510682</v>
      </c>
      <c r="AA23" s="87">
        <v>109.66666666666703</v>
      </c>
      <c r="AB23" s="87">
        <f t="shared" si="22"/>
        <v>19.666666666667027</v>
      </c>
      <c r="AC23" s="86">
        <v>2.3812381811898331</v>
      </c>
      <c r="AD23" s="88">
        <v>4314.24</v>
      </c>
      <c r="AE23" s="88">
        <v>2530.7800000000002</v>
      </c>
      <c r="AF23" s="89">
        <v>1.7047076395419591</v>
      </c>
      <c r="AG23" s="88">
        <v>4300.26</v>
      </c>
      <c r="AH23" s="88">
        <v>2461.38</v>
      </c>
      <c r="AI23" s="89">
        <v>1.7470930941179339</v>
      </c>
      <c r="AJ23" s="88">
        <v>4299.53</v>
      </c>
      <c r="AK23" s="88">
        <v>2979.4</v>
      </c>
      <c r="AL23" s="89">
        <v>1.4430858562126601</v>
      </c>
      <c r="AM23" s="90">
        <v>4304.6766666666663</v>
      </c>
      <c r="AN23" s="90">
        <v>2395.8100000000004</v>
      </c>
      <c r="AO23" s="90">
        <v>3030.355</v>
      </c>
      <c r="AP23" s="91">
        <f t="shared" si="23"/>
        <v>0.29993053337487796</v>
      </c>
      <c r="AR23" s="86">
        <v>10.217418078809521</v>
      </c>
      <c r="AS23" s="93">
        <v>14.316813003410491</v>
      </c>
      <c r="AT23" s="86">
        <v>2.3879648124527404</v>
      </c>
      <c r="AU23" s="86">
        <v>2.6597194704746321</v>
      </c>
      <c r="AV23" s="86">
        <v>5.9893666666666672</v>
      </c>
      <c r="AW23" s="86">
        <v>5.5045622112243349</v>
      </c>
      <c r="AX23" s="86">
        <v>6.4583333333333326E-2</v>
      </c>
      <c r="AY23" s="86">
        <v>6.3383333333333333E-2</v>
      </c>
      <c r="AZ23" s="86">
        <v>2.3852333333333333</v>
      </c>
      <c r="BA23" s="86">
        <v>1.0880732085203377</v>
      </c>
      <c r="BB23" s="86"/>
      <c r="BC23" s="86"/>
      <c r="BD23" s="86"/>
      <c r="BE23" s="86"/>
      <c r="BF23" s="86"/>
      <c r="BG23" s="86"/>
      <c r="BH23" s="86"/>
      <c r="BI23" s="94">
        <v>2.4848131762377479</v>
      </c>
      <c r="BJ23" s="88">
        <v>4420.0200000000004</v>
      </c>
      <c r="BK23" s="88">
        <v>2439.06</v>
      </c>
      <c r="BL23" s="89">
        <v>1.8121817421465649</v>
      </c>
      <c r="BM23" s="88">
        <v>4436.3</v>
      </c>
      <c r="BN23" s="88">
        <v>2461.38</v>
      </c>
      <c r="BO23" s="89">
        <v>1.8023629021118235</v>
      </c>
      <c r="BP23" s="88">
        <v>4419.17</v>
      </c>
      <c r="BQ23" s="88">
        <v>2484.11</v>
      </c>
      <c r="BR23" s="89">
        <v>1.778975166156088</v>
      </c>
      <c r="BS23" s="90">
        <v>4425.163333333333</v>
      </c>
      <c r="BT23" s="95">
        <v>2461.5166666666669</v>
      </c>
      <c r="BU23" s="91">
        <v>1.7977385216431601</v>
      </c>
      <c r="BV23" s="90">
        <v>41.176051355321782</v>
      </c>
      <c r="BW23" s="90">
        <v>75.019306497373066</v>
      </c>
      <c r="BX23" s="90"/>
      <c r="BY23" s="96"/>
      <c r="BZ23" s="86">
        <v>10.02003571584132</v>
      </c>
      <c r="CA23" s="97">
        <v>2.392259815932372</v>
      </c>
      <c r="CB23" s="86">
        <v>2.6912146146230054</v>
      </c>
      <c r="CC23" s="86"/>
      <c r="CD23" s="86">
        <v>4.5162833333333339</v>
      </c>
      <c r="CE23" s="86">
        <v>3.8775848993333994</v>
      </c>
      <c r="CF23" s="86">
        <v>7.9733333333333337E-2</v>
      </c>
      <c r="CG23" s="86">
        <v>5.506666666666666E-2</v>
      </c>
      <c r="CH23" s="86">
        <v>1.6576833333333334</v>
      </c>
      <c r="CI23" s="86">
        <v>1.1647155254059645</v>
      </c>
      <c r="CJ23" s="86">
        <v>2.379714592722471</v>
      </c>
      <c r="CK23" s="90">
        <v>4258.6400000000003</v>
      </c>
      <c r="CL23" s="90">
        <v>2312.94</v>
      </c>
      <c r="CM23" s="91">
        <v>1.8412237239184761</v>
      </c>
      <c r="CN23" s="90">
        <v>4293.26</v>
      </c>
      <c r="CO23" s="90">
        <v>2395.33</v>
      </c>
      <c r="CP23" s="91">
        <v>1.7923459398078763</v>
      </c>
      <c r="CQ23" s="90">
        <v>4279.49</v>
      </c>
      <c r="CR23" s="90">
        <v>2793.15</v>
      </c>
      <c r="CS23" s="91">
        <v>1.5321375507939063</v>
      </c>
      <c r="CT23" s="90">
        <v>4277.13</v>
      </c>
      <c r="CU23" s="84">
        <v>5</v>
      </c>
      <c r="CV23" s="86">
        <v>11.201097827603846</v>
      </c>
      <c r="CW23" s="86">
        <v>2.3897690328883106</v>
      </c>
      <c r="CX23" s="86">
        <v>2.6912146146230054</v>
      </c>
      <c r="CY23" s="98">
        <v>5.3636833333333334</v>
      </c>
      <c r="CZ23" s="98">
        <v>4.8073119803141102</v>
      </c>
      <c r="DA23" s="98">
        <v>0.12861666666666668</v>
      </c>
      <c r="DB23" s="98">
        <v>0.13523333333333332</v>
      </c>
      <c r="DC23" s="98">
        <v>1.9000666666666666</v>
      </c>
      <c r="DD23" s="98">
        <v>1.1157343969556288</v>
      </c>
      <c r="DE23" s="86">
        <v>2.3800737242897778</v>
      </c>
      <c r="DF23" s="90">
        <v>4314.26</v>
      </c>
      <c r="DG23" s="90">
        <v>2460.63</v>
      </c>
      <c r="DH23" s="90">
        <v>4291.8900000000003</v>
      </c>
      <c r="DI23" s="90">
        <v>2603.54</v>
      </c>
      <c r="DJ23" s="90">
        <v>4313.6899999999996</v>
      </c>
      <c r="DK23" s="90">
        <v>2604.54</v>
      </c>
      <c r="DL23" s="90">
        <v>4306.6133333333337</v>
      </c>
      <c r="DM23" s="95">
        <v>2556.2366666666667</v>
      </c>
      <c r="DN23" s="99">
        <v>2189.66</v>
      </c>
      <c r="DO23" s="99">
        <v>2615.65</v>
      </c>
      <c r="DP23" s="91">
        <f t="shared" si="5"/>
        <v>0.21347029435065612</v>
      </c>
      <c r="DQ23" s="99">
        <v>2189.66</v>
      </c>
      <c r="DR23" s="99">
        <v>2615.65</v>
      </c>
      <c r="DS23" s="17">
        <v>0.21347029435065612</v>
      </c>
      <c r="DT23" s="179">
        <f t="shared" si="6"/>
        <v>-5.5253518855536816</v>
      </c>
      <c r="DU23" s="37">
        <f t="shared" si="7"/>
        <v>-3.8394495765087119E-2</v>
      </c>
      <c r="DV23" s="179">
        <f t="shared" si="8"/>
        <v>-5.4890648885747808</v>
      </c>
      <c r="DW23" s="179"/>
      <c r="DX23" s="37">
        <f t="shared" si="9"/>
        <v>16.741259678062661</v>
      </c>
      <c r="DY23" s="185">
        <f t="shared" si="10"/>
        <v>-2.2714557885547917</v>
      </c>
      <c r="DZ23" s="80" t="s">
        <v>16</v>
      </c>
      <c r="EA23" s="82">
        <v>25.600000381469702</v>
      </c>
      <c r="EB23" s="82">
        <v>27.780000686645501</v>
      </c>
      <c r="EC23" s="202"/>
      <c r="ED23" s="100">
        <v>2654.832347140039</v>
      </c>
      <c r="EE23" s="100">
        <v>2900.8620689655172</v>
      </c>
      <c r="EF23" s="100">
        <v>2949.0446588795648</v>
      </c>
      <c r="EG23" s="100">
        <v>3121.3483917579215</v>
      </c>
      <c r="EH23" s="91">
        <f>(EE23^2-ED23^2)/(2*ED23^2)</f>
        <v>9.6966501932223684E-2</v>
      </c>
      <c r="EI23" s="91"/>
      <c r="EJ23" s="84">
        <v>5</v>
      </c>
      <c r="EK23" s="32">
        <f t="shared" si="29"/>
        <v>21.244044606927066</v>
      </c>
      <c r="EL23" s="32">
        <f t="shared" si="29"/>
        <v>10.904060901325373</v>
      </c>
      <c r="EM23" s="84" t="s">
        <v>63</v>
      </c>
      <c r="EN23" s="42">
        <f t="shared" si="18"/>
        <v>246.02972182547819</v>
      </c>
      <c r="EP23" s="86">
        <v>10.217418078809521</v>
      </c>
      <c r="EQ23" s="93">
        <v>14.316813003410491</v>
      </c>
      <c r="ES23" s="32">
        <f t="shared" si="30"/>
        <v>21.244044606927066</v>
      </c>
      <c r="ET23" s="32">
        <f t="shared" si="30"/>
        <v>10.904060901325373</v>
      </c>
      <c r="EU23" s="181"/>
      <c r="EV23" s="192">
        <f t="shared" si="31"/>
        <v>2575.187376725838</v>
      </c>
      <c r="EW23" s="192">
        <f t="shared" si="31"/>
        <v>2813.8362068965516</v>
      </c>
      <c r="EX23" s="192">
        <f t="shared" si="32"/>
        <v>2734.47731755424</v>
      </c>
      <c r="EY23" s="192">
        <f t="shared" si="32"/>
        <v>2987.8879310344828</v>
      </c>
      <c r="EZ23" s="194">
        <f t="shared" si="33"/>
        <v>17.606723268719264</v>
      </c>
      <c r="FA23" s="194">
        <f t="shared" si="33"/>
        <v>7.5769390742856091</v>
      </c>
      <c r="FB23" s="196">
        <v>5</v>
      </c>
    </row>
    <row r="24" spans="1:158" s="67" customFormat="1">
      <c r="A24" s="75" t="s">
        <v>28</v>
      </c>
      <c r="B24" s="55" t="s">
        <v>15</v>
      </c>
      <c r="C24" s="55" t="s">
        <v>29</v>
      </c>
      <c r="D24" s="56">
        <v>1854.68</v>
      </c>
      <c r="E24" s="57">
        <v>25.4899997711181</v>
      </c>
      <c r="F24" s="57">
        <v>26.329999923706001</v>
      </c>
      <c r="G24" s="57">
        <v>32.610000610351499</v>
      </c>
      <c r="H24" s="57">
        <v>10.1975826495809</v>
      </c>
      <c r="I24" s="57">
        <v>0.1097712</v>
      </c>
      <c r="J24" s="57">
        <v>2.707568659638</v>
      </c>
      <c r="K24" s="57">
        <v>2.4314621077772598</v>
      </c>
      <c r="L24" s="58">
        <v>5.4181220000000002E-2</v>
      </c>
      <c r="M24" s="59">
        <v>36</v>
      </c>
      <c r="N24" s="60" t="s">
        <v>76</v>
      </c>
      <c r="O24" s="59" t="s">
        <v>64</v>
      </c>
      <c r="P24" s="61">
        <v>3.8789083333333334</v>
      </c>
      <c r="Q24" s="61">
        <v>3.4742454677679993</v>
      </c>
      <c r="R24" s="61">
        <v>6.6737500000000005E-2</v>
      </c>
      <c r="S24" s="61">
        <v>5.7850000000000006E-2</v>
      </c>
      <c r="T24" s="61">
        <v>1.9209499999999999</v>
      </c>
      <c r="U24" s="61">
        <v>1.1166524688572785</v>
      </c>
      <c r="V24" s="61">
        <v>3.8741669999999999</v>
      </c>
      <c r="W24" s="61">
        <v>3.6424948000000001</v>
      </c>
      <c r="X24" s="61">
        <f t="shared" si="19"/>
        <v>3.8741669999999999</v>
      </c>
      <c r="Y24" s="61">
        <f t="shared" si="20"/>
        <v>3.4246764189636223</v>
      </c>
      <c r="Z24" s="61">
        <f t="shared" si="21"/>
        <v>1.1312505259029415</v>
      </c>
      <c r="AA24" s="62">
        <v>116.208333333333</v>
      </c>
      <c r="AB24" s="62">
        <f t="shared" si="22"/>
        <v>26.208333333333002</v>
      </c>
      <c r="AC24" s="61">
        <v>2.4154161186596821</v>
      </c>
      <c r="AD24" s="63">
        <v>3995.86</v>
      </c>
      <c r="AE24" s="63">
        <v>2580.1799999999998</v>
      </c>
      <c r="AF24" s="64">
        <v>1.5486748986504819</v>
      </c>
      <c r="AG24" s="63">
        <v>3990.72</v>
      </c>
      <c r="AH24" s="63">
        <v>2554.6999999999998</v>
      </c>
      <c r="AI24" s="64">
        <v>1.5621090539006537</v>
      </c>
      <c r="AJ24" s="63">
        <v>4007.63</v>
      </c>
      <c r="AK24" s="63">
        <v>2579.92</v>
      </c>
      <c r="AL24" s="64">
        <v>1.5533931284690998</v>
      </c>
      <c r="AM24" s="65">
        <v>3998.0699999999997</v>
      </c>
      <c r="AN24" s="65">
        <v>2324.59</v>
      </c>
      <c r="AO24" s="65">
        <v>2803.61</v>
      </c>
      <c r="AP24" s="66">
        <f t="shared" si="23"/>
        <v>0.22729813623547993</v>
      </c>
      <c r="AR24" s="61">
        <v>9.6611597604646153</v>
      </c>
      <c r="AS24" s="68">
        <v>14.37410397645816</v>
      </c>
      <c r="AT24" s="61">
        <v>2.4186926968735194</v>
      </c>
      <c r="AU24" s="61">
        <v>2.6773563734715915</v>
      </c>
      <c r="AV24" s="61">
        <v>5.3811666666666662</v>
      </c>
      <c r="AW24" s="61">
        <v>5.0395348596958538</v>
      </c>
      <c r="AX24" s="61">
        <v>7.8149999999999997E-2</v>
      </c>
      <c r="AY24" s="61">
        <v>4.3733333333333332E-2</v>
      </c>
      <c r="AZ24" s="61">
        <v>2.3746166666666664</v>
      </c>
      <c r="BA24" s="61">
        <v>1.0677903450381987</v>
      </c>
      <c r="BB24" s="61"/>
      <c r="BC24" s="61"/>
      <c r="BD24" s="73"/>
      <c r="BE24" s="61"/>
      <c r="BF24" s="61"/>
      <c r="BG24" s="62"/>
      <c r="BH24" s="62"/>
      <c r="BI24" s="69">
        <v>2.5137238157564674</v>
      </c>
      <c r="BJ24" s="63">
        <v>4135.2</v>
      </c>
      <c r="BK24" s="63">
        <v>2283.75</v>
      </c>
      <c r="BL24" s="64">
        <v>1.8107060755336617</v>
      </c>
      <c r="BM24" s="63">
        <v>4162.5200000000004</v>
      </c>
      <c r="BN24" s="63">
        <v>2244.06</v>
      </c>
      <c r="BO24" s="64">
        <v>1.8549058403073004</v>
      </c>
      <c r="BP24" s="63">
        <v>4175.83</v>
      </c>
      <c r="BQ24" s="63">
        <v>2366.9899999999998</v>
      </c>
      <c r="BR24" s="64">
        <v>1.7641941875546581</v>
      </c>
      <c r="BS24" s="65">
        <v>4157.8500000000004</v>
      </c>
      <c r="BT24" s="70">
        <v>2298.2666666666664</v>
      </c>
      <c r="BU24" s="66">
        <v>1.8091242675639616</v>
      </c>
      <c r="BV24" s="65">
        <v>28.598013257129548</v>
      </c>
      <c r="BW24" s="65">
        <v>52.103177724331694</v>
      </c>
      <c r="BX24" s="65"/>
      <c r="BY24" s="71"/>
      <c r="BZ24" s="61">
        <v>10.002626937366301</v>
      </c>
      <c r="CA24" s="72">
        <v>2.4106598194433593</v>
      </c>
      <c r="CB24" s="61">
        <v>2.6822486967549275</v>
      </c>
      <c r="CC24" s="61"/>
      <c r="CD24" s="61">
        <v>3.7471999999999999</v>
      </c>
      <c r="CE24" s="61">
        <v>3.4871102512839207</v>
      </c>
      <c r="CF24" s="61">
        <v>0.10838333333333333</v>
      </c>
      <c r="CG24" s="61">
        <v>4.4033333333333341E-2</v>
      </c>
      <c r="CH24" s="61">
        <v>1.7823166666666665</v>
      </c>
      <c r="CI24" s="61">
        <v>1.0745860411555146</v>
      </c>
      <c r="CJ24" s="61">
        <v>2.4120961872203863</v>
      </c>
      <c r="CK24" s="65">
        <v>3818.86</v>
      </c>
      <c r="CL24" s="65">
        <v>2324.52</v>
      </c>
      <c r="CM24" s="66">
        <v>1.6428596011219521</v>
      </c>
      <c r="CN24" s="65">
        <v>3806.23</v>
      </c>
      <c r="CO24" s="65">
        <v>2283.8200000000002</v>
      </c>
      <c r="CP24" s="66">
        <v>1.6666068254065556</v>
      </c>
      <c r="CQ24" s="65">
        <v>3825.14</v>
      </c>
      <c r="CR24" s="65">
        <v>2434.2600000000002</v>
      </c>
      <c r="CS24" s="66">
        <v>1.5713769276905505</v>
      </c>
      <c r="CT24" s="65">
        <v>3816.7433333333333</v>
      </c>
      <c r="CU24" s="59">
        <v>36</v>
      </c>
      <c r="CV24" s="61">
        <v>10.001060363608335</v>
      </c>
      <c r="CW24" s="61">
        <v>2.4139953854903693</v>
      </c>
      <c r="CX24" s="61">
        <v>2.6822486967549275</v>
      </c>
      <c r="CY24" s="73">
        <v>4.7176</v>
      </c>
      <c r="CZ24" s="73">
        <v>4.4384884984478932</v>
      </c>
      <c r="DA24" s="73">
        <v>9.8449999999999996E-2</v>
      </c>
      <c r="DB24" s="73">
        <v>7.8483333333333336E-2</v>
      </c>
      <c r="DC24" s="73">
        <v>1.7256499999999999</v>
      </c>
      <c r="DD24" s="73">
        <v>1.0628843584138408</v>
      </c>
      <c r="DE24" s="61">
        <v>2.4131759194680305</v>
      </c>
      <c r="DF24" s="65">
        <v>4182.3999999999996</v>
      </c>
      <c r="DG24" s="65">
        <v>2264.0300000000002</v>
      </c>
      <c r="DH24" s="65">
        <v>4198.24</v>
      </c>
      <c r="DI24" s="65">
        <v>2225.08</v>
      </c>
      <c r="DJ24" s="65">
        <v>4181.84</v>
      </c>
      <c r="DK24" s="65">
        <v>2346.02</v>
      </c>
      <c r="DL24" s="65">
        <v>4187.4933333333329</v>
      </c>
      <c r="DM24" s="70">
        <v>2278.376666666667</v>
      </c>
      <c r="DN24" s="76">
        <v>2292.42</v>
      </c>
      <c r="DO24" s="76">
        <v>2491.9</v>
      </c>
      <c r="DP24" s="66">
        <f t="shared" si="5"/>
        <v>9.0803210951578409E-2</v>
      </c>
      <c r="DQ24" s="76"/>
      <c r="DR24" s="76"/>
      <c r="DS24" s="17"/>
      <c r="DT24" s="37">
        <f t="shared" si="6"/>
        <v>-3.4948551163246599</v>
      </c>
      <c r="DU24" s="179">
        <f t="shared" si="7"/>
        <v>-5.1551137671460623</v>
      </c>
      <c r="DV24" s="37">
        <f t="shared" si="8"/>
        <v>1.7504988584680223</v>
      </c>
      <c r="DW24" s="37"/>
      <c r="DX24" s="187">
        <f t="shared" si="9"/>
        <v>-0.61259862212566052</v>
      </c>
      <c r="DY24" s="37">
        <f t="shared" si="10"/>
        <v>-8.5686959080754885</v>
      </c>
      <c r="DZ24" s="55" t="s">
        <v>29</v>
      </c>
      <c r="EA24" s="57">
        <v>25.4899997711181</v>
      </c>
      <c r="EB24" s="57">
        <v>26.329999923706001</v>
      </c>
      <c r="EC24" s="203"/>
      <c r="ED24" s="74"/>
      <c r="EE24" s="74"/>
      <c r="EF24" s="74">
        <v>2498.1024595546492</v>
      </c>
      <c r="EG24" s="74">
        <v>2606.9306855154459</v>
      </c>
      <c r="EH24" s="66"/>
      <c r="EI24" s="66"/>
      <c r="EJ24" s="59">
        <v>36</v>
      </c>
      <c r="EK24" s="32"/>
      <c r="EL24" s="32"/>
      <c r="EM24" s="59" t="s">
        <v>64</v>
      </c>
      <c r="EN24" s="42"/>
      <c r="EP24" s="61">
        <v>9.6611597604646153</v>
      </c>
      <c r="EQ24" s="68">
        <v>14.37410397645816</v>
      </c>
      <c r="ES24" s="32"/>
      <c r="ET24" s="32"/>
      <c r="EU24" s="181"/>
      <c r="EV24" s="192"/>
      <c r="EW24" s="192"/>
      <c r="EX24" s="192"/>
      <c r="EY24" s="192"/>
      <c r="EZ24" s="194"/>
      <c r="FA24" s="194"/>
      <c r="FB24" s="195"/>
    </row>
    <row r="25" spans="1:158" s="67" customFormat="1">
      <c r="A25" s="75" t="s">
        <v>28</v>
      </c>
      <c r="B25" s="55" t="s">
        <v>15</v>
      </c>
      <c r="C25" s="55" t="s">
        <v>34</v>
      </c>
      <c r="D25" s="56">
        <v>2056.8000000000002</v>
      </c>
      <c r="E25" s="57">
        <v>25.639999389648398</v>
      </c>
      <c r="F25" s="57">
        <v>27.850000381469702</v>
      </c>
      <c r="G25" s="57">
        <v>34.220001220703097</v>
      </c>
      <c r="H25" s="57">
        <v>9.6936292824578398</v>
      </c>
      <c r="I25" s="57">
        <v>0.44625880000000001</v>
      </c>
      <c r="J25" s="57">
        <v>2.6400077422980401</v>
      </c>
      <c r="K25" s="57">
        <v>2.3840951787314801</v>
      </c>
      <c r="L25" s="58">
        <v>0.2926684</v>
      </c>
      <c r="M25" s="59">
        <v>45</v>
      </c>
      <c r="N25" s="77" t="s">
        <v>80</v>
      </c>
      <c r="O25" s="59" t="s">
        <v>64</v>
      </c>
      <c r="P25" s="61">
        <v>4.0532624999999998</v>
      </c>
      <c r="Q25" s="61">
        <v>4.3432626982253275</v>
      </c>
      <c r="R25" s="61">
        <v>7.7570833333333339E-2</v>
      </c>
      <c r="S25" s="61">
        <v>9.2729166666666668E-2</v>
      </c>
      <c r="T25" s="61">
        <v>2.0155500000000002</v>
      </c>
      <c r="U25" s="61">
        <v>0.93379652062240937</v>
      </c>
      <c r="V25" s="61">
        <v>4.1738400000000002</v>
      </c>
      <c r="W25" s="61">
        <v>4.0308245999999999</v>
      </c>
      <c r="X25" s="61">
        <f t="shared" si="19"/>
        <v>4.1738400000000002</v>
      </c>
      <c r="Y25" s="61">
        <f t="shared" si="20"/>
        <v>3.8927095806176468</v>
      </c>
      <c r="Z25" s="61">
        <f t="shared" si="21"/>
        <v>1.072219726018643</v>
      </c>
      <c r="AA25" s="62">
        <v>14.125</v>
      </c>
      <c r="AB25" s="62">
        <f t="shared" si="22"/>
        <v>-75.875</v>
      </c>
      <c r="AC25" s="61">
        <v>2.3967970727337398</v>
      </c>
      <c r="AD25" s="63">
        <v>4049.15</v>
      </c>
      <c r="AE25" s="63">
        <v>2495.06</v>
      </c>
      <c r="AF25" s="64">
        <v>1.6228667847666991</v>
      </c>
      <c r="AG25" s="63">
        <v>4060.49</v>
      </c>
      <c r="AH25" s="63">
        <v>2428.4</v>
      </c>
      <c r="AI25" s="64">
        <v>1.6720845000823585</v>
      </c>
      <c r="AJ25" s="63">
        <v>4048.43</v>
      </c>
      <c r="AK25" s="63">
        <v>2407.5300000000002</v>
      </c>
      <c r="AL25" s="64">
        <v>1.6815699077477744</v>
      </c>
      <c r="AM25" s="65">
        <v>4052.69</v>
      </c>
      <c r="AN25" s="65">
        <v>2266.6350000000002</v>
      </c>
      <c r="AO25" s="62">
        <v>2506.16</v>
      </c>
      <c r="AP25" s="66">
        <f t="shared" si="23"/>
        <v>0.11125779616686929</v>
      </c>
      <c r="AR25" s="78">
        <v>8.5219093683422393</v>
      </c>
      <c r="AS25" s="68">
        <v>12.030826316540603</v>
      </c>
      <c r="AT25" s="78">
        <v>2.4284729913730918</v>
      </c>
      <c r="AU25" s="78">
        <v>2.654704503126863</v>
      </c>
      <c r="AV25" s="61">
        <v>5.6520166666666665</v>
      </c>
      <c r="AW25" s="61">
        <v>5.4914074830714323</v>
      </c>
      <c r="AX25" s="61">
        <v>5.991666666666666E-2</v>
      </c>
      <c r="AY25" s="61">
        <v>5.7033333333333325E-2</v>
      </c>
      <c r="AZ25" s="61">
        <v>2.2574666666666667</v>
      </c>
      <c r="BA25" s="61">
        <v>1.0292473621909046</v>
      </c>
      <c r="BB25" s="61"/>
      <c r="BC25" s="61"/>
      <c r="BD25" s="73"/>
      <c r="BE25" s="61"/>
      <c r="BF25" s="61"/>
      <c r="BG25" s="62"/>
      <c r="BH25" s="62"/>
      <c r="BI25" s="69">
        <v>2.4824881788111548</v>
      </c>
      <c r="BJ25" s="63">
        <v>4479.66</v>
      </c>
      <c r="BK25" s="63">
        <v>2494.6799999999998</v>
      </c>
      <c r="BL25" s="64">
        <v>1.7956852181442109</v>
      </c>
      <c r="BM25" s="63">
        <v>4517.01</v>
      </c>
      <c r="BN25" s="63">
        <v>2473.0300000000002</v>
      </c>
      <c r="BO25" s="64">
        <v>1.8265083723205946</v>
      </c>
      <c r="BP25" s="63">
        <v>4518.3900000000003</v>
      </c>
      <c r="BQ25" s="63">
        <v>2472.66</v>
      </c>
      <c r="BR25" s="64">
        <v>1.827339787920701</v>
      </c>
      <c r="BS25" s="65">
        <v>4505.0200000000004</v>
      </c>
      <c r="BT25" s="70">
        <v>2480.1233333333334</v>
      </c>
      <c r="BU25" s="66">
        <v>1.8164499883742342</v>
      </c>
      <c r="BV25" s="65">
        <v>41.627156969579666</v>
      </c>
      <c r="BW25" s="65">
        <v>75.841183030571145</v>
      </c>
      <c r="BX25" s="65"/>
      <c r="BY25" s="71"/>
      <c r="BZ25" s="61">
        <v>8.7403377568524139</v>
      </c>
      <c r="CA25" s="72">
        <v>2.4221853438328518</v>
      </c>
      <c r="CB25" s="61">
        <v>2.6568484513743469</v>
      </c>
      <c r="CC25" s="61"/>
      <c r="CD25" s="61">
        <v>3.9577333333333335</v>
      </c>
      <c r="CE25" s="61">
        <v>4.0491889903311655</v>
      </c>
      <c r="CF25" s="61">
        <v>6.0016666666666676E-2</v>
      </c>
      <c r="CG25" s="61">
        <v>9.7816666666666663E-2</v>
      </c>
      <c r="CH25" s="61">
        <v>1.8397000000000001</v>
      </c>
      <c r="CI25" s="61">
        <v>0.97741383343276544</v>
      </c>
      <c r="CJ25" s="61">
        <v>2.3962905735219935</v>
      </c>
      <c r="CK25" s="65">
        <v>3910.11</v>
      </c>
      <c r="CL25" s="65">
        <v>2494.6</v>
      </c>
      <c r="CM25" s="66">
        <v>1.567429648039766</v>
      </c>
      <c r="CN25" s="65">
        <v>3903.18</v>
      </c>
      <c r="CO25" s="65">
        <v>2325.14</v>
      </c>
      <c r="CP25" s="66">
        <v>1.6786860146055722</v>
      </c>
      <c r="CQ25" s="65">
        <v>3915.98</v>
      </c>
      <c r="CR25" s="65">
        <v>2345.13</v>
      </c>
      <c r="CS25" s="66">
        <v>1.6698349345238857</v>
      </c>
      <c r="CT25" s="65">
        <v>3909.7566666666667</v>
      </c>
      <c r="CU25" s="59">
        <v>45</v>
      </c>
      <c r="CV25" s="61">
        <v>8.6735766584902905</v>
      </c>
      <c r="CW25" s="61">
        <v>2.4264046642444805</v>
      </c>
      <c r="CX25" s="61">
        <v>2.6568484513743469</v>
      </c>
      <c r="CY25" s="73">
        <v>4.9508333333333336</v>
      </c>
      <c r="CZ25" s="73">
        <v>4.9956007462267857</v>
      </c>
      <c r="DA25" s="73">
        <v>8.2316666666666663E-2</v>
      </c>
      <c r="DB25" s="73">
        <v>7.7966666666666656E-2</v>
      </c>
      <c r="DC25" s="73">
        <v>1.7379166666666663</v>
      </c>
      <c r="DD25" s="73">
        <v>0.99103863275557691</v>
      </c>
      <c r="DE25" s="61">
        <v>2.397283597328685</v>
      </c>
      <c r="DF25" s="65">
        <v>4374.7299999999996</v>
      </c>
      <c r="DG25" s="65">
        <v>2541.34</v>
      </c>
      <c r="DH25" s="65">
        <v>4352.04</v>
      </c>
      <c r="DI25" s="65">
        <v>2565.2399999999998</v>
      </c>
      <c r="DJ25" s="65">
        <v>4375.32</v>
      </c>
      <c r="DK25" s="65">
        <v>2517.9499999999998</v>
      </c>
      <c r="DL25" s="65">
        <v>4367.3633333333337</v>
      </c>
      <c r="DM25" s="70">
        <v>2541.5099999999998</v>
      </c>
      <c r="DN25" s="76">
        <v>2437.91</v>
      </c>
      <c r="DO25" s="76">
        <v>2677.29</v>
      </c>
      <c r="DP25" s="66">
        <f t="shared" si="5"/>
        <v>0.10301136649509658</v>
      </c>
      <c r="DQ25" s="76"/>
      <c r="DR25" s="76"/>
      <c r="DS25" s="17"/>
      <c r="DT25" s="37">
        <f t="shared" si="6"/>
        <v>0.92893028058540994</v>
      </c>
      <c r="DU25" s="37">
        <f t="shared" si="7"/>
        <v>1.8781151333425987</v>
      </c>
      <c r="DV25" s="37">
        <f t="shared" si="8"/>
        <v>-0.93168670377818985</v>
      </c>
      <c r="DW25" s="37"/>
      <c r="DX25" s="185">
        <f t="shared" si="9"/>
        <v>4.2495416155641479</v>
      </c>
      <c r="DY25" s="185">
        <f t="shared" si="10"/>
        <v>-5.0715462277153467</v>
      </c>
      <c r="DZ25" s="55" t="s">
        <v>34</v>
      </c>
      <c r="EA25" s="57">
        <v>25.639999389648398</v>
      </c>
      <c r="EB25" s="57">
        <v>27.850000381469702</v>
      </c>
      <c r="EC25" s="203"/>
      <c r="ED25" s="74"/>
      <c r="EE25" s="74"/>
      <c r="EF25" s="74">
        <v>2006.4841773393157</v>
      </c>
      <c r="EG25" s="74" t="e">
        <v>#VALUE!</v>
      </c>
      <c r="EH25" s="66"/>
      <c r="EI25" s="66"/>
      <c r="EJ25" s="59">
        <v>45</v>
      </c>
      <c r="EK25" s="32"/>
      <c r="EL25" s="32"/>
      <c r="EM25" s="59" t="s">
        <v>64</v>
      </c>
      <c r="EN25" s="42"/>
      <c r="EP25" s="78">
        <v>8.5219093683422393</v>
      </c>
      <c r="EQ25" s="68">
        <v>12.030826316540603</v>
      </c>
      <c r="ES25" s="32"/>
      <c r="ET25" s="32"/>
      <c r="EU25" s="181"/>
      <c r="EV25" s="192"/>
      <c r="EW25" s="192"/>
      <c r="EX25" s="192"/>
      <c r="EY25" s="192"/>
      <c r="EZ25" s="194"/>
      <c r="FA25" s="194"/>
      <c r="FB25" s="195"/>
    </row>
    <row r="26" spans="1:158" s="67" customFormat="1">
      <c r="A26" s="75" t="s">
        <v>28</v>
      </c>
      <c r="B26" s="55" t="s">
        <v>15</v>
      </c>
      <c r="C26" s="55" t="s">
        <v>35</v>
      </c>
      <c r="D26" s="56">
        <v>2057.41</v>
      </c>
      <c r="E26" s="57">
        <v>25.670000076293899</v>
      </c>
      <c r="F26" s="57">
        <v>27.340000152587798</v>
      </c>
      <c r="G26" s="57">
        <v>33.340000152587798</v>
      </c>
      <c r="H26" s="57">
        <v>10.447528537001901</v>
      </c>
      <c r="I26" s="57">
        <v>0.43769599999999997</v>
      </c>
      <c r="J26" s="57">
        <v>2.6359991960179499</v>
      </c>
      <c r="K26" s="57">
        <v>2.3606024277788298</v>
      </c>
      <c r="L26" s="58">
        <v>0.27450540000000001</v>
      </c>
      <c r="M26" s="59">
        <v>47</v>
      </c>
      <c r="N26" s="77" t="s">
        <v>80</v>
      </c>
      <c r="O26" s="59" t="s">
        <v>64</v>
      </c>
      <c r="P26" s="61">
        <v>3.7808000000000002</v>
      </c>
      <c r="Q26" s="61">
        <v>3.3319685609691705</v>
      </c>
      <c r="R26" s="61">
        <v>8.4966666666666663E-2</v>
      </c>
      <c r="S26" s="61">
        <v>9.2020833333333329E-2</v>
      </c>
      <c r="T26" s="61">
        <v>1.8347583333333333</v>
      </c>
      <c r="U26" s="61">
        <v>1.1348583317313277</v>
      </c>
      <c r="V26" s="61">
        <v>3.8486685999999999</v>
      </c>
      <c r="W26" s="61">
        <v>3.6339738000000001</v>
      </c>
      <c r="X26" s="61">
        <f t="shared" si="19"/>
        <v>3.8486685999999999</v>
      </c>
      <c r="Y26" s="61">
        <f t="shared" si="20"/>
        <v>3.431255572144206</v>
      </c>
      <c r="Z26" s="61">
        <f t="shared" si="21"/>
        <v>1.1216502295091213</v>
      </c>
      <c r="AA26" s="62">
        <v>96.2916666666667</v>
      </c>
      <c r="AB26" s="62">
        <f t="shared" si="22"/>
        <v>6.2916666666666998</v>
      </c>
      <c r="AC26" s="61">
        <v>2.3866727627295217</v>
      </c>
      <c r="AD26" s="63">
        <v>3683.83</v>
      </c>
      <c r="AE26" s="63">
        <v>2072.0500000000002</v>
      </c>
      <c r="AF26" s="64">
        <v>1.7778673294563354</v>
      </c>
      <c r="AG26" s="63">
        <v>3663.21</v>
      </c>
      <c r="AH26" s="63">
        <v>2056.6</v>
      </c>
      <c r="AI26" s="64">
        <v>1.7811971214626083</v>
      </c>
      <c r="AJ26" s="63">
        <v>3643.13</v>
      </c>
      <c r="AK26" s="63">
        <v>2432.27</v>
      </c>
      <c r="AL26" s="64">
        <v>1.497831244064187</v>
      </c>
      <c r="AM26" s="65">
        <v>3663.39</v>
      </c>
      <c r="AN26" s="65">
        <v>2079.7550000000001</v>
      </c>
      <c r="AO26" s="65">
        <v>2443.6149999999998</v>
      </c>
      <c r="AP26" s="66">
        <f t="shared" si="23"/>
        <v>0.19025762834102028</v>
      </c>
      <c r="AR26" s="78">
        <v>9.6630367029662683</v>
      </c>
      <c r="AS26" s="68">
        <v>14.684599079014692</v>
      </c>
      <c r="AT26" s="78">
        <v>2.4040095878779781</v>
      </c>
      <c r="AU26" s="78">
        <v>2.6611582901823261</v>
      </c>
      <c r="AV26" s="61">
        <v>5.3911666666666669</v>
      </c>
      <c r="AW26" s="61">
        <v>5.2204073348378506</v>
      </c>
      <c r="AX26" s="61">
        <v>6.1366666666666667E-2</v>
      </c>
      <c r="AY26" s="61">
        <v>7.6083333333333336E-2</v>
      </c>
      <c r="AZ26" s="61">
        <v>2.3851999999999998</v>
      </c>
      <c r="BA26" s="61">
        <v>1.0327099632033063</v>
      </c>
      <c r="BB26" s="61"/>
      <c r="BC26" s="61"/>
      <c r="BD26" s="73"/>
      <c r="BE26" s="61"/>
      <c r="BF26" s="61"/>
      <c r="BG26" s="62"/>
      <c r="BH26" s="62"/>
      <c r="BI26" s="69">
        <v>2.4841121481935486</v>
      </c>
      <c r="BJ26" s="63">
        <v>4228.7299999999996</v>
      </c>
      <c r="BK26" s="63">
        <v>2246.7399999999998</v>
      </c>
      <c r="BL26" s="64">
        <v>1.8821626000338267</v>
      </c>
      <c r="BM26" s="63">
        <v>4242</v>
      </c>
      <c r="BN26" s="63">
        <v>2285.38</v>
      </c>
      <c r="BO26" s="64">
        <v>1.8561464614199825</v>
      </c>
      <c r="BP26" s="63">
        <v>4227.05</v>
      </c>
      <c r="BQ26" s="63">
        <v>2325.3000000000002</v>
      </c>
      <c r="BR26" s="64">
        <v>1.8178514600266631</v>
      </c>
      <c r="BS26" s="65">
        <v>4232.5933333333332</v>
      </c>
      <c r="BT26" s="70">
        <v>2285.8066666666668</v>
      </c>
      <c r="BU26" s="66">
        <v>1.8516847444082467</v>
      </c>
      <c r="BV26" s="65">
        <v>34.236067166139257</v>
      </c>
      <c r="BW26" s="65">
        <v>62.375238311171955</v>
      </c>
      <c r="BX26" s="65"/>
      <c r="BY26" s="71"/>
      <c r="BZ26" s="61">
        <v>9.6188455629526555</v>
      </c>
      <c r="CA26" s="72">
        <v>2.3987240189349763</v>
      </c>
      <c r="CB26" s="61">
        <v>2.6637122977646399</v>
      </c>
      <c r="CC26" s="61"/>
      <c r="CD26" s="61">
        <v>3.7763499999999999</v>
      </c>
      <c r="CE26" s="61">
        <v>3.3491980001265182</v>
      </c>
      <c r="CF26" s="61">
        <v>0.10396666666666668</v>
      </c>
      <c r="CG26" s="61">
        <v>7.1516666666666673E-2</v>
      </c>
      <c r="CH26" s="61">
        <v>1.7119333333333333</v>
      </c>
      <c r="CI26" s="61">
        <v>1.1275385927787327</v>
      </c>
      <c r="CJ26" s="61">
        <v>2.3858904987555833</v>
      </c>
      <c r="CK26" s="65">
        <v>3598.46</v>
      </c>
      <c r="CL26" s="65">
        <v>2173.4899999999998</v>
      </c>
      <c r="CM26" s="66">
        <v>1.6556137824420634</v>
      </c>
      <c r="CN26" s="65">
        <v>3609.12</v>
      </c>
      <c r="CO26" s="65">
        <v>2155.86</v>
      </c>
      <c r="CP26" s="66">
        <v>1.6740975759093817</v>
      </c>
      <c r="CQ26" s="65">
        <v>3598.62</v>
      </c>
      <c r="CR26" s="65">
        <v>2410</v>
      </c>
      <c r="CS26" s="66">
        <v>1.4932033195020746</v>
      </c>
      <c r="CT26" s="65">
        <v>3602.0666666666671</v>
      </c>
      <c r="CU26" s="59">
        <v>47</v>
      </c>
      <c r="CV26" s="61">
        <v>9.6138596144246815</v>
      </c>
      <c r="CW26" s="61">
        <v>2.4076267369253812</v>
      </c>
      <c r="CX26" s="61">
        <v>2.6637122977646399</v>
      </c>
      <c r="CY26" s="73">
        <v>4.7189500000000004</v>
      </c>
      <c r="CZ26" s="73">
        <v>4.4489597335094562</v>
      </c>
      <c r="DA26" s="73">
        <v>9.9650000000000002E-2</v>
      </c>
      <c r="DB26" s="73">
        <v>7.7233333333333334E-2</v>
      </c>
      <c r="DC26" s="73">
        <v>1.7305833333333334</v>
      </c>
      <c r="DD26" s="73">
        <v>1.0606861564641694</v>
      </c>
      <c r="DE26" s="61">
        <v>2.3869074419217031</v>
      </c>
      <c r="DF26" s="65">
        <v>4129.41</v>
      </c>
      <c r="DG26" s="65">
        <v>2246.87</v>
      </c>
      <c r="DH26" s="65">
        <v>4111.2</v>
      </c>
      <c r="DI26" s="65">
        <v>2228.0300000000002</v>
      </c>
      <c r="DJ26" s="65">
        <v>4111.2</v>
      </c>
      <c r="DK26" s="65">
        <v>2346.0300000000002</v>
      </c>
      <c r="DL26" s="65">
        <v>4117.2700000000004</v>
      </c>
      <c r="DM26" s="70">
        <v>2273.6433333333334</v>
      </c>
      <c r="DN26" s="76">
        <v>2334.5300000000002</v>
      </c>
      <c r="DO26" s="76">
        <v>2559.33</v>
      </c>
      <c r="DP26" s="66">
        <f t="shared" si="5"/>
        <v>0.10092968875614673</v>
      </c>
      <c r="DQ26" s="76">
        <v>2334.5300000000002</v>
      </c>
      <c r="DR26" s="76">
        <v>2559.33</v>
      </c>
      <c r="DS26" s="17">
        <v>0.10092968875614673</v>
      </c>
      <c r="DT26" s="37">
        <f t="shared" si="6"/>
        <v>-4.226714918394066</v>
      </c>
      <c r="DU26" s="37">
        <f t="shared" si="7"/>
        <v>-5.0297737028085736</v>
      </c>
      <c r="DV26" s="37">
        <f t="shared" si="8"/>
        <v>0.84559005040325719</v>
      </c>
      <c r="DW26" s="37"/>
      <c r="DX26" s="187">
        <f t="shared" si="9"/>
        <v>-2.6080909933334233</v>
      </c>
      <c r="DY26" s="37">
        <f t="shared" si="10"/>
        <v>-11.16255686709672</v>
      </c>
      <c r="DZ26" s="55" t="s">
        <v>35</v>
      </c>
      <c r="EA26" s="57">
        <v>25.670000076293899</v>
      </c>
      <c r="EB26" s="57">
        <v>27.340000152587798</v>
      </c>
      <c r="EC26" s="203"/>
      <c r="ED26" s="74">
        <v>2332.894736842105</v>
      </c>
      <c r="EE26" s="74">
        <v>2523.2447817836814</v>
      </c>
      <c r="EF26" s="74">
        <v>2531.4814956099813</v>
      </c>
      <c r="EG26" s="74">
        <v>2712.3016024392655</v>
      </c>
      <c r="EH26" s="66">
        <f>(EE26^2-ED26^2)/(2*ED26^2)</f>
        <v>8.492271242830271E-2</v>
      </c>
      <c r="EI26" s="66"/>
      <c r="EJ26" s="59">
        <v>47</v>
      </c>
      <c r="EK26" s="32">
        <f>(ED26-DN26)/DN26*100</f>
        <v>-7.0046782774058333E-2</v>
      </c>
      <c r="EL26" s="32">
        <f>(EE26-DO26)/DO26*100</f>
        <v>-1.4099478463628559</v>
      </c>
      <c r="EM26" s="59" t="s">
        <v>64</v>
      </c>
      <c r="EN26" s="42">
        <f t="shared" si="18"/>
        <v>190.35004494157647</v>
      </c>
      <c r="EP26" s="78">
        <v>9.6630367029662683</v>
      </c>
      <c r="EQ26" s="68">
        <v>14.684599079014692</v>
      </c>
      <c r="ES26" s="32">
        <f>(ED26-DN26)/DN26*100</f>
        <v>-7.0046782774058333E-2</v>
      </c>
      <c r="ET26" s="32">
        <f>(EE26-DO26)/DO26*100</f>
        <v>-1.4099478463628559</v>
      </c>
      <c r="EU26" s="191"/>
      <c r="EV26" s="192">
        <f>ED26-ED26*0.03</f>
        <v>2262.9078947368416</v>
      </c>
      <c r="EW26" s="192">
        <f>EE26-EE26*0.03</f>
        <v>2447.5474383301712</v>
      </c>
      <c r="EX26" s="192">
        <f>(ED26+ED26*0.03)</f>
        <v>2402.8815789473683</v>
      </c>
      <c r="EY26" s="192">
        <f>(EE26+EE26*0.03)</f>
        <v>2598.9421252371917</v>
      </c>
      <c r="EZ26" s="194">
        <f>(EV26-DN26)/DN26*100</f>
        <v>-3.0679453792908453</v>
      </c>
      <c r="FA26" s="194">
        <f>(EW26-DO26)/DO26*100</f>
        <v>-4.3676494109719632</v>
      </c>
      <c r="FB26" s="197">
        <v>47</v>
      </c>
    </row>
    <row r="27" spans="1:158" s="67" customFormat="1">
      <c r="A27" s="75" t="s">
        <v>28</v>
      </c>
      <c r="B27" s="55" t="s">
        <v>15</v>
      </c>
      <c r="C27" s="55" t="s">
        <v>36</v>
      </c>
      <c r="D27" s="56">
        <v>2058.36</v>
      </c>
      <c r="E27" s="57">
        <v>25.620000839233398</v>
      </c>
      <c r="F27" s="57">
        <v>26.629999160766602</v>
      </c>
      <c r="G27" s="57">
        <v>30.549999237060501</v>
      </c>
      <c r="H27" s="57">
        <v>15.1915112318597</v>
      </c>
      <c r="I27" s="57">
        <v>1.3335109999999999</v>
      </c>
      <c r="J27" s="57">
        <v>2.6282864005225699</v>
      </c>
      <c r="K27" s="57">
        <v>2.22900997678174</v>
      </c>
      <c r="L27" s="58">
        <v>0.94291619999999998</v>
      </c>
      <c r="M27" s="59">
        <v>51</v>
      </c>
      <c r="N27" s="77" t="s">
        <v>80</v>
      </c>
      <c r="O27" s="59" t="s">
        <v>64</v>
      </c>
      <c r="P27" s="61">
        <v>3.2707333333333333</v>
      </c>
      <c r="Q27" s="61">
        <v>3.0581403434026355</v>
      </c>
      <c r="R27" s="61">
        <v>4.0250000000000001E-2</v>
      </c>
      <c r="S27" s="61">
        <v>5.8883333333333329E-2</v>
      </c>
      <c r="T27" s="61">
        <v>1.9163166666666669</v>
      </c>
      <c r="U27" s="61">
        <v>1.0695239772660243</v>
      </c>
      <c r="V27" s="61">
        <v>3.3748</v>
      </c>
      <c r="W27" s="61">
        <v>3.1850543999999998</v>
      </c>
      <c r="X27" s="61">
        <f t="shared" si="19"/>
        <v>3.3748</v>
      </c>
      <c r="Y27" s="61">
        <f t="shared" si="20"/>
        <v>3.0059771041126466</v>
      </c>
      <c r="Z27" s="61">
        <f t="shared" si="21"/>
        <v>1.1226965086935445</v>
      </c>
      <c r="AA27" s="62">
        <v>117.458333333333</v>
      </c>
      <c r="AB27" s="62">
        <f t="shared" si="22"/>
        <v>27.458333333333002</v>
      </c>
      <c r="AC27" s="61">
        <v>2.2394253180030517</v>
      </c>
      <c r="AD27" s="63">
        <v>3200.3</v>
      </c>
      <c r="AE27" s="63">
        <v>1851.27</v>
      </c>
      <c r="AF27" s="64">
        <v>1.7287051591610085</v>
      </c>
      <c r="AG27" s="63">
        <v>3192.77</v>
      </c>
      <c r="AH27" s="63">
        <v>1864.47</v>
      </c>
      <c r="AI27" s="64">
        <v>1.7124276604075153</v>
      </c>
      <c r="AJ27" s="63">
        <v>3208.44</v>
      </c>
      <c r="AK27" s="63">
        <v>2104.81</v>
      </c>
      <c r="AL27" s="64">
        <v>1.5243371135636947</v>
      </c>
      <c r="AM27" s="65">
        <v>3200.5033333333336</v>
      </c>
      <c r="AN27" s="65">
        <v>1884.69</v>
      </c>
      <c r="AO27" s="65">
        <v>2147.9899999999998</v>
      </c>
      <c r="AP27" s="66">
        <f t="shared" si="23"/>
        <v>0.14946337073445867</v>
      </c>
      <c r="AR27" s="78">
        <v>14.929216856195323</v>
      </c>
      <c r="AS27" s="68">
        <v>20.351085986313596</v>
      </c>
      <c r="AT27" s="78">
        <v>2.2638207616756847</v>
      </c>
      <c r="AU27" s="78">
        <v>2.6611025289950545</v>
      </c>
      <c r="AV27" s="61">
        <v>5.1306166666666675</v>
      </c>
      <c r="AW27" s="61">
        <v>4.9496086220954583</v>
      </c>
      <c r="AX27" s="61">
        <v>5.3100000000000001E-2</v>
      </c>
      <c r="AY27" s="61">
        <v>5.7816666666666669E-2</v>
      </c>
      <c r="AZ27" s="61">
        <v>2.623966666666667</v>
      </c>
      <c r="BA27" s="61">
        <v>1.0365701731977706</v>
      </c>
      <c r="BB27" s="61"/>
      <c r="BC27" s="61"/>
      <c r="BD27" s="73"/>
      <c r="BE27" s="61"/>
      <c r="BF27" s="61"/>
      <c r="BG27" s="62"/>
      <c r="BH27" s="62"/>
      <c r="BI27" s="69">
        <v>2.3895545142792725</v>
      </c>
      <c r="BJ27" s="63">
        <v>3849.92</v>
      </c>
      <c r="BK27" s="63">
        <v>1962.58</v>
      </c>
      <c r="BL27" s="64">
        <v>1.9616627092908316</v>
      </c>
      <c r="BM27" s="63">
        <v>3861.29</v>
      </c>
      <c r="BN27" s="63">
        <v>1947.53</v>
      </c>
      <c r="BO27" s="64">
        <v>1.9826600873927487</v>
      </c>
      <c r="BP27" s="63">
        <v>3865.32</v>
      </c>
      <c r="BQ27" s="63">
        <v>2022.83</v>
      </c>
      <c r="BR27" s="64">
        <v>1.9108476738035329</v>
      </c>
      <c r="BS27" s="65">
        <v>3858.8433333333337</v>
      </c>
      <c r="BT27" s="70">
        <v>1977.6466666666665</v>
      </c>
      <c r="BU27" s="66">
        <v>1.9512299129942325</v>
      </c>
      <c r="BV27" s="65">
        <v>21.071039853573716</v>
      </c>
      <c r="BW27" s="65">
        <v>38.38966450068088</v>
      </c>
      <c r="BX27" s="65"/>
      <c r="BY27" s="71"/>
      <c r="BZ27" s="61">
        <v>14.710362993703685</v>
      </c>
      <c r="CA27" s="72">
        <v>2.2690159566402963</v>
      </c>
      <c r="CB27" s="61">
        <v>2.6649935399144233</v>
      </c>
      <c r="CC27" s="61"/>
      <c r="CD27" s="61">
        <v>3.3224999999999998</v>
      </c>
      <c r="CE27" s="61">
        <v>3.1033384808126416</v>
      </c>
      <c r="CF27" s="61">
        <v>4.1966666666666666E-2</v>
      </c>
      <c r="CG27" s="61">
        <v>3.5633333333333336E-2</v>
      </c>
      <c r="CH27" s="61">
        <v>1.7516333333333334</v>
      </c>
      <c r="CI27" s="61">
        <v>1.0706212102039119</v>
      </c>
      <c r="CJ27" s="61">
        <v>2.2387260392532391</v>
      </c>
      <c r="CK27" s="65">
        <v>3194.93</v>
      </c>
      <c r="CL27" s="65">
        <v>1877.76</v>
      </c>
      <c r="CM27" s="66">
        <v>1.701458120313565</v>
      </c>
      <c r="CN27" s="65">
        <v>3203.15</v>
      </c>
      <c r="CO27" s="65">
        <v>1947.67</v>
      </c>
      <c r="CP27" s="66">
        <v>1.6446061191064194</v>
      </c>
      <c r="CQ27" s="65">
        <v>3195.58</v>
      </c>
      <c r="CR27" s="65">
        <v>2121.77</v>
      </c>
      <c r="CS27" s="66">
        <v>1.5060916121917078</v>
      </c>
      <c r="CT27" s="65">
        <v>3197.8866666666668</v>
      </c>
      <c r="CU27" s="59">
        <v>51</v>
      </c>
      <c r="CV27" s="61">
        <v>14.635704086751844</v>
      </c>
      <c r="CW27" s="61">
        <v>2.2749529714814956</v>
      </c>
      <c r="CX27" s="61">
        <v>2.6649935399144233</v>
      </c>
      <c r="CY27" s="73">
        <v>4.1340166666666667</v>
      </c>
      <c r="CZ27" s="73">
        <v>4.0666599570232345</v>
      </c>
      <c r="DA27" s="73">
        <v>8.3100000000000007E-2</v>
      </c>
      <c r="DB27" s="73">
        <v>6.8183333333333332E-2</v>
      </c>
      <c r="DC27" s="73">
        <v>1.8537166666666665</v>
      </c>
      <c r="DD27" s="73">
        <v>1.016563152649905</v>
      </c>
      <c r="DE27" s="61">
        <v>2.2403239655879168</v>
      </c>
      <c r="DF27" s="65">
        <v>3924.67</v>
      </c>
      <c r="DG27" s="65">
        <v>2007.66</v>
      </c>
      <c r="DH27" s="65">
        <v>3911.66</v>
      </c>
      <c r="DI27" s="65">
        <v>1977.41</v>
      </c>
      <c r="DJ27" s="65">
        <v>3925.06</v>
      </c>
      <c r="DK27" s="65">
        <v>2071.36</v>
      </c>
      <c r="DL27" s="65">
        <v>3920.4633333333331</v>
      </c>
      <c r="DM27" s="70">
        <v>2018.8100000000002</v>
      </c>
      <c r="DN27" s="76">
        <v>2078.85</v>
      </c>
      <c r="DO27" s="76">
        <v>2277.9899999999998</v>
      </c>
      <c r="DP27" s="66">
        <f t="shared" si="5"/>
        <v>0.10038152997522834</v>
      </c>
      <c r="DQ27" s="76">
        <v>2078.85</v>
      </c>
      <c r="DR27" s="76">
        <v>2277.9899999999998</v>
      </c>
      <c r="DS27" s="17">
        <v>0.10038152997522834</v>
      </c>
      <c r="DT27" s="37">
        <f t="shared" si="6"/>
        <v>-3.0752742159740483</v>
      </c>
      <c r="DU27" s="37">
        <f t="shared" si="7"/>
        <v>-4.5356673876100748</v>
      </c>
      <c r="DV27" s="37">
        <f t="shared" si="8"/>
        <v>1.5297788521348632</v>
      </c>
      <c r="DW27" s="37"/>
      <c r="DX27" s="187">
        <f t="shared" si="9"/>
        <v>-2.8881352670947753</v>
      </c>
      <c r="DY27" s="37">
        <f t="shared" si="10"/>
        <v>-11.377574089438481</v>
      </c>
      <c r="DZ27" s="55" t="s">
        <v>36</v>
      </c>
      <c r="EA27" s="57">
        <v>25.620000839233398</v>
      </c>
      <c r="EB27" s="57">
        <v>26.629999160766602</v>
      </c>
      <c r="EC27" s="203"/>
      <c r="ED27" s="74">
        <v>2026.5092879256965</v>
      </c>
      <c r="EE27" s="74">
        <v>2135.6035889070145</v>
      </c>
      <c r="EF27" s="74">
        <v>2200.8263769228597</v>
      </c>
      <c r="EG27" s="74">
        <v>2200.8263769228597</v>
      </c>
      <c r="EH27" s="66">
        <f>(EE27^2-ED27^2)/(2*ED27^2)</f>
        <v>5.5282633745732015E-2</v>
      </c>
      <c r="EI27" s="66"/>
      <c r="EJ27" s="59">
        <v>51</v>
      </c>
      <c r="EK27" s="32">
        <f>(ED27-DN27)/DN27*100</f>
        <v>-2.5177724258269421</v>
      </c>
      <c r="EL27" s="32">
        <f>(EE27-DO27)/DO27*100</f>
        <v>-6.2505283646102638</v>
      </c>
      <c r="EM27" s="59" t="s">
        <v>64</v>
      </c>
      <c r="EN27" s="42">
        <f t="shared" si="18"/>
        <v>109.09430098131793</v>
      </c>
      <c r="EP27" s="78">
        <v>14.929216856195323</v>
      </c>
      <c r="EQ27" s="68">
        <v>20.351085986313596</v>
      </c>
      <c r="ES27" s="32">
        <f>(ED27-DN27)/DN27*100</f>
        <v>-2.5177724258269421</v>
      </c>
      <c r="ET27" s="32">
        <f>(EE27-DO27)/DO27*100</f>
        <v>-6.2505283646102638</v>
      </c>
      <c r="EU27" s="191"/>
      <c r="EV27" s="192">
        <f>ED27-ED27*0.03</f>
        <v>1965.7140092879256</v>
      </c>
      <c r="EW27" s="192">
        <f>EE27-EE27*0.03</f>
        <v>2071.5354812398041</v>
      </c>
      <c r="EX27" s="192">
        <f>(ED27+ED27*0.03)</f>
        <v>2087.3045665634672</v>
      </c>
      <c r="EY27" s="192">
        <f>(EE27+EE27*0.03)</f>
        <v>2199.6716965742248</v>
      </c>
      <c r="EZ27" s="194">
        <f>(EV27-DN27)/DN27*100</f>
        <v>-5.4422392530521355</v>
      </c>
      <c r="FA27" s="194">
        <f>(EW27-DO27)/DO27*100</f>
        <v>-9.0630125136719535</v>
      </c>
      <c r="FB27" s="197">
        <v>51</v>
      </c>
    </row>
    <row r="29" spans="1:158">
      <c r="DB29" s="195">
        <v>9</v>
      </c>
      <c r="DT29">
        <v>1400</v>
      </c>
      <c r="DU29">
        <v>0</v>
      </c>
    </row>
    <row r="30" spans="1:158">
      <c r="DB30" s="195">
        <v>12</v>
      </c>
      <c r="DQ30">
        <f>CORREL(DR4:DR27,EE4:EE27)</f>
        <v>0.90572100761453245</v>
      </c>
      <c r="DT30">
        <v>3000</v>
      </c>
      <c r="DU30">
        <v>2</v>
      </c>
      <c r="EM30">
        <v>1200</v>
      </c>
      <c r="EN30">
        <f>EM30-EM30*0.05</f>
        <v>1140</v>
      </c>
      <c r="EO30">
        <f>EM30+EN30*0.05</f>
        <v>1257</v>
      </c>
    </row>
    <row r="31" spans="1:158">
      <c r="DB31" s="198">
        <v>24</v>
      </c>
      <c r="EM31">
        <v>3100</v>
      </c>
      <c r="EN31">
        <f>EM31-EM31*0.05</f>
        <v>2945</v>
      </c>
      <c r="EO31">
        <f>EM31+EN31*0.05</f>
        <v>3247.25</v>
      </c>
    </row>
    <row r="32" spans="1:158">
      <c r="DB32" s="196">
        <v>26</v>
      </c>
    </row>
    <row r="33" spans="106:119">
      <c r="DB33" s="197">
        <v>33</v>
      </c>
    </row>
    <row r="34" spans="106:119">
      <c r="DB34" s="195">
        <v>53</v>
      </c>
      <c r="DN34">
        <v>2190</v>
      </c>
      <c r="DO34">
        <f>DN34+DN34*0.05</f>
        <v>2299.5</v>
      </c>
    </row>
    <row r="35" spans="106:119">
      <c r="DB35" s="195">
        <v>61</v>
      </c>
    </row>
    <row r="36" spans="106:119">
      <c r="DB36" s="195">
        <v>62</v>
      </c>
      <c r="DN36">
        <v>2655</v>
      </c>
      <c r="DO36">
        <f>DN36-DN36*0.03</f>
        <v>2575.35</v>
      </c>
    </row>
    <row r="37" spans="106:119">
      <c r="DB37" s="197">
        <v>8</v>
      </c>
    </row>
    <row r="38" spans="106:119">
      <c r="DB38" s="198">
        <v>11</v>
      </c>
      <c r="DO38">
        <f>(DO36-DO34)/DO34*100</f>
        <v>11.996086105675143</v>
      </c>
    </row>
    <row r="39" spans="106:119">
      <c r="DB39" s="195">
        <v>17</v>
      </c>
    </row>
    <row r="40" spans="106:119">
      <c r="DB40" s="198">
        <v>18</v>
      </c>
      <c r="DN40">
        <v>2158</v>
      </c>
      <c r="DO40">
        <f>DN40-DN40*0.05</f>
        <v>2050.1</v>
      </c>
    </row>
    <row r="41" spans="106:119">
      <c r="DB41" s="198">
        <v>19</v>
      </c>
      <c r="DJ41">
        <v>2274</v>
      </c>
      <c r="DK41">
        <f>DJ41+DJ41*0.03</f>
        <v>2342.2199999999998</v>
      </c>
      <c r="DN41">
        <v>1876</v>
      </c>
      <c r="DO41">
        <f>DN41+DN41*0.03</f>
        <v>1932.28</v>
      </c>
    </row>
    <row r="42" spans="106:119">
      <c r="DB42" s="197">
        <v>22</v>
      </c>
      <c r="DJ42">
        <v>2487</v>
      </c>
      <c r="DK42">
        <f>DJ42-DJ42*0.05</f>
        <v>2362.65</v>
      </c>
    </row>
    <row r="43" spans="106:119">
      <c r="DB43" s="195">
        <v>44</v>
      </c>
      <c r="DK43">
        <f>(DK41-DK42)/DK42*100</f>
        <v>-0.86470700272999768</v>
      </c>
      <c r="DO43">
        <f>(DO40-DO41)/DO41*100</f>
        <v>6.0974599954457913</v>
      </c>
    </row>
    <row r="44" spans="106:119">
      <c r="DB44" s="195">
        <v>57</v>
      </c>
    </row>
    <row r="45" spans="106:119">
      <c r="DB45" s="196">
        <v>58</v>
      </c>
      <c r="DJ45">
        <v>1919</v>
      </c>
      <c r="DK45">
        <f>DJ45-DJ45*0.05</f>
        <v>1823.05</v>
      </c>
      <c r="DN45">
        <v>2655</v>
      </c>
      <c r="DO45">
        <f>DN45-DN45*0.03</f>
        <v>2575.35</v>
      </c>
    </row>
    <row r="46" spans="106:119">
      <c r="DB46" s="195">
        <v>59</v>
      </c>
      <c r="DJ46">
        <v>1683</v>
      </c>
      <c r="DK46">
        <f>DJ46+DJ46*0.03</f>
        <v>1733.49</v>
      </c>
      <c r="DN46">
        <v>2221</v>
      </c>
      <c r="DO46">
        <f>DN46+DN46*0.05</f>
        <v>2332.0500000000002</v>
      </c>
    </row>
    <row r="47" spans="106:119">
      <c r="DB47" s="195">
        <v>37</v>
      </c>
      <c r="DK47">
        <f>(DK45-DK46)/DK46*100</f>
        <v>5.1664561087747805</v>
      </c>
    </row>
    <row r="48" spans="106:119">
      <c r="DB48" s="197">
        <v>39</v>
      </c>
      <c r="DO48">
        <f>(DO45-DO46)/DO46*100</f>
        <v>10.432880941660757</v>
      </c>
    </row>
    <row r="49" spans="106:157">
      <c r="DB49" s="197">
        <v>42</v>
      </c>
    </row>
    <row r="50" spans="106:157">
      <c r="DB50" s="196">
        <v>5</v>
      </c>
    </row>
    <row r="51" spans="106:157">
      <c r="DB51" s="195">
        <v>36</v>
      </c>
    </row>
    <row r="52" spans="106:157">
      <c r="DB52" s="195">
        <v>45</v>
      </c>
    </row>
    <row r="53" spans="106:157">
      <c r="DB53" s="197">
        <v>47</v>
      </c>
    </row>
    <row r="54" spans="106:157">
      <c r="DB54" s="197">
        <v>51</v>
      </c>
    </row>
    <row r="56" spans="106:157">
      <c r="FA56">
        <v>0</v>
      </c>
    </row>
    <row r="57" spans="106:157">
      <c r="FA57">
        <v>0.3</v>
      </c>
    </row>
    <row r="100" spans="129:139">
      <c r="DY100" t="s">
        <v>128</v>
      </c>
      <c r="DZ100" t="s">
        <v>127</v>
      </c>
      <c r="ED100" s="13" t="s">
        <v>126</v>
      </c>
      <c r="EE100" s="13" t="s">
        <v>125</v>
      </c>
      <c r="EF100" s="13"/>
      <c r="EG100" s="13"/>
      <c r="EH100" t="s">
        <v>124</v>
      </c>
    </row>
    <row r="101" spans="129:139">
      <c r="DY101" s="106">
        <v>24</v>
      </c>
      <c r="DZ101" s="108">
        <v>1.1892077771936587</v>
      </c>
      <c r="EA101" s="108"/>
      <c r="EB101" s="108"/>
      <c r="EC101" s="108"/>
      <c r="ED101" s="17">
        <v>0.18463183764086979</v>
      </c>
      <c r="EE101" s="113"/>
      <c r="EF101" s="113"/>
      <c r="EG101" s="113"/>
      <c r="EH101" s="113">
        <v>3.4381705929203941E-2</v>
      </c>
      <c r="EI101" s="113"/>
    </row>
    <row r="102" spans="129:139">
      <c r="DY102" s="106">
        <v>26</v>
      </c>
      <c r="DZ102" s="108">
        <v>1.3036096478984203</v>
      </c>
      <c r="EA102" s="108"/>
      <c r="EB102" s="108"/>
      <c r="EC102" s="108"/>
      <c r="ED102" s="17">
        <v>0.16</v>
      </c>
      <c r="EE102" s="113">
        <v>0.11646986043136863</v>
      </c>
      <c r="EF102" s="113"/>
      <c r="EG102" s="113"/>
      <c r="EH102" s="113">
        <v>0.11646986043136863</v>
      </c>
      <c r="EI102" s="113"/>
    </row>
    <row r="103" spans="129:139">
      <c r="DY103" s="106">
        <v>33</v>
      </c>
      <c r="DZ103" s="108">
        <v>1.2021752715868508</v>
      </c>
      <c r="EA103" s="108"/>
      <c r="EB103" s="108"/>
      <c r="EC103" s="108"/>
      <c r="ED103" s="17">
        <v>0.25043340257716451</v>
      </c>
      <c r="EE103" s="113">
        <v>0.11228909089269437</v>
      </c>
      <c r="EF103" s="113"/>
      <c r="EG103" s="113"/>
      <c r="EH103" s="113">
        <v>0.11228909089269437</v>
      </c>
      <c r="EI103" s="113"/>
    </row>
    <row r="104" spans="129:139">
      <c r="DY104" s="132">
        <v>8</v>
      </c>
      <c r="DZ104" s="134">
        <v>1.0732002097370941</v>
      </c>
      <c r="EA104" s="134"/>
      <c r="EB104" s="134"/>
      <c r="EC104" s="134"/>
      <c r="ED104" s="17">
        <v>0.12632523465001191</v>
      </c>
      <c r="EE104" s="139">
        <v>2.7086794430600084E-2</v>
      </c>
      <c r="EF104" s="139"/>
      <c r="EG104" s="139"/>
      <c r="EH104" s="139">
        <v>2.7086794430600084E-2</v>
      </c>
      <c r="EI104" s="139"/>
    </row>
    <row r="105" spans="129:139">
      <c r="DY105" s="132">
        <v>11</v>
      </c>
      <c r="DZ105" s="134">
        <v>1.0904821545031091</v>
      </c>
      <c r="EA105" s="134"/>
      <c r="EB105" s="134"/>
      <c r="EC105" s="134"/>
      <c r="ED105" s="17">
        <v>0.15864106012767323</v>
      </c>
      <c r="EE105" s="139"/>
      <c r="EF105" s="139"/>
      <c r="EG105" s="139"/>
      <c r="EH105" s="139">
        <v>0</v>
      </c>
      <c r="EI105" s="139"/>
    </row>
    <row r="106" spans="129:139">
      <c r="DY106" s="132">
        <v>18</v>
      </c>
      <c r="DZ106" s="134">
        <v>1.0872373010412302</v>
      </c>
      <c r="EA106" s="134"/>
      <c r="EB106" s="134"/>
      <c r="EC106" s="134"/>
      <c r="ED106" s="17">
        <v>0.22036853147063354</v>
      </c>
      <c r="EE106" s="139">
        <v>7.4725746573494553E-2</v>
      </c>
      <c r="EF106" s="139"/>
      <c r="EG106" s="139"/>
      <c r="EH106" s="139">
        <v>7.4725746573494553E-2</v>
      </c>
      <c r="EI106" s="139"/>
    </row>
    <row r="107" spans="129:139">
      <c r="DY107" s="132">
        <v>19</v>
      </c>
      <c r="DZ107" s="134">
        <v>1.1655256175967461</v>
      </c>
      <c r="EA107" s="134"/>
      <c r="EB107" s="134"/>
      <c r="EC107" s="134"/>
      <c r="ED107" s="17">
        <v>0.22000938823276278</v>
      </c>
      <c r="EE107" s="139">
        <v>0.12124821922973417</v>
      </c>
      <c r="EF107" s="139"/>
      <c r="EG107" s="139"/>
      <c r="EH107" s="139">
        <v>0.12124821922973417</v>
      </c>
      <c r="EI107" s="139"/>
    </row>
    <row r="108" spans="129:139">
      <c r="DY108" s="132">
        <v>22</v>
      </c>
      <c r="DZ108" s="134">
        <v>1.2114527539129385</v>
      </c>
      <c r="EA108" s="134"/>
      <c r="EB108" s="134"/>
      <c r="EC108" s="134"/>
      <c r="ED108" s="17">
        <v>0.1191676984724095</v>
      </c>
      <c r="EE108" s="139">
        <v>9.2553602324967593E-2</v>
      </c>
      <c r="EF108" s="139"/>
      <c r="EG108" s="139"/>
      <c r="EH108" s="139">
        <v>9.2553602324967593E-2</v>
      </c>
      <c r="EI108" s="139"/>
    </row>
    <row r="109" spans="129:139">
      <c r="DY109" s="132">
        <v>58</v>
      </c>
      <c r="DZ109" s="134">
        <v>1.2476299049358275</v>
      </c>
      <c r="EA109" s="134"/>
      <c r="EB109" s="134"/>
      <c r="EC109" s="134"/>
      <c r="ED109" s="17">
        <v>0.13268132334311325</v>
      </c>
      <c r="EE109" s="139">
        <v>0.18919177204125645</v>
      </c>
      <c r="EF109" s="139"/>
      <c r="EG109" s="139"/>
      <c r="EH109" s="139">
        <v>0.18919177204125645</v>
      </c>
      <c r="EI109" s="139"/>
    </row>
    <row r="110" spans="129:139">
      <c r="DY110" s="159">
        <v>39</v>
      </c>
      <c r="DZ110" s="161">
        <v>1.139137246788505</v>
      </c>
      <c r="EA110" s="161"/>
      <c r="EB110" s="161"/>
      <c r="EC110" s="161"/>
      <c r="ED110" s="17">
        <v>0.17926412845854486</v>
      </c>
      <c r="EE110" s="166">
        <v>9.6568047337277918E-2</v>
      </c>
      <c r="EF110" s="166"/>
      <c r="EG110" s="166"/>
      <c r="EH110" s="166">
        <v>9.6568047337277918E-2</v>
      </c>
      <c r="EI110" s="166"/>
    </row>
    <row r="111" spans="129:139">
      <c r="DY111" s="159">
        <v>42</v>
      </c>
      <c r="DZ111" s="161">
        <v>1.1794533166229213</v>
      </c>
      <c r="EA111" s="161"/>
      <c r="EB111" s="161"/>
      <c r="EC111" s="161"/>
      <c r="ED111" s="17">
        <v>0.17</v>
      </c>
      <c r="EE111" s="166">
        <v>8.6903368707955717E-2</v>
      </c>
      <c r="EF111" s="166"/>
      <c r="EG111" s="166"/>
      <c r="EH111" s="166">
        <v>8.6903368707955717E-2</v>
      </c>
      <c r="EI111" s="166"/>
    </row>
    <row r="112" spans="129:139">
      <c r="DY112" s="84">
        <v>5</v>
      </c>
      <c r="DZ112" s="86">
        <v>1.1998880068510682</v>
      </c>
      <c r="EA112" s="86"/>
      <c r="EB112" s="86"/>
      <c r="EC112" s="86"/>
      <c r="ED112" s="17">
        <v>0.21347029435065612</v>
      </c>
      <c r="EE112" s="91">
        <v>9.6966501932223684E-2</v>
      </c>
      <c r="EF112" s="91"/>
      <c r="EG112" s="91"/>
      <c r="EH112" s="91">
        <v>9.6966501932223684E-2</v>
      </c>
      <c r="EI112" s="91"/>
    </row>
    <row r="113" spans="129:139">
      <c r="DY113" s="59">
        <v>47</v>
      </c>
      <c r="DZ113" s="61">
        <v>1.1216502295091213</v>
      </c>
      <c r="EA113" s="61"/>
      <c r="EB113" s="61"/>
      <c r="EC113" s="61"/>
      <c r="ED113" s="17">
        <v>0.10092968875614673</v>
      </c>
      <c r="EE113" s="66">
        <v>8.492271242830271E-2</v>
      </c>
      <c r="EF113" s="66"/>
      <c r="EG113" s="66"/>
      <c r="EH113" s="66">
        <v>8.492271242830271E-2</v>
      </c>
      <c r="EI113" s="66"/>
    </row>
    <row r="114" spans="129:139">
      <c r="DY114" s="59">
        <v>51</v>
      </c>
      <c r="DZ114" s="61">
        <v>1.1226965086935445</v>
      </c>
      <c r="EA114" s="61"/>
      <c r="EB114" s="61"/>
      <c r="EC114" s="61"/>
      <c r="ED114" s="17">
        <v>0.10038152997522834</v>
      </c>
      <c r="EE114" s="66">
        <v>5.5282633745732015E-2</v>
      </c>
      <c r="EF114" s="66"/>
      <c r="EG114" s="66"/>
      <c r="EH114" s="66">
        <v>5.5282633745732015E-2</v>
      </c>
      <c r="EI114" s="66"/>
    </row>
    <row r="116" spans="129:139">
      <c r="DY116" t="s">
        <v>123</v>
      </c>
      <c r="ED116" s="14">
        <f>CORREL(DZ101:DZ114,ED101:ED114)</f>
        <v>0.11780524496961974</v>
      </c>
      <c r="EE116" s="14">
        <f>CORREL(DZ101:DZ114,EE101:EE114)</f>
        <v>0.72496235718196511</v>
      </c>
      <c r="EF116" s="14"/>
      <c r="EG116" s="14"/>
    </row>
  </sheetData>
  <conditionalFormatting sqref="DT2:DW27 DY2:DY27 DZ26 EC26">
    <cfRule type="cellIs" dxfId="0" priority="1" operator="greaterThan">
      <formula>5</formula>
    </cfRule>
  </conditionalFormatting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714D-F88B-4A4E-9263-37AD77841D6F}">
  <dimension ref="A1:B27"/>
  <sheetViews>
    <sheetView workbookViewId="0">
      <selection sqref="A1:B27"/>
    </sheetView>
  </sheetViews>
  <sheetFormatPr baseColWidth="10" defaultRowHeight="15"/>
  <sheetData>
    <row r="1" spans="1:2" ht="16" thickBot="1">
      <c r="A1" s="3" t="s">
        <v>6</v>
      </c>
      <c r="B1" s="3" t="s">
        <v>7</v>
      </c>
    </row>
    <row r="2" spans="1:2">
      <c r="A2" s="104">
        <v>25.649999618530199</v>
      </c>
      <c r="B2" s="104">
        <v>27.590000152587798</v>
      </c>
    </row>
    <row r="3" spans="1:2">
      <c r="A3" s="104">
        <v>25.629999160766602</v>
      </c>
      <c r="B3" s="104">
        <v>26.559999465942301</v>
      </c>
    </row>
    <row r="4" spans="1:2">
      <c r="A4" s="104">
        <v>25.579999923706001</v>
      </c>
      <c r="B4" s="104">
        <v>26.840000152587798</v>
      </c>
    </row>
    <row r="5" spans="1:2">
      <c r="A5" s="104">
        <v>25.569999694824201</v>
      </c>
      <c r="B5" s="104">
        <v>25.829999923706001</v>
      </c>
    </row>
    <row r="6" spans="1:2">
      <c r="A6" s="104">
        <v>25.7000007629394</v>
      </c>
      <c r="B6" s="104">
        <v>28.059999465942301</v>
      </c>
    </row>
    <row r="7" spans="1:2">
      <c r="A7" s="104">
        <v>25.610000610351499</v>
      </c>
      <c r="B7" s="104">
        <v>27.819999694824201</v>
      </c>
    </row>
    <row r="8" spans="1:2">
      <c r="A8" s="104">
        <v>25.670000076293899</v>
      </c>
      <c r="B8" s="104">
        <v>27.530000686645501</v>
      </c>
    </row>
    <row r="9" spans="1:2">
      <c r="A9" s="104">
        <v>25.649999618530199</v>
      </c>
      <c r="B9" s="104">
        <v>27.909999847412099</v>
      </c>
    </row>
    <row r="10" spans="1:2">
      <c r="A10" s="130">
        <v>25.629999160766602</v>
      </c>
      <c r="B10" s="130">
        <v>27.4699993133544</v>
      </c>
    </row>
    <row r="11" spans="1:2">
      <c r="A11" s="130">
        <v>25.579999923706001</v>
      </c>
      <c r="B11" s="130">
        <v>27.110000610351499</v>
      </c>
    </row>
    <row r="12" spans="1:2">
      <c r="A12" s="130">
        <v>25.549999237060501</v>
      </c>
      <c r="B12" s="130">
        <v>26.899999618530199</v>
      </c>
    </row>
    <row r="13" spans="1:2">
      <c r="A13" s="130">
        <v>25.620000839233398</v>
      </c>
      <c r="B13" s="130">
        <v>27.209999084472599</v>
      </c>
    </row>
    <row r="14" spans="1:2">
      <c r="A14" s="130">
        <v>25.569999694824201</v>
      </c>
      <c r="B14" s="130">
        <v>27.149999618530199</v>
      </c>
    </row>
    <row r="15" spans="1:2">
      <c r="A15" s="130">
        <v>25.590000152587798</v>
      </c>
      <c r="B15" s="130">
        <v>27.7199993133544</v>
      </c>
    </row>
    <row r="16" spans="1:2">
      <c r="A16" s="130">
        <v>25.590000152587798</v>
      </c>
      <c r="B16" s="130">
        <v>27.9699993133544</v>
      </c>
    </row>
    <row r="17" spans="1:2">
      <c r="A17" s="130">
        <v>25.649999618530199</v>
      </c>
      <c r="B17" s="130">
        <v>26.709999084472599</v>
      </c>
    </row>
    <row r="18" spans="1:2">
      <c r="A18" s="130">
        <v>25.639999389648398</v>
      </c>
      <c r="B18" s="130">
        <v>26.379999160766602</v>
      </c>
    </row>
    <row r="19" spans="1:2">
      <c r="A19" s="130">
        <v>25.620000839233398</v>
      </c>
      <c r="B19" s="130">
        <v>27.559999465942301</v>
      </c>
    </row>
    <row r="20" spans="1:2">
      <c r="A20" s="157">
        <v>25.559999465942301</v>
      </c>
      <c r="B20" s="157">
        <v>27.389999389648398</v>
      </c>
    </row>
    <row r="21" spans="1:2">
      <c r="A21" s="157">
        <v>25.610000610351499</v>
      </c>
      <c r="B21" s="157">
        <v>26.860000610351499</v>
      </c>
    </row>
    <row r="22" spans="1:2">
      <c r="A22" s="157">
        <v>25.530000686645501</v>
      </c>
      <c r="B22" s="157">
        <v>27.120000839233398</v>
      </c>
    </row>
    <row r="23" spans="1:2">
      <c r="A23" s="82">
        <v>25.600000381469702</v>
      </c>
      <c r="B23" s="82">
        <v>27.780000686645501</v>
      </c>
    </row>
    <row r="24" spans="1:2">
      <c r="A24" s="57">
        <v>25.4899997711181</v>
      </c>
      <c r="B24" s="57">
        <v>26.329999923706001</v>
      </c>
    </row>
    <row r="25" spans="1:2">
      <c r="A25" s="57">
        <v>25.639999389648398</v>
      </c>
      <c r="B25" s="57">
        <v>27.850000381469702</v>
      </c>
    </row>
    <row r="26" spans="1:2">
      <c r="A26" s="57">
        <v>25.670000076293899</v>
      </c>
      <c r="B26" s="57">
        <v>27.340000152587798</v>
      </c>
    </row>
    <row r="27" spans="1:2">
      <c r="A27" s="57">
        <v>25.620000839233398</v>
      </c>
      <c r="B27" s="57">
        <v>26.629999160766602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table (2)</vt:lpstr>
      <vt:lpstr>Сравнение 330кГц и 1МГц</vt:lpstr>
      <vt:lpstr>Сравнение 330кГц и 1МГц (2)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2023-02-22T14:18:49Z</dcterms:created>
  <dcterms:modified xsi:type="dcterms:W3CDTF">2023-12-19T22:23:37Z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2023-02-22T14:18:39Z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a8daea1f-402f-49da-8746-8e34c1fce63a</vt:lpwstr>
  </property>
  <property fmtid="{D5CDD505-2E9C-101B-9397-08002B2CF9AE}" pid="7" name="MSIP_Label_defa4170-0d19-0005-0004-bc88714345d2_ActionId">
    <vt:lpwstr>8b3b8a5f-3e6f-42a8-b783-f2a3d5fc4c92</vt:lpwstr>
  </property>
  <property fmtid="{D5CDD505-2E9C-101B-9397-08002B2CF9AE}" pid="8" name="MSIP_Label_defa4170-0d19-0005-0004-bc88714345d2_ContentBits">
    <vt:lpwstr>0</vt:lpwstr>
  </property>
</Properties>
</file>