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749b7d0b172fd398/Документы/UCU_BA_8sem/Thesis/Empathy/"/>
    </mc:Choice>
  </mc:AlternateContent>
  <xr:revisionPtr revIDLastSave="0" documentId="11_F1F269A2135C4994D4BC81360F11B6E4472C38EB" xr6:coauthVersionLast="47" xr6:coauthVersionMax="47" xr10:uidLastSave="{00000000-0000-0000-0000-000000000000}"/>
  <bookViews>
    <workbookView xWindow="-110" yWindow="-110" windowWidth="19420" windowHeight="10300" activeTab="1" xr2:uid="{00000000-000D-0000-FFFF-FFFF00000000}"/>
  </bookViews>
  <sheets>
    <sheet name="Survey_Responses" sheetId="1" r:id="rId1"/>
    <sheet name="Insights" sheetId="2" r:id="rId2"/>
  </sheets>
  <definedNames>
    <definedName name="Age_col">Survey_Responses!$C:$C</definedName>
    <definedName name="Cart_customization_col">Survey_Responses!$AI:$AI</definedName>
    <definedName name="Exp_device_col">Survey_Responses!$AE:$AE</definedName>
    <definedName name="Exp_frequency_col">Survey_Responses!$AC:$AC</definedName>
    <definedName name="Exp_platform_col">Survey_Responses!$AF:$AF</definedName>
    <definedName name="Exp_price_col">Survey_Responses!$AH:$AH</definedName>
    <definedName name="Exp_reason_col">Survey_Responses!$AD:$AD</definedName>
    <definedName name="Exp_service_type_col">Survey_Responses!$AG:$AG</definedName>
    <definedName name="Gender_col">Survey_Responses!$B:$B</definedName>
    <definedName name="Not_silpo_address_col">Survey_Responses!$CX:$CX</definedName>
    <definedName name="Not_Silpo_certificate_col">Survey_Responses!$DK:$DK</definedName>
    <definedName name="Online_usage_col">Survey_Responses!$D:$D</definedName>
    <definedName name="Silpo_address_col">Survey_Responses!$AZ:$AZ</definedName>
    <definedName name="Silpo_certificate_col">Survey_Responses!$BY:$BY</definedName>
    <definedName name="Silpo_change_list_col">Survey_Responses!$AY:$AY</definedName>
    <definedName name="Silpo_messanger_col">Survey_Responses!$BT:$BT</definedName>
    <definedName name="Silpo_usage_col">Survey_Responses!$S:$S</definedName>
    <definedName name="Silpo_what_to_add_col">Survey_Responses!$BR:$BR</definedName>
    <definedName name="Test_Delivery_fee_col">Survey_Responses!$EF:$EF</definedName>
    <definedName name="Test_price_col">Survey_Responses!$EG:$EG</definedName>
    <definedName name="Test_yes_no_col">Survey_Responses!$DZ:$DZ</definedName>
    <definedName name="Total_num_exp">Insights!$C$4</definedName>
    <definedName name="Total_num_not_silpo">Insights!$C$5</definedName>
    <definedName name="Total_num_resp">Insights!$C$2</definedName>
    <definedName name="Total_num_silpo">Insights!$C$6</definedName>
    <definedName name="Total_num_test">Insights!$C$7</definedName>
    <definedName name="Total_num_unexp">Insights!$C$3</definedName>
    <definedName name="Unexp_contact_1_col">Survey_Responses!$Q:$Q</definedName>
    <definedName name="Unexp_device_col">Survey_Responses!$H:$H</definedName>
    <definedName name="Unexp_platform_col">Survey_Responses!$I:$I</definedName>
    <definedName name="Unexp_service_type_col">Survey_Responses!$J:$J</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7" i="2" l="1"/>
  <c r="D96" i="2"/>
  <c r="E90" i="2"/>
  <c r="E89" i="2"/>
  <c r="E88" i="2"/>
  <c r="D85" i="2"/>
  <c r="D84" i="2"/>
  <c r="E84" i="2" s="1"/>
  <c r="D80" i="2"/>
  <c r="D79" i="2"/>
  <c r="D73" i="2"/>
  <c r="D72" i="2"/>
  <c r="D65" i="2"/>
  <c r="D64" i="2"/>
  <c r="E64" i="2" s="1"/>
  <c r="E57" i="2"/>
  <c r="E56" i="2"/>
  <c r="D51" i="2"/>
  <c r="E51" i="2" s="1"/>
  <c r="D50" i="2"/>
  <c r="E50" i="2" s="1"/>
  <c r="E46" i="2"/>
  <c r="E45" i="2"/>
  <c r="E44" i="2"/>
  <c r="E43" i="2"/>
  <c r="F43" i="2" s="1"/>
  <c r="I39" i="2"/>
  <c r="I38" i="2"/>
  <c r="I37" i="2"/>
  <c r="D37" i="2"/>
  <c r="I36" i="2"/>
  <c r="D36" i="2"/>
  <c r="E32" i="2"/>
  <c r="D32" i="2"/>
  <c r="F32" i="2" s="1"/>
  <c r="E31" i="2"/>
  <c r="D31" i="2"/>
  <c r="E27" i="2"/>
  <c r="D27" i="2"/>
  <c r="F27" i="2" s="1"/>
  <c r="E26" i="2"/>
  <c r="D26" i="2"/>
  <c r="F26" i="2" s="1"/>
  <c r="G26" i="2" s="1"/>
  <c r="E22" i="2"/>
  <c r="D22" i="2"/>
  <c r="F22" i="2" s="1"/>
  <c r="E21" i="2"/>
  <c r="D21" i="2"/>
  <c r="T18" i="2"/>
  <c r="T17" i="2"/>
  <c r="U17" i="2" s="1"/>
  <c r="D17" i="2"/>
  <c r="E17" i="2" s="1"/>
  <c r="T16" i="2"/>
  <c r="U16" i="2" s="1"/>
  <c r="I16" i="2"/>
  <c r="D16" i="2"/>
  <c r="E16" i="2" s="1"/>
  <c r="T15" i="2"/>
  <c r="U15" i="2" s="1"/>
  <c r="D15" i="2"/>
  <c r="I14" i="2"/>
  <c r="J14" i="2" s="1"/>
  <c r="D14" i="2"/>
  <c r="E14" i="2" s="1"/>
  <c r="C7" i="2"/>
  <c r="C6" i="2"/>
  <c r="C5" i="2"/>
  <c r="C4" i="2"/>
  <c r="E36" i="2" s="1"/>
  <c r="C3" i="2"/>
  <c r="C2" i="2"/>
  <c r="F45" i="2" l="1"/>
  <c r="U18" i="2"/>
  <c r="F51" i="2"/>
  <c r="E15" i="2"/>
  <c r="F21" i="2"/>
  <c r="G21" i="2" s="1"/>
  <c r="F31" i="2"/>
  <c r="G31" i="2" s="1"/>
  <c r="J38" i="2"/>
  <c r="F56" i="2"/>
  <c r="F84" i="2"/>
  <c r="G88" i="2"/>
  <c r="G22" i="2"/>
  <c r="G32" i="2"/>
  <c r="G43" i="2"/>
  <c r="F64" i="2"/>
  <c r="J16" i="2"/>
  <c r="G45" i="2"/>
  <c r="E72" i="2"/>
  <c r="F90" i="2"/>
  <c r="J36" i="2"/>
  <c r="E96" i="2"/>
  <c r="G27" i="2"/>
  <c r="E37" i="2"/>
  <c r="E38" i="2" s="1"/>
  <c r="E97" i="2"/>
  <c r="G89" i="2"/>
  <c r="F57" i="2"/>
  <c r="E79" i="2"/>
  <c r="F79" i="2" s="1"/>
  <c r="F89" i="2"/>
  <c r="F72" i="2"/>
  <c r="J39" i="2"/>
  <c r="J37" i="2"/>
  <c r="H43" i="2"/>
  <c r="F50" i="2"/>
  <c r="E73" i="2"/>
  <c r="F88" i="2"/>
</calcChain>
</file>

<file path=xl/sharedStrings.xml><?xml version="1.0" encoding="utf-8"?>
<sst xmlns="http://schemas.openxmlformats.org/spreadsheetml/2006/main" count="3613" uniqueCount="754">
  <si>
    <t>Timestamp</t>
  </si>
  <si>
    <t>Ваша стать:</t>
  </si>
  <si>
    <t>Ваш повний вік (цифрою):</t>
  </si>
  <si>
    <t>Чи користувались Ви колись онлайн магазинами для купівлі продуктів харчування?</t>
  </si>
  <si>
    <t>Чому Ви обираєте покупки продуктів у магазині, а не онлайн?</t>
  </si>
  <si>
    <t>Чи маєте Ви якісь перестороги щодо купівлі продуктів харчування онлайн?</t>
  </si>
  <si>
    <t>Що в основному є причиною цих пересторог?</t>
  </si>
  <si>
    <t>Який пристрій Ви б зазвичай використовували для замовлення продуктів?</t>
  </si>
  <si>
    <t>Яку платформу Ви б зазвичай використовували для замовлення продуктів?</t>
  </si>
  <si>
    <t>Якому формату отримання продуктів Ви б надали перевагу?</t>
  </si>
  <si>
    <t>Яким чином Ви би формували свій кошик продуктів?</t>
  </si>
  <si>
    <t>Чи підлаштовували б Ви свій кошик під суму доставки чи замовлення?</t>
  </si>
  <si>
    <t>Який спосіб вибору/надання адреси Ви б використовували в основному?</t>
  </si>
  <si>
    <t>Які часові інтервали для отримання замовлення були б для Вас оптимальними? [Самовивіз]</t>
  </si>
  <si>
    <t>Які часові інтервали для отримання замовлення були б для Вас оптимальними? [Доставка]</t>
  </si>
  <si>
    <t>Який спосіб оплати Ви б обирали в основному?</t>
  </si>
  <si>
    <t>Яку функцію контакту зі збиральником Ви б хотіли мати та використовували б зазвичай?</t>
  </si>
  <si>
    <t>Яку функцію контакту з доставщиком Ви б хотіли мати та використовували б зазвичай?</t>
  </si>
  <si>
    <t>Чи використовували Ви онлайн магазин Сільпо за останні 3 місяці?</t>
  </si>
  <si>
    <t>Які інші онлайн магазини для купівлі продуктів Ви використовували за останні 3 місяці?
(сайт чи додаток)</t>
  </si>
  <si>
    <t>Оцініть важливість причини вибрати один онлайн магазин на противагу іншому для Вас? [Бренд магазину]</t>
  </si>
  <si>
    <t>Оцініть важливість причини вибрати один онлайн магазин на противагу іншому для Вас? [Якість продуктів]</t>
  </si>
  <si>
    <t>Оцініть важливість причини вибрати один онлайн магазин на противагу іншому для Вас? [Різновид продуктів / Величина вибору]</t>
  </si>
  <si>
    <t>Оцініть важливість причини вибрати один онлайн магазин на противагу іншому для Вас? [Ціна продуктів]</t>
  </si>
  <si>
    <t>Оцініть важливість причини вибрати один онлайн магазин на противагу іншому для Вас? [Рекомендації знайомих чи відгуки користувачів]</t>
  </si>
  <si>
    <t>Оцініть важливість причини вибрати один онлайн магазин на противагу іншому для Вас? [Функції сайту чи додатку]</t>
  </si>
  <si>
    <t>Оцініть важливість причини вибрати один онлайн магазин на противагу іншому для Вас? [Місцезнаходження / Локалізованість]</t>
  </si>
  <si>
    <t>Оцініть важливість причини вибрати один онлайн магазин на противагу іншому для Вас? [Робота з клієнтом / Відділ підтримки клієнта]</t>
  </si>
  <si>
    <t>Як часто Ви купуєте (купували) продукти онлайн за останні 3 місяці?</t>
  </si>
  <si>
    <t>Чому Ви обираєте покупки продуктів онлайн, а не в магазині?</t>
  </si>
  <si>
    <t>Який пристрій Ви зазвичай використовуєте для замовлення продуктів?</t>
  </si>
  <si>
    <t>Яку платформу Ви зазвичай використовуєте для замовлення продуктів?</t>
  </si>
  <si>
    <t>Якому формату отримання продуктів Ви зазвичай надаєте перевагу?</t>
  </si>
  <si>
    <t>Найчастіше загальна сума Вашого замовлення продуктів онлайн за останні 3 місяці потрапляє в діапазон:</t>
  </si>
  <si>
    <t>Як часто Ви підлаштовуєте свій кошик під суму доставки чи замовлення?</t>
  </si>
  <si>
    <t>Яким чином Ви підлаштовуєте свій кошик?</t>
  </si>
  <si>
    <t>Як би Ви оцінили Ваш останній досвід покупки продуктів онлайн?</t>
  </si>
  <si>
    <t>Будь ласка, поділіться причинами Вашої оцінки. Що сподобалось, несподобалось, запам'яталось?</t>
  </si>
  <si>
    <t>Чому Ви обрали магазин Сільпо для покупки продуктів онлайн?</t>
  </si>
  <si>
    <t>Наскільки зручними для Вас є категорії товарів в онлайн магазині Сільпо?</t>
  </si>
  <si>
    <t>Яким чином Ви зазвичай формуєте свій кошик продуктів?</t>
  </si>
  <si>
    <t>Наскільки зрозумілими для Вас є функції кошика? [Додавання товару в кошик]</t>
  </si>
  <si>
    <t>Наскільки зрозумілими для Вас є функції кошика? [Зміна кількості товару в кошику]</t>
  </si>
  <si>
    <t>Наскільки зрозумілими для Вас є функції кошика? [Видалення товару з кошику]</t>
  </si>
  <si>
    <t>Наскільки зрозумілими для Вас є функції кошика? [Додавання товару до списку обраних]</t>
  </si>
  <si>
    <t>Наскільки зрозумілими для Вас є функції кошика? [Додавання коментаря до певного товару]</t>
  </si>
  <si>
    <t>Наскільки зрозумілими для Вас є функції кошика? [Зміна товару на схожий]</t>
  </si>
  <si>
    <t>Наскільки зрозумілими для Вас є функції кошика? [Зміна пакування замовлення]</t>
  </si>
  <si>
    <t>Наскільки зрозумілими для Вас є функції кошика? [Додавання промокоду]</t>
  </si>
  <si>
    <t>Наскільки зрозумілими для Вас є функції кошика? [Підсумок замовлення]</t>
  </si>
  <si>
    <t>Чи були б Ви зацікавлені в функції вибору можливих замін продуктів ще при створенні замовлення?</t>
  </si>
  <si>
    <t>Чи замовляєте Ви зазвичай на одну адресу чи на різні?</t>
  </si>
  <si>
    <t>Який спосіб надання адреси Ви зазвичай використовуєте?</t>
  </si>
  <si>
    <t>Як би Ви оцінии функціонал надання адреси в онлайн магазині Сільпо?</t>
  </si>
  <si>
    <t>Як часто Ви замовляєте прискорену доставку?</t>
  </si>
  <si>
    <t>Оцініть якість прискореної доставки</t>
  </si>
  <si>
    <t>Оцініть зручність вибору часових інтервалів для доставки чи самовивозу</t>
  </si>
  <si>
    <t>Оцініть часові інтервали для доставки чи самовивозу</t>
  </si>
  <si>
    <t>Чи були у Вас проблеми з вибором зручного часу для замовлення?</t>
  </si>
  <si>
    <t>Поділіться з якою саме проблемою Ви стикнулись</t>
  </si>
  <si>
    <t>Який спосіб оплати Ви зазвичай обираєте?</t>
  </si>
  <si>
    <t>Оцініть зручність вибору способу оплати</t>
  </si>
  <si>
    <t>Чи були у Вас проблеми з оплатою чи її вибором?</t>
  </si>
  <si>
    <t>Оціність зрозумілість фінального підсумку замовлення при оформленні [Сума товарів]</t>
  </si>
  <si>
    <t>Оціність зрозумілість фінального підсумку замовлення при оформленні [Вага замовлення]</t>
  </si>
  <si>
    <t>Оціність зрозумілість фінального підсумку замовлення при оформленні [Сума знижки]</t>
  </si>
  <si>
    <t>Оціність зрозумілість фінального підсумку замовлення при оформленні [Сума доставки]</t>
  </si>
  <si>
    <t>Оціність зрозумілість фінального підсумку замовлення при оформленні [Загальна сума замовлення]</t>
  </si>
  <si>
    <t>Що Ви б хотіли додати на сторінку оформлення замовлення?</t>
  </si>
  <si>
    <t>Які опції по контактуванню Ви зазвичай обираєте?</t>
  </si>
  <si>
    <t>Чи були б Ви зацікавленні в додаванні функції контактування через месенджер?</t>
  </si>
  <si>
    <t>Який месенджер Вам би підійшов найбільше для контактування?</t>
  </si>
  <si>
    <t>Як часто Ви залишаєте коментарі в замовленні?</t>
  </si>
  <si>
    <t>Якими коментарями Ви зазвичай користуєтесь?</t>
  </si>
  <si>
    <t>Оцініть зрозумілість додавання коментарів</t>
  </si>
  <si>
    <t>Як часто Ви використовуєте сертифікати Сільпо?</t>
  </si>
  <si>
    <t>Оцініть зрозумілість додавання сертифікату</t>
  </si>
  <si>
    <t>Як часто Ви використовуєте промокоди Сільпо?</t>
  </si>
  <si>
    <t>Оцініть зрозумілість додавання промокоду</t>
  </si>
  <si>
    <t>Чи стикались Ви з проблемами пов'язаними з промокодами чи сертифікатами Сільпо?</t>
  </si>
  <si>
    <t>Як часто Ви змінюєте пакування при замовленні?</t>
  </si>
  <si>
    <t>Чи стикались Ви з проблемами пов'язаними зі зміною чи додаванням пакування?</t>
  </si>
  <si>
    <t>Як часто Ви змінюєте замовлення після оформлення?</t>
  </si>
  <si>
    <t>Які причини Вашої зміни замовлення?</t>
  </si>
  <si>
    <t>Як часто Ви скасовуєте замовлення після оформлення?</t>
  </si>
  <si>
    <t>Які причини Вашого скасування замовлення?</t>
  </si>
  <si>
    <t>Оцініть наступні характеристики [Зручність зміни замовлення]</t>
  </si>
  <si>
    <t>Оцініть наступні характеристики [Зрозумілість процесу зміни замовлення]</t>
  </si>
  <si>
    <t>Оцініть наступні характеристики [Зручність скасування замовлення]</t>
  </si>
  <si>
    <t>Оцініть наступні характеристики [Зрозумілість процесу скасування замовлення]</t>
  </si>
  <si>
    <t>Як Ви зазвичай знаходили вирішення проблем чи нерозуміння певних функцій сайту/додатку?</t>
  </si>
  <si>
    <t>Оцініть Ваш досвід при оформленні замовлення  зазвичай</t>
  </si>
  <si>
    <t>Оцініть Ваш досвід доставки/самовивозу зазвичай</t>
  </si>
  <si>
    <t>Чи стикались Ви з проблемами на етапі доставки/самовивозу?</t>
  </si>
  <si>
    <t>Оцініть якість отриманого замовлення зазвичай</t>
  </si>
  <si>
    <t>Які є причини того, що Ви не використовуєте онлайн-магазин Сільпо для покупки продуктів?</t>
  </si>
  <si>
    <t>Які часові інтервали для отримання замовлення є для Вас оптимальними? [Самовивіз]</t>
  </si>
  <si>
    <t>Які часові інтервали для отримання замовлення є для Вас оптимальними? [Доставка]</t>
  </si>
  <si>
    <t>На скільки важливо для Вас мати список товарів на етапі оформлення замовлення?</t>
  </si>
  <si>
    <t>Яким способом Ви контактуєте зі збиральником?</t>
  </si>
  <si>
    <t>Як часто Ви використовуєте промокоди чи сертифікати?</t>
  </si>
  <si>
    <t>Чи стикались Ви з проблемами пов'язаними з промокодами чи сертифікатами?</t>
  </si>
  <si>
    <t>Чи стикались Ви з проблемами пов'язаними зі зміною чи скасуванням замовлення?</t>
  </si>
  <si>
    <t>Оцініть Ваш досвід при оформленні замовлення зазвичай</t>
  </si>
  <si>
    <t>Чи хочете Ви пройти невеликий тест (з картинками)?</t>
  </si>
  <si>
    <t>Чи зрозуміло Вам де виникла помилка та як її усунути?</t>
  </si>
  <si>
    <t>Що б Ви зробили в цій ситуації для вирішення проблеми?</t>
  </si>
  <si>
    <t>Вам запропонована мобільна версія додатку.
Уявіть, що Вам потрібно видалити товар "Куряча гомілка" з кошику.
Як Ви це зробите?</t>
  </si>
  <si>
    <t>Чи зрозуміло Вам яка вартість доставки у цьому замовленні?
Саме вартість за доставку, не сума замовлення чи окремого товару.</t>
  </si>
  <si>
    <t>Яка вартість доставки цього замовлення? (тільки цифра)
Саме вартість за доставку, не сума замовлення чи окремого товару.</t>
  </si>
  <si>
    <t>Як би Ви шукали відповідь на питання про вартість доставки?</t>
  </si>
  <si>
    <t>Тут Ви можете поділитись будь-якими ідеями чи думками для покращення досвіду користування онлайн-магазинами
Або поділитись своєю історією користування про яку ще не згадали раніше.</t>
  </si>
  <si>
    <t>Тут Ви можете поділитись будь-якими ідеями чи думками для покращення цього опитувальника</t>
  </si>
  <si>
    <t>Чоловік</t>
  </si>
  <si>
    <t>Ні</t>
  </si>
  <si>
    <t>Я не довіряю якості продуктів при доставці, Це зберігає мені гроші, Мені подобається процес покупки продуктів в магазині</t>
  </si>
  <si>
    <t>Переймаюсь, що продукти можуть пошкодитись при доставці, Переймаюсь, що вибрані продукти можуть бути неякісними</t>
  </si>
  <si>
    <t>Особистий досвід онлайн замовлень інших товарів, Історії з досвіду знайомих</t>
  </si>
  <si>
    <t>Мобільний телефон</t>
  </si>
  <si>
    <t>Сайт магазину</t>
  </si>
  <si>
    <t>Доставка кур'єром</t>
  </si>
  <si>
    <t>Використовував(ла) би категорії, щоб знайти потрібні продукти, Використовував(ла) би пошук, щоб знайти потрібні продукти, Повторював(ла) би попередні замовлення (з історії), Переглядав(ла) би раніше куплені продукти та додавав(ла) би потрібні в кошик, Просто ходив(ла) би по категоріях та пропозиціях, щоб знайти щось, що б сподобалось</t>
  </si>
  <si>
    <t>Якщо є товари які мені знадобляться пізніше, Якщо є цікаві товари на акції, Якщо потрібно добрати не більше ніж на 50 грн або 10% кошика, Якщо потрібно добрати не більше ніж на 150 грн або 30% кошика</t>
  </si>
  <si>
    <t>Комбінацію пошукової стрічки та мапи, Вибір адреси зі збережених, "Моє місцезнаходження"</t>
  </si>
  <si>
    <t>від 1 год до 2 год</t>
  </si>
  <si>
    <t>Оплата картою онлайн (GooglePay/ApplePay/Інше)</t>
  </si>
  <si>
    <t>Ніякого або мінімальний контакт, За допомогою коментарів до продуктів/замовлення, Аудіо дзвінок для уточнень, Відео дзвінок для уточнень, Повідомлення для уточнень</t>
  </si>
  <si>
    <t>Трекінг локації доставщика, Повідомлення про місце в черзі на доставку, Повідомлення про збирання замовлення, Повідомлення за ~10хв до отримання доставки</t>
  </si>
  <si>
    <t>Так, в мене є ще хвилинка</t>
  </si>
  <si>
    <t>Так, все чітко зрозуміло</t>
  </si>
  <si>
    <t>Натиснув(ла) на кнопку "-" в блоці товару "Капуста червона"</t>
  </si>
  <si>
    <t>Натиснув(ла) на один з блоків запропонованих товарів-замін</t>
  </si>
  <si>
    <t>Натисну на кнопку з іконкою "-" в блоці товару "Куряча гомілка"</t>
  </si>
  <si>
    <t>Немає потреби, я знаю відповідь</t>
  </si>
  <si>
    <t>Жінка</t>
  </si>
  <si>
    <t>Так</t>
  </si>
  <si>
    <t>-</t>
  </si>
  <si>
    <t>Не важливо</t>
  </si>
  <si>
    <t>Важливо</t>
  </si>
  <si>
    <t>Нейтрально</t>
  </si>
  <si>
    <t>Один чи декілька разів на місяць</t>
  </si>
  <si>
    <t>Це зберігає мій час, Я часто не маю настрою чи сил виходити в магазин, Мені здається так я маю ширший вибір</t>
  </si>
  <si>
    <t>Комп'ютер</t>
  </si>
  <si>
    <t>Від 899 до 1298 грн</t>
  </si>
  <si>
    <t>(Майже) кожен раз підлаштовую</t>
  </si>
  <si>
    <t>Добираю товари які мені знадобляться пізніше, Добираю цікаві товари на акції, Збільшую кількість вже обраних товарів в кошику</t>
  </si>
  <si>
    <t>Доволі добре</t>
  </si>
  <si>
    <t>Часто в ньому купував(ла) товари і перейшов(ла) на онлайн, Подобається величина вибору продуктів, Порадили знайомі, Хороша доставка</t>
  </si>
  <si>
    <t>Деколи зручні, деколи ні</t>
  </si>
  <si>
    <t>Використовую категорії, щоб знайти потрібні продукти, Переглядаю раніше куплені продукти та додаю потрібні в кошик, Просто ходжу по категоріях та пропозиціях, щоб знайти щось, що б сподобалось, Повторюю попередні замовлення (з історії), Використовую фільтри, щоб знайти потрібні продукти</t>
  </si>
  <si>
    <t>Зрозуміло</t>
  </si>
  <si>
    <t>Не користувався(лася)</t>
  </si>
  <si>
    <t>В більшості зрозуміло</t>
  </si>
  <si>
    <t>В більшості не зрозуміло</t>
  </si>
  <si>
    <t>Завжди замовляю на одну адресу</t>
  </si>
  <si>
    <t>Вибір адреси зі збережених, "Моє місцезнаходження", Використовую автозаповнену адресу</t>
  </si>
  <si>
    <t>Добре</t>
  </si>
  <si>
    <t>Ніколи не замовляв(ла) прискорену</t>
  </si>
  <si>
    <t>Не користувався(лась)</t>
  </si>
  <si>
    <t>Хотілось би щоб вони були коротшими</t>
  </si>
  <si>
    <t>Мені не відображались доступні часові інтервали, Не було зручного для мене часового інтервалу</t>
  </si>
  <si>
    <t>Список товарів замовлення, Зміну пакування, Внесення промокоду, Інформацію про бонусну програму</t>
  </si>
  <si>
    <t>Не телефонувати для уточнень, щодо товару, Не збирати відсутній товар</t>
  </si>
  <si>
    <t>Telegram, Viber</t>
  </si>
  <si>
    <t>Ніколи чи всього раз</t>
  </si>
  <si>
    <t>Коментарі до адреси</t>
  </si>
  <si>
    <t>Пробував(ла) розібнатись сам(а)</t>
  </si>
  <si>
    <t>Мені знадобився певний час, щоб розібратись</t>
  </si>
  <si>
    <t>Натиснув(ла) на кнопку "Замінити" в блоці товару "Корм для котів Whiskas з ягням в желе", Натиснув(ла) на підкреслений текст "Дивитись всі", Натиснув(ла) на один з блоків запропонованих товарів-замін, Натиснув(ла) на іконку стрілок в одному з блоків запропонованих товарів-замін</t>
  </si>
  <si>
    <t>Не розумію, але маю ідею де можна взнати</t>
  </si>
  <si>
    <t>Не знаю...</t>
  </si>
  <si>
    <t>Перейду до оформлення замовлення</t>
  </si>
  <si>
    <t>Мене втомило вписувати прочерки((
І там десь була орфографічна помилка чи щось таке
У всьому іншому це прекрасний чудовий опитник!!! Авторка дуже молодець!</t>
  </si>
  <si>
    <t>Я часто не знаю що купити і вирішую на місці дивлячись на продукти, Це зберігає мій час, Мені подобається процес покупки продуктів в магазині</t>
  </si>
  <si>
    <t>Переймаюсь, що вибрані продукти можуть бути неякісними, Переймаюсь, що не зможу знайти зручний час для отримання доставки</t>
  </si>
  <si>
    <t>Історії в інтернеті</t>
  </si>
  <si>
    <t>Додаток магазину</t>
  </si>
  <si>
    <t>Використовував(ла) би пошук, щоб знайти потрібні продукти, Повторював(ла) би попередні замовлення (з історії), Переглядав(ла) би раніше куплені продукти та додавав(ла) би потрібні в кошик, Просто ходив(ла) би по категоріях та пропозиціях, щоб знайти щось, що б сподобалось</t>
  </si>
  <si>
    <t>Якщо потрібно добрати не більше ніж на 50 грн або 10% кошика</t>
  </si>
  <si>
    <t>Комбінацію пошукової стрічки та мапи</t>
  </si>
  <si>
    <t>більше 3 год</t>
  </si>
  <si>
    <t>від 30 хв до 1 год</t>
  </si>
  <si>
    <t>Оплата карткою при отриманні</t>
  </si>
  <si>
    <t>Ніякого або мінімальний контакт</t>
  </si>
  <si>
    <t>Трекінг локації доставщика, Повідомлення за ~10хв до отримання доставки</t>
  </si>
  <si>
    <t>Натиснув(ла) на іконку смітника в блоці товару "Корм для котів Whiskas з ягням в желе"</t>
  </si>
  <si>
    <t>Порахую суму товарів</t>
  </si>
  <si>
    <t>Мені подобається процес покупки продуктів в магазині, Я не довіряю якості продуктів при доставці, Я часто не знаю що купити і вирішую на місці дивлячись на продукти</t>
  </si>
  <si>
    <t>Переймаюсь, що продукти можуть пошкодитись при доставці, Переймаюсь, щодо безпеки оплати онлайн, Переймаюсь, що не буде гарантії на продукти і не зможу повернути гроші за потреби, Переймаюсь, що вибрані продукти можуть не відповідати моєму замовленню, Переймаюсь, що не зможу знайти зручний час для отримання доставки, Переймаюсь, що вибрані продукти можуть бути неякісними</t>
  </si>
  <si>
    <t>Історії з досвіду знайомих</t>
  </si>
  <si>
    <t>Доставка поштою</t>
  </si>
  <si>
    <t>Використовував(ла) би пошук, щоб знайти потрібні продукти, Просто ходив(ла) би по категоріях та пропозиціях, щоб знайти щось, що б сподобалось</t>
  </si>
  <si>
    <t>Якщо є цікаві товари на акції, Якщо потрібно добрати не більше ніж на 50 грн або 10% кошика</t>
  </si>
  <si>
    <t>Введення адреси в пошукову стрічку</t>
  </si>
  <si>
    <t>Повідомлення для уточнень</t>
  </si>
  <si>
    <t>Трекінг локації доставщика</t>
  </si>
  <si>
    <t>Натиснув(ла) на блок повідомлення про помилку</t>
  </si>
  <si>
    <t>Я розумію причину помилки, але не розумію як її усунути</t>
  </si>
  <si>
    <t>Натисну на іконку смітника зверху справа екрану</t>
  </si>
  <si>
    <t>Доставка продуктів, це щось нове для мене, що я до кінця не розумію, Я часто не знаю що купити і вирішую на місці дивлячись на продукти, Це дає мені мотивацію вийти з дому</t>
  </si>
  <si>
    <t>Переймаюсь, що вибрані продукти можуть бути неякісними</t>
  </si>
  <si>
    <t>Людина, що обирає товар не має бажання задовільнити «себе улюбленого»</t>
  </si>
  <si>
    <t>Використовував(ла) би пошук, щоб знайти потрібні продукти</t>
  </si>
  <si>
    <t>Якщо є товари які мені знадобляться пізніше, Якщо є цікаві товари на акції, Якщо потрібно добрати не більше ніж на 50 грн або 10% кошика, Якщо є гроші на додаткові товари</t>
  </si>
  <si>
    <t>до 30 хв</t>
  </si>
  <si>
    <t>За допомогою коментарів до продуктів/замовлення, Повідомлення для уточнень</t>
  </si>
  <si>
    <t>Трекінг локації доставщика, Повідомлення про збирання замовлення, Повідомлення за ~10хв до отримання доставки</t>
  </si>
  <si>
    <t>Натиснув(ла) на кнопку "-" в блоці товару "Капуста червона", Натиснув(ла) на кнопку "-" в блоці товару "Капуста пекінська"</t>
  </si>
  <si>
    <t>Натиснув(ла) на іконку смітника в блоці товару "Корм для котів Whiskas з ягням в желе", Натиснув(ла) на підкреслений текст "Дивитись всі"</t>
  </si>
  <si>
    <t>Свайпну/Проведу по блоці товару "Куряча гомілка" в ліво</t>
  </si>
  <si>
    <t>Натисну на іконку мопеду зверху екрану, що індикує про доставку</t>
  </si>
  <si>
    <t>Мені здається так я маю ширший вибір, Доставка продуктів, це щось нове для мене, що я до кінця не розумію, Я часто не знаю що купити і вирішую на місці дивлячись на продукти</t>
  </si>
  <si>
    <t>Переймаюсь, що вибрані продукти можуть бути неякісними, Переймаюсь, що вибрані продукти можуть не відповідати моєму замовленню</t>
  </si>
  <si>
    <t>Просто ходив(ла) би по категоріях та пропозиціях, щоб знайти щось, що б сподобалось</t>
  </si>
  <si>
    <t>Якщо є цікаві товари на акції, Буду добирати не зважаючи ні на що!</t>
  </si>
  <si>
    <t>"Моє місцезнаходження"</t>
  </si>
  <si>
    <t>Повідомлення про місце в черзі на доставку</t>
  </si>
  <si>
    <t>Натиснув(ла) на підкреслений текст "Дивитись всі"</t>
  </si>
  <si>
    <t>Розетка, Maudau</t>
  </si>
  <si>
    <t>Радше не важливо</t>
  </si>
  <si>
    <t>Радше важливо</t>
  </si>
  <si>
    <t>Мені здається так я маю ширший вибір</t>
  </si>
  <si>
    <t>Самовивіз зібраного кошика</t>
  </si>
  <si>
    <t>Від 399 до 898 грн</t>
  </si>
  <si>
    <t>Ні, я не замовляю доставку</t>
  </si>
  <si>
    <t>Не підлаштовую</t>
  </si>
  <si>
    <t>Моя відповідь ;-)</t>
  </si>
  <si>
    <t>Не люблю цей бренд</t>
  </si>
  <si>
    <t>Купую лише те, що потрібно купити</t>
  </si>
  <si>
    <t>від 2 год до 3 год</t>
  </si>
  <si>
    <t>Не контактую ніяким чином</t>
  </si>
  <si>
    <t>Раз в 4-9 замовленнь</t>
  </si>
  <si>
    <t>Не користуюсь ніякими</t>
  </si>
  <si>
    <t>Вибрав(ла) неправильну кількість продукту</t>
  </si>
  <si>
    <t>Змінились плани - стало непотрбіним</t>
  </si>
  <si>
    <t>Натиснув(ла) на іконку стрілок в одному з блоків запропонованих товарів-замін</t>
  </si>
  <si>
    <t>Жодного не використовував(ла) / Використовував(ла) тільки Сільпо</t>
  </si>
  <si>
    <t>Це зберігає мій час, Мені здається так я маю ширший вибір, Я часто не маю настрою чи сил виходити в магазин</t>
  </si>
  <si>
    <t>Використовую категорії, щоб знайти потрібні продукти, Переглядаю раніше куплені продукти та додаю потрібні в кошик, Просто ходжу по категоріях та пропозиціях, щоб знайти щось, що б сподобалось, Використовую фільтри, щоб знайти потрібні продукти, Повторюю попередні замовлення (з історії)</t>
  </si>
  <si>
    <t>У списку способів оплати не було зручного для мене варіанту</t>
  </si>
  <si>
    <t>Не користувався(лась) цією функцією</t>
  </si>
  <si>
    <t>Дуже гарна форма, навіть не треба вписувати прочерки! Дуже дякую авторці, вона чудова!</t>
  </si>
  <si>
    <t>Metro</t>
  </si>
  <si>
    <t>Я не купував(ла)</t>
  </si>
  <si>
    <t>Я так робила під час локдауна</t>
  </si>
  <si>
    <t>Ні, не було такої потреби</t>
  </si>
  <si>
    <t>Не підходить якість доставки</t>
  </si>
  <si>
    <t>Використовую категорії, щоб знайти потрібні продукти</t>
  </si>
  <si>
    <t>Не було</t>
  </si>
  <si>
    <t>Оплата картою онлайн (GooglePay, ApplePay, Інше)</t>
  </si>
  <si>
    <t>Дзвінок для уточнень, шодо замовлення</t>
  </si>
  <si>
    <t>Забув(ла) видалити певний товар</t>
  </si>
  <si>
    <t>Не було потреби</t>
  </si>
  <si>
    <t>Натиснув(ла) на кнопку "Замінити" в блоці товару "Корм для котів Whiskas з ягням в желе"</t>
  </si>
  <si>
    <t>Натисну на блок товару "Куряча гомілка"</t>
  </si>
  <si>
    <t>Проскролю вниз сторінки</t>
  </si>
  <si>
    <t>Це зберігає мені гроші, Мені здається так я маю ширший вибір, Я часто не знаю що купити і вирішую на місці дивлячись на продукти</t>
  </si>
  <si>
    <t>Ні, не маю пересторог</t>
  </si>
  <si>
    <t>Не маю пересторог</t>
  </si>
  <si>
    <t>Якщо є товари які мені знадобляться пізніше, Якщо є цікаві товари на акції, Якщо потрібно добрати не більше ніж на 50 грн або 10% кошика</t>
  </si>
  <si>
    <t>Введення адреси в пошукову стрічку, Комбінацію пошукової стрічки та мапи, "Моє місцезнаходження"</t>
  </si>
  <si>
    <t>Повідомлення про місце в черзі на доставку, Повідомлення про збирання замовлення, Повідомлення за ~10хв до отримання доставки</t>
  </si>
  <si>
    <t>Рукавичка, АТБ, Ашан</t>
  </si>
  <si>
    <t>Я часто не маю настрою чи сил виходити в магазин, Це зберігає мій час, Я не люблю перебувати в натовпі людей</t>
  </si>
  <si>
    <t>Від 1299 грн і більше</t>
  </si>
  <si>
    <t>Ні, якщо велика доставка, не замовляю взагалі</t>
  </si>
  <si>
    <t>Подобаються ціни продуктів, Подобається величина вибору продуктів, Зручний сайт/додаток, Хороша доставка</t>
  </si>
  <si>
    <t>Частіше зручні, зрозумілі</t>
  </si>
  <si>
    <t>Використовую категорії, щоб знайти потрібні продукти, Просто ходжу по категоріях та пропозиціях, щоб знайти щось, що б сподобалось, Використовую фільтри, щоб знайти потрібні продукти, Використовую пошук, щоб знайти потрібні продукти</t>
  </si>
  <si>
    <t>В більшості замовляю на одну адресу</t>
  </si>
  <si>
    <t>Комбіную пошукову стрічку та мапу, Використовую автозаповнену адресу</t>
  </si>
  <si>
    <t>Доволі погано</t>
  </si>
  <si>
    <t>Не було зручного для мене часового інтервалу</t>
  </si>
  <si>
    <t>Нічого</t>
  </si>
  <si>
    <t>Не телефонувати для уточнень, щодо товару, Замінити на схожий товар при відсутності</t>
  </si>
  <si>
    <t>WhatsApp, Telegram</t>
  </si>
  <si>
    <t>Раз в 2-3 замовлення</t>
  </si>
  <si>
    <t>Коментарі до конкретного товару, Коментарі до адреси</t>
  </si>
  <si>
    <t>Натиснув(ла) на іконку смітника в блоці товару "Корм для котів Whiskas з ягням в желе", Натиснув(ла) на іконку стрілок в одному з блоків запропонованих товарів-замін</t>
  </si>
  <si>
    <t>Я часто не маю настрою чи сил виходити в магазин, Це зберігає мій час</t>
  </si>
  <si>
    <t>Інколи підлаштовую</t>
  </si>
  <si>
    <t>Добираю товари які мені знадобляться пізніше</t>
  </si>
  <si>
    <t>Часто в ньому купував(ла) товари і перейшов(ла) на онлайн, Подобається величина вибору продуктів, Зручний сайт/додаток, Хороша доставка, Є довіра до якості продуктів які отримаю</t>
  </si>
  <si>
    <t>Зручні, не було проблем</t>
  </si>
  <si>
    <t>Використовую пошук, щоб знайти потрібні продукти, Використовую фільтри, щоб знайти потрібні продукти</t>
  </si>
  <si>
    <t>Оптимальні</t>
  </si>
  <si>
    <t>Список товарів замовлення</t>
  </si>
  <si>
    <t>Не збирати відсутній товар</t>
  </si>
  <si>
    <t>Telegram</t>
  </si>
  <si>
    <t>Ніколи не користувався(лась)</t>
  </si>
  <si>
    <t>Знаю з досвіду</t>
  </si>
  <si>
    <t>щоб замовити речі, які мені не зручно тягти.</t>
  </si>
  <si>
    <t>З поганого: фрукти попсувались в процесі доставка. Але вони були не мої, а друга, тому я не сильно засмутився. З хорошого- все інше було ціле</t>
  </si>
  <si>
    <t>Зручний сайт/додаток</t>
  </si>
  <si>
    <t>Частіше не зручні, не інтуєтивні</t>
  </si>
  <si>
    <t>Використовую фільтри, щоб знайти потрібні продукти, Використовую пошук, щоб знайти потрібні продукти, Використовую категорії, щоб знайти потрібні продукти</t>
  </si>
  <si>
    <t>Комбіную пошукову стрічку та мапу</t>
  </si>
  <si>
    <t>Зателефонувати для уточнень, щодо товару</t>
  </si>
  <si>
    <t>Коментарі до конкретного товару</t>
  </si>
  <si>
    <t>Це зберігає мій час</t>
  </si>
  <si>
    <t>Це була остання доставка кур‘єра того дня, він один раз подзвонив, не чекав більше 3 хв як я відповім (а я десь випадково пропустила дзвінок) і мої продукти приїхали вже наступного ранку</t>
  </si>
  <si>
    <t>Часто в ньому купував(ла) товари і перейшов(ла) на онлайн, Подобається величина вибору продуктів, Подобаються акційні пропозиції, Зручний сайт/додаток</t>
  </si>
  <si>
    <t>Просто ходжу по категоріях та пропозиціях, щоб знайти щось, що б сподобалось, Використовую категорії, щоб знайти потрібні продукти, Використовую фільтри, щоб знайти потрібні продукти, Використовую пошук, щоб знайти потрібні продукти</t>
  </si>
  <si>
    <t>Введення адреси в пошукову стрічку, "Моє місцезнаходження"</t>
  </si>
  <si>
    <t>Замінити на схожий товар при відсутності</t>
  </si>
  <si>
    <t>Завжди чи зазвичай</t>
  </si>
  <si>
    <t>Описала попередньо в оцінці</t>
  </si>
  <si>
    <t>Натиснув(ла) на блок товару "Корм для котів Whiskas з ягням в желе", Натиснув(ла) на кнопку "Замінити" в блоці товару "Корм для котів Whiskas з ягням в желе", Натиснув(ла) на підкреслений текст "Дивитись всі"</t>
  </si>
  <si>
    <t>Мені подобається процес покупки продуктів в магазині, Я часто не знаю що купити і вирішую на місці дивлячись на продукти, Я не довіряю якості продуктів при доставці</t>
  </si>
  <si>
    <t>Переймаюсь, що вибрані продукти можуть бути неякісними, Переймаюсь, що продукти можуть пошкодитись при доставці</t>
  </si>
  <si>
    <t>Використовував(ла) би категорії, щоб знайти потрібні продукти, Використовував(ла) би пошук, щоб знайти потрібні продукти, Переглядав(ла) би раніше куплені продукти та додавав(ла) би потрібні в кошик</t>
  </si>
  <si>
    <t>Якщо є товари які мені знадобляться пізніше, Якщо потрібно добрати не більше ніж на 50 грн або 10% кошика</t>
  </si>
  <si>
    <t>Оплата готівкою при отриманні</t>
  </si>
  <si>
    <t>Аудіо дзвінок для уточнень, Повідомлення для уточнень</t>
  </si>
  <si>
    <t>Трекінг локації доставщика, Повідомлення про збирання замовлення</t>
  </si>
  <si>
    <t>Натиснув(ла) на кнопку "Замінити" в блоці товару "Корм для котів Whiskas з ягням в желе", Натиснув(ла) на іконку стрілок в одному з блоків запропонованих товарів-замін</t>
  </si>
  <si>
    <t>Розетка</t>
  </si>
  <si>
    <t xml:space="preserve">Мені здається так я маю ширший вибір, Це зберігає мій час, Іноді нема продуктів у звичайному магазині </t>
  </si>
  <si>
    <t>Добираю товари які мені знадобляться пізніше, Добираю цікаві товари на акції</t>
  </si>
  <si>
    <t xml:space="preserve">Не мала досвід, і поки не бачила сенсу в ньому </t>
  </si>
  <si>
    <t>Використовую пошук, щоб знайти потрібні продукти, Просто ходжу по категоріях та пропозиціях, щоб знайти щось, що б сподобалось, Додаю продукти зі списку "Вподобаних"</t>
  </si>
  <si>
    <t>Пошук на мапі, Введення адреси в пошукову стрічку, Комбіную пошукову стрічку та мапу, Вибір адреси зі збережених</t>
  </si>
  <si>
    <t xml:space="preserve">Порахувала різницю </t>
  </si>
  <si>
    <t>Goodwine, Гуд Фуд Вдома</t>
  </si>
  <si>
    <t>Один чи декілька разів на тиждень</t>
  </si>
  <si>
    <t>Це зберігає мій час, Я часто не маю настрою чи сил виходити в магазин, Я менше витрачаю на емоційні покупки</t>
  </si>
  <si>
    <t>Є продукти, які я зазвичай замовляю. Якщо нема - шукаю альтернативи, але то ж не до застосунку питання, а до наявності.</t>
  </si>
  <si>
    <t>Часто в ньому купував(ла) товари і перейшов(ла) на онлайн, Подобається величина вибору продуктів, Хороша доставка</t>
  </si>
  <si>
    <t>Використовую фільтри, щоб знайти потрібні продукти, Повторюю попередні замовлення (з історії), Використовую категорії, щоб знайти потрібні продукти, Переглядаю раніше куплені продукти та додаю потрібні в кошик</t>
  </si>
  <si>
    <t>Так, використовував(ла) би часто</t>
  </si>
  <si>
    <t>Часто замовляю</t>
  </si>
  <si>
    <t>під час відключень було важко координувати доставку, бо треба підніматися на високий поверх</t>
  </si>
  <si>
    <t>Зателефонувати для уточнень, щодо товару, Замінити на схожий товар при відсутності</t>
  </si>
  <si>
    <t>Viber</t>
  </si>
  <si>
    <t>Раз в 10-20 замовлень</t>
  </si>
  <si>
    <t>Змінювала раніше. Обраних опцій не було. Зараз не користуюсь</t>
  </si>
  <si>
    <t>Забув(ла) додати певний товар</t>
  </si>
  <si>
    <t>Легше було скасувати ніж змінювати</t>
  </si>
  <si>
    <t>Погано</t>
  </si>
  <si>
    <t>порахую калькулятором</t>
  </si>
  <si>
    <t>Інколи замовляючи хлібчик я бачу, що він очікується. Хотілося б додати його з приміткою - покладіть, якщо буде. Особливо якщо замовляєш наперед і знаєш, що після обіду він буде. Поки пишу це в коментарі.</t>
  </si>
  <si>
    <t>Розетка, Епіцентр, Novus, Metro</t>
  </si>
  <si>
    <t>Це зберігає мій час, Я не люблю перебувати в натовпі людей, Я часто не маю настрою чи сил виходити в магазин</t>
  </si>
  <si>
    <t>Часто в ньому купував(ла) товари і перейшов(ла) на онлайн, Подобається величина вибору продуктів, Подобаються акційні пропозиції, Зручний сайт/додаток, Хороша доставка</t>
  </si>
  <si>
    <t>Замовляв(ла) раз чи декілька</t>
  </si>
  <si>
    <t>Перші 2, за карткою - якщо є знижка Мастеркард</t>
  </si>
  <si>
    <t>Зателефонувати для уточнень, щодо товару, Не збирати відсутній товар</t>
  </si>
  <si>
    <t>Вибрав(ла) неправильний спосіб отримання (доставка / самовивіз), Забув(ла) додати певний товар, Вибрав(ла) неправильну кількість продукту</t>
  </si>
  <si>
    <t>Автоматично переносили час доставки на найближчий пізніше, попередньо не узгодивши зі мною час, а мені може бути не зручно отримувати в цей новий час</t>
  </si>
  <si>
    <t>Так, але не розумію, чому помилка біля капусти, якщо обрано 4кг, і пише помилку, що в наявності якраз 4 кг. Чому там помилка?</t>
  </si>
  <si>
    <t>Нічого не розумію</t>
  </si>
  <si>
    <t>там немає суми</t>
  </si>
  <si>
    <t>Розетка, GoodWine</t>
  </si>
  <si>
    <t>Здебільшого все що я замовляв — довозять, в нормальному стані і правильній кількості</t>
  </si>
  <si>
    <t>Часто в ньому купував(ла) товари і перейшов(ла) на онлайн</t>
  </si>
  <si>
    <t>Не користуюся категоріями для пошуку</t>
  </si>
  <si>
    <t>Використовую пошук, щоб знайти потрібні продукти</t>
  </si>
  <si>
    <t>Не зрозумілі</t>
  </si>
  <si>
    <t>Оформив(ла) замовлення нечайно</t>
  </si>
  <si>
    <t>Проблема з червоною капустою, але чому мені каже скільки залишилось пекінської я не розумію і тривожусь що її теж не вистачить</t>
  </si>
  <si>
    <t>Натиснув(ла) на іконку смітника в блоці товару "Корм для котів Whiskas з ягням в желе", Натиснув(ла) на кнопку "Замінити" в блоці товару "Корм для котів Whiskas з ягням в желе"</t>
  </si>
  <si>
    <t>Не має потреби, мені реально всерівно скіки вона коштує</t>
  </si>
  <si>
    <t>Поки єдиною проблемою з котрою я стикався з останній час є те що пакувальники передзвонюють щоб замінити чи уточнити щось по 2 з 3 товарів, про 3 не згадують і потім він не доїзджає (бо його наприклад не було в наявності, але мені про це ніхто не сказав)
Також були випадки коли товар є пробитий в чеку, але його нема в доставці, але це не часто</t>
  </si>
  <si>
    <t xml:space="preserve">Розетка, Фора </t>
  </si>
  <si>
    <t>Це зберігає мій час, Я часто не маю настрою чи сил виходити в магазин, Це зберігає мені гроші</t>
  </si>
  <si>
    <t>Використовую категорії, щоб знайти потрібні продукти, Використовую пошук, щоб знайти потрібні продукти, Переглядаю раніше куплені продукти та додаю потрібні в кошик</t>
  </si>
  <si>
    <t>Пошук на мапі, Вибір адреси зі збережених</t>
  </si>
  <si>
    <t>Metro, Розетка</t>
  </si>
  <si>
    <t>Це зберігає мій час, Я часто не маю настрою чи сил виходити в магазин, це зберігає сили 😁</t>
  </si>
  <si>
    <t>Часто підлаштовую</t>
  </si>
  <si>
    <t>майже завжли використовую застосунок від Сільпо (саме сільпо, не локо). і майже завжди задоволена на 100%. Подобається, що тепер є функція "пришвидшити" доставку. Бо буває таке, що я придумала щось готувати ось вже протягом години, і очікувати 1.5-3 години серед обраних слотів не готова. І в магазин йти окремо не хочеться, бо 1) поруч зі мною лише Ле сільпо (там вибір трохи більше саме дорожчих товарів, через що я відволікаюсь і витрачаю більше коштів). 2) якщо я замовляю доставку, то це я замовляю продукти на повний новий тиждень. І треба не лише 1-2 позиції, а одразу штук 15</t>
  </si>
  <si>
    <t>Використовую категорії, щоб знайти потрібні продукти, Використовую пошук, щоб знайти потрібні продукти, Повторюю попередні замовлення (з історії), Просто ходжу по категоріях та пропозиціях, щоб знайти щось, що б сподобалось</t>
  </si>
  <si>
    <t>Введення адреси в пошукову стрічку, Вибір адреси зі збережених, "Моє місцезнаходження"</t>
  </si>
  <si>
    <t>Інформацію про бонусну програму</t>
  </si>
  <si>
    <t>Telegram, божечкі будь ласка, як мене бісить, що теелфонують щодо уточнення. не те, щоб мені складно, але я спеціально роблю онлайн, щоб мінімально з кимось контактувати. вже писала сільпо, що найкрутіше вирішення цієї задачі з заміною у заказ. юа (в них чатик всередині, він одноразовий всередині замовлення. і там пише менеджер з уточненням, якщо щось треба замнити/скоро термін придатності закінчиться)</t>
  </si>
  <si>
    <t>Коментарі до конкретного товару, Коментарі до адреси, Загальні коментарі до збиральника</t>
  </si>
  <si>
    <t>Забув(ла) додати певний товар, Вибрав(ла) неправильну кількість продукту</t>
  </si>
  <si>
    <t>Натиснув(ла) на підкреслений текст "Дивитись всі", Натиснув(ла) на один з блоків запропонованих товарів-замін</t>
  </si>
  <si>
    <t>я знаю, де це можна побачити (в самому низу екрану там можна розгорнути та побачити) . але конкретно на скріні — не бачу. можна порахувати, віднявши від загальної суми</t>
  </si>
  <si>
    <t xml:space="preserve">з радістю, але довго описувати((( </t>
  </si>
  <si>
    <t>дуже дивний варіант тестування дизайну через гугл форму. особливо для питань де можливо декілька різних варіантів досягнення цілі (як приклад з вибором заміни товару,що закінчився) — я рзумію, що це повʼязаною з ресурсами на окремий інструмент. На мою думку, краще провести декілька модерованих безкоштовних тестів, але якісніше проаналізувати результати, ніж через "тест" в гугл формі. або ж хай буде лише 30 респонсів, але через спеціальіні інструменти (мейз, лісна, юзбері і тд)</t>
  </si>
  <si>
    <t>Я часто не маю настрою чи сил виходити в магазин, Це зберігає мій час, мені важко таскати важкі сумки з магазину</t>
  </si>
  <si>
    <t>Останній досвід - швидка доствка в той самий день, свіжі продукти, ввічливий кур'єр який зателефонував перед доставкою (бо це була доставка zakaz і там немає трекеру)</t>
  </si>
  <si>
    <t>Часто в ньому купував(ла) товари і перейшов(ла) на онлайн, Зручний сайт/додаток</t>
  </si>
  <si>
    <t>Додаю продукти зі списку "Вподобаних", Використовую пошук, щоб знайти потрібні продукти, Переглядаю раніше куплені продукти та додаю потрібні в кошик</t>
  </si>
  <si>
    <t>Використовую автозаповнену адресу</t>
  </si>
  <si>
    <t>я часто використовую зміни замовлення на zakaz, бо в сільпо такої функції немає</t>
  </si>
  <si>
    <t>з червоною капустою зрозуміло, а пекінської в наявності якраз 4 кг</t>
  </si>
  <si>
    <t>я не використовувала промокоди чи сертифікатами. але активно користуюсь "пропозиціями". Також, "вибачення" від сільпо падають в пропозиції, і я часто забуваю що вони там і їх ще треба активувати. Додатково хочу зазначити що я довго накопичувала балобонуси і провтикала момент, як вони почали згорати через те що вони зберігаються рік. Також, я стикалась з тим, що в додатку сільпо, проглядаючи попередні замовлення і обираючи товар якого вже нема в наявності - він не завжди клікабельний. А я хотіла зайти через товар в категорію і обрати аналогічний товар на заміну відсутньому</t>
  </si>
  <si>
    <t>Я не зовсім зрозуміла питання щодо зміни товарів у додатку Сільпо, бо наскільки мені відомо, там немає такої функції 🧐 на відміну від Zakaz.ua. Або ж це малось на увазі зміна через підтримку?</t>
  </si>
  <si>
    <t>Я часто не маю настрою чи сил виходити в магазин, Це зберігає мій час, Це зберігає мені гроші</t>
  </si>
  <si>
    <t>Ніколи, якщо велика доставка, не замовляю взагалі</t>
  </si>
  <si>
    <t>є деякі позиції в кошику такі як овочі фрукти риба яка була доставлена не такого зовнішнього вигляду як очікувалось</t>
  </si>
  <si>
    <t>Часто в ньому купував(ла) товари і перейшов(ла) на онлайн, Подобаються ціни продуктів, Подобається величина вибору продуктів, Подобаються акційні пропозиції, Зручний сайт/додаток</t>
  </si>
  <si>
    <t>Використовую категорії, щоб знайти потрібні продукти, Просто ходжу по категоріях та пропозиціях, щоб знайти щось, що б сподобалось, Використовую фільтри, щоб знайти потрібні продукти</t>
  </si>
  <si>
    <t>Пошук на мапі, Комбіную пошукову стрічку та мапу, Вибір адреси зі збережених, Використовую автозаповнену адресу</t>
  </si>
  <si>
    <t>часовий інтервал занадто неконкретний (я б його зменшила до 2-3год. очікування)</t>
  </si>
  <si>
    <t>не було складнощів</t>
  </si>
  <si>
    <t>Внесення промокоду</t>
  </si>
  <si>
    <t>Загальні коментарі до збиральника</t>
  </si>
  <si>
    <t>Вибрав(ла) неправильний час</t>
  </si>
  <si>
    <t>Ні, маю бігти</t>
  </si>
  <si>
    <t>Розетка, Епіцентр</t>
  </si>
  <si>
    <t>Я часто не маю настрою чи сил виходити в магазин, Я не люблю перебувати в натовпі людей, Це зберігає мій час</t>
  </si>
  <si>
    <t>Часто в ньому купував(ла) товари і перейшов(ла) на онлайн, Подобаються акційні пропозиції</t>
  </si>
  <si>
    <t>Використовую категорії, щоб знайти потрібні продукти, Просто ходжу по категоріях та пропозиціях, щоб знайти щось, що б сподобалось, Використовую пошук, щоб знайти потрібні продукти</t>
  </si>
  <si>
    <t>Так, але не впевнений(а) як часто б використовував(ла)</t>
  </si>
  <si>
    <t>Комбіную пошукову стрічку та мапу, Вибір адреси зі збережених, Використовую автозаповнену адресу</t>
  </si>
  <si>
    <t>не було</t>
  </si>
  <si>
    <t>я не памʼятаю, як виглядає ця сторінка</t>
  </si>
  <si>
    <t>Не телефонувати для уточнень, щодо товару, Замінити на схожий товар при відсутності, Не збирати відсутній товар</t>
  </si>
  <si>
    <t xml:space="preserve">не спрацював промокод від УЗ (за "залізні обіймашки") на безкоштовну доставку </t>
  </si>
  <si>
    <t>не користувалася</t>
  </si>
  <si>
    <t>Не вирішував(ла), відкладав(ла)</t>
  </si>
  <si>
    <t>Натиснув(ла) на іконку смітника в блоці товару "Корм для котів Whiskas з ягням в желе", Натиснув(ла) на кнопку "Замінити" в блоці товару "Корм для котів Whiskas з ягням в желе", Натиснув(ла) на один з блоків запропонованих товарів-замін</t>
  </si>
  <si>
    <t>Varus</t>
  </si>
  <si>
    <t>Добираю цікаві товари на акції, Збільшую кількість вже обраних товарів в кошику</t>
  </si>
  <si>
    <t xml:space="preserve">Не завжди доставка в термін часовий 
Оплата знімається з другого разу, перший я натискаю епл пей -не знімає
</t>
  </si>
  <si>
    <t>Подобається величина вибору продуктів, Зручний сайт/додаток, Порадили знайомі, Хороша доставка, Є довіра до якості продуктів які отримаю</t>
  </si>
  <si>
    <t>Використовую пошук, щоб знайти потрібні продукти, Використовую категорії, щоб знайти потрібні продукти</t>
  </si>
  <si>
    <t>Вибір адреси зі збережених</t>
  </si>
  <si>
    <t xml:space="preserve">Не користуюся </t>
  </si>
  <si>
    <t xml:space="preserve">Пише, що часовий проміжок обраний не коректно , і не дає сплатити замовлення. Це був баг, вирішували з підтримкою </t>
  </si>
  <si>
    <t>Оплата картою онлайн (за номером картки)</t>
  </si>
  <si>
    <t xml:space="preserve">Оплачувати приходиться двічі, перший раз не знімається оплата </t>
  </si>
  <si>
    <t>Контактував(ла) на гарячу лінію</t>
  </si>
  <si>
    <t xml:space="preserve">На мінус, щоб зменшити кіл-сть товару для замовлення </t>
  </si>
  <si>
    <t xml:space="preserve">Натисну на мінус, до нуля </t>
  </si>
  <si>
    <t>Тит</t>
  </si>
  <si>
    <t>Епіцентр, АТБ, Varus</t>
  </si>
  <si>
    <t>Мені здається так я маю ширший вибір, Це зберігає мені гроші, Це зберігає мій час</t>
  </si>
  <si>
    <t>Подобаються ціни продуктів, Подобаються акційні пропозиції, Зручний сайт/додаток, Хороша доставка, Є довіра до якості продуктів які отримаю, Гарний сервіс збиральників</t>
  </si>
  <si>
    <t>Використовую категорії, щоб знайти потрібні продукти, Повторюю попередні замовлення (з історії), Використовую фільтри, щоб знайти потрібні продукти</t>
  </si>
  <si>
    <t xml:space="preserve">Якщо у замовлені є мʼясні продукти, доставка буде після 12ї це не зручно, коли треба на ранок </t>
  </si>
  <si>
    <t>Забув(ла) видалити певний товар, Забув(ла) додати певний товар</t>
  </si>
  <si>
    <t>Епіцентр, Розетка, Ашан, Fozzy</t>
  </si>
  <si>
    <t>Добираю цікаві товари на акції, Збільшую кількість вже обраних товарів в кошику, Змінюю тип отримання з доставки на самовивіз</t>
  </si>
  <si>
    <t>Не всі продукти є на сайті; погані фільтри для пошуку; привозять іноді не ті овочі, що обрали; важливо щоб були слоти доставки зручні. Гарно запаковано, посортовано по пакетах (хімія для дому окремо).</t>
  </si>
  <si>
    <t>Не підходять пропоновані продукти (якість чи різноманітність), Не підходить швидкість/час доставки, Не підходять ціни доставки, Не підходять ціни продуктів</t>
  </si>
  <si>
    <t>Використовую фільтри, щоб знайти потрібні продукти, Використовую категорії, щоб знайти потрібні продукти, Переглядаю раніше куплені продукти та додаю потрібні в кошик, Використовую пошук, щоб знайти потрібні продукти</t>
  </si>
  <si>
    <t>Введення адреси в пошукову стрічку, Вибір адреси зі збережених</t>
  </si>
  <si>
    <t>Ніколи не знаю де їх взяти і знайти</t>
  </si>
  <si>
    <t>Текст: товарів менше-зменште кількість. Не зрозуміло де менше, маленький червоний текст не зчитується. Бо якщо товарів менше, то навпаки хочеться збільшити))</t>
  </si>
  <si>
    <t>Натиснув(ла) на верхню кнопку з іконкою смітника та надписом "Очистити", Незрозуміло чи помилка стосується двох позицій, чи тільки червоної капусти. Пекінська ж окей по замовленню і кількості, чого вони однаково виглядають? Текст помилки змушує перечитувати її і шукати що не так, а я бачу перші цифри і 29-29 мені окей, я не хочу рахувати грами. Я хочу швидко замовити.</t>
  </si>
  <si>
    <t xml:space="preserve">Натиснув(ла) на іконку смітника в блоці товару "Корм для котів Whiskas з ягням в желе", Натиснув(ла) на підкреслений текст "Дивитись всі", Що означає іконка зі стрілками? </t>
  </si>
  <si>
    <t>Як вартість мопеда? Не бачу цифри доставки</t>
  </si>
  <si>
    <t>Дуже маленькі суми замовлення, в нинішніх реаліях це дивно.</t>
  </si>
  <si>
    <t>Доставка продуктів, це щось нове для мене, що я до кінця не розумію, Піти за продуктами це один з небагатьох способів вийти з дому</t>
  </si>
  <si>
    <t>Використовував(ла) би категорії, щоб знайти потрібні продукти, Використовував(ла) би пошук, щоб знайти потрібні продукти, Просто ходив(ла) би по категоріях та пропозиціях, щоб знайти щось, що б сподобалось</t>
  </si>
  <si>
    <t>Комбінацію пошукової стрічки та мапи, Вибір адреси зі збережених</t>
  </si>
  <si>
    <t>Ніякого або мінімальний контакт, Аудіо дзвінок для уточнень, Повідомлення для уточнень</t>
  </si>
  <si>
    <t>Натисну на цифру що показує кількість товару "Куряча гомілка" та перепишу її на "0"</t>
  </si>
  <si>
    <t>Ашан, АТБ</t>
  </si>
  <si>
    <t>Я не люблю перебувати в натовпі людей, Я часто не маю настрою чи сил виходити в магазин</t>
  </si>
  <si>
    <t>Збільшую кількість вже обраних товарів в кошику</t>
  </si>
  <si>
    <t xml:space="preserve">Доставка була швидкою, продукти були якісні і приємний курʼєр </t>
  </si>
  <si>
    <t>Подобається величина вибору продуктів, Подобаються акційні пропозиції</t>
  </si>
  <si>
    <t>Використовую пошук, щоб знайти потрібні продукти, Просто ходжу по категоріях та пропозиціях, щоб знайти щось, що б сподобалось</t>
  </si>
  <si>
    <t>Пошук на мапі</t>
  </si>
  <si>
    <t>Мій вибір часового інтервалу не зберігався</t>
  </si>
  <si>
    <t>При поверненні до кошика і назад вибраний спосіб оплати змінювався</t>
  </si>
  <si>
    <t>Зміну пакування</t>
  </si>
  <si>
    <t xml:space="preserve">Я стикнулась з проблемою при введенні адреси, коли ставила точку на карті відображалась зовсім інша вулиця </t>
  </si>
  <si>
    <t>Вибрав(ла) неправильний спосіб оплати, Вибрав(ла) неправильну кількість продукту</t>
  </si>
  <si>
    <t>Піду в секції Q&amp;A додатку</t>
  </si>
  <si>
    <t>АТБ</t>
  </si>
  <si>
    <t>Я часто не маю настрою чи сил виходити в магазин, Я не люблю перебувати в натовпі людей</t>
  </si>
  <si>
    <t>glovo</t>
  </si>
  <si>
    <t>Ніколи, мене не хвилює сума доставки</t>
  </si>
  <si>
    <t>Не знав(ла) що є така можливість</t>
  </si>
  <si>
    <t>Просто ходжу по категоріях та пропозиціях, щоб знайти щось, що б сподобалось, Використовую категорії, щоб знайти потрібні продукти</t>
  </si>
  <si>
    <t>Комбіную пошукову стрічку та мапу, "Моє місцезнаходження"</t>
  </si>
  <si>
    <t>Дзвінок для уточнень, шодо замовлення, Коментарі в замовленні, Не контактую ніяким чином</t>
  </si>
  <si>
    <t>Ніколи, не було такої потреби</t>
  </si>
  <si>
    <t>Додаю продукти зі списку "Вподобаних", Використовую фільтри, щоб знайти потрібні продукти, Використовую категорії, щоб знайти потрібні продукти, Використовую пошук, щоб знайти потрібні продукти, Переглядаю раніше куплені продукти та додаю потрібні в кошик</t>
  </si>
  <si>
    <t>Пошук на мапі, Введення адреси в пошукову стрічку</t>
  </si>
  <si>
    <t>Дзвінок для уточнень, шодо замовлення, СМС/Повідомлення для уточнень, щодо замовлення</t>
  </si>
  <si>
    <t>АТБ, Розетка, prom.ua</t>
  </si>
  <si>
    <t>Це зберігає мій час, Я не люблю перебувати в натовпі людей</t>
  </si>
  <si>
    <t>Добираю товари які мені знадобляться пізніше, Змінюю тип отримання з доставки на самовивіз, Не підлаштовую</t>
  </si>
  <si>
    <t>Не підходять ціни доставки, Не підходить місцезнаходження магазину</t>
  </si>
  <si>
    <t>Використовую пошук, щоб знайти потрібні продукти, Просто ходжу по категоріях та пропозиціях, щоб знайти щось, що б сподобалось, Переглядаю раніше куплені продукти та додаю потрібні в кошик, Використовую категорії, щоб знайти потрібні продукти, Додаю продукти зі списку "Вподобаних", Використовую фільтри, щоб знайти потрібні продукти</t>
  </si>
  <si>
    <t>Пошук на мапі, Введення адреси в пошукову стрічку, Комбіную пошукову стрічку та мапу</t>
  </si>
  <si>
    <t>Коментарі в замовленні, Не контактую ніяким чином</t>
  </si>
  <si>
    <t>Вибрав(ла) неправильну кількість продукту, Вибрав(ла) неправильний спосіб отримання (доставка / самовивіз), Забув(ла) додати певний товар</t>
  </si>
  <si>
    <t>Non-binary</t>
  </si>
  <si>
    <t>Я не люблю перебувати в натовпі людей, Це зберігає мій час, Я часто не маю настрою чи сил виходити в магазин</t>
  </si>
  <si>
    <t>якщо з останніх разів, то пачка яєць ніколи не доїжджає цілою!)</t>
  </si>
  <si>
    <t>Часто в ньому купував(ла) товари і перейшов(ла) на онлайн, Подобається величина вибору продуктів, Зручний сайт/додаток, Є довіра до якості продуктів які отримаю</t>
  </si>
  <si>
    <t>Просто ходжу по категоріях та пропозиціях, щоб знайти щось, що б сподобалось, Використовую категорії, щоб знайти потрібні продукти, Використовую пошук, щоб знайти потрібні продукти</t>
  </si>
  <si>
    <t>Зміну пакування, Інформацію про бонусну програму</t>
  </si>
  <si>
    <t>Коментарі до адреси, Загальні коментарі до збиральника</t>
  </si>
  <si>
    <t xml:space="preserve">Тут інтуїтивно довелося б розбиратися, тому що кнопку смітника зверху непомітно. Перепробували б варіанти з описаних вище декілька, поки не знайшли б працюючий. </t>
  </si>
  <si>
    <t xml:space="preserve">Приблизно 70-80 грн? Would be my guess </t>
  </si>
  <si>
    <t>Я часто не знаю що купити і вирішую на місці дивлячись на продукти</t>
  </si>
  <si>
    <t>Використовував(ла) би пошук, щоб знайти потрібні продукти, Використовував(ла) би фільтри, щоб знайти потрібні продукти, Переглядав(ла) би раніше куплені продукти та додавав(ла) би потрібні в кошик</t>
  </si>
  <si>
    <t>Аудіо дзвінок для уточнень</t>
  </si>
  <si>
    <t>Повідомлення за ~10хв до отримання доставки</t>
  </si>
  <si>
    <t>Novus, Мегамаркет</t>
  </si>
  <si>
    <t>Мені здається так я маю ширший вибір, Це зберігає мій час</t>
  </si>
  <si>
    <t>Часто в ньому купував(ла) товари і перейшов(ла) на онлайн, Подобаються ціни продуктів, Подобається величина вибору продуктів, Зручний сайт/додаток, Хороша доставка, Є довіра до якості продуктів які отримаю</t>
  </si>
  <si>
    <t>Додаю продукти зі списку "Вподобаних", Використовую пошук, щоб знайти потрібні продукти, Використовую фільтри, щоб знайти потрібні продукти</t>
  </si>
  <si>
    <t xml:space="preserve">Одного разу відбулася помилка оплати і кошти з карти не списало (Apple Pay), але замовлення було зібране і доставлене, а спосіб оплати змінився на Оплата картою курʼєру. Дуже добре, що Сільпо зробило так, а не скасувало замовлення. Трохи незручно, що ніякого повідомлення про це не було. </t>
  </si>
  <si>
    <t>Telegram, WhatsApp</t>
  </si>
  <si>
    <t>Не користувався</t>
  </si>
  <si>
    <t>Подобається величина вибору продуктів, Зручний сайт/додаток, Хороша доставка</t>
  </si>
  <si>
    <t>Повторюю попередні замовлення (з історії), Використовую категорії, щоб знайти потрібні продукти, Додаю продукти зі списку "Вподобаних", Просто ходжу по категоріях та пропозиціях, щоб знайти щось, що б сподобалось</t>
  </si>
  <si>
    <t>Епіцентр, Metro</t>
  </si>
  <si>
    <t>Добираю товари які мені знадобляться пізніше, Збільшую кількість вже обраних товарів в кошику</t>
  </si>
  <si>
    <t>Використовую фільтри, щоб знайти потрібні продукти, Використовую категорії, щоб знайти потрібні продукти, Просто ходжу по категоріях та пропозиціях, щоб знайти щось, що б сподобалось, Використовую пошук, щоб знайти потрібні продукти</t>
  </si>
  <si>
    <t>Ні, це просто буде тратити мій час при замовлені</t>
  </si>
  <si>
    <t>Пошук на мапі, Вибір адреси зі збережених, "Моє місцезнаходження", Використовую автозаповнену адресу</t>
  </si>
  <si>
    <t>Розетка, Фоззі</t>
  </si>
  <si>
    <t xml:space="preserve">Мені здається так я маю ширший вибір, Це зберігає мій час, Простіше вибирати. Зазвичай безкоштовна доставка </t>
  </si>
  <si>
    <t>Подобається величина вибору продуктів</t>
  </si>
  <si>
    <t>Використовую категорії, щоб знайти потрібні продукти, Використовую пошук, щоб знайти потрібні продукти, Використовую фільтри, щоб знайти потрібні продукти</t>
  </si>
  <si>
    <t>Хотілось би щоб вони були довшими</t>
  </si>
  <si>
    <t>Metro, Розетка, Prom</t>
  </si>
  <si>
    <t xml:space="preserve">Це зберігає мій час, Я часто не маю настрою чи сил виходити в магазин, Маю інвалідність, не зручно ходити по магазинам - вони не пристосовані для людей з інвалідністю. Виняток Метро, але до нього зазвичай довго їхати </t>
  </si>
  <si>
    <t>Добираю цікаві товари на акції</t>
  </si>
  <si>
    <t>Вже знаю кур'єрів які привозять продукти, це дуже зручно. Збиральники зазвичай ввічливі та підбирають овочі краще за мене :)</t>
  </si>
  <si>
    <t>Подобається величина вибору продуктів, Акція від Монобанку</t>
  </si>
  <si>
    <t>Використовую категорії, щоб знайти потрібні продукти, Використовую пошук, щоб знайти потрібні продукти, Просто ходжу по категоріях та пропозиціях, щоб знайти щось, що б сподобалось</t>
  </si>
  <si>
    <t xml:space="preserve">Замовляю в різних містах - для себе та для батьків </t>
  </si>
  <si>
    <t xml:space="preserve">Якщо треба щось швидко - виберу Глово </t>
  </si>
  <si>
    <t>Viber, WhatsApp, Telegram, Краще в додатку - я б не хотіла щоб мої дані були поширені з третіми особами які писатимуть з особистих менеджерів (таке траплялось в Метро)</t>
  </si>
  <si>
    <t>Інколи (виключно про рибу/овочі)</t>
  </si>
  <si>
    <t xml:space="preserve">Сертифікати зазвичай викорстовую під час особистого відвідування магазину </t>
  </si>
  <si>
    <t xml:space="preserve">Не помічала </t>
  </si>
  <si>
    <t>Кілька разів переносився час доставки, було не зручно бо я підлаштовувала доставку під робочий графік (працюю з дому)</t>
  </si>
  <si>
    <t>Натиснув(ла) на іконку смітника в блоці товару "Корм для котів Whiskas з ягням в желе", Натиснув(ла) на кнопку "Замінити" в блоці товару "Корм для котів Whiskas з ягням в желе", Натиснув(ла) на іконку стрілок в одному з блоків запропонованих товарів-замін</t>
  </si>
  <si>
    <t>Я не розумію як це зробити</t>
  </si>
  <si>
    <t xml:space="preserve">Це зберігає мій час, Не потрібно носити то все самому. 2) в фізичних магазинах не достатньо товарів. 3)легше планувати меню </t>
  </si>
  <si>
    <t xml:space="preserve">Не поклали всі продукти які замовили. Потім довезли але вже на наступний день.
Часто кладуть ще зелені фрукти які б сам не обрав в магазині фізично, тому уникаю покупку овочів/фруктів/ не стандартизованих товарів. </t>
  </si>
  <si>
    <t xml:space="preserve">Не маю носити сам товари </t>
  </si>
  <si>
    <t>Просто ходжу по категоріях та пропозиціях, щоб знайти щось, що б сподобалось</t>
  </si>
  <si>
    <t xml:space="preserve">Про відсутність товару дізнаюсь підчас підготовки замовленНя працівником сільпо </t>
  </si>
  <si>
    <t>Введення адреси в пошукову стрічку, Комбіную пошукову стрічку та мапу, "Моє місцезнаходження"</t>
  </si>
  <si>
    <t xml:space="preserve">Не знав що по святам доставка переноситься на наступний день </t>
  </si>
  <si>
    <t xml:space="preserve">Інформацію про бонусну програму, Наявність товару в магазині з якого буде доставка </t>
  </si>
  <si>
    <t>Видалив відсутній товар</t>
  </si>
  <si>
    <t>Мені подобається процес покупки продуктів в магазині, Це зберігає мій час, Це зберігає мені гроші</t>
  </si>
  <si>
    <t>Використовував(ла) би пошук, щоб знайти потрібні продукти, Повторював(ла) би попередні замовлення (з історії), Переглядав(ла) би раніше куплені продукти та додавав(ла) би потрібні в кошик, Додавав(ла) би продукти зі списку "Вподобаних"</t>
  </si>
  <si>
    <t>Пошук на мапі, Введення адреси в пошукову стрічку, Комбінацію пошукової стрічки та мапи, Вибір адреси зі збережених</t>
  </si>
  <si>
    <t>Ніякого або мінімальний контакт, За допомогою коментарів до продуктів/замовлення, Аудіо дзвінок для уточнень, Повідомлення для уточнень</t>
  </si>
  <si>
    <t>Натиснув(ла) на іконку смітника в блоці товару "Капуста червона"</t>
  </si>
  <si>
    <t>Я часто не знаю що купити і вирішую на місці дивлячись на продукти, Доставка продуктів, це щось нове для мене, що я до кінця не розумію</t>
  </si>
  <si>
    <t>Переймаюсь, що вибрані продукти можуть не відповідати моєму замовленню, Переймаюсь, що продукти пройдуть через чужі руки, Переймаюсь, що не буде гарантії на продукти і не зможу повернути гроші за потреби</t>
  </si>
  <si>
    <t>Особистий досвід онлайн замовлень інших товарів, Історії з досвіду знайомих, Історії в інтернеті</t>
  </si>
  <si>
    <t>Використовував(ла) би категорії, щоб знайти потрібні продукти, Використовував(ла) би пошук, щоб знайти потрібні продукти, Використовував(ла) би фільтри, щоб знайти потрібні продукти, Повторював(ла) би попередні замовлення (з історії), Переглядав(ла) би раніше куплені продукти та додавав(ла) би потрібні в кошик, Просто ходив(ла) би по категоріях та пропозиціях, щоб знайти щось, що б сподобалось, Додавав(ла) би продукти зі списку "Вподобаних"</t>
  </si>
  <si>
    <t>Якщо є товари які мені знадобляться пізніше, Якщо є цікаві товари на акції, Якщо потрібно добрати не більше ніж на 50 грн або 10% кошика, Якщо потрібно добрати не більше ніж на 150 грн або 30% кошика, Якщо потрібно добрати не більше ніж на 250 грн або 50% кошика, Буду добирати не зважаючи ні на що!</t>
  </si>
  <si>
    <t>Пошук на мапі, Введення адреси в пошукову стрічку, Комбінацію пошукової стрічки та мапи, Вибір адреси зі збережених, "Моє місцезнаходження"</t>
  </si>
  <si>
    <t>Ніякого або мінімальний контакт, За допомогою коментарів до продуктів/замовлення, Повідомлення для уточнень</t>
  </si>
  <si>
    <t>Доставка продуктів, це щось нове для мене, що я до кінця не розумію, Це зберігає мені гроші, Я часто не знаю що купити і вирішую на місці дивлячись на продукти</t>
  </si>
  <si>
    <t>Використовував(ла) би категорії, щоб знайти потрібні продукти, Використовував(ла) би фільтри, щоб знайти потрібні продукти, Повторював(ла) би попередні замовлення (з історії), Переглядав(ла) би раніше куплені продукти та додавав(ла) би потрібні в кошик, Просто ходив(ла) би по категоріях та пропозиціях, щоб знайти щось, що б сподобалось, Додавав(ла) би продукти зі списку "Вподобаних"</t>
  </si>
  <si>
    <t>Якщо є товари які мені знадобляться пізніше</t>
  </si>
  <si>
    <t>Пошук на мапі, "Моє місцезнаходження"</t>
  </si>
  <si>
    <t>Менше ніж 199 грн</t>
  </si>
  <si>
    <t>Добираю цікаві товари на акції, Не підлаштовую</t>
  </si>
  <si>
    <t>Не підходять ціни продуктів</t>
  </si>
  <si>
    <t xml:space="preserve">Не було проблем </t>
  </si>
  <si>
    <t>Fozzy</t>
  </si>
  <si>
    <t>Це зберігає мені гроші, Це зберігає мій час, Я не люблю перебувати в натовпі людей</t>
  </si>
  <si>
    <t>пк/смартфон порівну</t>
  </si>
  <si>
    <t>Не підходять пропоновані продукти (якість чи різноманітність), Незручні функції сайту/додатоку, Не підходять ціни продуктів</t>
  </si>
  <si>
    <t>Використовую пошук, щоб знайти потрібні продукти, Переглядаю раніше куплені продукти та додаю потрібні в кошик, Використовую категорії, щоб знайти потрібні продукти, Просто ходжу по категоріях та пропозиціях, щоб знайти щось, що б сподобалось, Використовую фільтри, щоб знайти потрібні продукти</t>
  </si>
  <si>
    <t>Дзвінок для уточнень, шодо замовлення, Коментарі в замовленні</t>
  </si>
  <si>
    <t>замовлю в іншому магазині, найміть нормального UI\UX</t>
  </si>
  <si>
    <t>Це зберігає мій час, Це зберігає мені гроші</t>
  </si>
  <si>
    <t>Не підходять ціни доставки</t>
  </si>
  <si>
    <t>Використовую фільтри, щоб знайти потрібні продукти, Використовую категорії, щоб знайти потрібні продукти</t>
  </si>
  <si>
    <t>Забув(ла) видалити певний товар, Вибрав(ла) неправильну кількість продукту, Вибрав(ла) неправильний спосіб оплати</t>
  </si>
  <si>
    <t>Я не довіряю якості продуктів при доставці, Це зберігає мені гроші, Мені здається так я маю ширший вибір</t>
  </si>
  <si>
    <t>Переймаюсь, що вибрані продукти можуть не відповідати моєму замовленню, Переймаюсь, що не зможу знайти зручний час для отримання доставки, Переймаюсь, що вибрані продукти можуть бути неякісними</t>
  </si>
  <si>
    <t>Використовував(ла) би категорії, щоб знайти потрібні продукти, Використовував(ла) би пошук, щоб знайти потрібні продукти, Використовував(ла) би фільтри, щоб знайти потрібні продукти, Переглядав(ла) би раніше куплені продукти та додавав(ла) би потрібні в кошик, Додавав(ла) би продукти зі списку "Вподобаних"</t>
  </si>
  <si>
    <t>Ніякого або мінімальний контакт, За допомогою коментарів до продуктів/замовлення</t>
  </si>
  <si>
    <t>Глово</t>
  </si>
  <si>
    <t>Використовую фільтри, щоб знайти потрібні продукти, Використовую пошук, щоб знайти потрібні продукти, Просто ходжу по категоріях та пропозиціях, щоб знайти щось, що б сподобалось</t>
  </si>
  <si>
    <t>Дзвінок для уточнень, шодо замовлення, СМС/Повідомлення для уточнень, щодо замовлення, Коментарі в замовленні</t>
  </si>
  <si>
    <t>Забув(ла) додати певний товар, Забув(ла) видалити певний товар</t>
  </si>
  <si>
    <t xml:space="preserve">Тільки тоді коли товару немає ніде, і вже тоді оформляю </t>
  </si>
  <si>
    <t>Все чудово, тільки хотілося б результати з а пошту або маленьке посилання на висновок після закінчення цього опитування, теж цікава тематика</t>
  </si>
  <si>
    <t xml:space="preserve">Не підходить швидкість/час доставки, Доставка продуктів тільки від конкретної години це маразм </t>
  </si>
  <si>
    <t xml:space="preserve">Нема </t>
  </si>
  <si>
    <t>Коментарі в замовленні</t>
  </si>
  <si>
    <t>Нема</t>
  </si>
  <si>
    <t>Такого не було</t>
  </si>
  <si>
    <t xml:space="preserve">Не було </t>
  </si>
  <si>
    <t>Novus, Ашан, Metro</t>
  </si>
  <si>
    <t>Заказу на заказ юа дуже гарна підтримка.  І обирають гарно товари.  Завжди дзвонять як що . 
Як раз тому і перестав замовляти в сільпо.  Тупо не доводять товари і не дзвонять попередити про відсутність</t>
  </si>
  <si>
    <t>Не а</t>
  </si>
  <si>
    <t>Не попередили про відсутність основного бля мене товару</t>
  </si>
  <si>
    <t>Metro, МегаМаркет</t>
  </si>
  <si>
    <t>zakaz.ua</t>
  </si>
  <si>
    <t>Використовую пошук, щоб знайти потрібні продукти, Використовую категорії, щоб знайти потрібні продукти, Повторюю попередні замовлення (з історії), Переглядаю раніше куплені продукти та додаю потрібні в кошик</t>
  </si>
  <si>
    <t>натиснув би на синю кнопку Замінити</t>
  </si>
  <si>
    <t xml:space="preserve">Це зберігає мій час, Я не люблю перебувати в натовпі людей, Доставка важких товарів (вода та напої, крупи і т.п.) </t>
  </si>
  <si>
    <t>Зручно, швидка доставка, але не всі замовлені товари були в наявності</t>
  </si>
  <si>
    <t>Часто в ньому купував(ла) товари і перейшов(ла) на онлайн, Подобається величина вибору продуктів, Зручний сайт/додаток, Хороша доставка</t>
  </si>
  <si>
    <t>Використовую пошук, щоб знайти потрібні продукти, Використовую категорії, щоб знайти потрібні продукти, Використовую фільтри, щоб знайти потрібні продукти</t>
  </si>
  <si>
    <t>Мені не відображались доступні часові інтервали, Мій вибір часового інтервалу не зберігався</t>
  </si>
  <si>
    <t xml:space="preserve">Оплата онлайн проходила наче нормально, але збиральниці не могли провести її в магазині </t>
  </si>
  <si>
    <t>Час доставки</t>
  </si>
  <si>
    <t>Вибрав(ла) неправильний час, Забув(ла) додати певний товар</t>
  </si>
  <si>
    <t>Забуто яастину товару, пошкоджений товар</t>
  </si>
  <si>
    <t>Натиснув(ла) на блок товару "Капуста червона", Натиснув(ла) на кнопку "-" в блоці товару "Капуста пекінська"</t>
  </si>
  <si>
    <t>Розетка, АТБ</t>
  </si>
  <si>
    <t>Коли багато планів на вихідні, то я обираю скористатися доставкою продуктів, це дозволить відновитися замість походу в магазин</t>
  </si>
  <si>
    <t>Не підходять ціни продуктів, Не підходять пропоновані продукти (якість чи різноманітність)</t>
  </si>
  <si>
    <t>Додаю продукти зі списку "Вподобаних", Використовую пошук, щоб знайти потрібні продукти</t>
  </si>
  <si>
    <t>єдиний раз коли не було вільних курєрів то очікувала довше ніж обіцяли та й забули доставите те що було з морозилки</t>
  </si>
  <si>
    <t>49грн</t>
  </si>
  <si>
    <t>Total_num</t>
  </si>
  <si>
    <t>The survey results reached a "plateau" at ~30 responses.</t>
  </si>
  <si>
    <t>The goals of this survey were:
    *  to understand the state of the current system from the user's point of view
    *  to reach broader components of the system, to see the full picture
    *  to get insights on problems/pains that users have
    *  to get overall information/data
    *  to test initial hypotheses</t>
  </si>
  <si>
    <t>Unexp_num</t>
  </si>
  <si>
    <t>But was continued to get more insight from the users' stories.</t>
  </si>
  <si>
    <t>Exp_num</t>
  </si>
  <si>
    <t>Not_Silpo_num</t>
  </si>
  <si>
    <t>Silpo_num</t>
  </si>
  <si>
    <t>Test num</t>
  </si>
  <si>
    <t xml:space="preserve">General data </t>
  </si>
  <si>
    <t>Age (limits)</t>
  </si>
  <si>
    <t>Num</t>
  </si>
  <si>
    <t>% (of all)</t>
  </si>
  <si>
    <t>Gender</t>
  </si>
  <si>
    <t>The survey covered different age groups, as well as approximately the same number of people of each gender, so the results obtained can be considered balanced and unbiased.
You can also see the main category of people who participated in the survey - this can be roughly summarized as the age of "young adults", from 21 to 45 years old, which was expected.</t>
  </si>
  <si>
    <t>% (of silpo)</t>
  </si>
  <si>
    <t>Male</t>
  </si>
  <si>
    <t>Female</t>
  </si>
  <si>
    <t>Devices</t>
  </si>
  <si>
    <t>Total</t>
  </si>
  <si>
    <t>%</t>
  </si>
  <si>
    <t>Since, according to the results of the survey, most respondents either already use or would prefer to use a mobile phone to order products online, further ideas' prioritizing and prototyping work was carried out specifically with the mobile phone format in mind.</t>
  </si>
  <si>
    <t>Mobile phone</t>
  </si>
  <si>
    <t>PC</t>
  </si>
  <si>
    <t>Platforms</t>
  </si>
  <si>
    <t>Since, according to the results of the survey, most respondents either already use or would prefer to use a mobile application for ordering products online, further ideas' prioritizing and prototyping work was carried out specifically with the store's mobile application platform in mind.</t>
  </si>
  <si>
    <t>Application of the store</t>
  </si>
  <si>
    <t>Website of store</t>
  </si>
  <si>
    <t>Service types</t>
  </si>
  <si>
    <t>Since, according to the results of the survey, most respondents either already use or would prefer to use courier delivery to order products online, further ideas' prioritizing and prototyping work was focused on this user journey.</t>
  </si>
  <si>
    <t>Delivery</t>
  </si>
  <si>
    <t>Self pickup</t>
  </si>
  <si>
    <t>Frequency of ordering</t>
  </si>
  <si>
    <t>Order value (price)</t>
  </si>
  <si>
    <t>Since the survey results showed that most respondents use online food ordering every week or every month, further work on generating and prioritizing ideas and prototyping was focused on high order frequency and variety of basket filling (for a complete diet).
It is hypothesized that users who buy goods online a couple of times a week or a couple of times a month order a larger number of products of a wider diet to satisfy their food needs for this period.
This is also confirmed by the results of the question about the average order price, which supports the idea of ​​larger, more complete orders.</t>
  </si>
  <si>
    <t>One of a few times per week</t>
  </si>
  <si>
    <t>One of a few times per month</t>
  </si>
  <si>
    <t>Address</t>
  </si>
  <si>
    <t>% (total)</t>
  </si>
  <si>
    <t>Since the survey results showed that most respondents always or mostly use the same address to order products online, further work on prioritizing ideas and prototyping was focused on this user journey.
When using the same address for ordering, the store system automatically offers products from the selected store or stores within the delivery radius of the selected location. It also auto-fills the necessary information about the address (floor, entrance, office number or comment on the address).</t>
  </si>
  <si>
    <t>Silpo_exp</t>
  </si>
  <si>
    <t>I always order to the same address.</t>
  </si>
  <si>
    <t>I usually order to the same address.</t>
  </si>
  <si>
    <t>Not_Silpo_exp</t>
  </si>
  <si>
    <t>Reason to buy online</t>
  </si>
  <si>
    <t>Final_num</t>
  </si>
  <si>
    <t>Since, according to the results of the survey, the majority of respondents indicated that the main reason for ordering products online was saving time and effort - in the subsequent prototyping work, one of the main metrics was time, in addition to understanding the interface and assessing the convenience and likelihood of use.</t>
  </si>
  <si>
    <t>It saves me time</t>
  </si>
  <si>
    <t>сил</t>
  </si>
  <si>
    <t>It saves me energy</t>
  </si>
  <si>
    <t>Additional options with saving energy (not to carry heavy packages)</t>
  </si>
  <si>
    <t>Certificate</t>
  </si>
  <si>
    <t>Since, according to the results of the survey, most respondents indicated that they had either never or only once used certificates, this tendency was taken into account in further work on prioritizing ideas. Same situation with promocodes and changing of packaging.</t>
  </si>
  <si>
    <t>Ніколи</t>
  </si>
  <si>
    <t>Never used or just once</t>
  </si>
  <si>
    <t>Hypothesis testing</t>
  </si>
  <si>
    <t>Customization of cart</t>
  </si>
  <si>
    <r>
      <rPr>
        <b/>
        <sz val="10"/>
        <color theme="1"/>
        <rFont val="Montserrat"/>
      </rPr>
      <t>Hypothesis:</t>
    </r>
    <r>
      <rPr>
        <sz val="10"/>
        <color theme="1"/>
        <rFont val="Montserrat"/>
      </rPr>
      <t xml:space="preserve"> Users often find themselves in a situation where they need to get a certain number of items in addition to the ones they selected, in order to get a discount on the delivery service for an order or to reach the minimum basket value for placing an order</t>
    </r>
  </si>
  <si>
    <t>No or rarely</t>
  </si>
  <si>
    <r>
      <rPr>
        <b/>
        <sz val="10"/>
        <color theme="1"/>
        <rFont val="Montserrat"/>
      </rPr>
      <t>Result:</t>
    </r>
    <r>
      <rPr>
        <sz val="10"/>
        <color theme="1"/>
        <rFont val="Montserrat"/>
      </rPr>
      <t xml:space="preserve"> refuted.</t>
    </r>
  </si>
  <si>
    <t>According to the survey results, the majority of respondents indicated that they either never or rarely have such a situation. This was also proven by the answers to the question about the average order value, where the majority of respondents indicated that their order exceeds the required amount to receive "free" delivery.</t>
  </si>
  <si>
    <t>Messanger</t>
  </si>
  <si>
    <r>
      <rPr>
        <b/>
        <sz val="10"/>
        <color theme="1"/>
        <rFont val="Montserrat"/>
      </rPr>
      <t>Hypothesis:</t>
    </r>
    <r>
      <rPr>
        <sz val="10"/>
        <color theme="1"/>
        <rFont val="Montserrat"/>
      </rPr>
      <t xml:space="preserve"> Users are unable to clarify substitutions over the phone or have difficulty making decisions verbally and in the moment, so they would like to have an alternative method of communication, such as messaging.</t>
    </r>
  </si>
  <si>
    <t>Unexperienced</t>
  </si>
  <si>
    <r>
      <rPr>
        <b/>
        <sz val="10"/>
        <color theme="1"/>
        <rFont val="Montserrat"/>
      </rPr>
      <t>Result:</t>
    </r>
    <r>
      <rPr>
        <sz val="10"/>
        <color theme="1"/>
        <rFont val="Montserrat"/>
      </rPr>
      <t xml:space="preserve"> confirmed.</t>
    </r>
  </si>
  <si>
    <t>According to the survey results, the majority of respondents indicated that they would be interested in adding the contact function via messenger to clarify substitutions in the order. The most popular option was Telegram.</t>
  </si>
  <si>
    <t>Change list</t>
  </si>
  <si>
    <r>
      <rPr>
        <b/>
        <sz val="10"/>
        <color theme="1"/>
        <rFont val="Montserrat"/>
      </rPr>
      <t>Hypothesis:</t>
    </r>
    <r>
      <rPr>
        <sz val="10"/>
        <color theme="1"/>
        <rFont val="Montserrat"/>
      </rPr>
      <t xml:space="preserve"> Users are not comfortable specifying changes to an order during its collection period, so they would be interested in providing replacement options for certain products in advance, which would free them from unexpected calls (or messages) at inconvenient times and give them more time to weigh all the replacement options.</t>
    </r>
  </si>
  <si>
    <t>Так, використовував</t>
  </si>
  <si>
    <t>Yes, would use</t>
  </si>
  <si>
    <t>Так, але не впевнений</t>
  </si>
  <si>
    <t>Yes, but not sure how often I would use it</t>
  </si>
  <si>
    <r>
      <rPr>
        <b/>
        <sz val="10"/>
        <color theme="1"/>
        <rFont val="Montserrat"/>
      </rPr>
      <t xml:space="preserve">Result: </t>
    </r>
    <r>
      <rPr>
        <sz val="10"/>
        <color theme="1"/>
        <rFont val="Montserrat"/>
      </rPr>
      <t>confirmed.
According to the survey results, most respondents indicated that they would be interested in the function of selecting substitutes for products when ordering, although some hesitated in the frequency of use.</t>
    </r>
  </si>
  <si>
    <t>Understanding delivery fee</t>
  </si>
  <si>
    <r>
      <rPr>
        <b/>
        <sz val="10"/>
        <color theme="1"/>
        <rFont val="Montserrat"/>
      </rPr>
      <t>Hypothesis:</t>
    </r>
    <r>
      <rPr>
        <sz val="10"/>
        <color theme="1"/>
        <rFont val="Montserrat"/>
      </rPr>
      <t xml:space="preserve"> Users cannot understand the cost of the delivery service on the cart page, and the animation at the bottom is perceived incorrectly and creates a distorted perception of the actual price of the service.</t>
    </r>
  </si>
  <si>
    <t>I don't understand, but have an idea where to find it.</t>
  </si>
  <si>
    <t>I don't understand.</t>
  </si>
  <si>
    <r>
      <rPr>
        <b/>
        <sz val="10"/>
        <color theme="1"/>
        <rFont val="Montserrat"/>
      </rPr>
      <t>Result:</t>
    </r>
    <r>
      <rPr>
        <sz val="10"/>
        <color theme="1"/>
        <rFont val="Montserrat"/>
      </rPr>
      <t xml:space="preserve"> confirmed.</t>
    </r>
  </si>
  <si>
    <t>According to the survey results, most respondents indicated that they could not understand the cost of the delivery service, although a certain part of the respondents indicated that they had an idea where to find the necessary information. To the next question, where respondents were asked to recall their answer to the previous question, the majority refrained from providing a numerical value. Of those who attempted an answer, the majority stated "49₴", which was lower than the correct answer of "79₴".</t>
  </si>
  <si>
    <t>Person's answer</t>
  </si>
  <si>
    <t>Additional*</t>
  </si>
  <si>
    <t>* additional is a manually added number from the comments (responces) that are in a format that makes them hard to indentify by formula, but they have the same meaning as the searching result in formula.</t>
  </si>
  <si>
    <t>Person's choice to add</t>
  </si>
  <si>
    <r>
      <rPr>
        <b/>
        <sz val="10"/>
        <color theme="1"/>
        <rFont val="Montserrat"/>
      </rPr>
      <t>Hypothesis:</t>
    </r>
    <r>
      <rPr>
        <sz val="10"/>
        <color theme="1"/>
        <rFont val="Montserrat"/>
      </rPr>
      <t xml:space="preserve"> Before the final step of placing an order, it is important for users to review the list of products in their order to make sure they have not forgotten anything or that there are no unnecessary items.</t>
    </r>
  </si>
  <si>
    <t>The list of products</t>
  </si>
  <si>
    <t>Nothing</t>
  </si>
  <si>
    <r>
      <rPr>
        <b/>
        <sz val="10"/>
        <color theme="1"/>
        <rFont val="Montserrat"/>
      </rPr>
      <t>Result:</t>
    </r>
    <r>
      <rPr>
        <sz val="10"/>
        <color theme="1"/>
        <rFont val="Montserrat"/>
      </rPr>
      <t xml:space="preserve"> partially refuted.</t>
    </r>
  </si>
  <si>
    <t>According to the survey results, the majority of respondents using Silpo indicated that they did not want to add anything to the checkout page, although a few people were interested in adding a product list.
In contrast, most experienced users of other online stores indicated that it was important for them to have a product list at the checkout stage.</t>
  </si>
  <si>
    <t>Insights from users</t>
  </si>
  <si>
    <t>Insights</t>
  </si>
  <si>
    <t>There are some items in the cart such as vegetables, fruits, fish that were delivered not in the same appearance as expected.</t>
  </si>
  <si>
    <t>Convenient, fast delivery, but not all ordered items were in stock</t>
  </si>
  <si>
    <t>Доставка була швидкою, продукти були якісні і приємний курʼєр</t>
  </si>
  <si>
    <t>Delivery was fast, products were of high quality and the courier was pleasant.</t>
  </si>
  <si>
    <t>There are products that I usually order. If they are not available, I look for alternatives, but it's not a question of application, but of availability.</t>
  </si>
  <si>
    <t>Не завжди доставка в термін часовий
Оплата знімається з другого разу, перший я натискаю епл пей -не знімає</t>
  </si>
  <si>
    <t>Delivery is not always on time
The payment is charged from the second time, the first time I press Apple Pay - it does not charge</t>
  </si>
  <si>
    <t>Everything is great, I just would like the results by email or a small link to the conclusion after the end of this survey, it's also an interesting topic</t>
  </si>
  <si>
    <t>This was the courier's last delivery that day, he called once, didn't wait more than 3 minutes for me to answer (and I accidentally missed the call somewhere) and my products arrived the next morning</t>
  </si>
  <si>
    <t>I almost always use the Silpo app (it's Silpo, not Loko). and I'm almost always 100% satisfied. I like that there's now a function to "speed up" delivery. Because it happens that I've thought of something to cook for an hour, and I'm not ready to wait 1.5-3 hours among the selected slots. And I don't want to go to the store separately, because 1) there's only Le Silpo next to me (there's a slightly larger selection of more expensive products, which is why I get distracted and spend more money). 2) if I order delivery, then I order products for the whole new week. And I need not just 1-2 items, but 15 pieces at once</t>
  </si>
  <si>
    <t>I already know couriers who bring groceries, it's very convenient. The pickers are usually polite and pick vegetables better than me :)</t>
  </si>
  <si>
    <t>Not all products are on the website; poor search filters; sometimes they bring the wrong vegetables that you chose; it is important that the delivery slots are convenient. Well packaged, sorted into packages (household chemicals separately).</t>
  </si>
  <si>
    <t>Mostly everything I ordered was delivered in good condition and in the right quantity.</t>
  </si>
  <si>
    <t>On the bad side: the fruits were spoiled during delivery. But they weren't mine, but a friend's, so I wasn't too upset. On the good side - everything else was intact</t>
  </si>
  <si>
    <t>Заказу на заказ юа дуже гарна підтримка. І обирають гарно товари. Завжди дзвонять як що .
Як раз тому і перестав замовляти в сільпо. Тупо не доводять товари і не дзвонять попередити про відсутність</t>
  </si>
  <si>
    <t>"Orders are very well supported. And they choose good products. They always call like that. That's why I stopped ordering from Silpo. They stupidly don't deliver the goods and don't call to warn about the absence"</t>
  </si>
  <si>
    <t>Recent experience - fast delivery on the same day, fresh products, polite courier who called before delivery (because it was a zakaz delivery and there is no tracker)</t>
  </si>
  <si>
    <t>Не поклали всі продукти які замовили. Потім довезли але вже на наступний день.</t>
  </si>
  <si>
    <t>They didn't put all the products we ordered in. Then they delivered them the next day.</t>
  </si>
  <si>
    <t>Часто кладуть ще зелені фрукти які б сам не обрав в магазині фізично, тому уникаю покупку овочів/фруктів/ не стандартизованих товарів.</t>
  </si>
  <si>
    <t>They often put green fruits that I wouldn't have physically chosen in the store, so I avoid buying vegetables/fruits/non-standardized goods.</t>
  </si>
  <si>
    <t>If it's been like this for the last few times, the pack of eggs never arrives intact!)</t>
  </si>
  <si>
    <t>the time interval is too vague (I would reduce it to 2-3 hours of waiting)</t>
  </si>
  <si>
    <t>Якщо у замовлені є мʼясні продукти, доставка буде після 12ї це не зручно, коли треба на ранок</t>
  </si>
  <si>
    <t>If the order includes meat products, delivery will be after 12 noon, which is not convenient when you need it in the morning.</t>
  </si>
  <si>
    <t>During outages, it was difficult to coordinate delivery because you had to go up to a high floor</t>
  </si>
  <si>
    <t>Пише, що часовий проміжок обраний не коректно , і не дає сплатити замовлення. Це був баг, вирішували з підтримкою</t>
  </si>
  <si>
    <t>It says that the time period selected is incorrect and does not allow you to pay for the order. It was a bug, they resolved it with support.</t>
  </si>
  <si>
    <t>Одного разу відбулася помилка оплати і кошти з карти не списало (Apple Pay), але замовлення було зібране і доставлене, а спосіб оплати змінився на Оплата картою курʼєру. Дуже добре, що Сільпо зробило так, а не скасувало замовлення. Трохи незручно, що ніякого повідомлення про це не було.</t>
  </si>
  <si>
    <t>Once there was a payment error and the card was not debited (Apple Pay), but the order was collected and delivered, and the payment method was changed to Pay by card to the courier. It is very good that Silpo did this and did not cancel the order. It is a little inconvenient that there was no notification about this.</t>
  </si>
  <si>
    <t>божечкі будь ласка, як мене бісить, що теелфонують щодо уточнення. не те, щоб мені складно, але я спеціально роблю онлайн, щоб мінімально з кимось контактувати. вже писала сільпо, що найкрутіше вирішення цієї задачі з заміною у заказ. юа (в них чатик всередині, він одноразовий всередині замовлення. і там пише менеджер з уточненням, якщо щось треба замнити/скоро термін придатності закінчиться)</t>
  </si>
  <si>
    <t>Gods please, it pisses me off that they call me about clarification. It's not that it's difficult for me, but I specifically do it online to have minimal contact with anyone. I already wrote to Silpo that the coolest solution to this problem is to replace it in the order. Yua (they have a chat inside, it's disposable inside the order. And the manager writes there with clarification if something needs to be replaced/the expiration date will expire soon)</t>
  </si>
  <si>
    <t>Краще в додатку - я б не хотіла щоб мої дані були поширені з третіми особами які писатимуть з особистих менеджерів (таке траплялось в Метро)</t>
  </si>
  <si>
    <t>It's better in the app - I wouldn't want my data to be shared with third parties who will write from personal managers (this happened in Metro)</t>
  </si>
  <si>
    <t>Я стикнулась з проблемою при введенні адреси, коли ставила точку на карті відображалась зовсім інша вулиця</t>
  </si>
  <si>
    <t>I encountered a problem when entering an address, when I put a point on the map, a completely different street was displayed</t>
  </si>
  <si>
    <t>не спрацював промокод від УЗ (за "залізні обіймашки") на безкоштовну доставку</t>
  </si>
  <si>
    <t>The promo code from UZ (for "iron hugs") for free delivery did not work.</t>
  </si>
  <si>
    <t>Змінювала [пакування] раніше. Обраних опцій не було. Зараз не користуюсь</t>
  </si>
  <si>
    <t>Changed [packaging] before. No options selected. Not using now</t>
  </si>
  <si>
    <t>Не попередили про відсутність
основного для мене товару</t>
  </si>
  <si>
    <t>"They didn't warn me about the lack of an essential product for me"</t>
  </si>
  <si>
    <t>Забуто частину товару, пошкоджений товар</t>
  </si>
  <si>
    <t>Forgotten part of the product, damaged product</t>
  </si>
  <si>
    <t>The delivery time was postponed several times, it was inconvenient because I had to adjust the delivery to my work schedule (I work from home)</t>
  </si>
  <si>
    <t>They automatically moved the delivery time to the next later date without prior agreement with me, and it may not be convenient for me to receive at this new time.</t>
  </si>
  <si>
    <t>Sometimes when I order a loaf of bread, I see that it is expected. I would like to add it with a note - put it there if there is. Especially if you order in advance and know that it will be there after dinner. For now, I am writing this in the comments.</t>
  </si>
  <si>
    <t>Поки єдиною проблемою з котрою я стикався з останній час є те що пакувальники передзвонюють щоб замінити чи уточнити щось по 2 з 3 товарів, про 3 не згадують і потім він не доїзджає (бо його наприклад не було в наявності, але мені про це ніхто не сказав)</t>
  </si>
  <si>
    <t>So far, the only problem I've encountered recently is that the packers call back to replace or clarify something about 2 out of 3 items, don't mention the 3rd one, and then it doesn't arrive (because, for example, it wasn't in stock, but no one told me about it)</t>
  </si>
  <si>
    <t>Також були випадки коли товар є пробитий в чеку, але його нема в доставці, але це не часто</t>
  </si>
  <si>
    <t>There have also been cases where the goods are marked on the receipt but not delivered, but this is not common.</t>
  </si>
  <si>
    <t>I didn't use promo codes or certificates. But I actively use "offers". Also, "apologies" from Silpo fall into offers, and I often forget that they are there and they still need to be activated. Additionally, I want to note that I accumulated bonus points for a long time and missed the moment when they started to burn out because they are stored for a year. Also, I encountered the fact that in the Silpo application, when viewing previous orders and choosing a product that is no longer available - it is not always clickable. And I wanted to go through the product into the category and choose a similar product to replace the missing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</si>
</sst>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11" x14ac:knownFonts="1">
    <font>
      <sz val="10"/>
      <color rgb="FF000000"/>
      <name val="Arial"/>
      <scheme val="minor"/>
    </font>
    <font>
      <sz val="10"/>
      <color theme="1"/>
      <name val="Arial"/>
      <family val="2"/>
      <scheme val="minor"/>
    </font>
    <font>
      <u/>
      <sz val="10"/>
      <color rgb="FF0000FF"/>
      <name val="Roboto"/>
    </font>
    <font>
      <sz val="10"/>
      <color theme="1"/>
      <name val="Montserrat"/>
    </font>
    <font>
      <b/>
      <sz val="10"/>
      <color theme="1"/>
      <name val="Montserrat"/>
    </font>
    <font>
      <b/>
      <sz val="15"/>
      <color theme="1"/>
      <name val="Montserrat"/>
    </font>
    <font>
      <b/>
      <sz val="11"/>
      <color theme="1"/>
      <name val="Montserrat"/>
    </font>
    <font>
      <sz val="10"/>
      <name val="Arial"/>
      <family val="2"/>
    </font>
    <font>
      <b/>
      <sz val="10"/>
      <color theme="1"/>
      <name val="Montserrat"/>
    </font>
    <font>
      <i/>
      <sz val="8"/>
      <color theme="1"/>
      <name val="Montserrat"/>
    </font>
    <font>
      <sz val="10"/>
      <color rgb="FF202124"/>
      <name val="Montserrat"/>
    </font>
  </fonts>
  <fills count="7">
    <fill>
      <patternFill patternType="none"/>
    </fill>
    <fill>
      <patternFill patternType="gray125"/>
    </fill>
    <fill>
      <patternFill patternType="solid">
        <fgColor rgb="FFF3F3F3"/>
        <bgColor rgb="FFF3F3F3"/>
      </patternFill>
    </fill>
    <fill>
      <patternFill patternType="solid">
        <fgColor rgb="FFA4C2F4"/>
        <bgColor rgb="FFA4C2F4"/>
      </patternFill>
    </fill>
    <fill>
      <patternFill patternType="solid">
        <fgColor rgb="FFC9DAF8"/>
        <bgColor rgb="FFC9DAF8"/>
      </patternFill>
    </fill>
    <fill>
      <patternFill patternType="solid">
        <fgColor rgb="FFE6EFFF"/>
        <bgColor rgb="FFE6EFFF"/>
      </patternFill>
    </fill>
    <fill>
      <patternFill patternType="solid">
        <fgColor rgb="FFFFFFFF"/>
        <bgColor rgb="FFFFFFFF"/>
      </patternFill>
    </fill>
  </fills>
  <borders count="19">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s>
  <cellStyleXfs count="1">
    <xf numFmtId="0" fontId="0" fillId="0" borderId="0"/>
  </cellStyleXfs>
  <cellXfs count="53">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64"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2" fillId="0" borderId="5" xfId="0" applyFont="1" applyBorder="1" applyAlignment="1">
      <alignment vertical="center"/>
    </xf>
    <xf numFmtId="164" fontId="1" fillId="0" borderId="10" xfId="0" applyNumberFormat="1" applyFont="1" applyBorder="1" applyAlignment="1">
      <alignment vertical="center"/>
    </xf>
    <xf numFmtId="0" fontId="1" fillId="0" borderId="11" xfId="0" applyFont="1" applyBorder="1" applyAlignment="1">
      <alignment vertical="center"/>
    </xf>
    <xf numFmtId="0" fontId="3" fillId="0" borderId="0" xfId="0" applyFont="1"/>
    <xf numFmtId="0" fontId="4" fillId="0" borderId="0" xfId="0" applyFont="1"/>
    <xf numFmtId="0" fontId="3" fillId="0" borderId="0" xfId="0" applyFont="1" applyAlignment="1">
      <alignment wrapText="1"/>
    </xf>
    <xf numFmtId="0" fontId="4" fillId="2" borderId="0" xfId="0" applyFont="1" applyFill="1"/>
    <xf numFmtId="0" fontId="3" fillId="2" borderId="0" xfId="0" applyFont="1" applyFill="1"/>
    <xf numFmtId="0" fontId="3" fillId="3" borderId="0" xfId="0" applyFont="1" applyFill="1"/>
    <xf numFmtId="0" fontId="6" fillId="4" borderId="12" xfId="0" applyFont="1" applyFill="1" applyBorder="1" applyAlignment="1">
      <alignment horizontal="center"/>
    </xf>
    <xf numFmtId="0" fontId="8" fillId="4" borderId="14" xfId="0" applyFont="1" applyFill="1" applyBorder="1" applyAlignment="1">
      <alignment horizontal="center"/>
    </xf>
    <xf numFmtId="0" fontId="3" fillId="0" borderId="14" xfId="0" applyFont="1" applyBorder="1"/>
    <xf numFmtId="10" fontId="3" fillId="0" borderId="14" xfId="0" applyNumberFormat="1" applyFont="1" applyBorder="1"/>
    <xf numFmtId="0" fontId="8" fillId="5" borderId="14" xfId="0" applyFont="1" applyFill="1" applyBorder="1" applyAlignment="1">
      <alignment horizontal="center"/>
    </xf>
    <xf numFmtId="0" fontId="4" fillId="4" borderId="14" xfId="0" applyFont="1" applyFill="1" applyBorder="1" applyAlignment="1">
      <alignment horizontal="center"/>
    </xf>
    <xf numFmtId="0" fontId="3" fillId="0" borderId="0" xfId="0" applyFont="1" applyAlignment="1">
      <alignment vertical="center" wrapText="1"/>
    </xf>
    <xf numFmtId="0" fontId="3" fillId="0" borderId="14" xfId="0" applyFont="1" applyBorder="1" applyAlignment="1">
      <alignment wrapText="1"/>
    </xf>
    <xf numFmtId="0" fontId="3" fillId="5" borderId="15" xfId="0" applyFont="1" applyFill="1" applyBorder="1" applyAlignment="1">
      <alignment horizontal="center" vertical="center"/>
    </xf>
    <xf numFmtId="10" fontId="3" fillId="0" borderId="0" xfId="0" applyNumberFormat="1" applyFont="1"/>
    <xf numFmtId="10" fontId="3" fillId="0" borderId="14" xfId="0" applyNumberFormat="1" applyFont="1" applyBorder="1" applyAlignment="1">
      <alignment horizontal="center" vertical="center"/>
    </xf>
    <xf numFmtId="0" fontId="3" fillId="5" borderId="14" xfId="0" applyFont="1" applyFill="1" applyBorder="1" applyAlignment="1">
      <alignment horizontal="center" vertical="center"/>
    </xf>
    <xf numFmtId="0" fontId="3" fillId="0" borderId="14" xfId="0" applyFont="1" applyBorder="1" applyAlignment="1">
      <alignment horizontal="center"/>
    </xf>
    <xf numFmtId="0" fontId="9" fillId="0" borderId="0" xfId="0" applyFont="1"/>
    <xf numFmtId="0" fontId="3" fillId="0" borderId="12" xfId="0" applyFont="1" applyBorder="1" applyAlignment="1">
      <alignment wrapText="1"/>
    </xf>
    <xf numFmtId="0" fontId="7" fillId="0" borderId="18" xfId="0" applyFont="1" applyBorder="1"/>
    <xf numFmtId="0" fontId="7" fillId="0" borderId="13" xfId="0" applyFont="1" applyBorder="1"/>
    <xf numFmtId="0" fontId="10" fillId="0" borderId="12" xfId="0" applyFont="1" applyBorder="1" applyAlignment="1">
      <alignment wrapText="1"/>
    </xf>
    <xf numFmtId="0" fontId="5" fillId="3" borderId="0" xfId="0" applyFont="1" applyFill="1"/>
    <xf numFmtId="0" fontId="0" fillId="0" borderId="0" xfId="0"/>
    <xf numFmtId="0" fontId="6" fillId="4" borderId="12" xfId="0" applyFont="1" applyFill="1" applyBorder="1" applyAlignment="1">
      <alignment horizontal="center" wrapText="1"/>
    </xf>
    <xf numFmtId="0" fontId="6" fillId="4" borderId="12" xfId="0" applyFont="1" applyFill="1" applyBorder="1" applyAlignment="1">
      <alignment horizontal="center"/>
    </xf>
    <xf numFmtId="0" fontId="3" fillId="6" borderId="0" xfId="0" applyFont="1" applyFill="1" applyAlignment="1">
      <alignment vertical="center" wrapText="1"/>
    </xf>
    <xf numFmtId="0" fontId="3" fillId="0" borderId="0" xfId="0" applyFont="1" applyAlignment="1">
      <alignment vertical="center" wrapText="1"/>
    </xf>
    <xf numFmtId="0" fontId="3" fillId="0" borderId="12" xfId="0" applyFont="1" applyBorder="1" applyAlignment="1">
      <alignment horizontal="center"/>
    </xf>
    <xf numFmtId="0" fontId="9" fillId="0" borderId="0" xfId="0" applyFont="1" applyAlignment="1">
      <alignment wrapText="1"/>
    </xf>
    <xf numFmtId="10" fontId="3" fillId="0" borderId="15" xfId="0" applyNumberFormat="1" applyFont="1" applyBorder="1" applyAlignment="1">
      <alignment horizontal="center" vertical="center"/>
    </xf>
    <xf numFmtId="0" fontId="7" fillId="0" borderId="16" xfId="0" applyFont="1" applyBorder="1"/>
    <xf numFmtId="0" fontId="3" fillId="0" borderId="15" xfId="0" applyFont="1" applyBorder="1" applyAlignment="1">
      <alignment horizontal="center" vertical="center"/>
    </xf>
    <xf numFmtId="0" fontId="3" fillId="0" borderId="0" xfId="0" applyFont="1" applyAlignment="1">
      <alignment wrapText="1"/>
    </xf>
    <xf numFmtId="0" fontId="3" fillId="0" borderId="15" xfId="0" applyFont="1" applyBorder="1"/>
    <xf numFmtId="10" fontId="3" fillId="0" borderId="15" xfId="0" applyNumberFormat="1" applyFont="1" applyBorder="1"/>
    <xf numFmtId="0" fontId="7" fillId="0" borderId="17" xfId="0" applyFont="1" applyBorder="1"/>
    <xf numFmtId="0" fontId="3" fillId="5" borderId="15" xfId="0" applyFont="1" applyFill="1" applyBorder="1" applyAlignment="1">
      <alignment horizontal="center" vertical="center"/>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Survey_Response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9525</xdr:colOff>
      <xdr:row>70</xdr:row>
      <xdr:rowOff>9525</xdr:rowOff>
    </xdr:from>
    <xdr:ext cx="6334125" cy="300990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942975</xdr:colOff>
      <xdr:row>98</xdr:row>
      <xdr:rowOff>190500</xdr:rowOff>
    </xdr:from>
    <xdr:ext cx="5876925" cy="3009900"/>
    <xdr:pic>
      <xdr:nvPicPr>
        <xdr:cNvPr id="3" name="image2.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6" displayName="Table6" ref="A1:EJ54" headerRowCount="0">
  <tableColumns count="140">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30" xr3:uid="{00000000-0010-0000-0000-00001E000000}" name="Column30"/>
    <tableColumn id="31" xr3:uid="{00000000-0010-0000-0000-00001F000000}" name="Column31"/>
    <tableColumn id="32" xr3:uid="{00000000-0010-0000-0000-000020000000}" name="Column32"/>
    <tableColumn id="33" xr3:uid="{00000000-0010-0000-0000-000021000000}" name="Column33"/>
    <tableColumn id="34" xr3:uid="{00000000-0010-0000-0000-000022000000}" name="Column34"/>
    <tableColumn id="35" xr3:uid="{00000000-0010-0000-0000-000023000000}" name="Column35"/>
    <tableColumn id="36" xr3:uid="{00000000-0010-0000-0000-000024000000}" name="Column36"/>
    <tableColumn id="37" xr3:uid="{00000000-0010-0000-0000-000025000000}" name="Column37"/>
    <tableColumn id="38" xr3:uid="{00000000-0010-0000-0000-000026000000}" name="Column38"/>
    <tableColumn id="39" xr3:uid="{00000000-0010-0000-0000-000027000000}" name="Column39"/>
    <tableColumn id="40" xr3:uid="{00000000-0010-0000-0000-000028000000}" name="Column40"/>
    <tableColumn id="41" xr3:uid="{00000000-0010-0000-0000-000029000000}" name="Column41"/>
    <tableColumn id="42" xr3:uid="{00000000-0010-0000-0000-00002A000000}" name="Column42"/>
    <tableColumn id="43" xr3:uid="{00000000-0010-0000-0000-00002B000000}" name="Column43"/>
    <tableColumn id="44" xr3:uid="{00000000-0010-0000-0000-00002C000000}" name="Column44"/>
    <tableColumn id="45" xr3:uid="{00000000-0010-0000-0000-00002D000000}" name="Column45"/>
    <tableColumn id="46" xr3:uid="{00000000-0010-0000-0000-00002E000000}" name="Column46"/>
    <tableColumn id="47" xr3:uid="{00000000-0010-0000-0000-00002F000000}" name="Column47"/>
    <tableColumn id="48" xr3:uid="{00000000-0010-0000-0000-000030000000}" name="Column48"/>
    <tableColumn id="49" xr3:uid="{00000000-0010-0000-0000-000031000000}" name="Column49"/>
    <tableColumn id="50" xr3:uid="{00000000-0010-0000-0000-000032000000}" name="Column50"/>
    <tableColumn id="51" xr3:uid="{00000000-0010-0000-0000-000033000000}" name="Column51"/>
    <tableColumn id="52" xr3:uid="{00000000-0010-0000-0000-000034000000}" name="Column52"/>
    <tableColumn id="53" xr3:uid="{00000000-0010-0000-0000-000035000000}" name="Column53"/>
    <tableColumn id="54" xr3:uid="{00000000-0010-0000-0000-000036000000}" name="Column54"/>
    <tableColumn id="55" xr3:uid="{00000000-0010-0000-0000-000037000000}" name="Column55"/>
    <tableColumn id="56" xr3:uid="{00000000-0010-0000-0000-000038000000}" name="Column56"/>
    <tableColumn id="57" xr3:uid="{00000000-0010-0000-0000-000039000000}" name="Column57"/>
    <tableColumn id="58" xr3:uid="{00000000-0010-0000-0000-00003A000000}" name="Column58"/>
    <tableColumn id="59" xr3:uid="{00000000-0010-0000-0000-00003B000000}" name="Column59"/>
    <tableColumn id="60" xr3:uid="{00000000-0010-0000-0000-00003C000000}" name="Column60"/>
    <tableColumn id="61" xr3:uid="{00000000-0010-0000-0000-00003D000000}" name="Column61"/>
    <tableColumn id="62" xr3:uid="{00000000-0010-0000-0000-00003E000000}" name="Column62"/>
    <tableColumn id="63" xr3:uid="{00000000-0010-0000-0000-00003F000000}" name="Column63"/>
    <tableColumn id="64" xr3:uid="{00000000-0010-0000-0000-000040000000}" name="Column64"/>
    <tableColumn id="65" xr3:uid="{00000000-0010-0000-0000-000041000000}" name="Column65"/>
    <tableColumn id="66" xr3:uid="{00000000-0010-0000-0000-000042000000}" name="Column66"/>
    <tableColumn id="67" xr3:uid="{00000000-0010-0000-0000-000043000000}" name="Column67"/>
    <tableColumn id="68" xr3:uid="{00000000-0010-0000-0000-000044000000}" name="Column68"/>
    <tableColumn id="69" xr3:uid="{00000000-0010-0000-0000-000045000000}" name="Column69"/>
    <tableColumn id="70" xr3:uid="{00000000-0010-0000-0000-000046000000}" name="Column70"/>
    <tableColumn id="71" xr3:uid="{00000000-0010-0000-0000-000047000000}" name="Column71"/>
    <tableColumn id="72" xr3:uid="{00000000-0010-0000-0000-000048000000}" name="Column72"/>
    <tableColumn id="73" xr3:uid="{00000000-0010-0000-0000-000049000000}" name="Column73"/>
    <tableColumn id="74" xr3:uid="{00000000-0010-0000-0000-00004A000000}" name="Column74"/>
    <tableColumn id="75" xr3:uid="{00000000-0010-0000-0000-00004B000000}" name="Column75"/>
    <tableColumn id="76" xr3:uid="{00000000-0010-0000-0000-00004C000000}" name="Column76"/>
    <tableColumn id="77" xr3:uid="{00000000-0010-0000-0000-00004D000000}" name="Column77"/>
    <tableColumn id="78" xr3:uid="{00000000-0010-0000-0000-00004E000000}" name="Column78"/>
    <tableColumn id="79" xr3:uid="{00000000-0010-0000-0000-00004F000000}" name="Column79"/>
    <tableColumn id="80" xr3:uid="{00000000-0010-0000-0000-000050000000}" name="Column80"/>
    <tableColumn id="81" xr3:uid="{00000000-0010-0000-0000-000051000000}" name="Column81"/>
    <tableColumn id="82" xr3:uid="{00000000-0010-0000-0000-000052000000}" name="Column82"/>
    <tableColumn id="83" xr3:uid="{00000000-0010-0000-0000-000053000000}" name="Column83"/>
    <tableColumn id="84" xr3:uid="{00000000-0010-0000-0000-000054000000}" name="Column84"/>
    <tableColumn id="85" xr3:uid="{00000000-0010-0000-0000-000055000000}" name="Column85"/>
    <tableColumn id="86" xr3:uid="{00000000-0010-0000-0000-000056000000}" name="Column86"/>
    <tableColumn id="87" xr3:uid="{00000000-0010-0000-0000-000057000000}" name="Column87"/>
    <tableColumn id="88" xr3:uid="{00000000-0010-0000-0000-000058000000}" name="Column88"/>
    <tableColumn id="89" xr3:uid="{00000000-0010-0000-0000-000059000000}" name="Column89"/>
    <tableColumn id="90" xr3:uid="{00000000-0010-0000-0000-00005A000000}" name="Column90"/>
    <tableColumn id="91" xr3:uid="{00000000-0010-0000-0000-00005B000000}" name="Column91"/>
    <tableColumn id="92" xr3:uid="{00000000-0010-0000-0000-00005C000000}" name="Column92"/>
    <tableColumn id="93" xr3:uid="{00000000-0010-0000-0000-00005D000000}" name="Column93"/>
    <tableColumn id="94" xr3:uid="{00000000-0010-0000-0000-00005E000000}" name="Column94"/>
    <tableColumn id="95" xr3:uid="{00000000-0010-0000-0000-00005F000000}" name="Column95"/>
    <tableColumn id="96" xr3:uid="{00000000-0010-0000-0000-000060000000}" name="Column96"/>
    <tableColumn id="97" xr3:uid="{00000000-0010-0000-0000-000061000000}" name="Column97"/>
    <tableColumn id="98" xr3:uid="{00000000-0010-0000-0000-000062000000}" name="Column98"/>
    <tableColumn id="99" xr3:uid="{00000000-0010-0000-0000-000063000000}" name="Column99"/>
    <tableColumn id="100" xr3:uid="{00000000-0010-0000-0000-000064000000}" name="Column100"/>
    <tableColumn id="101" xr3:uid="{00000000-0010-0000-0000-000065000000}" name="Column101"/>
    <tableColumn id="102" xr3:uid="{00000000-0010-0000-0000-000066000000}" name="Column102"/>
    <tableColumn id="103" xr3:uid="{00000000-0010-0000-0000-000067000000}" name="Column103"/>
    <tableColumn id="104" xr3:uid="{00000000-0010-0000-0000-000068000000}" name="Column104"/>
    <tableColumn id="105" xr3:uid="{00000000-0010-0000-0000-000069000000}" name="Column105"/>
    <tableColumn id="106" xr3:uid="{00000000-0010-0000-0000-00006A000000}" name="Column106"/>
    <tableColumn id="107" xr3:uid="{00000000-0010-0000-0000-00006B000000}" name="Column107"/>
    <tableColumn id="108" xr3:uid="{00000000-0010-0000-0000-00006C000000}" name="Column108"/>
    <tableColumn id="109" xr3:uid="{00000000-0010-0000-0000-00006D000000}" name="Column109"/>
    <tableColumn id="110" xr3:uid="{00000000-0010-0000-0000-00006E000000}" name="Column110"/>
    <tableColumn id="111" xr3:uid="{00000000-0010-0000-0000-00006F000000}" name="Column111"/>
    <tableColumn id="112" xr3:uid="{00000000-0010-0000-0000-000070000000}" name="Column112"/>
    <tableColumn id="113" xr3:uid="{00000000-0010-0000-0000-000071000000}" name="Column113"/>
    <tableColumn id="114" xr3:uid="{00000000-0010-0000-0000-000072000000}" name="Column114"/>
    <tableColumn id="115" xr3:uid="{00000000-0010-0000-0000-000073000000}" name="Column115"/>
    <tableColumn id="116" xr3:uid="{00000000-0010-0000-0000-000074000000}" name="Column116"/>
    <tableColumn id="117" xr3:uid="{00000000-0010-0000-0000-000075000000}" name="Column117"/>
    <tableColumn id="118" xr3:uid="{00000000-0010-0000-0000-000076000000}" name="Column118"/>
    <tableColumn id="119" xr3:uid="{00000000-0010-0000-0000-000077000000}" name="Column119"/>
    <tableColumn id="120" xr3:uid="{00000000-0010-0000-0000-000078000000}" name="Column120"/>
    <tableColumn id="121" xr3:uid="{00000000-0010-0000-0000-000079000000}" name="Column121"/>
    <tableColumn id="122" xr3:uid="{00000000-0010-0000-0000-00007A000000}" name="Column122"/>
    <tableColumn id="123" xr3:uid="{00000000-0010-0000-0000-00007B000000}" name="Column123"/>
    <tableColumn id="124" xr3:uid="{00000000-0010-0000-0000-00007C000000}" name="Column124"/>
    <tableColumn id="125" xr3:uid="{00000000-0010-0000-0000-00007D000000}" name="Column125"/>
    <tableColumn id="126" xr3:uid="{00000000-0010-0000-0000-00007E000000}" name="Column126"/>
    <tableColumn id="127" xr3:uid="{00000000-0010-0000-0000-00007F000000}" name="Column127"/>
    <tableColumn id="128" xr3:uid="{00000000-0010-0000-0000-000080000000}" name="Column128"/>
    <tableColumn id="129" xr3:uid="{00000000-0010-0000-0000-000081000000}" name="Column129"/>
    <tableColumn id="130" xr3:uid="{00000000-0010-0000-0000-000082000000}" name="Column130"/>
    <tableColumn id="131" xr3:uid="{00000000-0010-0000-0000-000083000000}" name="Column131"/>
    <tableColumn id="132" xr3:uid="{00000000-0010-0000-0000-000084000000}" name="Column132"/>
    <tableColumn id="133" xr3:uid="{00000000-0010-0000-0000-000085000000}" name="Column133"/>
    <tableColumn id="134" xr3:uid="{00000000-0010-0000-0000-000086000000}" name="Column134"/>
    <tableColumn id="135" xr3:uid="{00000000-0010-0000-0000-000087000000}" name="Column135"/>
    <tableColumn id="136" xr3:uid="{00000000-0010-0000-0000-000088000000}" name="Column136"/>
    <tableColumn id="137" xr3:uid="{00000000-0010-0000-0000-000089000000}" name="Column137"/>
    <tableColumn id="138" xr3:uid="{00000000-0010-0000-0000-00008A000000}" name="Column138"/>
    <tableColumn id="139" xr3:uid="{00000000-0010-0000-0000-00008B000000}" name="Column139"/>
    <tableColumn id="140" xr3:uid="{00000000-0010-0000-0000-00008C000000}" name="Column140"/>
  </tableColumns>
  <tableStyleInfo name="Survey_Responses-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zakaz.u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J54"/>
  <sheetViews>
    <sheetView zoomScale="56" zoomScaleNormal="56" workbookViewId="0"/>
  </sheetViews>
  <sheetFormatPr defaultColWidth="12.6328125" defaultRowHeight="15.75" customHeight="1" x14ac:dyDescent="0.25"/>
  <sheetData>
    <row r="1" spans="1:140" ht="15.75" customHeight="1"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59</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59</v>
      </c>
      <c r="CE1" s="2" t="s">
        <v>80</v>
      </c>
      <c r="CF1" s="2" t="s">
        <v>81</v>
      </c>
      <c r="CG1" s="2" t="s">
        <v>59</v>
      </c>
      <c r="CH1" s="2" t="s">
        <v>82</v>
      </c>
      <c r="CI1" s="2" t="s">
        <v>83</v>
      </c>
      <c r="CJ1" s="2" t="s">
        <v>84</v>
      </c>
      <c r="CK1" s="2" t="s">
        <v>85</v>
      </c>
      <c r="CL1" s="2" t="s">
        <v>86</v>
      </c>
      <c r="CM1" s="2" t="s">
        <v>87</v>
      </c>
      <c r="CN1" s="2" t="s">
        <v>88</v>
      </c>
      <c r="CO1" s="2" t="s">
        <v>89</v>
      </c>
      <c r="CP1" s="2" t="s">
        <v>90</v>
      </c>
      <c r="CQ1" s="2" t="s">
        <v>91</v>
      </c>
      <c r="CR1" s="2" t="s">
        <v>92</v>
      </c>
      <c r="CS1" s="2" t="s">
        <v>93</v>
      </c>
      <c r="CT1" s="2" t="s">
        <v>59</v>
      </c>
      <c r="CU1" s="2" t="s">
        <v>94</v>
      </c>
      <c r="CV1" s="2" t="s">
        <v>95</v>
      </c>
      <c r="CW1" s="2" t="s">
        <v>40</v>
      </c>
      <c r="CX1" s="2" t="s">
        <v>51</v>
      </c>
      <c r="CY1" s="2" t="s">
        <v>52</v>
      </c>
      <c r="CZ1" s="2" t="s">
        <v>96</v>
      </c>
      <c r="DA1" s="2" t="s">
        <v>97</v>
      </c>
      <c r="DB1" s="2" t="s">
        <v>58</v>
      </c>
      <c r="DC1" s="2" t="s">
        <v>59</v>
      </c>
      <c r="DD1" s="2" t="s">
        <v>60</v>
      </c>
      <c r="DE1" s="2" t="s">
        <v>62</v>
      </c>
      <c r="DF1" s="2" t="s">
        <v>59</v>
      </c>
      <c r="DG1" s="2" t="s">
        <v>98</v>
      </c>
      <c r="DH1" s="2" t="s">
        <v>99</v>
      </c>
      <c r="DI1" s="2" t="s">
        <v>72</v>
      </c>
      <c r="DJ1" s="2" t="s">
        <v>73</v>
      </c>
      <c r="DK1" s="2" t="s">
        <v>100</v>
      </c>
      <c r="DL1" s="2" t="s">
        <v>101</v>
      </c>
      <c r="DM1" s="2" t="s">
        <v>59</v>
      </c>
      <c r="DN1" s="2" t="s">
        <v>82</v>
      </c>
      <c r="DO1" s="2" t="s">
        <v>83</v>
      </c>
      <c r="DP1" s="2" t="s">
        <v>84</v>
      </c>
      <c r="DQ1" s="2" t="s">
        <v>85</v>
      </c>
      <c r="DR1" s="2" t="s">
        <v>102</v>
      </c>
      <c r="DS1" s="2" t="s">
        <v>59</v>
      </c>
      <c r="DT1" s="2" t="s">
        <v>90</v>
      </c>
      <c r="DU1" s="2" t="s">
        <v>93</v>
      </c>
      <c r="DV1" s="2" t="s">
        <v>59</v>
      </c>
      <c r="DW1" s="2" t="s">
        <v>103</v>
      </c>
      <c r="DX1" s="2" t="s">
        <v>92</v>
      </c>
      <c r="DY1" s="2" t="s">
        <v>94</v>
      </c>
      <c r="DZ1" s="2" t="s">
        <v>104</v>
      </c>
      <c r="EA1" s="2" t="s">
        <v>105</v>
      </c>
      <c r="EB1" s="2" t="s">
        <v>106</v>
      </c>
      <c r="EC1" s="2" t="s">
        <v>105</v>
      </c>
      <c r="ED1" s="2" t="s">
        <v>106</v>
      </c>
      <c r="EE1" s="2" t="s">
        <v>107</v>
      </c>
      <c r="EF1" s="2" t="s">
        <v>108</v>
      </c>
      <c r="EG1" s="2" t="s">
        <v>109</v>
      </c>
      <c r="EH1" s="2" t="s">
        <v>110</v>
      </c>
      <c r="EI1" s="2" t="s">
        <v>111</v>
      </c>
      <c r="EJ1" s="3" t="s">
        <v>112</v>
      </c>
    </row>
    <row r="2" spans="1:140" ht="15.75" customHeight="1" x14ac:dyDescent="0.25">
      <c r="A2" s="4">
        <v>45714.718034340272</v>
      </c>
      <c r="B2" s="5" t="s">
        <v>113</v>
      </c>
      <c r="C2" s="5">
        <v>20</v>
      </c>
      <c r="D2" s="5" t="s">
        <v>114</v>
      </c>
      <c r="E2" s="5" t="s">
        <v>115</v>
      </c>
      <c r="F2" s="5" t="s">
        <v>116</v>
      </c>
      <c r="G2" s="5" t="s">
        <v>117</v>
      </c>
      <c r="H2" s="5" t="s">
        <v>118</v>
      </c>
      <c r="I2" s="5" t="s">
        <v>119</v>
      </c>
      <c r="J2" s="5" t="s">
        <v>120</v>
      </c>
      <c r="K2" s="5" t="s">
        <v>121</v>
      </c>
      <c r="L2" s="5" t="s">
        <v>122</v>
      </c>
      <c r="M2" s="5" t="s">
        <v>123</v>
      </c>
      <c r="N2" s="5" t="s">
        <v>124</v>
      </c>
      <c r="O2" s="5" t="s">
        <v>124</v>
      </c>
      <c r="P2" s="5" t="s">
        <v>125</v>
      </c>
      <c r="Q2" s="5" t="s">
        <v>126</v>
      </c>
      <c r="R2" s="5" t="s">
        <v>127</v>
      </c>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t="s">
        <v>128</v>
      </c>
      <c r="EA2" s="5" t="s">
        <v>129</v>
      </c>
      <c r="EB2" s="5" t="s">
        <v>130</v>
      </c>
      <c r="EC2" s="5" t="s">
        <v>129</v>
      </c>
      <c r="ED2" s="5" t="s">
        <v>131</v>
      </c>
      <c r="EE2" s="5" t="s">
        <v>132</v>
      </c>
      <c r="EF2" s="5" t="s">
        <v>129</v>
      </c>
      <c r="EG2" s="5">
        <v>491.78</v>
      </c>
      <c r="EH2" s="5" t="s">
        <v>133</v>
      </c>
      <c r="EI2" s="5"/>
      <c r="EJ2" s="6"/>
    </row>
    <row r="3" spans="1:140" ht="15.75" customHeight="1" x14ac:dyDescent="0.25">
      <c r="A3" s="7">
        <v>45714.736078148147</v>
      </c>
      <c r="B3" s="8" t="s">
        <v>134</v>
      </c>
      <c r="C3" s="8">
        <v>23</v>
      </c>
      <c r="D3" s="8" t="s">
        <v>135</v>
      </c>
      <c r="E3" s="8"/>
      <c r="F3" s="8"/>
      <c r="G3" s="8"/>
      <c r="H3" s="8"/>
      <c r="I3" s="8"/>
      <c r="J3" s="8"/>
      <c r="K3" s="8"/>
      <c r="L3" s="8"/>
      <c r="M3" s="8"/>
      <c r="N3" s="8"/>
      <c r="O3" s="8"/>
      <c r="P3" s="8"/>
      <c r="Q3" s="8"/>
      <c r="R3" s="8"/>
      <c r="S3" s="8" t="s">
        <v>135</v>
      </c>
      <c r="T3" s="8" t="s">
        <v>136</v>
      </c>
      <c r="U3" s="8" t="s">
        <v>137</v>
      </c>
      <c r="V3" s="8" t="s">
        <v>138</v>
      </c>
      <c r="W3" s="8" t="s">
        <v>138</v>
      </c>
      <c r="X3" s="8" t="s">
        <v>138</v>
      </c>
      <c r="Y3" s="8" t="s">
        <v>139</v>
      </c>
      <c r="Z3" s="8" t="s">
        <v>138</v>
      </c>
      <c r="AA3" s="8" t="s">
        <v>138</v>
      </c>
      <c r="AB3" s="8" t="s">
        <v>139</v>
      </c>
      <c r="AC3" s="8" t="s">
        <v>140</v>
      </c>
      <c r="AD3" s="8" t="s">
        <v>141</v>
      </c>
      <c r="AE3" s="8" t="s">
        <v>142</v>
      </c>
      <c r="AF3" s="8" t="s">
        <v>119</v>
      </c>
      <c r="AG3" s="8" t="s">
        <v>120</v>
      </c>
      <c r="AH3" s="8" t="s">
        <v>143</v>
      </c>
      <c r="AI3" s="8" t="s">
        <v>144</v>
      </c>
      <c r="AJ3" s="8" t="s">
        <v>145</v>
      </c>
      <c r="AK3" s="8" t="s">
        <v>146</v>
      </c>
      <c r="AL3" s="8"/>
      <c r="AM3" s="8" t="s">
        <v>147</v>
      </c>
      <c r="AN3" s="8" t="s">
        <v>148</v>
      </c>
      <c r="AO3" s="8" t="s">
        <v>149</v>
      </c>
      <c r="AP3" s="8" t="s">
        <v>150</v>
      </c>
      <c r="AQ3" s="8" t="s">
        <v>150</v>
      </c>
      <c r="AR3" s="8" t="s">
        <v>150</v>
      </c>
      <c r="AS3" s="8" t="s">
        <v>151</v>
      </c>
      <c r="AT3" s="8" t="s">
        <v>152</v>
      </c>
      <c r="AU3" s="8" t="s">
        <v>150</v>
      </c>
      <c r="AV3" s="8" t="s">
        <v>150</v>
      </c>
      <c r="AW3" s="8" t="s">
        <v>153</v>
      </c>
      <c r="AX3" s="8" t="s">
        <v>150</v>
      </c>
      <c r="AY3" s="8"/>
      <c r="AZ3" s="8" t="s">
        <v>154</v>
      </c>
      <c r="BA3" s="8" t="s">
        <v>155</v>
      </c>
      <c r="BB3" s="8" t="s">
        <v>156</v>
      </c>
      <c r="BC3" s="8" t="s">
        <v>157</v>
      </c>
      <c r="BD3" s="8" t="s">
        <v>158</v>
      </c>
      <c r="BE3" s="8" t="s">
        <v>146</v>
      </c>
      <c r="BF3" s="8" t="s">
        <v>159</v>
      </c>
      <c r="BG3" s="8" t="s">
        <v>135</v>
      </c>
      <c r="BH3" s="8" t="s">
        <v>160</v>
      </c>
      <c r="BI3" s="8" t="s">
        <v>125</v>
      </c>
      <c r="BJ3" s="8" t="s">
        <v>156</v>
      </c>
      <c r="BK3" s="8" t="s">
        <v>114</v>
      </c>
      <c r="BL3" s="8"/>
      <c r="BM3" s="8" t="s">
        <v>150</v>
      </c>
      <c r="BN3" s="8" t="s">
        <v>150</v>
      </c>
      <c r="BO3" s="8" t="s">
        <v>150</v>
      </c>
      <c r="BP3" s="8" t="s">
        <v>150</v>
      </c>
      <c r="BQ3" s="8" t="s">
        <v>150</v>
      </c>
      <c r="BR3" s="8" t="s">
        <v>161</v>
      </c>
      <c r="BS3" s="8" t="s">
        <v>162</v>
      </c>
      <c r="BT3" s="8" t="s">
        <v>114</v>
      </c>
      <c r="BU3" s="8" t="s">
        <v>163</v>
      </c>
      <c r="BV3" s="8" t="s">
        <v>164</v>
      </c>
      <c r="BW3" s="8" t="s">
        <v>165</v>
      </c>
      <c r="BX3" s="8" t="s">
        <v>139</v>
      </c>
      <c r="BY3" s="8" t="s">
        <v>164</v>
      </c>
      <c r="BZ3" s="8" t="s">
        <v>158</v>
      </c>
      <c r="CA3" s="8" t="s">
        <v>164</v>
      </c>
      <c r="CB3" s="8" t="s">
        <v>158</v>
      </c>
      <c r="CC3" s="8" t="s">
        <v>114</v>
      </c>
      <c r="CD3" s="8"/>
      <c r="CE3" s="8" t="s">
        <v>164</v>
      </c>
      <c r="CF3" s="8" t="s">
        <v>114</v>
      </c>
      <c r="CG3" s="8"/>
      <c r="CH3" s="8" t="s">
        <v>164</v>
      </c>
      <c r="CI3" s="8" t="s">
        <v>136</v>
      </c>
      <c r="CJ3" s="8" t="s">
        <v>164</v>
      </c>
      <c r="CK3" s="8" t="s">
        <v>136</v>
      </c>
      <c r="CL3" s="8" t="s">
        <v>158</v>
      </c>
      <c r="CM3" s="8" t="s">
        <v>158</v>
      </c>
      <c r="CN3" s="8" t="s">
        <v>158</v>
      </c>
      <c r="CO3" s="8" t="s">
        <v>158</v>
      </c>
      <c r="CP3" s="8" t="s">
        <v>166</v>
      </c>
      <c r="CQ3" s="8" t="s">
        <v>146</v>
      </c>
      <c r="CR3" s="8" t="s">
        <v>139</v>
      </c>
      <c r="CS3" s="8" t="s">
        <v>114</v>
      </c>
      <c r="CT3" s="8"/>
      <c r="CU3" s="8" t="s">
        <v>139</v>
      </c>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t="s">
        <v>128</v>
      </c>
      <c r="EA3" s="8" t="s">
        <v>167</v>
      </c>
      <c r="EB3" s="8" t="s">
        <v>130</v>
      </c>
      <c r="EC3" s="8" t="s">
        <v>129</v>
      </c>
      <c r="ED3" s="8" t="s">
        <v>168</v>
      </c>
      <c r="EE3" s="8" t="s">
        <v>132</v>
      </c>
      <c r="EF3" s="8" t="s">
        <v>169</v>
      </c>
      <c r="EG3" s="8" t="s">
        <v>170</v>
      </c>
      <c r="EH3" s="8" t="s">
        <v>171</v>
      </c>
      <c r="EI3" s="8"/>
      <c r="EJ3" s="9" t="s">
        <v>172</v>
      </c>
    </row>
    <row r="4" spans="1:140" ht="15.75" customHeight="1" x14ac:dyDescent="0.25">
      <c r="A4" s="4">
        <v>45714.742304050931</v>
      </c>
      <c r="B4" s="5" t="s">
        <v>134</v>
      </c>
      <c r="C4" s="5">
        <v>20</v>
      </c>
      <c r="D4" s="5" t="s">
        <v>114</v>
      </c>
      <c r="E4" s="5" t="s">
        <v>173</v>
      </c>
      <c r="F4" s="5" t="s">
        <v>174</v>
      </c>
      <c r="G4" s="5" t="s">
        <v>175</v>
      </c>
      <c r="H4" s="5" t="s">
        <v>118</v>
      </c>
      <c r="I4" s="5" t="s">
        <v>176</v>
      </c>
      <c r="J4" s="5" t="s">
        <v>120</v>
      </c>
      <c r="K4" s="5" t="s">
        <v>177</v>
      </c>
      <c r="L4" s="5" t="s">
        <v>178</v>
      </c>
      <c r="M4" s="5" t="s">
        <v>179</v>
      </c>
      <c r="N4" s="5" t="s">
        <v>180</v>
      </c>
      <c r="O4" s="5" t="s">
        <v>181</v>
      </c>
      <c r="P4" s="5" t="s">
        <v>182</v>
      </c>
      <c r="Q4" s="5" t="s">
        <v>183</v>
      </c>
      <c r="R4" s="5" t="s">
        <v>184</v>
      </c>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t="s">
        <v>128</v>
      </c>
      <c r="EA4" s="5" t="s">
        <v>129</v>
      </c>
      <c r="EB4" s="5" t="s">
        <v>130</v>
      </c>
      <c r="EC4" s="5" t="s">
        <v>167</v>
      </c>
      <c r="ED4" s="5" t="s">
        <v>185</v>
      </c>
      <c r="EE4" s="5" t="s">
        <v>132</v>
      </c>
      <c r="EF4" s="5" t="s">
        <v>169</v>
      </c>
      <c r="EG4" s="5" t="s">
        <v>170</v>
      </c>
      <c r="EH4" s="5" t="s">
        <v>186</v>
      </c>
      <c r="EI4" s="5"/>
      <c r="EJ4" s="6"/>
    </row>
    <row r="5" spans="1:140" ht="15.75" customHeight="1" x14ac:dyDescent="0.25">
      <c r="A5" s="7">
        <v>45714.942754178242</v>
      </c>
      <c r="B5" s="8" t="s">
        <v>134</v>
      </c>
      <c r="C5" s="8">
        <v>22</v>
      </c>
      <c r="D5" s="8" t="s">
        <v>114</v>
      </c>
      <c r="E5" s="8" t="s">
        <v>187</v>
      </c>
      <c r="F5" s="8" t="s">
        <v>188</v>
      </c>
      <c r="G5" s="8" t="s">
        <v>189</v>
      </c>
      <c r="H5" s="8" t="s">
        <v>118</v>
      </c>
      <c r="I5" s="8" t="s">
        <v>119</v>
      </c>
      <c r="J5" s="8" t="s">
        <v>190</v>
      </c>
      <c r="K5" s="8" t="s">
        <v>191</v>
      </c>
      <c r="L5" s="8" t="s">
        <v>192</v>
      </c>
      <c r="M5" s="8" t="s">
        <v>193</v>
      </c>
      <c r="N5" s="8" t="s">
        <v>180</v>
      </c>
      <c r="O5" s="8" t="s">
        <v>180</v>
      </c>
      <c r="P5" s="8" t="s">
        <v>182</v>
      </c>
      <c r="Q5" s="8" t="s">
        <v>194</v>
      </c>
      <c r="R5" s="8" t="s">
        <v>195</v>
      </c>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t="s">
        <v>128</v>
      </c>
      <c r="EA5" s="8" t="s">
        <v>167</v>
      </c>
      <c r="EB5" s="8" t="s">
        <v>196</v>
      </c>
      <c r="EC5" s="8" t="s">
        <v>197</v>
      </c>
      <c r="ED5" s="8" t="s">
        <v>185</v>
      </c>
      <c r="EE5" s="8" t="s">
        <v>198</v>
      </c>
      <c r="EF5" s="8" t="s">
        <v>169</v>
      </c>
      <c r="EG5" s="8" t="s">
        <v>170</v>
      </c>
      <c r="EH5" s="8" t="s">
        <v>171</v>
      </c>
      <c r="EI5" s="8"/>
      <c r="EJ5" s="9"/>
    </row>
    <row r="6" spans="1:140" ht="15.75" customHeight="1" x14ac:dyDescent="0.25">
      <c r="A6" s="4">
        <v>45715.692904201387</v>
      </c>
      <c r="B6" s="5" t="s">
        <v>113</v>
      </c>
      <c r="C6" s="5">
        <v>21</v>
      </c>
      <c r="D6" s="5" t="s">
        <v>114</v>
      </c>
      <c r="E6" s="5" t="s">
        <v>199</v>
      </c>
      <c r="F6" s="5" t="s">
        <v>200</v>
      </c>
      <c r="G6" s="5" t="s">
        <v>201</v>
      </c>
      <c r="H6" s="5" t="s">
        <v>118</v>
      </c>
      <c r="I6" s="5" t="s">
        <v>176</v>
      </c>
      <c r="J6" s="5" t="s">
        <v>120</v>
      </c>
      <c r="K6" s="5" t="s">
        <v>202</v>
      </c>
      <c r="L6" s="5" t="s">
        <v>203</v>
      </c>
      <c r="M6" s="5" t="s">
        <v>123</v>
      </c>
      <c r="N6" s="5" t="s">
        <v>204</v>
      </c>
      <c r="O6" s="5" t="s">
        <v>124</v>
      </c>
      <c r="P6" s="5" t="s">
        <v>125</v>
      </c>
      <c r="Q6" s="5" t="s">
        <v>205</v>
      </c>
      <c r="R6" s="5" t="s">
        <v>206</v>
      </c>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t="s">
        <v>128</v>
      </c>
      <c r="EA6" s="5" t="s">
        <v>129</v>
      </c>
      <c r="EB6" s="5" t="s">
        <v>207</v>
      </c>
      <c r="EC6" s="5" t="s">
        <v>129</v>
      </c>
      <c r="ED6" s="5" t="s">
        <v>208</v>
      </c>
      <c r="EE6" s="5" t="s">
        <v>209</v>
      </c>
      <c r="EF6" s="5" t="s">
        <v>169</v>
      </c>
      <c r="EG6" s="5" t="s">
        <v>170</v>
      </c>
      <c r="EH6" s="5" t="s">
        <v>210</v>
      </c>
      <c r="EI6" s="5"/>
      <c r="EJ6" s="6"/>
    </row>
    <row r="7" spans="1:140" ht="15.75" customHeight="1" x14ac:dyDescent="0.25">
      <c r="A7" s="7">
        <v>45715.838978148153</v>
      </c>
      <c r="B7" s="8" t="s">
        <v>134</v>
      </c>
      <c r="C7" s="8">
        <v>46</v>
      </c>
      <c r="D7" s="8" t="s">
        <v>114</v>
      </c>
      <c r="E7" s="8" t="s">
        <v>211</v>
      </c>
      <c r="F7" s="8" t="s">
        <v>212</v>
      </c>
      <c r="G7" s="8" t="s">
        <v>189</v>
      </c>
      <c r="H7" s="8" t="s">
        <v>118</v>
      </c>
      <c r="I7" s="8" t="s">
        <v>119</v>
      </c>
      <c r="J7" s="8" t="s">
        <v>120</v>
      </c>
      <c r="K7" s="8" t="s">
        <v>213</v>
      </c>
      <c r="L7" s="8" t="s">
        <v>214</v>
      </c>
      <c r="M7" s="8" t="s">
        <v>215</v>
      </c>
      <c r="N7" s="8" t="s">
        <v>124</v>
      </c>
      <c r="O7" s="8" t="s">
        <v>124</v>
      </c>
      <c r="P7" s="8" t="s">
        <v>182</v>
      </c>
      <c r="Q7" s="8" t="s">
        <v>194</v>
      </c>
      <c r="R7" s="8" t="s">
        <v>216</v>
      </c>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t="s">
        <v>128</v>
      </c>
      <c r="EA7" s="8" t="s">
        <v>197</v>
      </c>
      <c r="EB7" s="8" t="s">
        <v>207</v>
      </c>
      <c r="EC7" s="8" t="s">
        <v>167</v>
      </c>
      <c r="ED7" s="8" t="s">
        <v>217</v>
      </c>
      <c r="EE7" s="8" t="s">
        <v>209</v>
      </c>
      <c r="EF7" s="8" t="s">
        <v>169</v>
      </c>
      <c r="EG7" s="8">
        <v>491.78</v>
      </c>
      <c r="EH7" s="8" t="s">
        <v>171</v>
      </c>
      <c r="EI7" s="8"/>
      <c r="EJ7" s="9"/>
    </row>
    <row r="8" spans="1:140" ht="15.75" customHeight="1" x14ac:dyDescent="0.25">
      <c r="A8" s="4">
        <v>45715.924884837965</v>
      </c>
      <c r="B8" s="5" t="s">
        <v>113</v>
      </c>
      <c r="C8" s="5">
        <v>61</v>
      </c>
      <c r="D8" s="5" t="s">
        <v>135</v>
      </c>
      <c r="E8" s="5"/>
      <c r="F8" s="5"/>
      <c r="G8" s="5"/>
      <c r="H8" s="5"/>
      <c r="I8" s="5"/>
      <c r="J8" s="5"/>
      <c r="K8" s="5"/>
      <c r="L8" s="5"/>
      <c r="M8" s="5"/>
      <c r="N8" s="5"/>
      <c r="O8" s="5"/>
      <c r="P8" s="5"/>
      <c r="Q8" s="5"/>
      <c r="R8" s="5"/>
      <c r="S8" s="5" t="s">
        <v>114</v>
      </c>
      <c r="T8" s="5" t="s">
        <v>218</v>
      </c>
      <c r="U8" s="5" t="s">
        <v>219</v>
      </c>
      <c r="V8" s="5" t="s">
        <v>138</v>
      </c>
      <c r="W8" s="5" t="s">
        <v>138</v>
      </c>
      <c r="X8" s="5" t="s">
        <v>138</v>
      </c>
      <c r="Y8" s="5" t="s">
        <v>139</v>
      </c>
      <c r="Z8" s="5" t="s">
        <v>219</v>
      </c>
      <c r="AA8" s="5" t="s">
        <v>220</v>
      </c>
      <c r="AB8" s="5" t="s">
        <v>220</v>
      </c>
      <c r="AC8" s="5" t="s">
        <v>140</v>
      </c>
      <c r="AD8" s="5" t="s">
        <v>221</v>
      </c>
      <c r="AE8" s="5" t="s">
        <v>142</v>
      </c>
      <c r="AF8" s="5" t="s">
        <v>119</v>
      </c>
      <c r="AG8" s="5" t="s">
        <v>222</v>
      </c>
      <c r="AH8" s="5" t="s">
        <v>223</v>
      </c>
      <c r="AI8" s="5" t="s">
        <v>224</v>
      </c>
      <c r="AJ8" s="5" t="s">
        <v>225</v>
      </c>
      <c r="AK8" s="5" t="s">
        <v>146</v>
      </c>
      <c r="AL8" s="5" t="s">
        <v>226</v>
      </c>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t="s">
        <v>227</v>
      </c>
      <c r="CW8" s="5" t="s">
        <v>228</v>
      </c>
      <c r="CX8" s="5" t="s">
        <v>154</v>
      </c>
      <c r="CY8" s="5" t="s">
        <v>193</v>
      </c>
      <c r="CZ8" s="5" t="s">
        <v>124</v>
      </c>
      <c r="DA8" s="5" t="s">
        <v>229</v>
      </c>
      <c r="DB8" s="5" t="s">
        <v>114</v>
      </c>
      <c r="DC8" s="5"/>
      <c r="DD8" s="5" t="s">
        <v>182</v>
      </c>
      <c r="DE8" s="5" t="s">
        <v>114</v>
      </c>
      <c r="DF8" s="5"/>
      <c r="DG8" s="5">
        <v>7</v>
      </c>
      <c r="DH8" s="5" t="s">
        <v>230</v>
      </c>
      <c r="DI8" s="5" t="s">
        <v>231</v>
      </c>
      <c r="DJ8" s="5" t="s">
        <v>232</v>
      </c>
      <c r="DK8" s="5" t="s">
        <v>164</v>
      </c>
      <c r="DL8" s="5" t="s">
        <v>114</v>
      </c>
      <c r="DM8" s="5"/>
      <c r="DN8" s="5" t="s">
        <v>164</v>
      </c>
      <c r="DO8" s="5" t="s">
        <v>233</v>
      </c>
      <c r="DP8" s="5" t="s">
        <v>164</v>
      </c>
      <c r="DQ8" s="5" t="s">
        <v>234</v>
      </c>
      <c r="DR8" s="5" t="s">
        <v>114</v>
      </c>
      <c r="DS8" s="5"/>
      <c r="DT8" s="5" t="s">
        <v>166</v>
      </c>
      <c r="DU8" s="5" t="s">
        <v>114</v>
      </c>
      <c r="DV8" s="5"/>
      <c r="DW8" s="5" t="s">
        <v>156</v>
      </c>
      <c r="DX8" s="5" t="s">
        <v>156</v>
      </c>
      <c r="DY8" s="5" t="s">
        <v>146</v>
      </c>
      <c r="DZ8" s="5" t="s">
        <v>128</v>
      </c>
      <c r="EA8" s="5" t="s">
        <v>129</v>
      </c>
      <c r="EB8" s="5" t="s">
        <v>130</v>
      </c>
      <c r="EC8" s="5" t="s">
        <v>129</v>
      </c>
      <c r="ED8" s="5" t="s">
        <v>235</v>
      </c>
      <c r="EE8" s="5" t="s">
        <v>132</v>
      </c>
      <c r="EF8" s="5" t="s">
        <v>167</v>
      </c>
      <c r="EG8" s="5" t="s">
        <v>170</v>
      </c>
      <c r="EH8" s="5" t="s">
        <v>171</v>
      </c>
      <c r="EI8" s="5"/>
      <c r="EJ8" s="6"/>
    </row>
    <row r="9" spans="1:140" ht="15.75" customHeight="1" x14ac:dyDescent="0.25">
      <c r="A9" s="7">
        <v>45716.003780451385</v>
      </c>
      <c r="B9" s="8" t="s">
        <v>134</v>
      </c>
      <c r="C9" s="8">
        <v>23</v>
      </c>
      <c r="D9" s="8" t="s">
        <v>135</v>
      </c>
      <c r="E9" s="8"/>
      <c r="F9" s="8"/>
      <c r="G9" s="8"/>
      <c r="H9" s="8"/>
      <c r="I9" s="8"/>
      <c r="J9" s="8"/>
      <c r="K9" s="8"/>
      <c r="L9" s="8"/>
      <c r="M9" s="8"/>
      <c r="N9" s="8"/>
      <c r="O9" s="8"/>
      <c r="P9" s="8"/>
      <c r="Q9" s="8"/>
      <c r="R9" s="8"/>
      <c r="S9" s="8" t="s">
        <v>135</v>
      </c>
      <c r="T9" s="8" t="s">
        <v>236</v>
      </c>
      <c r="U9" s="8" t="s">
        <v>137</v>
      </c>
      <c r="V9" s="8" t="s">
        <v>138</v>
      </c>
      <c r="W9" s="8" t="s">
        <v>138</v>
      </c>
      <c r="X9" s="8" t="s">
        <v>138</v>
      </c>
      <c r="Y9" s="8" t="s">
        <v>139</v>
      </c>
      <c r="Z9" s="8" t="s">
        <v>138</v>
      </c>
      <c r="AA9" s="8" t="s">
        <v>138</v>
      </c>
      <c r="AB9" s="8" t="s">
        <v>139</v>
      </c>
      <c r="AC9" s="8" t="s">
        <v>140</v>
      </c>
      <c r="AD9" s="8" t="s">
        <v>237</v>
      </c>
      <c r="AE9" s="8" t="s">
        <v>142</v>
      </c>
      <c r="AF9" s="8" t="s">
        <v>119</v>
      </c>
      <c r="AG9" s="8" t="s">
        <v>120</v>
      </c>
      <c r="AH9" s="8" t="s">
        <v>143</v>
      </c>
      <c r="AI9" s="8" t="s">
        <v>144</v>
      </c>
      <c r="AJ9" s="8" t="s">
        <v>145</v>
      </c>
      <c r="AK9" s="8" t="s">
        <v>146</v>
      </c>
      <c r="AL9" s="8"/>
      <c r="AM9" s="8" t="s">
        <v>147</v>
      </c>
      <c r="AN9" s="8" t="s">
        <v>148</v>
      </c>
      <c r="AO9" s="8" t="s">
        <v>238</v>
      </c>
      <c r="AP9" s="8" t="s">
        <v>150</v>
      </c>
      <c r="AQ9" s="8" t="s">
        <v>150</v>
      </c>
      <c r="AR9" s="8" t="s">
        <v>150</v>
      </c>
      <c r="AS9" s="8" t="s">
        <v>151</v>
      </c>
      <c r="AT9" s="8" t="s">
        <v>152</v>
      </c>
      <c r="AU9" s="8" t="s">
        <v>150</v>
      </c>
      <c r="AV9" s="8" t="s">
        <v>150</v>
      </c>
      <c r="AW9" s="8" t="s">
        <v>153</v>
      </c>
      <c r="AX9" s="8" t="s">
        <v>150</v>
      </c>
      <c r="AY9" s="8"/>
      <c r="AZ9" s="8" t="s">
        <v>154</v>
      </c>
      <c r="BA9" s="8" t="s">
        <v>155</v>
      </c>
      <c r="BB9" s="8" t="s">
        <v>156</v>
      </c>
      <c r="BC9" s="8" t="s">
        <v>157</v>
      </c>
      <c r="BD9" s="8" t="s">
        <v>158</v>
      </c>
      <c r="BE9" s="8" t="s">
        <v>146</v>
      </c>
      <c r="BF9" s="8" t="s">
        <v>159</v>
      </c>
      <c r="BG9" s="8" t="s">
        <v>135</v>
      </c>
      <c r="BH9" s="8" t="s">
        <v>160</v>
      </c>
      <c r="BI9" s="8" t="s">
        <v>125</v>
      </c>
      <c r="BJ9" s="8" t="s">
        <v>156</v>
      </c>
      <c r="BK9" s="8" t="s">
        <v>114</v>
      </c>
      <c r="BL9" s="8" t="s">
        <v>239</v>
      </c>
      <c r="BM9" s="8" t="s">
        <v>150</v>
      </c>
      <c r="BN9" s="8" t="s">
        <v>150</v>
      </c>
      <c r="BO9" s="8" t="s">
        <v>150</v>
      </c>
      <c r="BP9" s="8" t="s">
        <v>150</v>
      </c>
      <c r="BQ9" s="8" t="s">
        <v>150</v>
      </c>
      <c r="BR9" s="8" t="s">
        <v>161</v>
      </c>
      <c r="BS9" s="8" t="s">
        <v>162</v>
      </c>
      <c r="BT9" s="8" t="s">
        <v>114</v>
      </c>
      <c r="BU9" s="8" t="s">
        <v>163</v>
      </c>
      <c r="BV9" s="8" t="s">
        <v>164</v>
      </c>
      <c r="BW9" s="8" t="s">
        <v>165</v>
      </c>
      <c r="BX9" s="8" t="s">
        <v>139</v>
      </c>
      <c r="BY9" s="8" t="s">
        <v>164</v>
      </c>
      <c r="BZ9" s="8" t="s">
        <v>158</v>
      </c>
      <c r="CA9" s="8" t="s">
        <v>164</v>
      </c>
      <c r="CB9" s="8" t="s">
        <v>158</v>
      </c>
      <c r="CC9" s="8" t="s">
        <v>114</v>
      </c>
      <c r="CD9" s="8"/>
      <c r="CE9" s="8" t="s">
        <v>164</v>
      </c>
      <c r="CF9" s="8" t="s">
        <v>114</v>
      </c>
      <c r="CG9" s="8"/>
      <c r="CH9" s="8" t="s">
        <v>164</v>
      </c>
      <c r="CI9" s="8" t="s">
        <v>240</v>
      </c>
      <c r="CJ9" s="8" t="s">
        <v>164</v>
      </c>
      <c r="CK9" s="8" t="s">
        <v>240</v>
      </c>
      <c r="CL9" s="8" t="s">
        <v>158</v>
      </c>
      <c r="CM9" s="8" t="s">
        <v>158</v>
      </c>
      <c r="CN9" s="8" t="s">
        <v>158</v>
      </c>
      <c r="CO9" s="8" t="s">
        <v>158</v>
      </c>
      <c r="CP9" s="8" t="s">
        <v>166</v>
      </c>
      <c r="CQ9" s="8" t="s">
        <v>146</v>
      </c>
      <c r="CR9" s="8" t="s">
        <v>139</v>
      </c>
      <c r="CS9" s="8" t="s">
        <v>114</v>
      </c>
      <c r="CT9" s="8"/>
      <c r="CU9" s="8" t="s">
        <v>139</v>
      </c>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t="s">
        <v>128</v>
      </c>
      <c r="EA9" s="8" t="s">
        <v>167</v>
      </c>
      <c r="EB9" s="8" t="s">
        <v>130</v>
      </c>
      <c r="EC9" s="8" t="s">
        <v>129</v>
      </c>
      <c r="ED9" s="8" t="s">
        <v>168</v>
      </c>
      <c r="EE9" s="8" t="s">
        <v>132</v>
      </c>
      <c r="EF9" s="8" t="s">
        <v>169</v>
      </c>
      <c r="EG9" s="8" t="s">
        <v>170</v>
      </c>
      <c r="EH9" s="8" t="s">
        <v>171</v>
      </c>
      <c r="EI9" s="8"/>
      <c r="EJ9" s="9" t="s">
        <v>241</v>
      </c>
    </row>
    <row r="10" spans="1:140" ht="15.75" customHeight="1" x14ac:dyDescent="0.25">
      <c r="A10" s="4">
        <v>45716.58183038194</v>
      </c>
      <c r="B10" s="5" t="s">
        <v>134</v>
      </c>
      <c r="C10" s="5">
        <v>24</v>
      </c>
      <c r="D10" s="5" t="s">
        <v>135</v>
      </c>
      <c r="E10" s="5"/>
      <c r="F10" s="5"/>
      <c r="G10" s="5"/>
      <c r="H10" s="5"/>
      <c r="I10" s="5"/>
      <c r="J10" s="5"/>
      <c r="K10" s="5"/>
      <c r="L10" s="5"/>
      <c r="M10" s="5"/>
      <c r="N10" s="5"/>
      <c r="O10" s="5"/>
      <c r="P10" s="5"/>
      <c r="Q10" s="5"/>
      <c r="R10" s="5"/>
      <c r="S10" s="5" t="s">
        <v>114</v>
      </c>
      <c r="T10" s="5" t="s">
        <v>242</v>
      </c>
      <c r="U10" s="5" t="s">
        <v>138</v>
      </c>
      <c r="V10" s="5" t="s">
        <v>138</v>
      </c>
      <c r="W10" s="5" t="s">
        <v>138</v>
      </c>
      <c r="X10" s="5" t="s">
        <v>138</v>
      </c>
      <c r="Y10" s="5" t="s">
        <v>138</v>
      </c>
      <c r="Z10" s="5" t="s">
        <v>138</v>
      </c>
      <c r="AA10" s="5" t="s">
        <v>138</v>
      </c>
      <c r="AB10" s="5" t="s">
        <v>138</v>
      </c>
      <c r="AC10" s="5" t="s">
        <v>243</v>
      </c>
      <c r="AD10" s="5" t="s">
        <v>244</v>
      </c>
      <c r="AE10" s="5" t="s">
        <v>118</v>
      </c>
      <c r="AF10" s="5" t="s">
        <v>119</v>
      </c>
      <c r="AG10" s="5" t="s">
        <v>120</v>
      </c>
      <c r="AH10" s="5" t="s">
        <v>223</v>
      </c>
      <c r="AI10" s="5" t="s">
        <v>245</v>
      </c>
      <c r="AJ10" s="5" t="s">
        <v>225</v>
      </c>
      <c r="AK10" s="5" t="s">
        <v>156</v>
      </c>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t="s">
        <v>246</v>
      </c>
      <c r="CW10" s="5" t="s">
        <v>247</v>
      </c>
      <c r="CX10" s="5" t="s">
        <v>154</v>
      </c>
      <c r="CY10" s="5" t="s">
        <v>193</v>
      </c>
      <c r="CZ10" s="5" t="s">
        <v>124</v>
      </c>
      <c r="DA10" s="5" t="s">
        <v>204</v>
      </c>
      <c r="DB10" s="5" t="s">
        <v>114</v>
      </c>
      <c r="DC10" s="5" t="s">
        <v>248</v>
      </c>
      <c r="DD10" s="5" t="s">
        <v>249</v>
      </c>
      <c r="DE10" s="5" t="s">
        <v>114</v>
      </c>
      <c r="DF10" s="5"/>
      <c r="DG10" s="5">
        <v>7</v>
      </c>
      <c r="DH10" s="5" t="s">
        <v>250</v>
      </c>
      <c r="DI10" s="5" t="s">
        <v>164</v>
      </c>
      <c r="DJ10" s="5" t="s">
        <v>232</v>
      </c>
      <c r="DK10" s="5" t="s">
        <v>164</v>
      </c>
      <c r="DL10" s="5" t="s">
        <v>114</v>
      </c>
      <c r="DM10" s="5"/>
      <c r="DN10" s="5" t="s">
        <v>164</v>
      </c>
      <c r="DO10" s="5" t="s">
        <v>251</v>
      </c>
      <c r="DP10" s="5" t="s">
        <v>164</v>
      </c>
      <c r="DQ10" s="5" t="s">
        <v>240</v>
      </c>
      <c r="DR10" s="5" t="s">
        <v>114</v>
      </c>
      <c r="DS10" s="5"/>
      <c r="DT10" s="5" t="s">
        <v>252</v>
      </c>
      <c r="DU10" s="5" t="s">
        <v>114</v>
      </c>
      <c r="DV10" s="5"/>
      <c r="DW10" s="5" t="s">
        <v>156</v>
      </c>
      <c r="DX10" s="5" t="s">
        <v>156</v>
      </c>
      <c r="DY10" s="5" t="s">
        <v>156</v>
      </c>
      <c r="DZ10" s="5" t="s">
        <v>128</v>
      </c>
      <c r="EA10" s="5" t="s">
        <v>129</v>
      </c>
      <c r="EB10" s="5" t="s">
        <v>130</v>
      </c>
      <c r="EC10" s="5" t="s">
        <v>129</v>
      </c>
      <c r="ED10" s="5" t="s">
        <v>253</v>
      </c>
      <c r="EE10" s="5" t="s">
        <v>254</v>
      </c>
      <c r="EF10" s="5" t="s">
        <v>129</v>
      </c>
      <c r="EG10" s="5">
        <v>49</v>
      </c>
      <c r="EH10" s="5" t="s">
        <v>255</v>
      </c>
      <c r="EI10" s="5"/>
      <c r="EJ10" s="6"/>
    </row>
    <row r="11" spans="1:140" ht="15.75" customHeight="1" x14ac:dyDescent="0.25">
      <c r="A11" s="7">
        <v>45716.933866805557</v>
      </c>
      <c r="B11" s="8" t="s">
        <v>134</v>
      </c>
      <c r="C11" s="8">
        <v>22</v>
      </c>
      <c r="D11" s="8" t="s">
        <v>114</v>
      </c>
      <c r="E11" s="8" t="s">
        <v>256</v>
      </c>
      <c r="F11" s="8" t="s">
        <v>257</v>
      </c>
      <c r="G11" s="8" t="s">
        <v>258</v>
      </c>
      <c r="H11" s="8" t="s">
        <v>118</v>
      </c>
      <c r="I11" s="8" t="s">
        <v>176</v>
      </c>
      <c r="J11" s="8" t="s">
        <v>120</v>
      </c>
      <c r="K11" s="8" t="s">
        <v>202</v>
      </c>
      <c r="L11" s="8" t="s">
        <v>259</v>
      </c>
      <c r="M11" s="8" t="s">
        <v>260</v>
      </c>
      <c r="N11" s="8" t="s">
        <v>124</v>
      </c>
      <c r="O11" s="8" t="s">
        <v>124</v>
      </c>
      <c r="P11" s="8" t="s">
        <v>125</v>
      </c>
      <c r="Q11" s="8" t="s">
        <v>205</v>
      </c>
      <c r="R11" s="8" t="s">
        <v>261</v>
      </c>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t="s">
        <v>128</v>
      </c>
      <c r="EA11" s="8" t="s">
        <v>129</v>
      </c>
      <c r="EB11" s="8" t="s">
        <v>130</v>
      </c>
      <c r="EC11" s="8" t="s">
        <v>129</v>
      </c>
      <c r="ED11" s="8" t="s">
        <v>131</v>
      </c>
      <c r="EE11" s="8" t="s">
        <v>209</v>
      </c>
      <c r="EF11" s="8" t="s">
        <v>169</v>
      </c>
      <c r="EG11" s="8" t="s">
        <v>170</v>
      </c>
      <c r="EH11" s="8" t="s">
        <v>171</v>
      </c>
      <c r="EI11" s="8"/>
      <c r="EJ11" s="9"/>
    </row>
    <row r="12" spans="1:140" ht="15.75" customHeight="1" x14ac:dyDescent="0.25">
      <c r="A12" s="4">
        <v>45718.343880567132</v>
      </c>
      <c r="B12" s="5" t="s">
        <v>134</v>
      </c>
      <c r="C12" s="5">
        <v>25</v>
      </c>
      <c r="D12" s="5" t="s">
        <v>135</v>
      </c>
      <c r="E12" s="5"/>
      <c r="F12" s="5"/>
      <c r="G12" s="5"/>
      <c r="H12" s="5"/>
      <c r="I12" s="5"/>
      <c r="J12" s="5"/>
      <c r="K12" s="5"/>
      <c r="L12" s="5"/>
      <c r="M12" s="5"/>
      <c r="N12" s="5"/>
      <c r="O12" s="5"/>
      <c r="P12" s="5"/>
      <c r="Q12" s="5"/>
      <c r="R12" s="5"/>
      <c r="S12" s="5" t="s">
        <v>135</v>
      </c>
      <c r="T12" s="5" t="s">
        <v>262</v>
      </c>
      <c r="U12" s="5" t="s">
        <v>219</v>
      </c>
      <c r="V12" s="5" t="s">
        <v>138</v>
      </c>
      <c r="W12" s="5" t="s">
        <v>138</v>
      </c>
      <c r="X12" s="5" t="s">
        <v>138</v>
      </c>
      <c r="Y12" s="5" t="s">
        <v>139</v>
      </c>
      <c r="Z12" s="5" t="s">
        <v>139</v>
      </c>
      <c r="AA12" s="5" t="s">
        <v>139</v>
      </c>
      <c r="AB12" s="5" t="s">
        <v>219</v>
      </c>
      <c r="AC12" s="5" t="s">
        <v>140</v>
      </c>
      <c r="AD12" s="5" t="s">
        <v>263</v>
      </c>
      <c r="AE12" s="5" t="s">
        <v>118</v>
      </c>
      <c r="AF12" s="5" t="s">
        <v>176</v>
      </c>
      <c r="AG12" s="5" t="s">
        <v>120</v>
      </c>
      <c r="AH12" s="5" t="s">
        <v>264</v>
      </c>
      <c r="AI12" s="5" t="s">
        <v>265</v>
      </c>
      <c r="AJ12" s="5" t="s">
        <v>225</v>
      </c>
      <c r="AK12" s="5" t="s">
        <v>146</v>
      </c>
      <c r="AL12" s="5"/>
      <c r="AM12" s="5" t="s">
        <v>266</v>
      </c>
      <c r="AN12" s="5" t="s">
        <v>267</v>
      </c>
      <c r="AO12" s="5" t="s">
        <v>268</v>
      </c>
      <c r="AP12" s="5" t="s">
        <v>150</v>
      </c>
      <c r="AQ12" s="5" t="s">
        <v>150</v>
      </c>
      <c r="AR12" s="5" t="s">
        <v>150</v>
      </c>
      <c r="AS12" s="5" t="s">
        <v>151</v>
      </c>
      <c r="AT12" s="5" t="s">
        <v>150</v>
      </c>
      <c r="AU12" s="5" t="s">
        <v>150</v>
      </c>
      <c r="AV12" s="5" t="s">
        <v>150</v>
      </c>
      <c r="AW12" s="5" t="s">
        <v>150</v>
      </c>
      <c r="AX12" s="5" t="s">
        <v>150</v>
      </c>
      <c r="AY12" s="5"/>
      <c r="AZ12" s="5" t="s">
        <v>269</v>
      </c>
      <c r="BA12" s="5" t="s">
        <v>270</v>
      </c>
      <c r="BB12" s="5" t="s">
        <v>156</v>
      </c>
      <c r="BC12" s="5" t="s">
        <v>157</v>
      </c>
      <c r="BD12" s="5" t="s">
        <v>158</v>
      </c>
      <c r="BE12" s="5" t="s">
        <v>271</v>
      </c>
      <c r="BF12" s="5" t="s">
        <v>159</v>
      </c>
      <c r="BG12" s="5" t="s">
        <v>135</v>
      </c>
      <c r="BH12" s="5" t="s">
        <v>272</v>
      </c>
      <c r="BI12" s="5" t="s">
        <v>125</v>
      </c>
      <c r="BJ12" s="5" t="s">
        <v>156</v>
      </c>
      <c r="BK12" s="5" t="s">
        <v>114</v>
      </c>
      <c r="BL12" s="5"/>
      <c r="BM12" s="5" t="s">
        <v>150</v>
      </c>
      <c r="BN12" s="5" t="s">
        <v>150</v>
      </c>
      <c r="BO12" s="5" t="s">
        <v>150</v>
      </c>
      <c r="BP12" s="5" t="s">
        <v>150</v>
      </c>
      <c r="BQ12" s="5" t="s">
        <v>150</v>
      </c>
      <c r="BR12" s="5" t="s">
        <v>273</v>
      </c>
      <c r="BS12" s="5" t="s">
        <v>274</v>
      </c>
      <c r="BT12" s="5" t="s">
        <v>135</v>
      </c>
      <c r="BU12" s="5" t="s">
        <v>275</v>
      </c>
      <c r="BV12" s="5" t="s">
        <v>276</v>
      </c>
      <c r="BW12" s="5" t="s">
        <v>277</v>
      </c>
      <c r="BX12" s="5" t="s">
        <v>146</v>
      </c>
      <c r="BY12" s="5" t="s">
        <v>164</v>
      </c>
      <c r="BZ12" s="5" t="s">
        <v>158</v>
      </c>
      <c r="CA12" s="5" t="s">
        <v>164</v>
      </c>
      <c r="CB12" s="5" t="s">
        <v>158</v>
      </c>
      <c r="CC12" s="5" t="s">
        <v>114</v>
      </c>
      <c r="CD12" s="5"/>
      <c r="CE12" s="5" t="s">
        <v>164</v>
      </c>
      <c r="CF12" s="5" t="s">
        <v>114</v>
      </c>
      <c r="CG12" s="5"/>
      <c r="CH12" s="5" t="s">
        <v>164</v>
      </c>
      <c r="CI12" s="5" t="s">
        <v>240</v>
      </c>
      <c r="CJ12" s="5" t="s">
        <v>164</v>
      </c>
      <c r="CK12" s="5" t="s">
        <v>240</v>
      </c>
      <c r="CL12" s="5" t="s">
        <v>156</v>
      </c>
      <c r="CM12" s="5" t="s">
        <v>156</v>
      </c>
      <c r="CN12" s="5" t="s">
        <v>156</v>
      </c>
      <c r="CO12" s="5" t="s">
        <v>156</v>
      </c>
      <c r="CP12" s="5" t="s">
        <v>252</v>
      </c>
      <c r="CQ12" s="5" t="s">
        <v>156</v>
      </c>
      <c r="CR12" s="5" t="s">
        <v>156</v>
      </c>
      <c r="CS12" s="5" t="s">
        <v>114</v>
      </c>
      <c r="CT12" s="5"/>
      <c r="CU12" s="5" t="s">
        <v>156</v>
      </c>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t="s">
        <v>128</v>
      </c>
      <c r="EA12" s="5" t="s">
        <v>129</v>
      </c>
      <c r="EB12" s="5" t="s">
        <v>207</v>
      </c>
      <c r="EC12" s="5" t="s">
        <v>129</v>
      </c>
      <c r="ED12" s="5" t="s">
        <v>278</v>
      </c>
      <c r="EE12" s="5" t="s">
        <v>132</v>
      </c>
      <c r="EF12" s="5" t="s">
        <v>169</v>
      </c>
      <c r="EG12" s="5" t="s">
        <v>170</v>
      </c>
      <c r="EH12" s="5" t="s">
        <v>171</v>
      </c>
      <c r="EI12" s="5"/>
      <c r="EJ12" s="6"/>
    </row>
    <row r="13" spans="1:140" ht="15.75" customHeight="1" x14ac:dyDescent="0.25">
      <c r="A13" s="7">
        <v>45718.38360291667</v>
      </c>
      <c r="B13" s="8" t="s">
        <v>113</v>
      </c>
      <c r="C13" s="8">
        <v>20</v>
      </c>
      <c r="D13" s="8" t="s">
        <v>135</v>
      </c>
      <c r="E13" s="8"/>
      <c r="F13" s="8"/>
      <c r="G13" s="8"/>
      <c r="H13" s="8"/>
      <c r="I13" s="8"/>
      <c r="J13" s="8"/>
      <c r="K13" s="8"/>
      <c r="L13" s="8"/>
      <c r="M13" s="8"/>
      <c r="N13" s="8"/>
      <c r="O13" s="8"/>
      <c r="P13" s="8"/>
      <c r="Q13" s="8"/>
      <c r="R13" s="8"/>
      <c r="S13" s="8" t="s">
        <v>135</v>
      </c>
      <c r="T13" s="8" t="s">
        <v>236</v>
      </c>
      <c r="U13" s="8" t="s">
        <v>137</v>
      </c>
      <c r="V13" s="8" t="s">
        <v>138</v>
      </c>
      <c r="W13" s="8" t="s">
        <v>138</v>
      </c>
      <c r="X13" s="8" t="s">
        <v>220</v>
      </c>
      <c r="Y13" s="8" t="s">
        <v>137</v>
      </c>
      <c r="Z13" s="8" t="s">
        <v>138</v>
      </c>
      <c r="AA13" s="8" t="s">
        <v>138</v>
      </c>
      <c r="AB13" s="8" t="s">
        <v>139</v>
      </c>
      <c r="AC13" s="8" t="s">
        <v>140</v>
      </c>
      <c r="AD13" s="8" t="s">
        <v>279</v>
      </c>
      <c r="AE13" s="8" t="s">
        <v>118</v>
      </c>
      <c r="AF13" s="8" t="s">
        <v>176</v>
      </c>
      <c r="AG13" s="8" t="s">
        <v>120</v>
      </c>
      <c r="AH13" s="8" t="s">
        <v>223</v>
      </c>
      <c r="AI13" s="8" t="s">
        <v>280</v>
      </c>
      <c r="AJ13" s="8" t="s">
        <v>281</v>
      </c>
      <c r="AK13" s="8" t="s">
        <v>156</v>
      </c>
      <c r="AL13" s="8"/>
      <c r="AM13" s="8" t="s">
        <v>282</v>
      </c>
      <c r="AN13" s="8" t="s">
        <v>283</v>
      </c>
      <c r="AO13" s="8" t="s">
        <v>284</v>
      </c>
      <c r="AP13" s="8" t="s">
        <v>150</v>
      </c>
      <c r="AQ13" s="8" t="s">
        <v>150</v>
      </c>
      <c r="AR13" s="8" t="s">
        <v>150</v>
      </c>
      <c r="AS13" s="8" t="s">
        <v>150</v>
      </c>
      <c r="AT13" s="8" t="s">
        <v>150</v>
      </c>
      <c r="AU13" s="8" t="s">
        <v>150</v>
      </c>
      <c r="AV13" s="8" t="s">
        <v>150</v>
      </c>
      <c r="AW13" s="8" t="s">
        <v>150</v>
      </c>
      <c r="AX13" s="8" t="s">
        <v>150</v>
      </c>
      <c r="AY13" s="8"/>
      <c r="AZ13" s="8" t="s">
        <v>154</v>
      </c>
      <c r="BA13" s="8" t="s">
        <v>193</v>
      </c>
      <c r="BB13" s="8" t="s">
        <v>156</v>
      </c>
      <c r="BC13" s="8" t="s">
        <v>157</v>
      </c>
      <c r="BD13" s="8" t="s">
        <v>158</v>
      </c>
      <c r="BE13" s="8" t="s">
        <v>156</v>
      </c>
      <c r="BF13" s="8" t="s">
        <v>285</v>
      </c>
      <c r="BG13" s="8" t="s">
        <v>114</v>
      </c>
      <c r="BH13" s="8"/>
      <c r="BI13" s="8" t="s">
        <v>125</v>
      </c>
      <c r="BJ13" s="8" t="s">
        <v>156</v>
      </c>
      <c r="BK13" s="8" t="s">
        <v>114</v>
      </c>
      <c r="BL13" s="8"/>
      <c r="BM13" s="8" t="s">
        <v>150</v>
      </c>
      <c r="BN13" s="8" t="s">
        <v>150</v>
      </c>
      <c r="BO13" s="8" t="s">
        <v>150</v>
      </c>
      <c r="BP13" s="8" t="s">
        <v>150</v>
      </c>
      <c r="BQ13" s="8" t="s">
        <v>150</v>
      </c>
      <c r="BR13" s="8" t="s">
        <v>286</v>
      </c>
      <c r="BS13" s="8" t="s">
        <v>287</v>
      </c>
      <c r="BT13" s="8" t="s">
        <v>135</v>
      </c>
      <c r="BU13" s="8" t="s">
        <v>288</v>
      </c>
      <c r="BV13" s="8" t="s">
        <v>164</v>
      </c>
      <c r="BW13" s="8" t="s">
        <v>232</v>
      </c>
      <c r="BX13" s="8" t="s">
        <v>289</v>
      </c>
      <c r="BY13" s="8" t="s">
        <v>164</v>
      </c>
      <c r="BZ13" s="8" t="s">
        <v>158</v>
      </c>
      <c r="CA13" s="8" t="s">
        <v>164</v>
      </c>
      <c r="CB13" s="8" t="s">
        <v>158</v>
      </c>
      <c r="CC13" s="8" t="s">
        <v>114</v>
      </c>
      <c r="CD13" s="8"/>
      <c r="CE13" s="8" t="s">
        <v>164</v>
      </c>
      <c r="CF13" s="8" t="s">
        <v>114</v>
      </c>
      <c r="CG13" s="8"/>
      <c r="CH13" s="8" t="s">
        <v>164</v>
      </c>
      <c r="CI13" s="8" t="s">
        <v>240</v>
      </c>
      <c r="CJ13" s="8" t="s">
        <v>164</v>
      </c>
      <c r="CK13" s="8" t="s">
        <v>234</v>
      </c>
      <c r="CL13" s="8" t="s">
        <v>158</v>
      </c>
      <c r="CM13" s="8" t="s">
        <v>158</v>
      </c>
      <c r="CN13" s="8" t="s">
        <v>156</v>
      </c>
      <c r="CO13" s="8" t="s">
        <v>156</v>
      </c>
      <c r="CP13" s="8" t="s">
        <v>252</v>
      </c>
      <c r="CQ13" s="8" t="s">
        <v>156</v>
      </c>
      <c r="CR13" s="8" t="s">
        <v>146</v>
      </c>
      <c r="CS13" s="8" t="s">
        <v>114</v>
      </c>
      <c r="CT13" s="8"/>
      <c r="CU13" s="8" t="s">
        <v>156</v>
      </c>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t="s">
        <v>128</v>
      </c>
      <c r="EA13" s="8" t="s">
        <v>129</v>
      </c>
      <c r="EB13" s="8" t="s">
        <v>130</v>
      </c>
      <c r="EC13" s="8" t="s">
        <v>129</v>
      </c>
      <c r="ED13" s="8" t="s">
        <v>185</v>
      </c>
      <c r="EE13" s="8" t="s">
        <v>209</v>
      </c>
      <c r="EF13" s="8" t="s">
        <v>290</v>
      </c>
      <c r="EG13" s="8">
        <v>49</v>
      </c>
      <c r="EH13" s="8" t="s">
        <v>133</v>
      </c>
      <c r="EI13" s="8"/>
      <c r="EJ13" s="9"/>
    </row>
    <row r="14" spans="1:140" ht="15.75" customHeight="1" x14ac:dyDescent="0.25">
      <c r="A14" s="4">
        <v>45718.410912905092</v>
      </c>
      <c r="B14" s="5" t="s">
        <v>113</v>
      </c>
      <c r="C14" s="5">
        <v>22</v>
      </c>
      <c r="D14" s="5" t="s">
        <v>135</v>
      </c>
      <c r="E14" s="5"/>
      <c r="F14" s="5"/>
      <c r="G14" s="5"/>
      <c r="H14" s="5"/>
      <c r="I14" s="5"/>
      <c r="J14" s="5"/>
      <c r="K14" s="5"/>
      <c r="L14" s="5"/>
      <c r="M14" s="5"/>
      <c r="N14" s="5"/>
      <c r="O14" s="5"/>
      <c r="P14" s="5"/>
      <c r="Q14" s="5"/>
      <c r="R14" s="5"/>
      <c r="S14" s="5" t="s">
        <v>135</v>
      </c>
      <c r="T14" s="5" t="s">
        <v>236</v>
      </c>
      <c r="U14" s="5" t="s">
        <v>139</v>
      </c>
      <c r="V14" s="5" t="s">
        <v>138</v>
      </c>
      <c r="W14" s="5" t="s">
        <v>138</v>
      </c>
      <c r="X14" s="5" t="s">
        <v>138</v>
      </c>
      <c r="Y14" s="5" t="s">
        <v>138</v>
      </c>
      <c r="Z14" s="5" t="s">
        <v>220</v>
      </c>
      <c r="AA14" s="5" t="s">
        <v>139</v>
      </c>
      <c r="AB14" s="5" t="s">
        <v>139</v>
      </c>
      <c r="AC14" s="5" t="s">
        <v>140</v>
      </c>
      <c r="AD14" s="5" t="s">
        <v>291</v>
      </c>
      <c r="AE14" s="5" t="s">
        <v>118</v>
      </c>
      <c r="AF14" s="5" t="s">
        <v>176</v>
      </c>
      <c r="AG14" s="5" t="s">
        <v>120</v>
      </c>
      <c r="AH14" s="5" t="s">
        <v>143</v>
      </c>
      <c r="AI14" s="5" t="s">
        <v>144</v>
      </c>
      <c r="AJ14" s="5" t="s">
        <v>145</v>
      </c>
      <c r="AK14" s="5" t="s">
        <v>139</v>
      </c>
      <c r="AL14" s="5" t="s">
        <v>292</v>
      </c>
      <c r="AM14" s="5" t="s">
        <v>293</v>
      </c>
      <c r="AN14" s="5" t="s">
        <v>294</v>
      </c>
      <c r="AO14" s="5" t="s">
        <v>295</v>
      </c>
      <c r="AP14" s="5" t="s">
        <v>150</v>
      </c>
      <c r="AQ14" s="5" t="s">
        <v>150</v>
      </c>
      <c r="AR14" s="5" t="s">
        <v>150</v>
      </c>
      <c r="AS14" s="5" t="s">
        <v>150</v>
      </c>
      <c r="AT14" s="5" t="s">
        <v>150</v>
      </c>
      <c r="AU14" s="5" t="s">
        <v>151</v>
      </c>
      <c r="AV14" s="5" t="s">
        <v>151</v>
      </c>
      <c r="AW14" s="5" t="s">
        <v>151</v>
      </c>
      <c r="AX14" s="5" t="s">
        <v>150</v>
      </c>
      <c r="AY14" s="5"/>
      <c r="AZ14" s="5" t="s">
        <v>154</v>
      </c>
      <c r="BA14" s="5" t="s">
        <v>296</v>
      </c>
      <c r="BB14" s="5" t="s">
        <v>156</v>
      </c>
      <c r="BC14" s="5" t="s">
        <v>157</v>
      </c>
      <c r="BD14" s="5" t="s">
        <v>158</v>
      </c>
      <c r="BE14" s="5" t="s">
        <v>146</v>
      </c>
      <c r="BF14" s="5" t="s">
        <v>159</v>
      </c>
      <c r="BG14" s="5" t="s">
        <v>114</v>
      </c>
      <c r="BH14" s="5"/>
      <c r="BI14" s="5" t="s">
        <v>125</v>
      </c>
      <c r="BJ14" s="5" t="s">
        <v>156</v>
      </c>
      <c r="BK14" s="5" t="s">
        <v>114</v>
      </c>
      <c r="BL14" s="5"/>
      <c r="BM14" s="5" t="s">
        <v>150</v>
      </c>
      <c r="BN14" s="5" t="s">
        <v>150</v>
      </c>
      <c r="BO14" s="5" t="s">
        <v>150</v>
      </c>
      <c r="BP14" s="5" t="s">
        <v>150</v>
      </c>
      <c r="BQ14" s="5" t="s">
        <v>150</v>
      </c>
      <c r="BR14" s="5" t="s">
        <v>273</v>
      </c>
      <c r="BS14" s="5" t="s">
        <v>297</v>
      </c>
      <c r="BT14" s="5" t="s">
        <v>114</v>
      </c>
      <c r="BU14" s="5"/>
      <c r="BV14" s="5" t="s">
        <v>276</v>
      </c>
      <c r="BW14" s="5" t="s">
        <v>298</v>
      </c>
      <c r="BX14" s="5" t="s">
        <v>156</v>
      </c>
      <c r="BY14" s="5" t="s">
        <v>164</v>
      </c>
      <c r="BZ14" s="5" t="s">
        <v>158</v>
      </c>
      <c r="CA14" s="5" t="s">
        <v>276</v>
      </c>
      <c r="CB14" s="5" t="s">
        <v>156</v>
      </c>
      <c r="CC14" s="5" t="s">
        <v>114</v>
      </c>
      <c r="CD14" s="5"/>
      <c r="CE14" s="5" t="s">
        <v>164</v>
      </c>
      <c r="CF14" s="5" t="s">
        <v>114</v>
      </c>
      <c r="CG14" s="5"/>
      <c r="CH14" s="5" t="s">
        <v>164</v>
      </c>
      <c r="CI14" s="5" t="s">
        <v>240</v>
      </c>
      <c r="CJ14" s="5" t="s">
        <v>164</v>
      </c>
      <c r="CK14" s="5" t="s">
        <v>240</v>
      </c>
      <c r="CL14" s="5" t="s">
        <v>158</v>
      </c>
      <c r="CM14" s="5" t="s">
        <v>158</v>
      </c>
      <c r="CN14" s="5" t="s">
        <v>158</v>
      </c>
      <c r="CO14" s="5" t="s">
        <v>158</v>
      </c>
      <c r="CP14" s="5" t="s">
        <v>166</v>
      </c>
      <c r="CQ14" s="5" t="s">
        <v>156</v>
      </c>
      <c r="CR14" s="5" t="s">
        <v>156</v>
      </c>
      <c r="CS14" s="5" t="s">
        <v>114</v>
      </c>
      <c r="CT14" s="5"/>
      <c r="CU14" s="5" t="s">
        <v>146</v>
      </c>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t="s">
        <v>128</v>
      </c>
      <c r="EA14" s="5" t="s">
        <v>129</v>
      </c>
      <c r="EB14" s="5" t="s">
        <v>207</v>
      </c>
      <c r="EC14" s="5" t="s">
        <v>129</v>
      </c>
      <c r="ED14" s="5" t="s">
        <v>253</v>
      </c>
      <c r="EE14" s="5" t="s">
        <v>132</v>
      </c>
      <c r="EF14" s="5" t="s">
        <v>169</v>
      </c>
      <c r="EG14" s="5" t="s">
        <v>170</v>
      </c>
      <c r="EH14" s="5" t="s">
        <v>171</v>
      </c>
      <c r="EI14" s="5"/>
      <c r="EJ14" s="6"/>
    </row>
    <row r="15" spans="1:140" ht="15.75" customHeight="1" x14ac:dyDescent="0.25">
      <c r="A15" s="7">
        <v>45718.418516655089</v>
      </c>
      <c r="B15" s="8" t="s">
        <v>134</v>
      </c>
      <c r="C15" s="8">
        <v>23</v>
      </c>
      <c r="D15" s="8" t="s">
        <v>135</v>
      </c>
      <c r="E15" s="8"/>
      <c r="F15" s="8"/>
      <c r="G15" s="8"/>
      <c r="H15" s="8"/>
      <c r="I15" s="8"/>
      <c r="J15" s="8"/>
      <c r="K15" s="8"/>
      <c r="L15" s="8"/>
      <c r="M15" s="8"/>
      <c r="N15" s="8"/>
      <c r="O15" s="8"/>
      <c r="P15" s="8"/>
      <c r="Q15" s="8"/>
      <c r="R15" s="8"/>
      <c r="S15" s="8" t="s">
        <v>135</v>
      </c>
      <c r="T15" s="8" t="s">
        <v>236</v>
      </c>
      <c r="U15" s="8" t="s">
        <v>138</v>
      </c>
      <c r="V15" s="8" t="s">
        <v>138</v>
      </c>
      <c r="W15" s="8" t="s">
        <v>138</v>
      </c>
      <c r="X15" s="8" t="s">
        <v>138</v>
      </c>
      <c r="Y15" s="8" t="s">
        <v>220</v>
      </c>
      <c r="Z15" s="8" t="s">
        <v>138</v>
      </c>
      <c r="AA15" s="8" t="s">
        <v>137</v>
      </c>
      <c r="AB15" s="8" t="s">
        <v>219</v>
      </c>
      <c r="AC15" s="8" t="s">
        <v>140</v>
      </c>
      <c r="AD15" s="8" t="s">
        <v>299</v>
      </c>
      <c r="AE15" s="8" t="s">
        <v>118</v>
      </c>
      <c r="AF15" s="8" t="s">
        <v>176</v>
      </c>
      <c r="AG15" s="8" t="s">
        <v>120</v>
      </c>
      <c r="AH15" s="8" t="s">
        <v>223</v>
      </c>
      <c r="AI15" s="8" t="s">
        <v>245</v>
      </c>
      <c r="AJ15" s="8" t="s">
        <v>225</v>
      </c>
      <c r="AK15" s="8" t="s">
        <v>146</v>
      </c>
      <c r="AL15" s="8" t="s">
        <v>300</v>
      </c>
      <c r="AM15" s="8" t="s">
        <v>301</v>
      </c>
      <c r="AN15" s="8" t="s">
        <v>283</v>
      </c>
      <c r="AO15" s="8" t="s">
        <v>302</v>
      </c>
      <c r="AP15" s="8" t="s">
        <v>150</v>
      </c>
      <c r="AQ15" s="8" t="s">
        <v>150</v>
      </c>
      <c r="AR15" s="8" t="s">
        <v>150</v>
      </c>
      <c r="AS15" s="8" t="s">
        <v>150</v>
      </c>
      <c r="AT15" s="8" t="s">
        <v>151</v>
      </c>
      <c r="AU15" s="8" t="s">
        <v>150</v>
      </c>
      <c r="AV15" s="8" t="s">
        <v>150</v>
      </c>
      <c r="AW15" s="8" t="s">
        <v>150</v>
      </c>
      <c r="AX15" s="8" t="s">
        <v>150</v>
      </c>
      <c r="AY15" s="8"/>
      <c r="AZ15" s="8" t="s">
        <v>269</v>
      </c>
      <c r="BA15" s="8" t="s">
        <v>303</v>
      </c>
      <c r="BB15" s="8" t="s">
        <v>156</v>
      </c>
      <c r="BC15" s="8" t="s">
        <v>157</v>
      </c>
      <c r="BD15" s="8" t="s">
        <v>158</v>
      </c>
      <c r="BE15" s="8" t="s">
        <v>146</v>
      </c>
      <c r="BF15" s="8" t="s">
        <v>285</v>
      </c>
      <c r="BG15" s="8" t="s">
        <v>114</v>
      </c>
      <c r="BH15" s="8"/>
      <c r="BI15" s="8" t="s">
        <v>125</v>
      </c>
      <c r="BJ15" s="8" t="s">
        <v>156</v>
      </c>
      <c r="BK15" s="8" t="s">
        <v>114</v>
      </c>
      <c r="BL15" s="8"/>
      <c r="BM15" s="8" t="s">
        <v>150</v>
      </c>
      <c r="BN15" s="8" t="s">
        <v>152</v>
      </c>
      <c r="BO15" s="8" t="s">
        <v>150</v>
      </c>
      <c r="BP15" s="8" t="s">
        <v>150</v>
      </c>
      <c r="BQ15" s="8" t="s">
        <v>150</v>
      </c>
      <c r="BR15" s="8" t="s">
        <v>273</v>
      </c>
      <c r="BS15" s="8" t="s">
        <v>304</v>
      </c>
      <c r="BT15" s="8" t="s">
        <v>135</v>
      </c>
      <c r="BU15" s="8" t="s">
        <v>288</v>
      </c>
      <c r="BV15" s="8" t="s">
        <v>164</v>
      </c>
      <c r="BW15" s="8" t="s">
        <v>298</v>
      </c>
      <c r="BX15" s="8" t="s">
        <v>146</v>
      </c>
      <c r="BY15" s="8" t="s">
        <v>164</v>
      </c>
      <c r="BZ15" s="8" t="s">
        <v>158</v>
      </c>
      <c r="CA15" s="8" t="s">
        <v>305</v>
      </c>
      <c r="CB15" s="8" t="s">
        <v>146</v>
      </c>
      <c r="CC15" s="8" t="s">
        <v>114</v>
      </c>
      <c r="CD15" s="8"/>
      <c r="CE15" s="8" t="s">
        <v>164</v>
      </c>
      <c r="CF15" s="8" t="s">
        <v>114</v>
      </c>
      <c r="CG15" s="8"/>
      <c r="CH15" s="8" t="s">
        <v>164</v>
      </c>
      <c r="CI15" s="8" t="s">
        <v>240</v>
      </c>
      <c r="CJ15" s="8" t="s">
        <v>164</v>
      </c>
      <c r="CK15" s="8" t="s">
        <v>240</v>
      </c>
      <c r="CL15" s="8" t="s">
        <v>158</v>
      </c>
      <c r="CM15" s="8" t="s">
        <v>158</v>
      </c>
      <c r="CN15" s="8" t="s">
        <v>158</v>
      </c>
      <c r="CO15" s="8" t="s">
        <v>158</v>
      </c>
      <c r="CP15" s="8" t="s">
        <v>252</v>
      </c>
      <c r="CQ15" s="8" t="s">
        <v>156</v>
      </c>
      <c r="CR15" s="8" t="s">
        <v>156</v>
      </c>
      <c r="CS15" s="8" t="s">
        <v>135</v>
      </c>
      <c r="CT15" s="8" t="s">
        <v>306</v>
      </c>
      <c r="CU15" s="8" t="s">
        <v>156</v>
      </c>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t="s">
        <v>128</v>
      </c>
      <c r="EA15" s="8" t="s">
        <v>197</v>
      </c>
      <c r="EB15" s="8" t="s">
        <v>196</v>
      </c>
      <c r="EC15" s="8" t="s">
        <v>129</v>
      </c>
      <c r="ED15" s="8" t="s">
        <v>307</v>
      </c>
      <c r="EE15" s="8" t="s">
        <v>132</v>
      </c>
      <c r="EF15" s="8" t="s">
        <v>169</v>
      </c>
      <c r="EG15" s="8" t="s">
        <v>170</v>
      </c>
      <c r="EH15" s="8" t="s">
        <v>171</v>
      </c>
      <c r="EI15" s="8"/>
      <c r="EJ15" s="9"/>
    </row>
    <row r="16" spans="1:140" ht="15.75" customHeight="1" x14ac:dyDescent="0.25">
      <c r="A16" s="4">
        <v>45718.450821736114</v>
      </c>
      <c r="B16" s="5" t="s">
        <v>134</v>
      </c>
      <c r="C16" s="5">
        <v>18</v>
      </c>
      <c r="D16" s="5" t="s">
        <v>114</v>
      </c>
      <c r="E16" s="5" t="s">
        <v>308</v>
      </c>
      <c r="F16" s="5" t="s">
        <v>309</v>
      </c>
      <c r="G16" s="5" t="s">
        <v>175</v>
      </c>
      <c r="H16" s="5" t="s">
        <v>118</v>
      </c>
      <c r="I16" s="5" t="s">
        <v>176</v>
      </c>
      <c r="J16" s="5" t="s">
        <v>120</v>
      </c>
      <c r="K16" s="5" t="s">
        <v>310</v>
      </c>
      <c r="L16" s="5" t="s">
        <v>311</v>
      </c>
      <c r="M16" s="5" t="s">
        <v>193</v>
      </c>
      <c r="N16" s="5" t="s">
        <v>181</v>
      </c>
      <c r="O16" s="5" t="s">
        <v>204</v>
      </c>
      <c r="P16" s="5" t="s">
        <v>312</v>
      </c>
      <c r="Q16" s="5" t="s">
        <v>313</v>
      </c>
      <c r="R16" s="5" t="s">
        <v>314</v>
      </c>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t="s">
        <v>128</v>
      </c>
      <c r="EA16" s="5" t="s">
        <v>129</v>
      </c>
      <c r="EB16" s="5" t="s">
        <v>207</v>
      </c>
      <c r="EC16" s="5" t="s">
        <v>129</v>
      </c>
      <c r="ED16" s="5" t="s">
        <v>315</v>
      </c>
      <c r="EE16" s="5" t="s">
        <v>209</v>
      </c>
      <c r="EF16" s="5" t="s">
        <v>169</v>
      </c>
      <c r="EG16" s="5" t="s">
        <v>170</v>
      </c>
      <c r="EH16" s="5" t="s">
        <v>171</v>
      </c>
      <c r="EI16" s="5"/>
      <c r="EJ16" s="6"/>
    </row>
    <row r="17" spans="1:140" ht="15.75" customHeight="1" x14ac:dyDescent="0.25">
      <c r="A17" s="7">
        <v>45719.657958703705</v>
      </c>
      <c r="B17" s="8" t="s">
        <v>134</v>
      </c>
      <c r="C17" s="8">
        <v>19</v>
      </c>
      <c r="D17" s="8" t="s">
        <v>135</v>
      </c>
      <c r="E17" s="8"/>
      <c r="F17" s="8"/>
      <c r="G17" s="8"/>
      <c r="H17" s="8"/>
      <c r="I17" s="8"/>
      <c r="J17" s="8"/>
      <c r="K17" s="8"/>
      <c r="L17" s="8"/>
      <c r="M17" s="8"/>
      <c r="N17" s="8"/>
      <c r="O17" s="8"/>
      <c r="P17" s="8"/>
      <c r="Q17" s="8"/>
      <c r="R17" s="8"/>
      <c r="S17" s="8" t="s">
        <v>114</v>
      </c>
      <c r="T17" s="8" t="s">
        <v>316</v>
      </c>
      <c r="U17" s="8" t="s">
        <v>220</v>
      </c>
      <c r="V17" s="8" t="s">
        <v>139</v>
      </c>
      <c r="W17" s="8" t="s">
        <v>139</v>
      </c>
      <c r="X17" s="8" t="s">
        <v>220</v>
      </c>
      <c r="Y17" s="8" t="s">
        <v>139</v>
      </c>
      <c r="Z17" s="8" t="s">
        <v>220</v>
      </c>
      <c r="AA17" s="8" t="s">
        <v>139</v>
      </c>
      <c r="AB17" s="8" t="s">
        <v>139</v>
      </c>
      <c r="AC17" s="8" t="s">
        <v>140</v>
      </c>
      <c r="AD17" s="8" t="s">
        <v>317</v>
      </c>
      <c r="AE17" s="8" t="s">
        <v>118</v>
      </c>
      <c r="AF17" s="8" t="s">
        <v>176</v>
      </c>
      <c r="AG17" s="8" t="s">
        <v>222</v>
      </c>
      <c r="AH17" s="8" t="s">
        <v>223</v>
      </c>
      <c r="AI17" s="8" t="s">
        <v>280</v>
      </c>
      <c r="AJ17" s="8" t="s">
        <v>318</v>
      </c>
      <c r="AK17" s="8" t="s">
        <v>146</v>
      </c>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t="s">
        <v>319</v>
      </c>
      <c r="CW17" s="8" t="s">
        <v>320</v>
      </c>
      <c r="CX17" s="8" t="s">
        <v>269</v>
      </c>
      <c r="CY17" s="8" t="s">
        <v>321</v>
      </c>
      <c r="CZ17" s="8" t="s">
        <v>124</v>
      </c>
      <c r="DA17" s="8" t="s">
        <v>204</v>
      </c>
      <c r="DB17" s="8" t="s">
        <v>135</v>
      </c>
      <c r="DC17" s="8" t="s">
        <v>272</v>
      </c>
      <c r="DD17" s="8" t="s">
        <v>312</v>
      </c>
      <c r="DE17" s="8" t="s">
        <v>114</v>
      </c>
      <c r="DF17" s="8"/>
      <c r="DG17" s="8">
        <v>6</v>
      </c>
      <c r="DH17" s="8" t="s">
        <v>230</v>
      </c>
      <c r="DI17" s="8" t="s">
        <v>164</v>
      </c>
      <c r="DJ17" s="8" t="s">
        <v>232</v>
      </c>
      <c r="DK17" s="8" t="s">
        <v>164</v>
      </c>
      <c r="DL17" s="8" t="s">
        <v>114</v>
      </c>
      <c r="DM17" s="8"/>
      <c r="DN17" s="8" t="s">
        <v>164</v>
      </c>
      <c r="DO17" s="8"/>
      <c r="DP17" s="8" t="s">
        <v>164</v>
      </c>
      <c r="DQ17" s="8"/>
      <c r="DR17" s="8" t="s">
        <v>114</v>
      </c>
      <c r="DS17" s="8"/>
      <c r="DT17" s="8" t="s">
        <v>252</v>
      </c>
      <c r="DU17" s="8" t="s">
        <v>114</v>
      </c>
      <c r="DV17" s="8"/>
      <c r="DW17" s="8" t="s">
        <v>139</v>
      </c>
      <c r="DX17" s="8" t="s">
        <v>139</v>
      </c>
      <c r="DY17" s="8" t="s">
        <v>139</v>
      </c>
      <c r="DZ17" s="8" t="s">
        <v>128</v>
      </c>
      <c r="EA17" s="8" t="s">
        <v>129</v>
      </c>
      <c r="EB17" s="8" t="s">
        <v>130</v>
      </c>
      <c r="EC17" s="8" t="s">
        <v>129</v>
      </c>
      <c r="ED17" s="8" t="s">
        <v>217</v>
      </c>
      <c r="EE17" s="8" t="s">
        <v>132</v>
      </c>
      <c r="EF17" s="8" t="s">
        <v>167</v>
      </c>
      <c r="EG17" s="8">
        <v>79</v>
      </c>
      <c r="EH17" s="8" t="s">
        <v>322</v>
      </c>
      <c r="EI17" s="8"/>
      <c r="EJ17" s="9"/>
    </row>
    <row r="18" spans="1:140" ht="15.75" customHeight="1" x14ac:dyDescent="0.25">
      <c r="A18" s="4">
        <v>45720.538536319444</v>
      </c>
      <c r="B18" s="5" t="s">
        <v>134</v>
      </c>
      <c r="C18" s="5">
        <v>41</v>
      </c>
      <c r="D18" s="5" t="s">
        <v>135</v>
      </c>
      <c r="E18" s="5"/>
      <c r="F18" s="5"/>
      <c r="G18" s="5"/>
      <c r="H18" s="5"/>
      <c r="I18" s="5"/>
      <c r="J18" s="5"/>
      <c r="K18" s="5"/>
      <c r="L18" s="5"/>
      <c r="M18" s="5"/>
      <c r="N18" s="5"/>
      <c r="O18" s="5"/>
      <c r="P18" s="5"/>
      <c r="Q18" s="5"/>
      <c r="R18" s="5"/>
      <c r="S18" s="5" t="s">
        <v>135</v>
      </c>
      <c r="T18" s="5" t="s">
        <v>323</v>
      </c>
      <c r="U18" s="5" t="s">
        <v>220</v>
      </c>
      <c r="V18" s="5" t="s">
        <v>138</v>
      </c>
      <c r="W18" s="5" t="s">
        <v>138</v>
      </c>
      <c r="X18" s="5" t="s">
        <v>139</v>
      </c>
      <c r="Y18" s="5" t="s">
        <v>139</v>
      </c>
      <c r="Z18" s="5" t="s">
        <v>139</v>
      </c>
      <c r="AA18" s="5" t="s">
        <v>138</v>
      </c>
      <c r="AB18" s="5" t="s">
        <v>139</v>
      </c>
      <c r="AC18" s="5" t="s">
        <v>324</v>
      </c>
      <c r="AD18" s="5" t="s">
        <v>325</v>
      </c>
      <c r="AE18" s="5" t="s">
        <v>118</v>
      </c>
      <c r="AF18" s="5" t="s">
        <v>176</v>
      </c>
      <c r="AG18" s="5" t="s">
        <v>120</v>
      </c>
      <c r="AH18" s="5" t="s">
        <v>264</v>
      </c>
      <c r="AI18" s="5" t="s">
        <v>280</v>
      </c>
      <c r="AJ18" s="5" t="s">
        <v>281</v>
      </c>
      <c r="AK18" s="5" t="s">
        <v>156</v>
      </c>
      <c r="AL18" s="5" t="s">
        <v>326</v>
      </c>
      <c r="AM18" s="5" t="s">
        <v>327</v>
      </c>
      <c r="AN18" s="5" t="s">
        <v>267</v>
      </c>
      <c r="AO18" s="5" t="s">
        <v>328</v>
      </c>
      <c r="AP18" s="5" t="s">
        <v>152</v>
      </c>
      <c r="AQ18" s="5" t="s">
        <v>152</v>
      </c>
      <c r="AR18" s="5" t="s">
        <v>152</v>
      </c>
      <c r="AS18" s="5" t="s">
        <v>151</v>
      </c>
      <c r="AT18" s="5" t="s">
        <v>150</v>
      </c>
      <c r="AU18" s="5" t="s">
        <v>151</v>
      </c>
      <c r="AV18" s="5" t="s">
        <v>150</v>
      </c>
      <c r="AW18" s="5" t="s">
        <v>151</v>
      </c>
      <c r="AX18" s="5" t="s">
        <v>152</v>
      </c>
      <c r="AY18" s="5" t="s">
        <v>329</v>
      </c>
      <c r="AZ18" s="5" t="s">
        <v>269</v>
      </c>
      <c r="BA18" s="5" t="s">
        <v>296</v>
      </c>
      <c r="BB18" s="5" t="s">
        <v>156</v>
      </c>
      <c r="BC18" s="5" t="s">
        <v>330</v>
      </c>
      <c r="BD18" s="5" t="s">
        <v>156</v>
      </c>
      <c r="BE18" s="5" t="s">
        <v>146</v>
      </c>
      <c r="BF18" s="5" t="s">
        <v>159</v>
      </c>
      <c r="BG18" s="5" t="s">
        <v>135</v>
      </c>
      <c r="BH18" s="5" t="s">
        <v>331</v>
      </c>
      <c r="BI18" s="5" t="s">
        <v>125</v>
      </c>
      <c r="BJ18" s="5" t="s">
        <v>156</v>
      </c>
      <c r="BK18" s="5" t="s">
        <v>114</v>
      </c>
      <c r="BL18" s="5"/>
      <c r="BM18" s="5" t="s">
        <v>150</v>
      </c>
      <c r="BN18" s="5" t="s">
        <v>150</v>
      </c>
      <c r="BO18" s="5" t="s">
        <v>150</v>
      </c>
      <c r="BP18" s="5" t="s">
        <v>150</v>
      </c>
      <c r="BQ18" s="5" t="s">
        <v>150</v>
      </c>
      <c r="BR18" s="5" t="s">
        <v>273</v>
      </c>
      <c r="BS18" s="5" t="s">
        <v>332</v>
      </c>
      <c r="BT18" s="5" t="s">
        <v>114</v>
      </c>
      <c r="BU18" s="5" t="s">
        <v>333</v>
      </c>
      <c r="BV18" s="5" t="s">
        <v>334</v>
      </c>
      <c r="BW18" s="5" t="s">
        <v>298</v>
      </c>
      <c r="BX18" s="5" t="s">
        <v>156</v>
      </c>
      <c r="BY18" s="5" t="s">
        <v>164</v>
      </c>
      <c r="BZ18" s="5" t="s">
        <v>158</v>
      </c>
      <c r="CA18" s="5" t="s">
        <v>164</v>
      </c>
      <c r="CB18" s="5" t="s">
        <v>158</v>
      </c>
      <c r="CC18" s="5" t="s">
        <v>114</v>
      </c>
      <c r="CD18" s="5"/>
      <c r="CE18" s="5" t="s">
        <v>164</v>
      </c>
      <c r="CF18" s="5" t="s">
        <v>135</v>
      </c>
      <c r="CG18" s="5" t="s">
        <v>335</v>
      </c>
      <c r="CH18" s="5" t="s">
        <v>164</v>
      </c>
      <c r="CI18" s="5" t="s">
        <v>336</v>
      </c>
      <c r="CJ18" s="5" t="s">
        <v>164</v>
      </c>
      <c r="CK18" s="5" t="s">
        <v>337</v>
      </c>
      <c r="CL18" s="5" t="s">
        <v>338</v>
      </c>
      <c r="CM18" s="5" t="s">
        <v>338</v>
      </c>
      <c r="CN18" s="5" t="s">
        <v>156</v>
      </c>
      <c r="CO18" s="5" t="s">
        <v>156</v>
      </c>
      <c r="CP18" s="5" t="s">
        <v>252</v>
      </c>
      <c r="CQ18" s="5" t="s">
        <v>156</v>
      </c>
      <c r="CR18" s="5" t="s">
        <v>156</v>
      </c>
      <c r="CS18" s="5" t="s">
        <v>114</v>
      </c>
      <c r="CT18" s="5"/>
      <c r="CU18" s="5" t="s">
        <v>156</v>
      </c>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t="s">
        <v>128</v>
      </c>
      <c r="EA18" s="5" t="s">
        <v>167</v>
      </c>
      <c r="EB18" s="5" t="s">
        <v>130</v>
      </c>
      <c r="EC18" s="5" t="s">
        <v>167</v>
      </c>
      <c r="ED18" s="5" t="s">
        <v>253</v>
      </c>
      <c r="EE18" s="5" t="s">
        <v>132</v>
      </c>
      <c r="EF18" s="5" t="s">
        <v>290</v>
      </c>
      <c r="EG18" s="5">
        <v>79</v>
      </c>
      <c r="EH18" s="5" t="s">
        <v>339</v>
      </c>
      <c r="EI18" s="5" t="s">
        <v>340</v>
      </c>
      <c r="EJ18" s="6"/>
    </row>
    <row r="19" spans="1:140" ht="15.75" customHeight="1" x14ac:dyDescent="0.25">
      <c r="A19" s="7">
        <v>45720.567363472219</v>
      </c>
      <c r="B19" s="8" t="s">
        <v>134</v>
      </c>
      <c r="C19" s="8">
        <v>29</v>
      </c>
      <c r="D19" s="8" t="s">
        <v>135</v>
      </c>
      <c r="E19" s="8"/>
      <c r="F19" s="8"/>
      <c r="G19" s="8"/>
      <c r="H19" s="8"/>
      <c r="I19" s="8"/>
      <c r="J19" s="8"/>
      <c r="K19" s="8"/>
      <c r="L19" s="8"/>
      <c r="M19" s="8"/>
      <c r="N19" s="8"/>
      <c r="O19" s="8"/>
      <c r="P19" s="8"/>
      <c r="Q19" s="8"/>
      <c r="R19" s="8"/>
      <c r="S19" s="8" t="s">
        <v>135</v>
      </c>
      <c r="T19" s="8" t="s">
        <v>341</v>
      </c>
      <c r="U19" s="8" t="s">
        <v>138</v>
      </c>
      <c r="V19" s="8" t="s">
        <v>138</v>
      </c>
      <c r="W19" s="8" t="s">
        <v>138</v>
      </c>
      <c r="X19" s="8" t="s">
        <v>139</v>
      </c>
      <c r="Y19" s="8" t="s">
        <v>137</v>
      </c>
      <c r="Z19" s="8" t="s">
        <v>139</v>
      </c>
      <c r="AA19" s="8" t="s">
        <v>220</v>
      </c>
      <c r="AB19" s="8" t="s">
        <v>138</v>
      </c>
      <c r="AC19" s="8" t="s">
        <v>324</v>
      </c>
      <c r="AD19" s="8" t="s">
        <v>342</v>
      </c>
      <c r="AE19" s="8" t="s">
        <v>142</v>
      </c>
      <c r="AF19" s="8" t="s">
        <v>119</v>
      </c>
      <c r="AG19" s="8" t="s">
        <v>120</v>
      </c>
      <c r="AH19" s="8" t="s">
        <v>264</v>
      </c>
      <c r="AI19" s="8" t="s">
        <v>280</v>
      </c>
      <c r="AJ19" s="8" t="s">
        <v>281</v>
      </c>
      <c r="AK19" s="8" t="s">
        <v>156</v>
      </c>
      <c r="AL19" s="8"/>
      <c r="AM19" s="8" t="s">
        <v>343</v>
      </c>
      <c r="AN19" s="8" t="s">
        <v>267</v>
      </c>
      <c r="AO19" s="8" t="s">
        <v>295</v>
      </c>
      <c r="AP19" s="8" t="s">
        <v>150</v>
      </c>
      <c r="AQ19" s="8" t="s">
        <v>150</v>
      </c>
      <c r="AR19" s="8" t="s">
        <v>150</v>
      </c>
      <c r="AS19" s="8" t="s">
        <v>150</v>
      </c>
      <c r="AT19" s="8" t="s">
        <v>150</v>
      </c>
      <c r="AU19" s="8" t="s">
        <v>150</v>
      </c>
      <c r="AV19" s="8" t="s">
        <v>150</v>
      </c>
      <c r="AW19" s="8" t="s">
        <v>150</v>
      </c>
      <c r="AX19" s="8" t="s">
        <v>150</v>
      </c>
      <c r="AY19" s="8" t="s">
        <v>329</v>
      </c>
      <c r="AZ19" s="8" t="s">
        <v>154</v>
      </c>
      <c r="BA19" s="8" t="s">
        <v>193</v>
      </c>
      <c r="BB19" s="8" t="s">
        <v>156</v>
      </c>
      <c r="BC19" s="8" t="s">
        <v>344</v>
      </c>
      <c r="BD19" s="8" t="s">
        <v>156</v>
      </c>
      <c r="BE19" s="8" t="s">
        <v>156</v>
      </c>
      <c r="BF19" s="8" t="s">
        <v>285</v>
      </c>
      <c r="BG19" s="8" t="s">
        <v>114</v>
      </c>
      <c r="BH19" s="8"/>
      <c r="BI19" s="8" t="s">
        <v>345</v>
      </c>
      <c r="BJ19" s="8" t="s">
        <v>156</v>
      </c>
      <c r="BK19" s="8" t="s">
        <v>114</v>
      </c>
      <c r="BL19" s="8"/>
      <c r="BM19" s="8" t="s">
        <v>150</v>
      </c>
      <c r="BN19" s="8" t="s">
        <v>150</v>
      </c>
      <c r="BO19" s="8" t="s">
        <v>150</v>
      </c>
      <c r="BP19" s="8" t="s">
        <v>150</v>
      </c>
      <c r="BQ19" s="8" t="s">
        <v>150</v>
      </c>
      <c r="BR19" s="8" t="s">
        <v>273</v>
      </c>
      <c r="BS19" s="8" t="s">
        <v>346</v>
      </c>
      <c r="BT19" s="8" t="s">
        <v>135</v>
      </c>
      <c r="BU19" s="8" t="s">
        <v>288</v>
      </c>
      <c r="BV19" s="8" t="s">
        <v>231</v>
      </c>
      <c r="BW19" s="8" t="s">
        <v>277</v>
      </c>
      <c r="BX19" s="8" t="s">
        <v>146</v>
      </c>
      <c r="BY19" s="8" t="s">
        <v>164</v>
      </c>
      <c r="BZ19" s="8" t="s">
        <v>158</v>
      </c>
      <c r="CA19" s="8" t="s">
        <v>164</v>
      </c>
      <c r="CB19" s="8" t="s">
        <v>158</v>
      </c>
      <c r="CC19" s="8" t="s">
        <v>114</v>
      </c>
      <c r="CD19" s="8"/>
      <c r="CE19" s="8" t="s">
        <v>164</v>
      </c>
      <c r="CF19" s="8" t="s">
        <v>114</v>
      </c>
      <c r="CG19" s="8"/>
      <c r="CH19" s="8" t="s">
        <v>231</v>
      </c>
      <c r="CI19" s="8" t="s">
        <v>347</v>
      </c>
      <c r="CJ19" s="8" t="s">
        <v>164</v>
      </c>
      <c r="CK19" s="8" t="s">
        <v>337</v>
      </c>
      <c r="CL19" s="8" t="s">
        <v>139</v>
      </c>
      <c r="CM19" s="8" t="s">
        <v>139</v>
      </c>
      <c r="CN19" s="8" t="s">
        <v>139</v>
      </c>
      <c r="CO19" s="8" t="s">
        <v>139</v>
      </c>
      <c r="CP19" s="8" t="s">
        <v>166</v>
      </c>
      <c r="CQ19" s="8" t="s">
        <v>156</v>
      </c>
      <c r="CR19" s="8" t="s">
        <v>156</v>
      </c>
      <c r="CS19" s="8" t="s">
        <v>135</v>
      </c>
      <c r="CT19" s="8" t="s">
        <v>348</v>
      </c>
      <c r="CU19" s="8" t="s">
        <v>156</v>
      </c>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t="s">
        <v>128</v>
      </c>
      <c r="EA19" s="8" t="s">
        <v>349</v>
      </c>
      <c r="EB19" s="8" t="s">
        <v>207</v>
      </c>
      <c r="EC19" s="8" t="s">
        <v>167</v>
      </c>
      <c r="ED19" s="8" t="s">
        <v>185</v>
      </c>
      <c r="EE19" s="8" t="s">
        <v>132</v>
      </c>
      <c r="EF19" s="8" t="s">
        <v>350</v>
      </c>
      <c r="EG19" s="8" t="s">
        <v>351</v>
      </c>
      <c r="EH19" s="8" t="s">
        <v>255</v>
      </c>
      <c r="EI19" s="8"/>
      <c r="EJ19" s="9"/>
    </row>
    <row r="20" spans="1:140" ht="15.75" customHeight="1" x14ac:dyDescent="0.25">
      <c r="A20" s="4">
        <v>45720.568697986106</v>
      </c>
      <c r="B20" s="5" t="s">
        <v>113</v>
      </c>
      <c r="C20" s="5">
        <v>37</v>
      </c>
      <c r="D20" s="5" t="s">
        <v>135</v>
      </c>
      <c r="E20" s="5"/>
      <c r="F20" s="5"/>
      <c r="G20" s="5"/>
      <c r="H20" s="5"/>
      <c r="I20" s="5"/>
      <c r="J20" s="5"/>
      <c r="K20" s="5"/>
      <c r="L20" s="5"/>
      <c r="M20" s="5"/>
      <c r="N20" s="5"/>
      <c r="O20" s="5"/>
      <c r="P20" s="5"/>
      <c r="Q20" s="5"/>
      <c r="R20" s="5"/>
      <c r="S20" s="5" t="s">
        <v>135</v>
      </c>
      <c r="T20" s="5" t="s">
        <v>352</v>
      </c>
      <c r="U20" s="5" t="s">
        <v>137</v>
      </c>
      <c r="V20" s="5" t="s">
        <v>138</v>
      </c>
      <c r="W20" s="5" t="s">
        <v>138</v>
      </c>
      <c r="X20" s="5" t="s">
        <v>139</v>
      </c>
      <c r="Y20" s="5" t="s">
        <v>219</v>
      </c>
      <c r="Z20" s="5" t="s">
        <v>219</v>
      </c>
      <c r="AA20" s="5" t="s">
        <v>139</v>
      </c>
      <c r="AB20" s="5" t="s">
        <v>220</v>
      </c>
      <c r="AC20" s="5" t="s">
        <v>324</v>
      </c>
      <c r="AD20" s="5" t="s">
        <v>299</v>
      </c>
      <c r="AE20" s="5" t="s">
        <v>118</v>
      </c>
      <c r="AF20" s="5" t="s">
        <v>176</v>
      </c>
      <c r="AG20" s="5" t="s">
        <v>120</v>
      </c>
      <c r="AH20" s="5" t="s">
        <v>264</v>
      </c>
      <c r="AI20" s="5" t="s">
        <v>280</v>
      </c>
      <c r="AJ20" s="5" t="s">
        <v>145</v>
      </c>
      <c r="AK20" s="5" t="s">
        <v>146</v>
      </c>
      <c r="AL20" s="5" t="s">
        <v>353</v>
      </c>
      <c r="AM20" s="5" t="s">
        <v>354</v>
      </c>
      <c r="AN20" s="5" t="s">
        <v>355</v>
      </c>
      <c r="AO20" s="5" t="s">
        <v>356</v>
      </c>
      <c r="AP20" s="5" t="s">
        <v>150</v>
      </c>
      <c r="AQ20" s="5" t="s">
        <v>150</v>
      </c>
      <c r="AR20" s="5" t="s">
        <v>150</v>
      </c>
      <c r="AS20" s="5" t="s">
        <v>152</v>
      </c>
      <c r="AT20" s="5" t="s">
        <v>357</v>
      </c>
      <c r="AU20" s="5" t="s">
        <v>153</v>
      </c>
      <c r="AV20" s="5" t="s">
        <v>152</v>
      </c>
      <c r="AW20" s="5" t="s">
        <v>152</v>
      </c>
      <c r="AX20" s="5" t="s">
        <v>150</v>
      </c>
      <c r="AY20" s="5" t="s">
        <v>329</v>
      </c>
      <c r="AZ20" s="5" t="s">
        <v>154</v>
      </c>
      <c r="BA20" s="5" t="s">
        <v>193</v>
      </c>
      <c r="BB20" s="5" t="s">
        <v>271</v>
      </c>
      <c r="BC20" s="5" t="s">
        <v>344</v>
      </c>
      <c r="BD20" s="5" t="s">
        <v>156</v>
      </c>
      <c r="BE20" s="5" t="s">
        <v>146</v>
      </c>
      <c r="BF20" s="5" t="s">
        <v>285</v>
      </c>
      <c r="BG20" s="5" t="s">
        <v>114</v>
      </c>
      <c r="BH20" s="5"/>
      <c r="BI20" s="5" t="s">
        <v>125</v>
      </c>
      <c r="BJ20" s="5" t="s">
        <v>156</v>
      </c>
      <c r="BK20" s="5" t="s">
        <v>114</v>
      </c>
      <c r="BL20" s="5"/>
      <c r="BM20" s="5" t="s">
        <v>150</v>
      </c>
      <c r="BN20" s="5" t="s">
        <v>150</v>
      </c>
      <c r="BO20" s="5" t="s">
        <v>150</v>
      </c>
      <c r="BP20" s="5" t="s">
        <v>150</v>
      </c>
      <c r="BQ20" s="5" t="s">
        <v>150</v>
      </c>
      <c r="BR20" s="5" t="s">
        <v>273</v>
      </c>
      <c r="BS20" s="5" t="s">
        <v>332</v>
      </c>
      <c r="BT20" s="5" t="s">
        <v>135</v>
      </c>
      <c r="BU20" s="5" t="s">
        <v>288</v>
      </c>
      <c r="BV20" s="5" t="s">
        <v>334</v>
      </c>
      <c r="BW20" s="5" t="s">
        <v>277</v>
      </c>
      <c r="BX20" s="5" t="s">
        <v>146</v>
      </c>
      <c r="BY20" s="5" t="s">
        <v>164</v>
      </c>
      <c r="BZ20" s="5" t="s">
        <v>158</v>
      </c>
      <c r="CA20" s="5" t="s">
        <v>164</v>
      </c>
      <c r="CB20" s="5" t="s">
        <v>158</v>
      </c>
      <c r="CC20" s="5" t="s">
        <v>114</v>
      </c>
      <c r="CD20" s="5"/>
      <c r="CE20" s="5" t="s">
        <v>164</v>
      </c>
      <c r="CF20" s="5" t="s">
        <v>114</v>
      </c>
      <c r="CG20" s="5"/>
      <c r="CH20" s="5" t="s">
        <v>164</v>
      </c>
      <c r="CI20" s="5"/>
      <c r="CJ20" s="5" t="s">
        <v>164</v>
      </c>
      <c r="CK20" s="5" t="s">
        <v>358</v>
      </c>
      <c r="CL20" s="5" t="s">
        <v>158</v>
      </c>
      <c r="CM20" s="5" t="s">
        <v>146</v>
      </c>
      <c r="CN20" s="5" t="s">
        <v>158</v>
      </c>
      <c r="CO20" s="5" t="s">
        <v>158</v>
      </c>
      <c r="CP20" s="5" t="s">
        <v>166</v>
      </c>
      <c r="CQ20" s="5" t="s">
        <v>146</v>
      </c>
      <c r="CR20" s="5" t="s">
        <v>156</v>
      </c>
      <c r="CS20" s="5" t="s">
        <v>114</v>
      </c>
      <c r="CT20" s="5"/>
      <c r="CU20" s="5" t="s">
        <v>139</v>
      </c>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t="s">
        <v>128</v>
      </c>
      <c r="EA20" s="5" t="s">
        <v>359</v>
      </c>
      <c r="EB20" s="5" t="s">
        <v>130</v>
      </c>
      <c r="EC20" s="5" t="s">
        <v>129</v>
      </c>
      <c r="ED20" s="5" t="s">
        <v>360</v>
      </c>
      <c r="EE20" s="5" t="s">
        <v>132</v>
      </c>
      <c r="EF20" s="5" t="s">
        <v>350</v>
      </c>
      <c r="EG20" s="5" t="s">
        <v>170</v>
      </c>
      <c r="EH20" s="5" t="s">
        <v>361</v>
      </c>
      <c r="EI20" s="5" t="s">
        <v>362</v>
      </c>
      <c r="EJ20" s="6"/>
    </row>
    <row r="21" spans="1:140" ht="15.75" customHeight="1" x14ac:dyDescent="0.25">
      <c r="A21" s="7">
        <v>45720.569842951387</v>
      </c>
      <c r="B21" s="8" t="s">
        <v>134</v>
      </c>
      <c r="C21" s="8">
        <v>28</v>
      </c>
      <c r="D21" s="8" t="s">
        <v>135</v>
      </c>
      <c r="E21" s="8"/>
      <c r="F21" s="8"/>
      <c r="G21" s="8"/>
      <c r="H21" s="8"/>
      <c r="I21" s="8"/>
      <c r="J21" s="8"/>
      <c r="K21" s="8"/>
      <c r="L21" s="8"/>
      <c r="M21" s="8"/>
      <c r="N21" s="8"/>
      <c r="O21" s="8"/>
      <c r="P21" s="8"/>
      <c r="Q21" s="8"/>
      <c r="R21" s="8"/>
      <c r="S21" s="8" t="s">
        <v>114</v>
      </c>
      <c r="T21" s="8" t="s">
        <v>363</v>
      </c>
      <c r="U21" s="8" t="s">
        <v>220</v>
      </c>
      <c r="V21" s="8" t="s">
        <v>138</v>
      </c>
      <c r="W21" s="8" t="s">
        <v>220</v>
      </c>
      <c r="X21" s="8" t="s">
        <v>138</v>
      </c>
      <c r="Y21" s="8" t="s">
        <v>139</v>
      </c>
      <c r="Z21" s="8" t="s">
        <v>138</v>
      </c>
      <c r="AA21" s="8" t="s">
        <v>137</v>
      </c>
      <c r="AB21" s="8" t="s">
        <v>139</v>
      </c>
      <c r="AC21" s="8" t="s">
        <v>140</v>
      </c>
      <c r="AD21" s="8" t="s">
        <v>364</v>
      </c>
      <c r="AE21" s="8" t="s">
        <v>118</v>
      </c>
      <c r="AF21" s="8" t="s">
        <v>176</v>
      </c>
      <c r="AG21" s="8" t="s">
        <v>120</v>
      </c>
      <c r="AH21" s="8" t="s">
        <v>143</v>
      </c>
      <c r="AI21" s="8" t="s">
        <v>280</v>
      </c>
      <c r="AJ21" s="8" t="s">
        <v>318</v>
      </c>
      <c r="AK21" s="8" t="s">
        <v>156</v>
      </c>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t="s">
        <v>227</v>
      </c>
      <c r="CW21" s="8" t="s">
        <v>365</v>
      </c>
      <c r="CX21" s="8" t="s">
        <v>269</v>
      </c>
      <c r="CY21" s="8" t="s">
        <v>366</v>
      </c>
      <c r="CZ21" s="8" t="s">
        <v>204</v>
      </c>
      <c r="DA21" s="8" t="s">
        <v>124</v>
      </c>
      <c r="DB21" s="8" t="s">
        <v>135</v>
      </c>
      <c r="DC21" s="8" t="s">
        <v>272</v>
      </c>
      <c r="DD21" s="8" t="s">
        <v>249</v>
      </c>
      <c r="DE21" s="8" t="s">
        <v>114</v>
      </c>
      <c r="DF21" s="8"/>
      <c r="DG21" s="8">
        <v>5</v>
      </c>
      <c r="DH21" s="8" t="s">
        <v>250</v>
      </c>
      <c r="DI21" s="8" t="s">
        <v>164</v>
      </c>
      <c r="DJ21" s="8" t="s">
        <v>277</v>
      </c>
      <c r="DK21" s="8" t="s">
        <v>164</v>
      </c>
      <c r="DL21" s="8" t="s">
        <v>114</v>
      </c>
      <c r="DM21" s="8"/>
      <c r="DN21" s="8" t="s">
        <v>164</v>
      </c>
      <c r="DO21" s="8"/>
      <c r="DP21" s="8" t="s">
        <v>164</v>
      </c>
      <c r="DQ21" s="8"/>
      <c r="DR21" s="8" t="s">
        <v>114</v>
      </c>
      <c r="DS21" s="8"/>
      <c r="DT21" s="8" t="s">
        <v>166</v>
      </c>
      <c r="DU21" s="8" t="s">
        <v>114</v>
      </c>
      <c r="DV21" s="8"/>
      <c r="DW21" s="8" t="s">
        <v>156</v>
      </c>
      <c r="DX21" s="8" t="s">
        <v>156</v>
      </c>
      <c r="DY21" s="8" t="s">
        <v>156</v>
      </c>
      <c r="DZ21" s="8" t="s">
        <v>128</v>
      </c>
      <c r="EA21" s="8" t="s">
        <v>167</v>
      </c>
      <c r="EB21" s="8" t="s">
        <v>130</v>
      </c>
      <c r="EC21" s="8" t="s">
        <v>129</v>
      </c>
      <c r="ED21" s="8" t="s">
        <v>360</v>
      </c>
      <c r="EE21" s="8" t="s">
        <v>209</v>
      </c>
      <c r="EF21" s="8" t="s">
        <v>169</v>
      </c>
      <c r="EG21" s="8" t="s">
        <v>170</v>
      </c>
      <c r="EH21" s="8" t="s">
        <v>255</v>
      </c>
      <c r="EI21" s="8"/>
      <c r="EJ21" s="9"/>
    </row>
    <row r="22" spans="1:140" ht="15.75" customHeight="1" x14ac:dyDescent="0.25">
      <c r="A22" s="4">
        <v>45720.574490960644</v>
      </c>
      <c r="B22" s="5" t="s">
        <v>134</v>
      </c>
      <c r="C22" s="5">
        <v>24</v>
      </c>
      <c r="D22" s="5" t="s">
        <v>135</v>
      </c>
      <c r="E22" s="5"/>
      <c r="F22" s="5"/>
      <c r="G22" s="5"/>
      <c r="H22" s="5"/>
      <c r="I22" s="5"/>
      <c r="J22" s="5"/>
      <c r="K22" s="5"/>
      <c r="L22" s="5"/>
      <c r="M22" s="5"/>
      <c r="N22" s="5"/>
      <c r="O22" s="5"/>
      <c r="P22" s="5"/>
      <c r="Q22" s="5"/>
      <c r="R22" s="5"/>
      <c r="S22" s="5" t="s">
        <v>135</v>
      </c>
      <c r="T22" s="5" t="s">
        <v>367</v>
      </c>
      <c r="U22" s="5" t="s">
        <v>138</v>
      </c>
      <c r="V22" s="5" t="s">
        <v>138</v>
      </c>
      <c r="W22" s="5" t="s">
        <v>138</v>
      </c>
      <c r="X22" s="5" t="s">
        <v>139</v>
      </c>
      <c r="Y22" s="5" t="s">
        <v>139</v>
      </c>
      <c r="Z22" s="5" t="s">
        <v>138</v>
      </c>
      <c r="AA22" s="5" t="s">
        <v>220</v>
      </c>
      <c r="AB22" s="5" t="s">
        <v>138</v>
      </c>
      <c r="AC22" s="5" t="s">
        <v>324</v>
      </c>
      <c r="AD22" s="5" t="s">
        <v>368</v>
      </c>
      <c r="AE22" s="5" t="s">
        <v>118</v>
      </c>
      <c r="AF22" s="5" t="s">
        <v>176</v>
      </c>
      <c r="AG22" s="5" t="s">
        <v>120</v>
      </c>
      <c r="AH22" s="5" t="s">
        <v>264</v>
      </c>
      <c r="AI22" s="5" t="s">
        <v>369</v>
      </c>
      <c r="AJ22" s="5" t="s">
        <v>281</v>
      </c>
      <c r="AK22" s="5" t="s">
        <v>156</v>
      </c>
      <c r="AL22" s="5" t="s">
        <v>370</v>
      </c>
      <c r="AM22" s="5" t="s">
        <v>282</v>
      </c>
      <c r="AN22" s="5" t="s">
        <v>283</v>
      </c>
      <c r="AO22" s="5" t="s">
        <v>371</v>
      </c>
      <c r="AP22" s="5" t="s">
        <v>150</v>
      </c>
      <c r="AQ22" s="5" t="s">
        <v>150</v>
      </c>
      <c r="AR22" s="5" t="s">
        <v>150</v>
      </c>
      <c r="AS22" s="5" t="s">
        <v>150</v>
      </c>
      <c r="AT22" s="5" t="s">
        <v>150</v>
      </c>
      <c r="AU22" s="5" t="s">
        <v>152</v>
      </c>
      <c r="AV22" s="5" t="s">
        <v>152</v>
      </c>
      <c r="AW22" s="5" t="s">
        <v>151</v>
      </c>
      <c r="AX22" s="5" t="s">
        <v>150</v>
      </c>
      <c r="AY22" s="5" t="s">
        <v>329</v>
      </c>
      <c r="AZ22" s="5" t="s">
        <v>269</v>
      </c>
      <c r="BA22" s="5" t="s">
        <v>372</v>
      </c>
      <c r="BB22" s="5" t="s">
        <v>156</v>
      </c>
      <c r="BC22" s="5" t="s">
        <v>330</v>
      </c>
      <c r="BD22" s="5" t="s">
        <v>146</v>
      </c>
      <c r="BE22" s="5" t="s">
        <v>156</v>
      </c>
      <c r="BF22" s="5" t="s">
        <v>159</v>
      </c>
      <c r="BG22" s="5" t="s">
        <v>114</v>
      </c>
      <c r="BH22" s="5" t="s">
        <v>272</v>
      </c>
      <c r="BI22" s="5" t="s">
        <v>125</v>
      </c>
      <c r="BJ22" s="5" t="s">
        <v>156</v>
      </c>
      <c r="BK22" s="5" t="s">
        <v>114</v>
      </c>
      <c r="BL22" s="5"/>
      <c r="BM22" s="5" t="s">
        <v>150</v>
      </c>
      <c r="BN22" s="5" t="s">
        <v>150</v>
      </c>
      <c r="BO22" s="5" t="s">
        <v>150</v>
      </c>
      <c r="BP22" s="5" t="s">
        <v>150</v>
      </c>
      <c r="BQ22" s="5" t="s">
        <v>150</v>
      </c>
      <c r="BR22" s="5" t="s">
        <v>373</v>
      </c>
      <c r="BS22" s="5" t="s">
        <v>297</v>
      </c>
      <c r="BT22" s="5" t="s">
        <v>135</v>
      </c>
      <c r="BU22" s="5" t="s">
        <v>374</v>
      </c>
      <c r="BV22" s="5" t="s">
        <v>276</v>
      </c>
      <c r="BW22" s="5" t="s">
        <v>375</v>
      </c>
      <c r="BX22" s="5" t="s">
        <v>156</v>
      </c>
      <c r="BY22" s="5" t="s">
        <v>164</v>
      </c>
      <c r="BZ22" s="5" t="s">
        <v>158</v>
      </c>
      <c r="CA22" s="5" t="s">
        <v>164</v>
      </c>
      <c r="CB22" s="5" t="s">
        <v>158</v>
      </c>
      <c r="CC22" s="5" t="s">
        <v>114</v>
      </c>
      <c r="CD22" s="5"/>
      <c r="CE22" s="5" t="s">
        <v>164</v>
      </c>
      <c r="CF22" s="5" t="s">
        <v>114</v>
      </c>
      <c r="CG22" s="5"/>
      <c r="CH22" s="5" t="s">
        <v>231</v>
      </c>
      <c r="CI22" s="5" t="s">
        <v>376</v>
      </c>
      <c r="CJ22" s="5" t="s">
        <v>231</v>
      </c>
      <c r="CK22" s="5" t="s">
        <v>337</v>
      </c>
      <c r="CL22" s="5" t="s">
        <v>338</v>
      </c>
      <c r="CM22" s="5" t="s">
        <v>271</v>
      </c>
      <c r="CN22" s="5" t="s">
        <v>156</v>
      </c>
      <c r="CO22" s="5" t="s">
        <v>156</v>
      </c>
      <c r="CP22" s="5" t="s">
        <v>166</v>
      </c>
      <c r="CQ22" s="5" t="s">
        <v>146</v>
      </c>
      <c r="CR22" s="5" t="s">
        <v>156</v>
      </c>
      <c r="CS22" s="5" t="s">
        <v>114</v>
      </c>
      <c r="CT22" s="5"/>
      <c r="CU22" s="5" t="s">
        <v>146</v>
      </c>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t="s">
        <v>128</v>
      </c>
      <c r="EA22" s="5" t="s">
        <v>167</v>
      </c>
      <c r="EB22" s="5" t="s">
        <v>207</v>
      </c>
      <c r="EC22" s="5" t="s">
        <v>129</v>
      </c>
      <c r="ED22" s="5" t="s">
        <v>377</v>
      </c>
      <c r="EE22" s="5" t="s">
        <v>132</v>
      </c>
      <c r="EF22" s="5" t="s">
        <v>169</v>
      </c>
      <c r="EG22" s="5" t="s">
        <v>378</v>
      </c>
      <c r="EH22" s="5" t="s">
        <v>255</v>
      </c>
      <c r="EI22" s="5" t="s">
        <v>379</v>
      </c>
      <c r="EJ22" s="6" t="s">
        <v>380</v>
      </c>
    </row>
    <row r="23" spans="1:140" ht="15.75" customHeight="1" x14ac:dyDescent="0.25">
      <c r="A23" s="7">
        <v>45720.574933611111</v>
      </c>
      <c r="B23" s="8" t="s">
        <v>134</v>
      </c>
      <c r="C23" s="8">
        <v>27</v>
      </c>
      <c r="D23" s="8" t="s">
        <v>135</v>
      </c>
      <c r="E23" s="8"/>
      <c r="F23" s="8"/>
      <c r="G23" s="8"/>
      <c r="H23" s="8"/>
      <c r="I23" s="8"/>
      <c r="J23" s="8"/>
      <c r="K23" s="8"/>
      <c r="L23" s="8"/>
      <c r="M23" s="8"/>
      <c r="N23" s="8"/>
      <c r="O23" s="8"/>
      <c r="P23" s="8"/>
      <c r="Q23" s="8"/>
      <c r="R23" s="8"/>
      <c r="S23" s="8" t="s">
        <v>135</v>
      </c>
      <c r="T23" s="8" t="s">
        <v>367</v>
      </c>
      <c r="U23" s="8" t="s">
        <v>220</v>
      </c>
      <c r="V23" s="8" t="s">
        <v>138</v>
      </c>
      <c r="W23" s="8" t="s">
        <v>220</v>
      </c>
      <c r="X23" s="8" t="s">
        <v>219</v>
      </c>
      <c r="Y23" s="8" t="s">
        <v>139</v>
      </c>
      <c r="Z23" s="8" t="s">
        <v>139</v>
      </c>
      <c r="AA23" s="8" t="s">
        <v>139</v>
      </c>
      <c r="AB23" s="8" t="s">
        <v>220</v>
      </c>
      <c r="AC23" s="8" t="s">
        <v>324</v>
      </c>
      <c r="AD23" s="8" t="s">
        <v>381</v>
      </c>
      <c r="AE23" s="8" t="s">
        <v>118</v>
      </c>
      <c r="AF23" s="8" t="s">
        <v>176</v>
      </c>
      <c r="AG23" s="8" t="s">
        <v>120</v>
      </c>
      <c r="AH23" s="8" t="s">
        <v>264</v>
      </c>
      <c r="AI23" s="8" t="s">
        <v>369</v>
      </c>
      <c r="AJ23" s="8" t="s">
        <v>281</v>
      </c>
      <c r="AK23" s="8" t="s">
        <v>156</v>
      </c>
      <c r="AL23" s="8" t="s">
        <v>382</v>
      </c>
      <c r="AM23" s="8" t="s">
        <v>383</v>
      </c>
      <c r="AN23" s="8" t="s">
        <v>267</v>
      </c>
      <c r="AO23" s="8" t="s">
        <v>384</v>
      </c>
      <c r="AP23" s="8" t="s">
        <v>150</v>
      </c>
      <c r="AQ23" s="8" t="s">
        <v>150</v>
      </c>
      <c r="AR23" s="8" t="s">
        <v>150</v>
      </c>
      <c r="AS23" s="8" t="s">
        <v>150</v>
      </c>
      <c r="AT23" s="8" t="s">
        <v>150</v>
      </c>
      <c r="AU23" s="8" t="s">
        <v>153</v>
      </c>
      <c r="AV23" s="8" t="s">
        <v>152</v>
      </c>
      <c r="AW23" s="8" t="s">
        <v>152</v>
      </c>
      <c r="AX23" s="8" t="s">
        <v>150</v>
      </c>
      <c r="AY23" s="8" t="s">
        <v>329</v>
      </c>
      <c r="AZ23" s="8" t="s">
        <v>154</v>
      </c>
      <c r="BA23" s="8" t="s">
        <v>385</v>
      </c>
      <c r="BB23" s="8" t="s">
        <v>156</v>
      </c>
      <c r="BC23" s="8" t="s">
        <v>157</v>
      </c>
      <c r="BD23" s="8" t="s">
        <v>158</v>
      </c>
      <c r="BE23" s="8" t="s">
        <v>156</v>
      </c>
      <c r="BF23" s="8" t="s">
        <v>285</v>
      </c>
      <c r="BG23" s="8" t="s">
        <v>114</v>
      </c>
      <c r="BH23" s="8"/>
      <c r="BI23" s="8" t="s">
        <v>125</v>
      </c>
      <c r="BJ23" s="8" t="s">
        <v>156</v>
      </c>
      <c r="BK23" s="8" t="s">
        <v>114</v>
      </c>
      <c r="BL23" s="8"/>
      <c r="BM23" s="8" t="s">
        <v>150</v>
      </c>
      <c r="BN23" s="8" t="s">
        <v>150</v>
      </c>
      <c r="BO23" s="8" t="s">
        <v>152</v>
      </c>
      <c r="BP23" s="8" t="s">
        <v>150</v>
      </c>
      <c r="BQ23" s="8" t="s">
        <v>150</v>
      </c>
      <c r="BR23" s="8" t="s">
        <v>273</v>
      </c>
      <c r="BS23" s="8" t="s">
        <v>332</v>
      </c>
      <c r="BT23" s="8" t="s">
        <v>114</v>
      </c>
      <c r="BU23" s="8"/>
      <c r="BV23" s="8" t="s">
        <v>276</v>
      </c>
      <c r="BW23" s="8" t="s">
        <v>298</v>
      </c>
      <c r="BX23" s="8" t="s">
        <v>146</v>
      </c>
      <c r="BY23" s="8" t="s">
        <v>164</v>
      </c>
      <c r="BZ23" s="8" t="s">
        <v>158</v>
      </c>
      <c r="CA23" s="8" t="s">
        <v>164</v>
      </c>
      <c r="CB23" s="8" t="s">
        <v>158</v>
      </c>
      <c r="CC23" s="8" t="s">
        <v>114</v>
      </c>
      <c r="CD23" s="8"/>
      <c r="CE23" s="8" t="s">
        <v>164</v>
      </c>
      <c r="CF23" s="8" t="s">
        <v>114</v>
      </c>
      <c r="CG23" s="8"/>
      <c r="CH23" s="8" t="s">
        <v>386</v>
      </c>
      <c r="CI23" s="8" t="s">
        <v>336</v>
      </c>
      <c r="CJ23" s="8" t="s">
        <v>164</v>
      </c>
      <c r="CK23" s="8" t="s">
        <v>337</v>
      </c>
      <c r="CL23" s="8" t="s">
        <v>158</v>
      </c>
      <c r="CM23" s="8" t="s">
        <v>158</v>
      </c>
      <c r="CN23" s="8" t="s">
        <v>156</v>
      </c>
      <c r="CO23" s="8" t="s">
        <v>156</v>
      </c>
      <c r="CP23" s="8" t="s">
        <v>166</v>
      </c>
      <c r="CQ23" s="8" t="s">
        <v>146</v>
      </c>
      <c r="CR23" s="8" t="s">
        <v>146</v>
      </c>
      <c r="CS23" s="8" t="s">
        <v>114</v>
      </c>
      <c r="CT23" s="8"/>
      <c r="CU23" s="8" t="s">
        <v>146</v>
      </c>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t="s">
        <v>128</v>
      </c>
      <c r="EA23" s="8" t="s">
        <v>387</v>
      </c>
      <c r="EB23" s="8" t="s">
        <v>207</v>
      </c>
      <c r="EC23" s="8" t="s">
        <v>129</v>
      </c>
      <c r="ED23" s="8" t="s">
        <v>253</v>
      </c>
      <c r="EE23" s="8" t="s">
        <v>132</v>
      </c>
      <c r="EF23" s="8" t="s">
        <v>290</v>
      </c>
      <c r="EG23" s="8">
        <v>79</v>
      </c>
      <c r="EH23" s="8" t="s">
        <v>255</v>
      </c>
      <c r="EI23" s="8" t="s">
        <v>388</v>
      </c>
      <c r="EJ23" s="9" t="s">
        <v>389</v>
      </c>
    </row>
    <row r="24" spans="1:140" ht="15.75" customHeight="1" x14ac:dyDescent="0.25">
      <c r="A24" s="4">
        <v>45721.671507766208</v>
      </c>
      <c r="B24" s="5" t="s">
        <v>134</v>
      </c>
      <c r="C24" s="5">
        <v>38</v>
      </c>
      <c r="D24" s="5" t="s">
        <v>135</v>
      </c>
      <c r="E24" s="5"/>
      <c r="F24" s="5"/>
      <c r="G24" s="5"/>
      <c r="H24" s="5"/>
      <c r="I24" s="5"/>
      <c r="J24" s="5"/>
      <c r="K24" s="5"/>
      <c r="L24" s="5"/>
      <c r="M24" s="5"/>
      <c r="N24" s="5"/>
      <c r="O24" s="5"/>
      <c r="P24" s="5"/>
      <c r="Q24" s="5"/>
      <c r="R24" s="5"/>
      <c r="S24" s="5" t="s">
        <v>135</v>
      </c>
      <c r="T24" s="5" t="s">
        <v>236</v>
      </c>
      <c r="U24" s="5" t="s">
        <v>220</v>
      </c>
      <c r="V24" s="5" t="s">
        <v>138</v>
      </c>
      <c r="W24" s="5" t="s">
        <v>138</v>
      </c>
      <c r="X24" s="5" t="s">
        <v>220</v>
      </c>
      <c r="Y24" s="5" t="s">
        <v>220</v>
      </c>
      <c r="Z24" s="5" t="s">
        <v>220</v>
      </c>
      <c r="AA24" s="5" t="s">
        <v>220</v>
      </c>
      <c r="AB24" s="5" t="s">
        <v>138</v>
      </c>
      <c r="AC24" s="5" t="s">
        <v>140</v>
      </c>
      <c r="AD24" s="5" t="s">
        <v>390</v>
      </c>
      <c r="AE24" s="5" t="s">
        <v>118</v>
      </c>
      <c r="AF24" s="5" t="s">
        <v>176</v>
      </c>
      <c r="AG24" s="5" t="s">
        <v>120</v>
      </c>
      <c r="AH24" s="5" t="s">
        <v>264</v>
      </c>
      <c r="AI24" s="5" t="s">
        <v>391</v>
      </c>
      <c r="AJ24" s="5" t="s">
        <v>225</v>
      </c>
      <c r="AK24" s="5" t="s">
        <v>139</v>
      </c>
      <c r="AL24" s="5" t="s">
        <v>392</v>
      </c>
      <c r="AM24" s="5" t="s">
        <v>393</v>
      </c>
      <c r="AN24" s="5" t="s">
        <v>267</v>
      </c>
      <c r="AO24" s="5" t="s">
        <v>394</v>
      </c>
      <c r="AP24" s="5" t="s">
        <v>150</v>
      </c>
      <c r="AQ24" s="5" t="s">
        <v>150</v>
      </c>
      <c r="AR24" s="5" t="s">
        <v>150</v>
      </c>
      <c r="AS24" s="5" t="s">
        <v>151</v>
      </c>
      <c r="AT24" s="5" t="s">
        <v>151</v>
      </c>
      <c r="AU24" s="5" t="s">
        <v>150</v>
      </c>
      <c r="AV24" s="5" t="s">
        <v>151</v>
      </c>
      <c r="AW24" s="5" t="s">
        <v>151</v>
      </c>
      <c r="AX24" s="5" t="s">
        <v>150</v>
      </c>
      <c r="AY24" s="5" t="s">
        <v>329</v>
      </c>
      <c r="AZ24" s="5" t="s">
        <v>154</v>
      </c>
      <c r="BA24" s="5" t="s">
        <v>395</v>
      </c>
      <c r="BB24" s="5" t="s">
        <v>146</v>
      </c>
      <c r="BC24" s="5" t="s">
        <v>157</v>
      </c>
      <c r="BD24" s="5" t="s">
        <v>158</v>
      </c>
      <c r="BE24" s="5" t="s">
        <v>139</v>
      </c>
      <c r="BF24" s="5" t="s">
        <v>159</v>
      </c>
      <c r="BG24" s="5" t="s">
        <v>114</v>
      </c>
      <c r="BH24" s="5" t="s">
        <v>396</v>
      </c>
      <c r="BI24" s="5" t="s">
        <v>182</v>
      </c>
      <c r="BJ24" s="5" t="s">
        <v>146</v>
      </c>
      <c r="BK24" s="5" t="s">
        <v>114</v>
      </c>
      <c r="BL24" s="5" t="s">
        <v>397</v>
      </c>
      <c r="BM24" s="5" t="s">
        <v>150</v>
      </c>
      <c r="BN24" s="5" t="s">
        <v>153</v>
      </c>
      <c r="BO24" s="5" t="s">
        <v>152</v>
      </c>
      <c r="BP24" s="5" t="s">
        <v>152</v>
      </c>
      <c r="BQ24" s="5" t="s">
        <v>152</v>
      </c>
      <c r="BR24" s="5" t="s">
        <v>398</v>
      </c>
      <c r="BS24" s="5" t="s">
        <v>274</v>
      </c>
      <c r="BT24" s="5" t="s">
        <v>135</v>
      </c>
      <c r="BU24" s="5" t="s">
        <v>288</v>
      </c>
      <c r="BV24" s="5" t="s">
        <v>276</v>
      </c>
      <c r="BW24" s="5" t="s">
        <v>399</v>
      </c>
      <c r="BX24" s="5" t="s">
        <v>139</v>
      </c>
      <c r="BY24" s="5" t="s">
        <v>164</v>
      </c>
      <c r="BZ24" s="5" t="s">
        <v>158</v>
      </c>
      <c r="CA24" s="5" t="s">
        <v>164</v>
      </c>
      <c r="CB24" s="5" t="s">
        <v>158</v>
      </c>
      <c r="CC24" s="5" t="s">
        <v>114</v>
      </c>
      <c r="CD24" s="5"/>
      <c r="CE24" s="5" t="s">
        <v>164</v>
      </c>
      <c r="CF24" s="5" t="s">
        <v>114</v>
      </c>
      <c r="CG24" s="5"/>
      <c r="CH24" s="5" t="s">
        <v>164</v>
      </c>
      <c r="CI24" s="5" t="s">
        <v>400</v>
      </c>
      <c r="CJ24" s="5" t="s">
        <v>164</v>
      </c>
      <c r="CK24" s="5" t="s">
        <v>234</v>
      </c>
      <c r="CL24" s="5" t="s">
        <v>158</v>
      </c>
      <c r="CM24" s="5" t="s">
        <v>158</v>
      </c>
      <c r="CN24" s="5" t="s">
        <v>158</v>
      </c>
      <c r="CO24" s="5" t="s">
        <v>158</v>
      </c>
      <c r="CP24" s="5" t="s">
        <v>252</v>
      </c>
      <c r="CQ24" s="5" t="s">
        <v>146</v>
      </c>
      <c r="CR24" s="5" t="s">
        <v>146</v>
      </c>
      <c r="CS24" s="5" t="s">
        <v>114</v>
      </c>
      <c r="CT24" s="5"/>
      <c r="CU24" s="5" t="s">
        <v>146</v>
      </c>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t="s">
        <v>401</v>
      </c>
      <c r="EA24" s="5"/>
      <c r="EB24" s="5"/>
      <c r="EC24" s="5"/>
      <c r="ED24" s="5"/>
      <c r="EE24" s="5"/>
      <c r="EF24" s="5"/>
      <c r="EG24" s="5"/>
      <c r="EH24" s="5"/>
      <c r="EI24" s="5"/>
      <c r="EJ24" s="6"/>
    </row>
    <row r="25" spans="1:140" ht="12.5" x14ac:dyDescent="0.25">
      <c r="A25" s="7">
        <v>45722.649458703701</v>
      </c>
      <c r="B25" s="8" t="s">
        <v>134</v>
      </c>
      <c r="C25" s="8">
        <v>27</v>
      </c>
      <c r="D25" s="8" t="s">
        <v>135</v>
      </c>
      <c r="E25" s="8"/>
      <c r="F25" s="8"/>
      <c r="G25" s="8"/>
      <c r="H25" s="8"/>
      <c r="I25" s="8"/>
      <c r="J25" s="8"/>
      <c r="K25" s="8"/>
      <c r="L25" s="8"/>
      <c r="M25" s="8"/>
      <c r="N25" s="8"/>
      <c r="O25" s="8"/>
      <c r="P25" s="8"/>
      <c r="Q25" s="8"/>
      <c r="R25" s="8"/>
      <c r="S25" s="8" t="s">
        <v>135</v>
      </c>
      <c r="T25" s="8" t="s">
        <v>402</v>
      </c>
      <c r="U25" s="8" t="s">
        <v>220</v>
      </c>
      <c r="V25" s="8" t="s">
        <v>138</v>
      </c>
      <c r="W25" s="8" t="s">
        <v>138</v>
      </c>
      <c r="X25" s="8" t="s">
        <v>138</v>
      </c>
      <c r="Y25" s="8" t="s">
        <v>139</v>
      </c>
      <c r="Z25" s="8" t="s">
        <v>139</v>
      </c>
      <c r="AA25" s="8" t="s">
        <v>139</v>
      </c>
      <c r="AB25" s="8" t="s">
        <v>139</v>
      </c>
      <c r="AC25" s="8" t="s">
        <v>140</v>
      </c>
      <c r="AD25" s="8" t="s">
        <v>403</v>
      </c>
      <c r="AE25" s="8" t="s">
        <v>118</v>
      </c>
      <c r="AF25" s="8" t="s">
        <v>176</v>
      </c>
      <c r="AG25" s="8" t="s">
        <v>120</v>
      </c>
      <c r="AH25" s="8" t="s">
        <v>264</v>
      </c>
      <c r="AI25" s="8" t="s">
        <v>369</v>
      </c>
      <c r="AJ25" s="8" t="s">
        <v>318</v>
      </c>
      <c r="AK25" s="8" t="s">
        <v>146</v>
      </c>
      <c r="AL25" s="8"/>
      <c r="AM25" s="8" t="s">
        <v>404</v>
      </c>
      <c r="AN25" s="8" t="s">
        <v>148</v>
      </c>
      <c r="AO25" s="8" t="s">
        <v>405</v>
      </c>
      <c r="AP25" s="8" t="s">
        <v>150</v>
      </c>
      <c r="AQ25" s="8" t="s">
        <v>150</v>
      </c>
      <c r="AR25" s="8" t="s">
        <v>150</v>
      </c>
      <c r="AS25" s="8" t="s">
        <v>151</v>
      </c>
      <c r="AT25" s="8" t="s">
        <v>150</v>
      </c>
      <c r="AU25" s="8" t="s">
        <v>151</v>
      </c>
      <c r="AV25" s="8" t="s">
        <v>151</v>
      </c>
      <c r="AW25" s="8" t="s">
        <v>150</v>
      </c>
      <c r="AX25" s="8" t="s">
        <v>150</v>
      </c>
      <c r="AY25" s="8" t="s">
        <v>406</v>
      </c>
      <c r="AZ25" s="8" t="s">
        <v>269</v>
      </c>
      <c r="BA25" s="8" t="s">
        <v>407</v>
      </c>
      <c r="BB25" s="8" t="s">
        <v>139</v>
      </c>
      <c r="BC25" s="8" t="s">
        <v>157</v>
      </c>
      <c r="BD25" s="8" t="s">
        <v>158</v>
      </c>
      <c r="BE25" s="8" t="s">
        <v>146</v>
      </c>
      <c r="BF25" s="8" t="s">
        <v>159</v>
      </c>
      <c r="BG25" s="8" t="s">
        <v>114</v>
      </c>
      <c r="BH25" s="8"/>
      <c r="BI25" s="8" t="s">
        <v>182</v>
      </c>
      <c r="BJ25" s="8" t="s">
        <v>156</v>
      </c>
      <c r="BK25" s="8" t="s">
        <v>114</v>
      </c>
      <c r="BL25" s="8" t="s">
        <v>408</v>
      </c>
      <c r="BM25" s="8" t="s">
        <v>150</v>
      </c>
      <c r="BN25" s="8" t="s">
        <v>150</v>
      </c>
      <c r="BO25" s="8" t="s">
        <v>150</v>
      </c>
      <c r="BP25" s="8" t="s">
        <v>150</v>
      </c>
      <c r="BQ25" s="8" t="s">
        <v>150</v>
      </c>
      <c r="BR25" s="8" t="s">
        <v>409</v>
      </c>
      <c r="BS25" s="8" t="s">
        <v>410</v>
      </c>
      <c r="BT25" s="8" t="s">
        <v>135</v>
      </c>
      <c r="BU25" s="8" t="s">
        <v>288</v>
      </c>
      <c r="BV25" s="8" t="s">
        <v>305</v>
      </c>
      <c r="BW25" s="8" t="s">
        <v>375</v>
      </c>
      <c r="BX25" s="8" t="s">
        <v>146</v>
      </c>
      <c r="BY25" s="8" t="s">
        <v>164</v>
      </c>
      <c r="BZ25" s="8" t="s">
        <v>158</v>
      </c>
      <c r="CA25" s="8" t="s">
        <v>164</v>
      </c>
      <c r="CB25" s="8" t="s">
        <v>146</v>
      </c>
      <c r="CC25" s="8" t="s">
        <v>135</v>
      </c>
      <c r="CD25" s="8" t="s">
        <v>411</v>
      </c>
      <c r="CE25" s="8" t="s">
        <v>164</v>
      </c>
      <c r="CF25" s="8" t="s">
        <v>114</v>
      </c>
      <c r="CG25" s="8"/>
      <c r="CH25" s="8" t="s">
        <v>164</v>
      </c>
      <c r="CI25" s="8" t="s">
        <v>412</v>
      </c>
      <c r="CJ25" s="8" t="s">
        <v>164</v>
      </c>
      <c r="CK25" s="8" t="s">
        <v>412</v>
      </c>
      <c r="CL25" s="8" t="s">
        <v>158</v>
      </c>
      <c r="CM25" s="8" t="s">
        <v>158</v>
      </c>
      <c r="CN25" s="8" t="s">
        <v>158</v>
      </c>
      <c r="CO25" s="8" t="s">
        <v>158</v>
      </c>
      <c r="CP25" s="8" t="s">
        <v>413</v>
      </c>
      <c r="CQ25" s="8" t="s">
        <v>146</v>
      </c>
      <c r="CR25" s="8" t="s">
        <v>146</v>
      </c>
      <c r="CS25" s="8" t="s">
        <v>114</v>
      </c>
      <c r="CT25" s="8"/>
      <c r="CU25" s="8" t="s">
        <v>146</v>
      </c>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t="s">
        <v>128</v>
      </c>
      <c r="EA25" s="8" t="s">
        <v>167</v>
      </c>
      <c r="EB25" s="8" t="s">
        <v>130</v>
      </c>
      <c r="EC25" s="8" t="s">
        <v>129</v>
      </c>
      <c r="ED25" s="8" t="s">
        <v>414</v>
      </c>
      <c r="EE25" s="8" t="s">
        <v>132</v>
      </c>
      <c r="EF25" s="8" t="s">
        <v>350</v>
      </c>
      <c r="EG25" s="8" t="s">
        <v>170</v>
      </c>
      <c r="EH25" s="8" t="s">
        <v>255</v>
      </c>
      <c r="EI25" s="8"/>
      <c r="EJ25" s="9"/>
    </row>
    <row r="26" spans="1:140" ht="12.5" x14ac:dyDescent="0.25">
      <c r="A26" s="4">
        <v>45727.789613935187</v>
      </c>
      <c r="B26" s="5" t="s">
        <v>134</v>
      </c>
      <c r="C26" s="5">
        <v>30</v>
      </c>
      <c r="D26" s="5" t="s">
        <v>135</v>
      </c>
      <c r="E26" s="5"/>
      <c r="F26" s="5"/>
      <c r="G26" s="5"/>
      <c r="H26" s="5"/>
      <c r="I26" s="5"/>
      <c r="J26" s="5"/>
      <c r="K26" s="5"/>
      <c r="L26" s="5"/>
      <c r="M26" s="5"/>
      <c r="N26" s="5"/>
      <c r="O26" s="5"/>
      <c r="P26" s="5"/>
      <c r="Q26" s="5"/>
      <c r="R26" s="5"/>
      <c r="S26" s="5" t="s">
        <v>135</v>
      </c>
      <c r="T26" s="5" t="s">
        <v>415</v>
      </c>
      <c r="U26" s="5" t="s">
        <v>139</v>
      </c>
      <c r="V26" s="5" t="s">
        <v>138</v>
      </c>
      <c r="W26" s="5" t="s">
        <v>138</v>
      </c>
      <c r="X26" s="5" t="s">
        <v>220</v>
      </c>
      <c r="Y26" s="5" t="s">
        <v>139</v>
      </c>
      <c r="Z26" s="5" t="s">
        <v>138</v>
      </c>
      <c r="AA26" s="5" t="s">
        <v>137</v>
      </c>
      <c r="AB26" s="5" t="s">
        <v>220</v>
      </c>
      <c r="AC26" s="5" t="s">
        <v>140</v>
      </c>
      <c r="AD26" s="5" t="s">
        <v>279</v>
      </c>
      <c r="AE26" s="5" t="s">
        <v>118</v>
      </c>
      <c r="AF26" s="5" t="s">
        <v>176</v>
      </c>
      <c r="AG26" s="5" t="s">
        <v>120</v>
      </c>
      <c r="AH26" s="5" t="s">
        <v>264</v>
      </c>
      <c r="AI26" s="5" t="s">
        <v>280</v>
      </c>
      <c r="AJ26" s="5" t="s">
        <v>416</v>
      </c>
      <c r="AK26" s="5" t="s">
        <v>156</v>
      </c>
      <c r="AL26" s="5" t="s">
        <v>417</v>
      </c>
      <c r="AM26" s="5" t="s">
        <v>418</v>
      </c>
      <c r="AN26" s="5" t="s">
        <v>267</v>
      </c>
      <c r="AO26" s="5" t="s">
        <v>419</v>
      </c>
      <c r="AP26" s="5" t="s">
        <v>150</v>
      </c>
      <c r="AQ26" s="5" t="s">
        <v>152</v>
      </c>
      <c r="AR26" s="5" t="s">
        <v>150</v>
      </c>
      <c r="AS26" s="5" t="s">
        <v>151</v>
      </c>
      <c r="AT26" s="5" t="s">
        <v>150</v>
      </c>
      <c r="AU26" s="5" t="s">
        <v>151</v>
      </c>
      <c r="AV26" s="5" t="s">
        <v>151</v>
      </c>
      <c r="AW26" s="5" t="s">
        <v>151</v>
      </c>
      <c r="AX26" s="5" t="s">
        <v>152</v>
      </c>
      <c r="AY26" s="5" t="s">
        <v>329</v>
      </c>
      <c r="AZ26" s="5" t="s">
        <v>154</v>
      </c>
      <c r="BA26" s="5" t="s">
        <v>420</v>
      </c>
      <c r="BB26" s="5" t="s">
        <v>156</v>
      </c>
      <c r="BC26" s="5" t="s">
        <v>157</v>
      </c>
      <c r="BD26" s="5" t="s">
        <v>158</v>
      </c>
      <c r="BE26" s="5" t="s">
        <v>156</v>
      </c>
      <c r="BF26" s="5" t="s">
        <v>421</v>
      </c>
      <c r="BG26" s="5" t="s">
        <v>135</v>
      </c>
      <c r="BH26" s="5" t="s">
        <v>422</v>
      </c>
      <c r="BI26" s="5" t="s">
        <v>423</v>
      </c>
      <c r="BJ26" s="5" t="s">
        <v>156</v>
      </c>
      <c r="BK26" s="5" t="s">
        <v>135</v>
      </c>
      <c r="BL26" s="5" t="s">
        <v>424</v>
      </c>
      <c r="BM26" s="5" t="s">
        <v>150</v>
      </c>
      <c r="BN26" s="5" t="s">
        <v>150</v>
      </c>
      <c r="BO26" s="5" t="s">
        <v>150</v>
      </c>
      <c r="BP26" s="5" t="s">
        <v>150</v>
      </c>
      <c r="BQ26" s="5" t="s">
        <v>150</v>
      </c>
      <c r="BR26" s="5" t="s">
        <v>273</v>
      </c>
      <c r="BS26" s="5" t="s">
        <v>297</v>
      </c>
      <c r="BT26" s="5" t="s">
        <v>135</v>
      </c>
      <c r="BU26" s="5" t="s">
        <v>288</v>
      </c>
      <c r="BV26" s="5" t="s">
        <v>305</v>
      </c>
      <c r="BW26" s="5" t="s">
        <v>298</v>
      </c>
      <c r="BX26" s="5" t="s">
        <v>156</v>
      </c>
      <c r="BY26" s="5" t="s">
        <v>164</v>
      </c>
      <c r="BZ26" s="5" t="s">
        <v>158</v>
      </c>
      <c r="CA26" s="5" t="s">
        <v>164</v>
      </c>
      <c r="CB26" s="5" t="s">
        <v>158</v>
      </c>
      <c r="CC26" s="5" t="s">
        <v>114</v>
      </c>
      <c r="CD26" s="5"/>
      <c r="CE26" s="5" t="s">
        <v>164</v>
      </c>
      <c r="CF26" s="5" t="s">
        <v>114</v>
      </c>
      <c r="CG26" s="5"/>
      <c r="CH26" s="5" t="s">
        <v>164</v>
      </c>
      <c r="CI26" s="5"/>
      <c r="CJ26" s="5" t="s">
        <v>164</v>
      </c>
      <c r="CK26" s="5"/>
      <c r="CL26" s="5" t="s">
        <v>158</v>
      </c>
      <c r="CM26" s="5" t="s">
        <v>158</v>
      </c>
      <c r="CN26" s="5" t="s">
        <v>158</v>
      </c>
      <c r="CO26" s="5" t="s">
        <v>158</v>
      </c>
      <c r="CP26" s="5" t="s">
        <v>425</v>
      </c>
      <c r="CQ26" s="5" t="s">
        <v>156</v>
      </c>
      <c r="CR26" s="5" t="s">
        <v>156</v>
      </c>
      <c r="CS26" s="5" t="s">
        <v>114</v>
      </c>
      <c r="CT26" s="5"/>
      <c r="CU26" s="5" t="s">
        <v>156</v>
      </c>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t="s">
        <v>128</v>
      </c>
      <c r="EA26" s="5" t="s">
        <v>129</v>
      </c>
      <c r="EB26" s="5" t="s">
        <v>426</v>
      </c>
      <c r="EC26" s="5" t="s">
        <v>167</v>
      </c>
      <c r="ED26" s="5" t="s">
        <v>253</v>
      </c>
      <c r="EE26" s="5" t="s">
        <v>427</v>
      </c>
      <c r="EF26" s="5" t="s">
        <v>350</v>
      </c>
      <c r="EG26" s="5" t="s">
        <v>170</v>
      </c>
      <c r="EH26" s="5" t="s">
        <v>428</v>
      </c>
      <c r="EI26" s="5"/>
      <c r="EJ26" s="6"/>
    </row>
    <row r="27" spans="1:140" ht="12.5" x14ac:dyDescent="0.25">
      <c r="A27" s="7">
        <v>45729.944648784724</v>
      </c>
      <c r="B27" s="8" t="s">
        <v>134</v>
      </c>
      <c r="C27" s="8">
        <v>34</v>
      </c>
      <c r="D27" s="8" t="s">
        <v>135</v>
      </c>
      <c r="E27" s="8"/>
      <c r="F27" s="8"/>
      <c r="G27" s="8"/>
      <c r="H27" s="8"/>
      <c r="I27" s="8"/>
      <c r="J27" s="8"/>
      <c r="K27" s="8"/>
      <c r="L27" s="8"/>
      <c r="M27" s="8"/>
      <c r="N27" s="8"/>
      <c r="O27" s="8"/>
      <c r="P27" s="8"/>
      <c r="Q27" s="8"/>
      <c r="R27" s="8"/>
      <c r="S27" s="8" t="s">
        <v>135</v>
      </c>
      <c r="T27" s="8" t="s">
        <v>429</v>
      </c>
      <c r="U27" s="8" t="s">
        <v>139</v>
      </c>
      <c r="V27" s="8" t="s">
        <v>138</v>
      </c>
      <c r="W27" s="8" t="s">
        <v>138</v>
      </c>
      <c r="X27" s="8" t="s">
        <v>138</v>
      </c>
      <c r="Y27" s="8" t="s">
        <v>220</v>
      </c>
      <c r="Z27" s="8" t="s">
        <v>220</v>
      </c>
      <c r="AA27" s="8" t="s">
        <v>137</v>
      </c>
      <c r="AB27" s="8" t="s">
        <v>219</v>
      </c>
      <c r="AC27" s="8" t="s">
        <v>324</v>
      </c>
      <c r="AD27" s="8" t="s">
        <v>430</v>
      </c>
      <c r="AE27" s="8" t="s">
        <v>118</v>
      </c>
      <c r="AF27" s="8" t="s">
        <v>119</v>
      </c>
      <c r="AG27" s="8" t="s">
        <v>120</v>
      </c>
      <c r="AH27" s="8" t="s">
        <v>264</v>
      </c>
      <c r="AI27" s="8" t="s">
        <v>369</v>
      </c>
      <c r="AJ27" s="8" t="s">
        <v>145</v>
      </c>
      <c r="AK27" s="8" t="s">
        <v>156</v>
      </c>
      <c r="AL27" s="8"/>
      <c r="AM27" s="8" t="s">
        <v>431</v>
      </c>
      <c r="AN27" s="8" t="s">
        <v>148</v>
      </c>
      <c r="AO27" s="8" t="s">
        <v>432</v>
      </c>
      <c r="AP27" s="8" t="s">
        <v>150</v>
      </c>
      <c r="AQ27" s="8" t="s">
        <v>150</v>
      </c>
      <c r="AR27" s="8" t="s">
        <v>150</v>
      </c>
      <c r="AS27" s="8" t="s">
        <v>150</v>
      </c>
      <c r="AT27" s="8" t="s">
        <v>150</v>
      </c>
      <c r="AU27" s="8" t="s">
        <v>152</v>
      </c>
      <c r="AV27" s="8" t="s">
        <v>150</v>
      </c>
      <c r="AW27" s="8" t="s">
        <v>150</v>
      </c>
      <c r="AX27" s="8" t="s">
        <v>150</v>
      </c>
      <c r="AY27" s="8" t="s">
        <v>406</v>
      </c>
      <c r="AZ27" s="8" t="s">
        <v>269</v>
      </c>
      <c r="BA27" s="8" t="s">
        <v>193</v>
      </c>
      <c r="BB27" s="8" t="s">
        <v>139</v>
      </c>
      <c r="BC27" s="8" t="s">
        <v>344</v>
      </c>
      <c r="BD27" s="8" t="s">
        <v>139</v>
      </c>
      <c r="BE27" s="8" t="s">
        <v>156</v>
      </c>
      <c r="BF27" s="8" t="s">
        <v>159</v>
      </c>
      <c r="BG27" s="8" t="s">
        <v>114</v>
      </c>
      <c r="BH27" s="8" t="s">
        <v>433</v>
      </c>
      <c r="BI27" s="8" t="s">
        <v>125</v>
      </c>
      <c r="BJ27" s="8" t="s">
        <v>156</v>
      </c>
      <c r="BK27" s="8" t="s">
        <v>114</v>
      </c>
      <c r="BL27" s="8"/>
      <c r="BM27" s="8" t="s">
        <v>150</v>
      </c>
      <c r="BN27" s="8" t="s">
        <v>152</v>
      </c>
      <c r="BO27" s="8" t="s">
        <v>150</v>
      </c>
      <c r="BP27" s="8" t="s">
        <v>150</v>
      </c>
      <c r="BQ27" s="8" t="s">
        <v>150</v>
      </c>
      <c r="BR27" s="8" t="s">
        <v>273</v>
      </c>
      <c r="BS27" s="8" t="s">
        <v>297</v>
      </c>
      <c r="BT27" s="8" t="s">
        <v>114</v>
      </c>
      <c r="BU27" s="8" t="s">
        <v>333</v>
      </c>
      <c r="BV27" s="8" t="s">
        <v>231</v>
      </c>
      <c r="BW27" s="8" t="s">
        <v>298</v>
      </c>
      <c r="BX27" s="8" t="s">
        <v>156</v>
      </c>
      <c r="BY27" s="8" t="s">
        <v>305</v>
      </c>
      <c r="BZ27" s="8" t="s">
        <v>156</v>
      </c>
      <c r="CA27" s="8" t="s">
        <v>231</v>
      </c>
      <c r="CB27" s="8" t="s">
        <v>156</v>
      </c>
      <c r="CC27" s="8" t="s">
        <v>114</v>
      </c>
      <c r="CD27" s="8"/>
      <c r="CE27" s="8" t="s">
        <v>164</v>
      </c>
      <c r="CF27" s="8" t="s">
        <v>114</v>
      </c>
      <c r="CG27" s="8"/>
      <c r="CH27" s="8" t="s">
        <v>334</v>
      </c>
      <c r="CI27" s="8" t="s">
        <v>434</v>
      </c>
      <c r="CJ27" s="8" t="s">
        <v>164</v>
      </c>
      <c r="CK27" s="8"/>
      <c r="CL27" s="8" t="s">
        <v>139</v>
      </c>
      <c r="CM27" s="8" t="s">
        <v>271</v>
      </c>
      <c r="CN27" s="8" t="s">
        <v>158</v>
      </c>
      <c r="CO27" s="8" t="s">
        <v>158</v>
      </c>
      <c r="CP27" s="8" t="s">
        <v>425</v>
      </c>
      <c r="CQ27" s="8" t="s">
        <v>156</v>
      </c>
      <c r="CR27" s="8" t="s">
        <v>156</v>
      </c>
      <c r="CS27" s="8" t="s">
        <v>114</v>
      </c>
      <c r="CT27" s="8"/>
      <c r="CU27" s="8" t="s">
        <v>146</v>
      </c>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t="s">
        <v>128</v>
      </c>
      <c r="EA27" s="8" t="s">
        <v>129</v>
      </c>
      <c r="EB27" s="8" t="s">
        <v>130</v>
      </c>
      <c r="EC27" s="8" t="s">
        <v>129</v>
      </c>
      <c r="ED27" s="8" t="s">
        <v>185</v>
      </c>
      <c r="EE27" s="8" t="s">
        <v>209</v>
      </c>
      <c r="EF27" s="8" t="s">
        <v>169</v>
      </c>
      <c r="EG27" s="8" t="s">
        <v>170</v>
      </c>
      <c r="EH27" s="8" t="s">
        <v>171</v>
      </c>
      <c r="EI27" s="8"/>
      <c r="EJ27" s="9"/>
    </row>
    <row r="28" spans="1:140" ht="12.5" x14ac:dyDescent="0.25">
      <c r="A28" s="4">
        <v>45736.318301516207</v>
      </c>
      <c r="B28" s="5" t="s">
        <v>134</v>
      </c>
      <c r="C28" s="5">
        <v>36</v>
      </c>
      <c r="D28" s="5" t="s">
        <v>135</v>
      </c>
      <c r="E28" s="5"/>
      <c r="F28" s="5"/>
      <c r="G28" s="5"/>
      <c r="H28" s="5"/>
      <c r="I28" s="5"/>
      <c r="J28" s="5"/>
      <c r="K28" s="5"/>
      <c r="L28" s="5"/>
      <c r="M28" s="5"/>
      <c r="N28" s="5"/>
      <c r="O28" s="5"/>
      <c r="P28" s="5"/>
      <c r="Q28" s="5"/>
      <c r="R28" s="5"/>
      <c r="S28" s="5" t="s">
        <v>114</v>
      </c>
      <c r="T28" s="5" t="s">
        <v>435</v>
      </c>
      <c r="U28" s="5" t="s">
        <v>139</v>
      </c>
      <c r="V28" s="5" t="s">
        <v>138</v>
      </c>
      <c r="W28" s="5" t="s">
        <v>138</v>
      </c>
      <c r="X28" s="5" t="s">
        <v>220</v>
      </c>
      <c r="Y28" s="5" t="s">
        <v>139</v>
      </c>
      <c r="Z28" s="5" t="s">
        <v>138</v>
      </c>
      <c r="AA28" s="5" t="s">
        <v>220</v>
      </c>
      <c r="AB28" s="5" t="s">
        <v>138</v>
      </c>
      <c r="AC28" s="5" t="s">
        <v>140</v>
      </c>
      <c r="AD28" s="5" t="s">
        <v>263</v>
      </c>
      <c r="AE28" s="5" t="s">
        <v>142</v>
      </c>
      <c r="AF28" s="5" t="s">
        <v>119</v>
      </c>
      <c r="AG28" s="5" t="s">
        <v>120</v>
      </c>
      <c r="AH28" s="5" t="s">
        <v>264</v>
      </c>
      <c r="AI28" s="5" t="s">
        <v>369</v>
      </c>
      <c r="AJ28" s="5" t="s">
        <v>436</v>
      </c>
      <c r="AK28" s="5" t="s">
        <v>146</v>
      </c>
      <c r="AL28" s="5" t="s">
        <v>437</v>
      </c>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t="s">
        <v>438</v>
      </c>
      <c r="CW28" s="5" t="s">
        <v>439</v>
      </c>
      <c r="CX28" s="5" t="s">
        <v>269</v>
      </c>
      <c r="CY28" s="5" t="s">
        <v>440</v>
      </c>
      <c r="CZ28" s="5" t="s">
        <v>180</v>
      </c>
      <c r="DA28" s="5" t="s">
        <v>124</v>
      </c>
      <c r="DB28" s="5" t="s">
        <v>135</v>
      </c>
      <c r="DC28" s="5" t="s">
        <v>272</v>
      </c>
      <c r="DD28" s="5" t="s">
        <v>423</v>
      </c>
      <c r="DE28" s="5" t="s">
        <v>114</v>
      </c>
      <c r="DF28" s="5" t="s">
        <v>239</v>
      </c>
      <c r="DG28" s="5">
        <v>4</v>
      </c>
      <c r="DH28" s="5" t="s">
        <v>230</v>
      </c>
      <c r="DI28" s="5" t="s">
        <v>164</v>
      </c>
      <c r="DJ28" s="5" t="s">
        <v>232</v>
      </c>
      <c r="DK28" s="5" t="s">
        <v>441</v>
      </c>
      <c r="DL28" s="5" t="s">
        <v>114</v>
      </c>
      <c r="DM28" s="5"/>
      <c r="DN28" s="5" t="s">
        <v>164</v>
      </c>
      <c r="DO28" s="5"/>
      <c r="DP28" s="5" t="s">
        <v>164</v>
      </c>
      <c r="DQ28" s="5"/>
      <c r="DR28" s="5" t="s">
        <v>114</v>
      </c>
      <c r="DS28" s="5"/>
      <c r="DT28" s="5" t="s">
        <v>425</v>
      </c>
      <c r="DU28" s="5" t="s">
        <v>114</v>
      </c>
      <c r="DV28" s="5"/>
      <c r="DW28" s="5" t="s">
        <v>146</v>
      </c>
      <c r="DX28" s="5" t="s">
        <v>146</v>
      </c>
      <c r="DY28" s="5" t="s">
        <v>146</v>
      </c>
      <c r="DZ28" s="5" t="s">
        <v>128</v>
      </c>
      <c r="EA28" s="5" t="s">
        <v>442</v>
      </c>
      <c r="EB28" s="5" t="s">
        <v>443</v>
      </c>
      <c r="EC28" s="5" t="s">
        <v>167</v>
      </c>
      <c r="ED28" s="5" t="s">
        <v>444</v>
      </c>
      <c r="EE28" s="5" t="s">
        <v>132</v>
      </c>
      <c r="EF28" s="5" t="s">
        <v>350</v>
      </c>
      <c r="EG28" s="5" t="s">
        <v>445</v>
      </c>
      <c r="EH28" s="5" t="s">
        <v>171</v>
      </c>
      <c r="EI28" s="5"/>
      <c r="EJ28" s="6" t="s">
        <v>446</v>
      </c>
    </row>
    <row r="29" spans="1:140" ht="12.5" x14ac:dyDescent="0.25">
      <c r="A29" s="7">
        <v>45736.556340474533</v>
      </c>
      <c r="B29" s="8" t="s">
        <v>134</v>
      </c>
      <c r="C29" s="8">
        <v>20</v>
      </c>
      <c r="D29" s="8" t="s">
        <v>114</v>
      </c>
      <c r="E29" s="8" t="s">
        <v>447</v>
      </c>
      <c r="F29" s="8" t="s">
        <v>257</v>
      </c>
      <c r="G29" s="8" t="s">
        <v>258</v>
      </c>
      <c r="H29" s="8" t="s">
        <v>118</v>
      </c>
      <c r="I29" s="8" t="s">
        <v>119</v>
      </c>
      <c r="J29" s="8" t="s">
        <v>120</v>
      </c>
      <c r="K29" s="8" t="s">
        <v>448</v>
      </c>
      <c r="L29" s="8" t="s">
        <v>259</v>
      </c>
      <c r="M29" s="8" t="s">
        <v>449</v>
      </c>
      <c r="N29" s="8" t="s">
        <v>204</v>
      </c>
      <c r="O29" s="8" t="s">
        <v>181</v>
      </c>
      <c r="P29" s="8" t="s">
        <v>125</v>
      </c>
      <c r="Q29" s="8" t="s">
        <v>450</v>
      </c>
      <c r="R29" s="8" t="s">
        <v>184</v>
      </c>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t="s">
        <v>128</v>
      </c>
      <c r="EA29" s="8" t="s">
        <v>167</v>
      </c>
      <c r="EB29" s="8" t="s">
        <v>207</v>
      </c>
      <c r="EC29" s="8" t="s">
        <v>129</v>
      </c>
      <c r="ED29" s="8" t="s">
        <v>360</v>
      </c>
      <c r="EE29" s="8" t="s">
        <v>451</v>
      </c>
      <c r="EF29" s="8" t="s">
        <v>350</v>
      </c>
      <c r="EG29" s="8" t="s">
        <v>170</v>
      </c>
      <c r="EH29" s="8" t="s">
        <v>171</v>
      </c>
      <c r="EI29" s="8"/>
      <c r="EJ29" s="9"/>
    </row>
    <row r="30" spans="1:140" ht="12.5" x14ac:dyDescent="0.25">
      <c r="A30" s="4">
        <v>45736.583140208335</v>
      </c>
      <c r="B30" s="5" t="s">
        <v>134</v>
      </c>
      <c r="C30" s="5">
        <v>25</v>
      </c>
      <c r="D30" s="5" t="s">
        <v>135</v>
      </c>
      <c r="E30" s="5"/>
      <c r="F30" s="5"/>
      <c r="G30" s="5"/>
      <c r="H30" s="5"/>
      <c r="I30" s="5"/>
      <c r="J30" s="5"/>
      <c r="K30" s="5"/>
      <c r="L30" s="5"/>
      <c r="M30" s="5"/>
      <c r="N30" s="5"/>
      <c r="O30" s="5"/>
      <c r="P30" s="5"/>
      <c r="Q30" s="5"/>
      <c r="R30" s="5"/>
      <c r="S30" s="5" t="s">
        <v>135</v>
      </c>
      <c r="T30" s="5" t="s">
        <v>452</v>
      </c>
      <c r="U30" s="5" t="s">
        <v>138</v>
      </c>
      <c r="V30" s="5" t="s">
        <v>138</v>
      </c>
      <c r="W30" s="5" t="s">
        <v>138</v>
      </c>
      <c r="X30" s="5" t="s">
        <v>220</v>
      </c>
      <c r="Y30" s="5" t="s">
        <v>139</v>
      </c>
      <c r="Z30" s="5" t="s">
        <v>220</v>
      </c>
      <c r="AA30" s="5" t="s">
        <v>137</v>
      </c>
      <c r="AB30" s="5" t="s">
        <v>220</v>
      </c>
      <c r="AC30" s="5" t="s">
        <v>140</v>
      </c>
      <c r="AD30" s="5" t="s">
        <v>453</v>
      </c>
      <c r="AE30" s="5" t="s">
        <v>118</v>
      </c>
      <c r="AF30" s="5" t="s">
        <v>176</v>
      </c>
      <c r="AG30" s="5" t="s">
        <v>120</v>
      </c>
      <c r="AH30" s="5" t="s">
        <v>223</v>
      </c>
      <c r="AI30" s="5" t="s">
        <v>280</v>
      </c>
      <c r="AJ30" s="5" t="s">
        <v>454</v>
      </c>
      <c r="AK30" s="5" t="s">
        <v>146</v>
      </c>
      <c r="AL30" s="5" t="s">
        <v>455</v>
      </c>
      <c r="AM30" s="5" t="s">
        <v>456</v>
      </c>
      <c r="AN30" s="5" t="s">
        <v>283</v>
      </c>
      <c r="AO30" s="5" t="s">
        <v>457</v>
      </c>
      <c r="AP30" s="5" t="s">
        <v>150</v>
      </c>
      <c r="AQ30" s="5" t="s">
        <v>150</v>
      </c>
      <c r="AR30" s="5" t="s">
        <v>150</v>
      </c>
      <c r="AS30" s="5" t="s">
        <v>150</v>
      </c>
      <c r="AT30" s="5" t="s">
        <v>150</v>
      </c>
      <c r="AU30" s="5" t="s">
        <v>150</v>
      </c>
      <c r="AV30" s="5" t="s">
        <v>150</v>
      </c>
      <c r="AW30" s="5" t="s">
        <v>150</v>
      </c>
      <c r="AX30" s="5" t="s">
        <v>150</v>
      </c>
      <c r="AY30" s="5" t="s">
        <v>329</v>
      </c>
      <c r="AZ30" s="5" t="s">
        <v>154</v>
      </c>
      <c r="BA30" s="5" t="s">
        <v>458</v>
      </c>
      <c r="BB30" s="5" t="s">
        <v>338</v>
      </c>
      <c r="BC30" s="5" t="s">
        <v>157</v>
      </c>
      <c r="BD30" s="5" t="s">
        <v>158</v>
      </c>
      <c r="BE30" s="5" t="s">
        <v>146</v>
      </c>
      <c r="BF30" s="5" t="s">
        <v>285</v>
      </c>
      <c r="BG30" s="5" t="s">
        <v>114</v>
      </c>
      <c r="BH30" s="5" t="s">
        <v>459</v>
      </c>
      <c r="BI30" s="5" t="s">
        <v>125</v>
      </c>
      <c r="BJ30" s="5" t="s">
        <v>156</v>
      </c>
      <c r="BK30" s="5" t="s">
        <v>114</v>
      </c>
      <c r="BL30" s="5" t="s">
        <v>460</v>
      </c>
      <c r="BM30" s="5" t="s">
        <v>150</v>
      </c>
      <c r="BN30" s="5" t="s">
        <v>150</v>
      </c>
      <c r="BO30" s="5" t="s">
        <v>150</v>
      </c>
      <c r="BP30" s="5" t="s">
        <v>150</v>
      </c>
      <c r="BQ30" s="5" t="s">
        <v>150</v>
      </c>
      <c r="BR30" s="5" t="s">
        <v>461</v>
      </c>
      <c r="BS30" s="5" t="s">
        <v>297</v>
      </c>
      <c r="BT30" s="5" t="s">
        <v>135</v>
      </c>
      <c r="BU30" s="5" t="s">
        <v>288</v>
      </c>
      <c r="BV30" s="5" t="s">
        <v>164</v>
      </c>
      <c r="BW30" s="5" t="s">
        <v>165</v>
      </c>
      <c r="BX30" s="5" t="s">
        <v>139</v>
      </c>
      <c r="BY30" s="5" t="s">
        <v>164</v>
      </c>
      <c r="BZ30" s="5" t="s">
        <v>158</v>
      </c>
      <c r="CA30" s="5" t="s">
        <v>164</v>
      </c>
      <c r="CB30" s="5" t="s">
        <v>158</v>
      </c>
      <c r="CC30" s="5" t="s">
        <v>114</v>
      </c>
      <c r="CD30" s="5" t="s">
        <v>462</v>
      </c>
      <c r="CE30" s="5" t="s">
        <v>164</v>
      </c>
      <c r="CF30" s="5" t="s">
        <v>114</v>
      </c>
      <c r="CG30" s="5"/>
      <c r="CH30" s="5" t="s">
        <v>334</v>
      </c>
      <c r="CI30" s="5" t="s">
        <v>463</v>
      </c>
      <c r="CJ30" s="5" t="s">
        <v>164</v>
      </c>
      <c r="CK30" s="5" t="s">
        <v>234</v>
      </c>
      <c r="CL30" s="5" t="s">
        <v>158</v>
      </c>
      <c r="CM30" s="5" t="s">
        <v>156</v>
      </c>
      <c r="CN30" s="5" t="s">
        <v>156</v>
      </c>
      <c r="CO30" s="5" t="s">
        <v>156</v>
      </c>
      <c r="CP30" s="5" t="s">
        <v>166</v>
      </c>
      <c r="CQ30" s="5" t="s">
        <v>139</v>
      </c>
      <c r="CR30" s="5" t="s">
        <v>156</v>
      </c>
      <c r="CS30" s="5" t="s">
        <v>114</v>
      </c>
      <c r="CT30" s="5"/>
      <c r="CU30" s="5" t="s">
        <v>156</v>
      </c>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t="s">
        <v>128</v>
      </c>
      <c r="EA30" s="5" t="s">
        <v>129</v>
      </c>
      <c r="EB30" s="5" t="s">
        <v>207</v>
      </c>
      <c r="EC30" s="5" t="s">
        <v>129</v>
      </c>
      <c r="ED30" s="5" t="s">
        <v>253</v>
      </c>
      <c r="EE30" s="5" t="s">
        <v>209</v>
      </c>
      <c r="EF30" s="5" t="s">
        <v>290</v>
      </c>
      <c r="EG30" s="5">
        <v>49</v>
      </c>
      <c r="EH30" s="5" t="s">
        <v>464</v>
      </c>
      <c r="EI30" s="5"/>
      <c r="EJ30" s="6"/>
    </row>
    <row r="31" spans="1:140" ht="12.5" x14ac:dyDescent="0.25">
      <c r="A31" s="7">
        <v>45739.749831331021</v>
      </c>
      <c r="B31" s="8" t="s">
        <v>113</v>
      </c>
      <c r="C31" s="8">
        <v>16</v>
      </c>
      <c r="D31" s="8" t="s">
        <v>135</v>
      </c>
      <c r="E31" s="8"/>
      <c r="F31" s="8"/>
      <c r="G31" s="8"/>
      <c r="H31" s="8"/>
      <c r="I31" s="8"/>
      <c r="J31" s="8"/>
      <c r="K31" s="8"/>
      <c r="L31" s="8"/>
      <c r="M31" s="8"/>
      <c r="N31" s="8"/>
      <c r="O31" s="8"/>
      <c r="P31" s="8"/>
      <c r="Q31" s="8"/>
      <c r="R31" s="8"/>
      <c r="S31" s="8" t="s">
        <v>114</v>
      </c>
      <c r="T31" s="8" t="s">
        <v>465</v>
      </c>
      <c r="U31" s="8" t="s">
        <v>137</v>
      </c>
      <c r="V31" s="8" t="s">
        <v>137</v>
      </c>
      <c r="W31" s="8" t="s">
        <v>138</v>
      </c>
      <c r="X31" s="8" t="s">
        <v>138</v>
      </c>
      <c r="Y31" s="8" t="s">
        <v>219</v>
      </c>
      <c r="Z31" s="8" t="s">
        <v>220</v>
      </c>
      <c r="AA31" s="8" t="s">
        <v>139</v>
      </c>
      <c r="AB31" s="8" t="s">
        <v>220</v>
      </c>
      <c r="AC31" s="8" t="s">
        <v>243</v>
      </c>
      <c r="AD31" s="8" t="s">
        <v>466</v>
      </c>
      <c r="AE31" s="8" t="s">
        <v>118</v>
      </c>
      <c r="AF31" s="8" t="s">
        <v>467</v>
      </c>
      <c r="AG31" s="8" t="s">
        <v>120</v>
      </c>
      <c r="AH31" s="8" t="s">
        <v>223</v>
      </c>
      <c r="AI31" s="8" t="s">
        <v>468</v>
      </c>
      <c r="AJ31" s="8" t="s">
        <v>225</v>
      </c>
      <c r="AK31" s="8" t="s">
        <v>146</v>
      </c>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t="s">
        <v>469</v>
      </c>
      <c r="CW31" s="8" t="s">
        <v>470</v>
      </c>
      <c r="CX31" s="8" t="s">
        <v>154</v>
      </c>
      <c r="CY31" s="8" t="s">
        <v>471</v>
      </c>
      <c r="CZ31" s="8" t="s">
        <v>204</v>
      </c>
      <c r="DA31" s="8" t="s">
        <v>181</v>
      </c>
      <c r="DB31" s="8" t="s">
        <v>114</v>
      </c>
      <c r="DC31" s="8"/>
      <c r="DD31" s="8" t="s">
        <v>249</v>
      </c>
      <c r="DE31" s="8" t="s">
        <v>114</v>
      </c>
      <c r="DF31" s="8"/>
      <c r="DG31" s="8">
        <v>2</v>
      </c>
      <c r="DH31" s="8" t="s">
        <v>472</v>
      </c>
      <c r="DI31" s="8" t="s">
        <v>164</v>
      </c>
      <c r="DJ31" s="8" t="s">
        <v>165</v>
      </c>
      <c r="DK31" s="8" t="s">
        <v>164</v>
      </c>
      <c r="DL31" s="8" t="s">
        <v>114</v>
      </c>
      <c r="DM31" s="8"/>
      <c r="DN31" s="8" t="s">
        <v>164</v>
      </c>
      <c r="DO31" s="8"/>
      <c r="DP31" s="8" t="s">
        <v>164</v>
      </c>
      <c r="DQ31" s="8"/>
      <c r="DR31" s="8" t="s">
        <v>114</v>
      </c>
      <c r="DS31" s="8"/>
      <c r="DT31" s="8" t="s">
        <v>252</v>
      </c>
      <c r="DU31" s="8" t="s">
        <v>114</v>
      </c>
      <c r="DV31" s="8"/>
      <c r="DW31" s="8" t="s">
        <v>146</v>
      </c>
      <c r="DX31" s="8" t="s">
        <v>156</v>
      </c>
      <c r="DY31" s="8" t="s">
        <v>146</v>
      </c>
      <c r="DZ31" s="8" t="s">
        <v>128</v>
      </c>
      <c r="EA31" s="8" t="s">
        <v>167</v>
      </c>
      <c r="EB31" s="8" t="s">
        <v>130</v>
      </c>
      <c r="EC31" s="8" t="s">
        <v>129</v>
      </c>
      <c r="ED31" s="8" t="s">
        <v>253</v>
      </c>
      <c r="EE31" s="8" t="s">
        <v>132</v>
      </c>
      <c r="EF31" s="8" t="s">
        <v>350</v>
      </c>
      <c r="EG31" s="8" t="s">
        <v>170</v>
      </c>
      <c r="EH31" s="8" t="s">
        <v>171</v>
      </c>
      <c r="EI31" s="8"/>
      <c r="EJ31" s="9"/>
    </row>
    <row r="32" spans="1:140" ht="12.5" x14ac:dyDescent="0.25">
      <c r="A32" s="4">
        <v>45739.75870755787</v>
      </c>
      <c r="B32" s="5" t="s">
        <v>113</v>
      </c>
      <c r="C32" s="5">
        <v>33</v>
      </c>
      <c r="D32" s="5" t="s">
        <v>135</v>
      </c>
      <c r="E32" s="5"/>
      <c r="F32" s="5"/>
      <c r="G32" s="5"/>
      <c r="H32" s="5"/>
      <c r="I32" s="5"/>
      <c r="J32" s="5"/>
      <c r="K32" s="5"/>
      <c r="L32" s="5"/>
      <c r="M32" s="5"/>
      <c r="N32" s="5"/>
      <c r="O32" s="5"/>
      <c r="P32" s="5"/>
      <c r="Q32" s="5"/>
      <c r="R32" s="5"/>
      <c r="S32" s="5" t="s">
        <v>114</v>
      </c>
      <c r="T32" s="5" t="s">
        <v>242</v>
      </c>
      <c r="U32" s="5" t="s">
        <v>137</v>
      </c>
      <c r="V32" s="5" t="s">
        <v>220</v>
      </c>
      <c r="W32" s="5" t="s">
        <v>220</v>
      </c>
      <c r="X32" s="5" t="s">
        <v>220</v>
      </c>
      <c r="Y32" s="5" t="s">
        <v>137</v>
      </c>
      <c r="Z32" s="5" t="s">
        <v>138</v>
      </c>
      <c r="AA32" s="5" t="s">
        <v>138</v>
      </c>
      <c r="AB32" s="5" t="s">
        <v>220</v>
      </c>
      <c r="AC32" s="5" t="s">
        <v>324</v>
      </c>
      <c r="AD32" s="5" t="s">
        <v>299</v>
      </c>
      <c r="AE32" s="5" t="s">
        <v>118</v>
      </c>
      <c r="AF32" s="5" t="s">
        <v>176</v>
      </c>
      <c r="AG32" s="5" t="s">
        <v>120</v>
      </c>
      <c r="AH32" s="5" t="s">
        <v>264</v>
      </c>
      <c r="AI32" s="5" t="s">
        <v>473</v>
      </c>
      <c r="AJ32" s="5" t="s">
        <v>281</v>
      </c>
      <c r="AK32" s="5" t="s">
        <v>156</v>
      </c>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t="s">
        <v>227</v>
      </c>
      <c r="CW32" s="5" t="s">
        <v>474</v>
      </c>
      <c r="CX32" s="5" t="s">
        <v>269</v>
      </c>
      <c r="CY32" s="5" t="s">
        <v>475</v>
      </c>
      <c r="CZ32" s="5" t="s">
        <v>180</v>
      </c>
      <c r="DA32" s="5" t="s">
        <v>180</v>
      </c>
      <c r="DB32" s="5" t="s">
        <v>114</v>
      </c>
      <c r="DC32" s="5"/>
      <c r="DD32" s="5" t="s">
        <v>249</v>
      </c>
      <c r="DE32" s="5" t="s">
        <v>114</v>
      </c>
      <c r="DF32" s="5"/>
      <c r="DG32" s="5">
        <v>6</v>
      </c>
      <c r="DH32" s="5" t="s">
        <v>476</v>
      </c>
      <c r="DI32" s="5" t="s">
        <v>231</v>
      </c>
      <c r="DJ32" s="5" t="s">
        <v>298</v>
      </c>
      <c r="DK32" s="5" t="s">
        <v>334</v>
      </c>
      <c r="DL32" s="5" t="s">
        <v>114</v>
      </c>
      <c r="DM32" s="5"/>
      <c r="DN32" s="5" t="s">
        <v>164</v>
      </c>
      <c r="DO32" s="5"/>
      <c r="DP32" s="5" t="s">
        <v>164</v>
      </c>
      <c r="DQ32" s="5"/>
      <c r="DR32" s="5" t="s">
        <v>114</v>
      </c>
      <c r="DS32" s="5"/>
      <c r="DT32" s="5" t="s">
        <v>252</v>
      </c>
      <c r="DU32" s="5" t="s">
        <v>114</v>
      </c>
      <c r="DV32" s="5"/>
      <c r="DW32" s="5" t="s">
        <v>146</v>
      </c>
      <c r="DX32" s="5" t="s">
        <v>146</v>
      </c>
      <c r="DY32" s="5" t="s">
        <v>146</v>
      </c>
      <c r="DZ32" s="5" t="s">
        <v>401</v>
      </c>
      <c r="EA32" s="5"/>
      <c r="EB32" s="5"/>
      <c r="EC32" s="5"/>
      <c r="ED32" s="5"/>
      <c r="EE32" s="5"/>
      <c r="EF32" s="5"/>
      <c r="EG32" s="5"/>
      <c r="EH32" s="5"/>
      <c r="EI32" s="5"/>
      <c r="EJ32" s="6"/>
    </row>
    <row r="33" spans="1:140" ht="12.5" x14ac:dyDescent="0.25">
      <c r="A33" s="7">
        <v>45739.76450582176</v>
      </c>
      <c r="B33" s="8" t="s">
        <v>113</v>
      </c>
      <c r="C33" s="8">
        <v>30</v>
      </c>
      <c r="D33" s="8" t="s">
        <v>135</v>
      </c>
      <c r="E33" s="8"/>
      <c r="F33" s="8"/>
      <c r="G33" s="8"/>
      <c r="H33" s="8"/>
      <c r="I33" s="8"/>
      <c r="J33" s="8"/>
      <c r="K33" s="8"/>
      <c r="L33" s="8"/>
      <c r="M33" s="8"/>
      <c r="N33" s="8"/>
      <c r="O33" s="8"/>
      <c r="P33" s="8"/>
      <c r="Q33" s="8"/>
      <c r="R33" s="8"/>
      <c r="S33" s="8" t="s">
        <v>114</v>
      </c>
      <c r="T33" s="8" t="s">
        <v>477</v>
      </c>
      <c r="U33" s="8" t="s">
        <v>137</v>
      </c>
      <c r="V33" s="8" t="s">
        <v>138</v>
      </c>
      <c r="W33" s="8" t="s">
        <v>138</v>
      </c>
      <c r="X33" s="8" t="s">
        <v>138</v>
      </c>
      <c r="Y33" s="8" t="s">
        <v>220</v>
      </c>
      <c r="Z33" s="8" t="s">
        <v>139</v>
      </c>
      <c r="AA33" s="8" t="s">
        <v>138</v>
      </c>
      <c r="AB33" s="8" t="s">
        <v>139</v>
      </c>
      <c r="AC33" s="8" t="s">
        <v>324</v>
      </c>
      <c r="AD33" s="8" t="s">
        <v>478</v>
      </c>
      <c r="AE33" s="8" t="s">
        <v>142</v>
      </c>
      <c r="AF33" s="8" t="s">
        <v>119</v>
      </c>
      <c r="AG33" s="8" t="s">
        <v>222</v>
      </c>
      <c r="AH33" s="8" t="s">
        <v>143</v>
      </c>
      <c r="AI33" s="8" t="s">
        <v>473</v>
      </c>
      <c r="AJ33" s="8" t="s">
        <v>479</v>
      </c>
      <c r="AK33" s="8" t="s">
        <v>156</v>
      </c>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t="s">
        <v>480</v>
      </c>
      <c r="CW33" s="8" t="s">
        <v>481</v>
      </c>
      <c r="CX33" s="8" t="s">
        <v>154</v>
      </c>
      <c r="CY33" s="8" t="s">
        <v>482</v>
      </c>
      <c r="CZ33" s="8" t="s">
        <v>180</v>
      </c>
      <c r="DA33" s="8" t="s">
        <v>124</v>
      </c>
      <c r="DB33" s="8" t="s">
        <v>114</v>
      </c>
      <c r="DC33" s="8" t="s">
        <v>272</v>
      </c>
      <c r="DD33" s="8" t="s">
        <v>249</v>
      </c>
      <c r="DE33" s="8" t="s">
        <v>114</v>
      </c>
      <c r="DF33" s="8"/>
      <c r="DG33" s="8">
        <v>2</v>
      </c>
      <c r="DH33" s="8" t="s">
        <v>483</v>
      </c>
      <c r="DI33" s="8" t="s">
        <v>334</v>
      </c>
      <c r="DJ33" s="8" t="s">
        <v>165</v>
      </c>
      <c r="DK33" s="8" t="s">
        <v>334</v>
      </c>
      <c r="DL33" s="8" t="s">
        <v>114</v>
      </c>
      <c r="DM33" s="8"/>
      <c r="DN33" s="8" t="s">
        <v>334</v>
      </c>
      <c r="DO33" s="8" t="s">
        <v>484</v>
      </c>
      <c r="DP33" s="8" t="s">
        <v>334</v>
      </c>
      <c r="DQ33" s="8" t="s">
        <v>234</v>
      </c>
      <c r="DR33" s="8" t="s">
        <v>114</v>
      </c>
      <c r="DS33" s="8"/>
      <c r="DT33" s="8" t="s">
        <v>252</v>
      </c>
      <c r="DU33" s="8" t="s">
        <v>114</v>
      </c>
      <c r="DV33" s="8"/>
      <c r="DW33" s="8" t="s">
        <v>156</v>
      </c>
      <c r="DX33" s="8" t="s">
        <v>156</v>
      </c>
      <c r="DY33" s="8" t="s">
        <v>156</v>
      </c>
      <c r="DZ33" s="8" t="s">
        <v>401</v>
      </c>
      <c r="EA33" s="8"/>
      <c r="EB33" s="8"/>
      <c r="EC33" s="8"/>
      <c r="ED33" s="8"/>
      <c r="EE33" s="8"/>
      <c r="EF33" s="8"/>
      <c r="EG33" s="8"/>
      <c r="EH33" s="8"/>
      <c r="EI33" s="8"/>
      <c r="EJ33" s="9"/>
    </row>
    <row r="34" spans="1:140" ht="12.5" x14ac:dyDescent="0.25">
      <c r="A34" s="4">
        <v>45739.774866793981</v>
      </c>
      <c r="B34" s="5" t="s">
        <v>485</v>
      </c>
      <c r="C34" s="5">
        <v>27</v>
      </c>
      <c r="D34" s="5" t="s">
        <v>135</v>
      </c>
      <c r="E34" s="5"/>
      <c r="F34" s="5"/>
      <c r="G34" s="5"/>
      <c r="H34" s="5"/>
      <c r="I34" s="5"/>
      <c r="J34" s="5"/>
      <c r="K34" s="5"/>
      <c r="L34" s="5"/>
      <c r="M34" s="5"/>
      <c r="N34" s="5"/>
      <c r="O34" s="5"/>
      <c r="P34" s="5"/>
      <c r="Q34" s="5"/>
      <c r="R34" s="5"/>
      <c r="S34" s="5" t="s">
        <v>135</v>
      </c>
      <c r="T34" s="5" t="s">
        <v>316</v>
      </c>
      <c r="U34" s="5" t="s">
        <v>220</v>
      </c>
      <c r="V34" s="5" t="s">
        <v>138</v>
      </c>
      <c r="W34" s="5" t="s">
        <v>138</v>
      </c>
      <c r="X34" s="5" t="s">
        <v>220</v>
      </c>
      <c r="Y34" s="5" t="s">
        <v>139</v>
      </c>
      <c r="Z34" s="5" t="s">
        <v>138</v>
      </c>
      <c r="AA34" s="5" t="s">
        <v>138</v>
      </c>
      <c r="AB34" s="5" t="s">
        <v>220</v>
      </c>
      <c r="AC34" s="5" t="s">
        <v>140</v>
      </c>
      <c r="AD34" s="5" t="s">
        <v>486</v>
      </c>
      <c r="AE34" s="5" t="s">
        <v>142</v>
      </c>
      <c r="AF34" s="5" t="s">
        <v>119</v>
      </c>
      <c r="AG34" s="5" t="s">
        <v>120</v>
      </c>
      <c r="AH34" s="5" t="s">
        <v>264</v>
      </c>
      <c r="AI34" s="5" t="s">
        <v>280</v>
      </c>
      <c r="AJ34" s="5" t="s">
        <v>318</v>
      </c>
      <c r="AK34" s="5" t="s">
        <v>146</v>
      </c>
      <c r="AL34" s="5" t="s">
        <v>487</v>
      </c>
      <c r="AM34" s="5" t="s">
        <v>488</v>
      </c>
      <c r="AN34" s="5" t="s">
        <v>267</v>
      </c>
      <c r="AO34" s="5" t="s">
        <v>489</v>
      </c>
      <c r="AP34" s="5" t="s">
        <v>150</v>
      </c>
      <c r="AQ34" s="5" t="s">
        <v>150</v>
      </c>
      <c r="AR34" s="5" t="s">
        <v>150</v>
      </c>
      <c r="AS34" s="5" t="s">
        <v>151</v>
      </c>
      <c r="AT34" s="5" t="s">
        <v>152</v>
      </c>
      <c r="AU34" s="5" t="s">
        <v>152</v>
      </c>
      <c r="AV34" s="5" t="s">
        <v>151</v>
      </c>
      <c r="AW34" s="5" t="s">
        <v>150</v>
      </c>
      <c r="AX34" s="5" t="s">
        <v>150</v>
      </c>
      <c r="AY34" s="5" t="s">
        <v>406</v>
      </c>
      <c r="AZ34" s="5" t="s">
        <v>269</v>
      </c>
      <c r="BA34" s="5" t="s">
        <v>193</v>
      </c>
      <c r="BB34" s="5" t="s">
        <v>139</v>
      </c>
      <c r="BC34" s="5" t="s">
        <v>157</v>
      </c>
      <c r="BD34" s="5" t="s">
        <v>158</v>
      </c>
      <c r="BE34" s="5" t="s">
        <v>146</v>
      </c>
      <c r="BF34" s="5" t="s">
        <v>285</v>
      </c>
      <c r="BG34" s="5" t="s">
        <v>114</v>
      </c>
      <c r="BH34" s="5"/>
      <c r="BI34" s="5" t="s">
        <v>182</v>
      </c>
      <c r="BJ34" s="5" t="s">
        <v>156</v>
      </c>
      <c r="BK34" s="5" t="s">
        <v>114</v>
      </c>
      <c r="BL34" s="5"/>
      <c r="BM34" s="5" t="s">
        <v>150</v>
      </c>
      <c r="BN34" s="5" t="s">
        <v>150</v>
      </c>
      <c r="BO34" s="5" t="s">
        <v>150</v>
      </c>
      <c r="BP34" s="5" t="s">
        <v>150</v>
      </c>
      <c r="BQ34" s="5" t="s">
        <v>150</v>
      </c>
      <c r="BR34" s="5" t="s">
        <v>490</v>
      </c>
      <c r="BS34" s="5" t="s">
        <v>297</v>
      </c>
      <c r="BT34" s="5" t="s">
        <v>114</v>
      </c>
      <c r="BU34" s="5"/>
      <c r="BV34" s="5" t="s">
        <v>334</v>
      </c>
      <c r="BW34" s="5" t="s">
        <v>491</v>
      </c>
      <c r="BX34" s="5" t="s">
        <v>139</v>
      </c>
      <c r="BY34" s="5" t="s">
        <v>164</v>
      </c>
      <c r="BZ34" s="5" t="s">
        <v>158</v>
      </c>
      <c r="CA34" s="5" t="s">
        <v>164</v>
      </c>
      <c r="CB34" s="5" t="s">
        <v>158</v>
      </c>
      <c r="CC34" s="5" t="s">
        <v>114</v>
      </c>
      <c r="CD34" s="5"/>
      <c r="CE34" s="5" t="s">
        <v>334</v>
      </c>
      <c r="CF34" s="5" t="s">
        <v>114</v>
      </c>
      <c r="CG34" s="5"/>
      <c r="CH34" s="5" t="s">
        <v>164</v>
      </c>
      <c r="CI34" s="5"/>
      <c r="CJ34" s="5" t="s">
        <v>164</v>
      </c>
      <c r="CK34" s="5"/>
      <c r="CL34" s="5" t="s">
        <v>158</v>
      </c>
      <c r="CM34" s="5" t="s">
        <v>158</v>
      </c>
      <c r="CN34" s="5" t="s">
        <v>158</v>
      </c>
      <c r="CO34" s="5" t="s">
        <v>158</v>
      </c>
      <c r="CP34" s="5" t="s">
        <v>252</v>
      </c>
      <c r="CQ34" s="5" t="s">
        <v>156</v>
      </c>
      <c r="CR34" s="5" t="s">
        <v>146</v>
      </c>
      <c r="CS34" s="5" t="s">
        <v>114</v>
      </c>
      <c r="CT34" s="5"/>
      <c r="CU34" s="5" t="s">
        <v>156</v>
      </c>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t="s">
        <v>128</v>
      </c>
      <c r="EA34" s="5" t="s">
        <v>167</v>
      </c>
      <c r="EB34" s="5" t="s">
        <v>207</v>
      </c>
      <c r="EC34" s="5" t="s">
        <v>129</v>
      </c>
      <c r="ED34" s="5" t="s">
        <v>360</v>
      </c>
      <c r="EE34" s="5" t="s">
        <v>492</v>
      </c>
      <c r="EF34" s="5" t="s">
        <v>169</v>
      </c>
      <c r="EG34" s="5" t="s">
        <v>493</v>
      </c>
      <c r="EH34" s="5" t="s">
        <v>210</v>
      </c>
      <c r="EI34" s="5"/>
      <c r="EJ34" s="6"/>
    </row>
    <row r="35" spans="1:140" ht="12.5" x14ac:dyDescent="0.25">
      <c r="A35" s="7">
        <v>45739.77788425926</v>
      </c>
      <c r="B35" s="8" t="s">
        <v>113</v>
      </c>
      <c r="C35" s="8">
        <v>65</v>
      </c>
      <c r="D35" s="8" t="s">
        <v>114</v>
      </c>
      <c r="E35" s="8" t="s">
        <v>494</v>
      </c>
      <c r="F35" s="8" t="s">
        <v>257</v>
      </c>
      <c r="G35" s="8" t="s">
        <v>258</v>
      </c>
      <c r="H35" s="8" t="s">
        <v>142</v>
      </c>
      <c r="I35" s="8" t="s">
        <v>119</v>
      </c>
      <c r="J35" s="8" t="s">
        <v>222</v>
      </c>
      <c r="K35" s="8" t="s">
        <v>495</v>
      </c>
      <c r="L35" s="8" t="s">
        <v>311</v>
      </c>
      <c r="M35" s="8" t="s">
        <v>179</v>
      </c>
      <c r="N35" s="8" t="s">
        <v>181</v>
      </c>
      <c r="O35" s="8" t="s">
        <v>204</v>
      </c>
      <c r="P35" s="8" t="s">
        <v>125</v>
      </c>
      <c r="Q35" s="8" t="s">
        <v>496</v>
      </c>
      <c r="R35" s="8" t="s">
        <v>497</v>
      </c>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t="s">
        <v>401</v>
      </c>
      <c r="EA35" s="8"/>
      <c r="EB35" s="8"/>
      <c r="EC35" s="8"/>
      <c r="ED35" s="8"/>
      <c r="EE35" s="8"/>
      <c r="EF35" s="8"/>
      <c r="EG35" s="8"/>
      <c r="EH35" s="8"/>
      <c r="EI35" s="8"/>
      <c r="EJ35" s="9"/>
    </row>
    <row r="36" spans="1:140" ht="12.5" x14ac:dyDescent="0.25">
      <c r="A36" s="4">
        <v>45739.778304340274</v>
      </c>
      <c r="B36" s="5" t="s">
        <v>113</v>
      </c>
      <c r="C36" s="5">
        <v>29</v>
      </c>
      <c r="D36" s="5" t="s">
        <v>135</v>
      </c>
      <c r="E36" s="5"/>
      <c r="F36" s="5"/>
      <c r="G36" s="5"/>
      <c r="H36" s="5"/>
      <c r="I36" s="5"/>
      <c r="J36" s="5"/>
      <c r="K36" s="5"/>
      <c r="L36" s="5"/>
      <c r="M36" s="5"/>
      <c r="N36" s="5"/>
      <c r="O36" s="5"/>
      <c r="P36" s="5"/>
      <c r="Q36" s="5"/>
      <c r="R36" s="5"/>
      <c r="S36" s="5" t="s">
        <v>135</v>
      </c>
      <c r="T36" s="5" t="s">
        <v>498</v>
      </c>
      <c r="U36" s="5" t="s">
        <v>138</v>
      </c>
      <c r="V36" s="5" t="s">
        <v>138</v>
      </c>
      <c r="W36" s="5" t="s">
        <v>138</v>
      </c>
      <c r="X36" s="5" t="s">
        <v>138</v>
      </c>
      <c r="Y36" s="5" t="s">
        <v>138</v>
      </c>
      <c r="Z36" s="5" t="s">
        <v>220</v>
      </c>
      <c r="AA36" s="5" t="s">
        <v>138</v>
      </c>
      <c r="AB36" s="5" t="s">
        <v>138</v>
      </c>
      <c r="AC36" s="5" t="s">
        <v>324</v>
      </c>
      <c r="AD36" s="5" t="s">
        <v>499</v>
      </c>
      <c r="AE36" s="5" t="s">
        <v>118</v>
      </c>
      <c r="AF36" s="5" t="s">
        <v>176</v>
      </c>
      <c r="AG36" s="5" t="s">
        <v>120</v>
      </c>
      <c r="AH36" s="5" t="s">
        <v>264</v>
      </c>
      <c r="AI36" s="5" t="s">
        <v>280</v>
      </c>
      <c r="AJ36" s="5" t="s">
        <v>318</v>
      </c>
      <c r="AK36" s="5" t="s">
        <v>156</v>
      </c>
      <c r="AL36" s="5"/>
      <c r="AM36" s="5" t="s">
        <v>500</v>
      </c>
      <c r="AN36" s="5" t="s">
        <v>148</v>
      </c>
      <c r="AO36" s="5" t="s">
        <v>501</v>
      </c>
      <c r="AP36" s="5" t="s">
        <v>150</v>
      </c>
      <c r="AQ36" s="5" t="s">
        <v>150</v>
      </c>
      <c r="AR36" s="5" t="s">
        <v>150</v>
      </c>
      <c r="AS36" s="5" t="s">
        <v>150</v>
      </c>
      <c r="AT36" s="5" t="s">
        <v>150</v>
      </c>
      <c r="AU36" s="5" t="s">
        <v>153</v>
      </c>
      <c r="AV36" s="5" t="s">
        <v>151</v>
      </c>
      <c r="AW36" s="5" t="s">
        <v>151</v>
      </c>
      <c r="AX36" s="5" t="s">
        <v>152</v>
      </c>
      <c r="AY36" s="5" t="s">
        <v>329</v>
      </c>
      <c r="AZ36" s="5" t="s">
        <v>154</v>
      </c>
      <c r="BA36" s="5" t="s">
        <v>193</v>
      </c>
      <c r="BB36" s="5" t="s">
        <v>156</v>
      </c>
      <c r="BC36" s="5" t="s">
        <v>157</v>
      </c>
      <c r="BD36" s="5" t="s">
        <v>158</v>
      </c>
      <c r="BE36" s="5" t="s">
        <v>139</v>
      </c>
      <c r="BF36" s="5" t="s">
        <v>285</v>
      </c>
      <c r="BG36" s="5" t="s">
        <v>114</v>
      </c>
      <c r="BH36" s="5"/>
      <c r="BI36" s="5" t="s">
        <v>125</v>
      </c>
      <c r="BJ36" s="5" t="s">
        <v>156</v>
      </c>
      <c r="BK36" s="5" t="s">
        <v>114</v>
      </c>
      <c r="BL36" s="5" t="s">
        <v>502</v>
      </c>
      <c r="BM36" s="5" t="s">
        <v>150</v>
      </c>
      <c r="BN36" s="5" t="s">
        <v>150</v>
      </c>
      <c r="BO36" s="5" t="s">
        <v>150</v>
      </c>
      <c r="BP36" s="5" t="s">
        <v>150</v>
      </c>
      <c r="BQ36" s="5" t="s">
        <v>150</v>
      </c>
      <c r="BR36" s="5" t="s">
        <v>273</v>
      </c>
      <c r="BS36" s="5" t="s">
        <v>346</v>
      </c>
      <c r="BT36" s="5" t="s">
        <v>135</v>
      </c>
      <c r="BU36" s="5" t="s">
        <v>503</v>
      </c>
      <c r="BV36" s="5" t="s">
        <v>276</v>
      </c>
      <c r="BW36" s="5" t="s">
        <v>298</v>
      </c>
      <c r="BX36" s="5" t="s">
        <v>156</v>
      </c>
      <c r="BY36" s="5" t="s">
        <v>164</v>
      </c>
      <c r="BZ36" s="5" t="s">
        <v>158</v>
      </c>
      <c r="CA36" s="5" t="s">
        <v>164</v>
      </c>
      <c r="CB36" s="5" t="s">
        <v>158</v>
      </c>
      <c r="CC36" s="5" t="s">
        <v>504</v>
      </c>
      <c r="CD36" s="5"/>
      <c r="CE36" s="5" t="s">
        <v>164</v>
      </c>
      <c r="CF36" s="5" t="s">
        <v>114</v>
      </c>
      <c r="CG36" s="5"/>
      <c r="CH36" s="5" t="s">
        <v>164</v>
      </c>
      <c r="CI36" s="5" t="s">
        <v>336</v>
      </c>
      <c r="CJ36" s="5" t="s">
        <v>164</v>
      </c>
      <c r="CK36" s="5" t="s">
        <v>337</v>
      </c>
      <c r="CL36" s="5" t="s">
        <v>338</v>
      </c>
      <c r="CM36" s="5" t="s">
        <v>338</v>
      </c>
      <c r="CN36" s="5" t="s">
        <v>158</v>
      </c>
      <c r="CO36" s="5" t="s">
        <v>158</v>
      </c>
      <c r="CP36" s="5" t="s">
        <v>166</v>
      </c>
      <c r="CQ36" s="5" t="s">
        <v>146</v>
      </c>
      <c r="CR36" s="5" t="s">
        <v>156</v>
      </c>
      <c r="CS36" s="5" t="s">
        <v>114</v>
      </c>
      <c r="CT36" s="5"/>
      <c r="CU36" s="5" t="s">
        <v>146</v>
      </c>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t="s">
        <v>128</v>
      </c>
      <c r="EA36" s="5" t="s">
        <v>129</v>
      </c>
      <c r="EB36" s="5" t="s">
        <v>130</v>
      </c>
      <c r="EC36" s="5" t="s">
        <v>129</v>
      </c>
      <c r="ED36" s="5" t="s">
        <v>217</v>
      </c>
      <c r="EE36" s="5" t="s">
        <v>132</v>
      </c>
      <c r="EF36" s="5" t="s">
        <v>169</v>
      </c>
      <c r="EG36" s="5" t="s">
        <v>170</v>
      </c>
      <c r="EH36" s="5" t="s">
        <v>171</v>
      </c>
      <c r="EI36" s="5"/>
      <c r="EJ36" s="6"/>
    </row>
    <row r="37" spans="1:140" ht="12.5" x14ac:dyDescent="0.25">
      <c r="A37" s="7">
        <v>45739.786182881944</v>
      </c>
      <c r="B37" s="8" t="s">
        <v>113</v>
      </c>
      <c r="C37" s="8">
        <v>29</v>
      </c>
      <c r="D37" s="8" t="s">
        <v>135</v>
      </c>
      <c r="E37" s="8"/>
      <c r="F37" s="8"/>
      <c r="G37" s="8"/>
      <c r="H37" s="8"/>
      <c r="I37" s="8"/>
      <c r="J37" s="8"/>
      <c r="K37" s="8"/>
      <c r="L37" s="8"/>
      <c r="M37" s="8"/>
      <c r="N37" s="8"/>
      <c r="O37" s="8"/>
      <c r="P37" s="8"/>
      <c r="Q37" s="8"/>
      <c r="R37" s="8"/>
      <c r="S37" s="8" t="s">
        <v>135</v>
      </c>
      <c r="T37" s="8" t="s">
        <v>236</v>
      </c>
      <c r="U37" s="8" t="s">
        <v>139</v>
      </c>
      <c r="V37" s="8" t="s">
        <v>138</v>
      </c>
      <c r="W37" s="8" t="s">
        <v>138</v>
      </c>
      <c r="X37" s="8" t="s">
        <v>139</v>
      </c>
      <c r="Y37" s="8" t="s">
        <v>137</v>
      </c>
      <c r="Z37" s="8" t="s">
        <v>138</v>
      </c>
      <c r="AA37" s="8" t="s">
        <v>138</v>
      </c>
      <c r="AB37" s="8" t="s">
        <v>138</v>
      </c>
      <c r="AC37" s="8" t="s">
        <v>140</v>
      </c>
      <c r="AD37" s="8" t="s">
        <v>403</v>
      </c>
      <c r="AE37" s="8" t="s">
        <v>118</v>
      </c>
      <c r="AF37" s="8" t="s">
        <v>176</v>
      </c>
      <c r="AG37" s="8" t="s">
        <v>120</v>
      </c>
      <c r="AH37" s="8" t="s">
        <v>264</v>
      </c>
      <c r="AI37" s="8" t="s">
        <v>468</v>
      </c>
      <c r="AJ37" s="8" t="s">
        <v>225</v>
      </c>
      <c r="AK37" s="8" t="s">
        <v>156</v>
      </c>
      <c r="AL37" s="8"/>
      <c r="AM37" s="8" t="s">
        <v>505</v>
      </c>
      <c r="AN37" s="8" t="s">
        <v>283</v>
      </c>
      <c r="AO37" s="8" t="s">
        <v>506</v>
      </c>
      <c r="AP37" s="8" t="s">
        <v>150</v>
      </c>
      <c r="AQ37" s="8" t="s">
        <v>150</v>
      </c>
      <c r="AR37" s="8" t="s">
        <v>150</v>
      </c>
      <c r="AS37" s="8" t="s">
        <v>150</v>
      </c>
      <c r="AT37" s="8" t="s">
        <v>150</v>
      </c>
      <c r="AU37" s="8" t="s">
        <v>150</v>
      </c>
      <c r="AV37" s="8" t="s">
        <v>150</v>
      </c>
      <c r="AW37" s="8" t="s">
        <v>150</v>
      </c>
      <c r="AX37" s="8" t="s">
        <v>150</v>
      </c>
      <c r="AY37" s="8" t="s">
        <v>406</v>
      </c>
      <c r="AZ37" s="8" t="s">
        <v>154</v>
      </c>
      <c r="BA37" s="8" t="s">
        <v>475</v>
      </c>
      <c r="BB37" s="8" t="s">
        <v>156</v>
      </c>
      <c r="BC37" s="8" t="s">
        <v>157</v>
      </c>
      <c r="BD37" s="8" t="s">
        <v>158</v>
      </c>
      <c r="BE37" s="8" t="s">
        <v>156</v>
      </c>
      <c r="BF37" s="8" t="s">
        <v>285</v>
      </c>
      <c r="BG37" s="8" t="s">
        <v>114</v>
      </c>
      <c r="BH37" s="8"/>
      <c r="BI37" s="8" t="s">
        <v>125</v>
      </c>
      <c r="BJ37" s="8" t="s">
        <v>156</v>
      </c>
      <c r="BK37" s="8" t="s">
        <v>114</v>
      </c>
      <c r="BL37" s="8"/>
      <c r="BM37" s="8" t="s">
        <v>150</v>
      </c>
      <c r="BN37" s="8" t="s">
        <v>150</v>
      </c>
      <c r="BO37" s="8" t="s">
        <v>150</v>
      </c>
      <c r="BP37" s="8" t="s">
        <v>150</v>
      </c>
      <c r="BQ37" s="8" t="s">
        <v>150</v>
      </c>
      <c r="BR37" s="8" t="s">
        <v>273</v>
      </c>
      <c r="BS37" s="8" t="s">
        <v>304</v>
      </c>
      <c r="BT37" s="8" t="s">
        <v>135</v>
      </c>
      <c r="BU37" s="8" t="s">
        <v>163</v>
      </c>
      <c r="BV37" s="8" t="s">
        <v>164</v>
      </c>
      <c r="BW37" s="8" t="s">
        <v>232</v>
      </c>
      <c r="BX37" s="8" t="s">
        <v>156</v>
      </c>
      <c r="BY37" s="8" t="s">
        <v>305</v>
      </c>
      <c r="BZ37" s="8" t="s">
        <v>156</v>
      </c>
      <c r="CA37" s="8" t="s">
        <v>305</v>
      </c>
      <c r="CB37" s="8" t="s">
        <v>156</v>
      </c>
      <c r="CC37" s="8" t="s">
        <v>114</v>
      </c>
      <c r="CD37" s="8"/>
      <c r="CE37" s="8" t="s">
        <v>164</v>
      </c>
      <c r="CF37" s="8" t="s">
        <v>114</v>
      </c>
      <c r="CG37" s="8"/>
      <c r="CH37" s="8" t="s">
        <v>164</v>
      </c>
      <c r="CI37" s="8"/>
      <c r="CJ37" s="8" t="s">
        <v>164</v>
      </c>
      <c r="CK37" s="8"/>
      <c r="CL37" s="8" t="s">
        <v>156</v>
      </c>
      <c r="CM37" s="8" t="s">
        <v>156</v>
      </c>
      <c r="CN37" s="8" t="s">
        <v>156</v>
      </c>
      <c r="CO37" s="8" t="s">
        <v>156</v>
      </c>
      <c r="CP37" s="8" t="s">
        <v>425</v>
      </c>
      <c r="CQ37" s="8" t="s">
        <v>156</v>
      </c>
      <c r="CR37" s="8" t="s">
        <v>156</v>
      </c>
      <c r="CS37" s="8" t="s">
        <v>114</v>
      </c>
      <c r="CT37" s="8"/>
      <c r="CU37" s="8" t="s">
        <v>156</v>
      </c>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t="s">
        <v>128</v>
      </c>
      <c r="EA37" s="8" t="s">
        <v>129</v>
      </c>
      <c r="EB37" s="8" t="s">
        <v>130</v>
      </c>
      <c r="EC37" s="8" t="s">
        <v>129</v>
      </c>
      <c r="ED37" s="8" t="s">
        <v>235</v>
      </c>
      <c r="EE37" s="8" t="s">
        <v>132</v>
      </c>
      <c r="EF37" s="8" t="s">
        <v>169</v>
      </c>
      <c r="EG37" s="8" t="s">
        <v>170</v>
      </c>
      <c r="EH37" s="8" t="s">
        <v>255</v>
      </c>
      <c r="EI37" s="8"/>
      <c r="EJ37" s="9"/>
    </row>
    <row r="38" spans="1:140" ht="12.5" x14ac:dyDescent="0.25">
      <c r="A38" s="4">
        <v>45739.812366064813</v>
      </c>
      <c r="B38" s="5" t="s">
        <v>113</v>
      </c>
      <c r="C38" s="5">
        <v>45</v>
      </c>
      <c r="D38" s="5" t="s">
        <v>135</v>
      </c>
      <c r="E38" s="5"/>
      <c r="F38" s="5"/>
      <c r="G38" s="5"/>
      <c r="H38" s="5"/>
      <c r="I38" s="5"/>
      <c r="J38" s="5"/>
      <c r="K38" s="5"/>
      <c r="L38" s="5"/>
      <c r="M38" s="5"/>
      <c r="N38" s="5"/>
      <c r="O38" s="5"/>
      <c r="P38" s="5"/>
      <c r="Q38" s="5"/>
      <c r="R38" s="5"/>
      <c r="S38" s="5" t="s">
        <v>135</v>
      </c>
      <c r="T38" s="5" t="s">
        <v>507</v>
      </c>
      <c r="U38" s="5" t="s">
        <v>220</v>
      </c>
      <c r="V38" s="5" t="s">
        <v>220</v>
      </c>
      <c r="W38" s="5" t="s">
        <v>220</v>
      </c>
      <c r="X38" s="5" t="s">
        <v>139</v>
      </c>
      <c r="Y38" s="5" t="s">
        <v>139</v>
      </c>
      <c r="Z38" s="5" t="s">
        <v>220</v>
      </c>
      <c r="AA38" s="5" t="s">
        <v>219</v>
      </c>
      <c r="AB38" s="5" t="s">
        <v>139</v>
      </c>
      <c r="AC38" s="5" t="s">
        <v>140</v>
      </c>
      <c r="AD38" s="5" t="s">
        <v>299</v>
      </c>
      <c r="AE38" s="5" t="s">
        <v>118</v>
      </c>
      <c r="AF38" s="5" t="s">
        <v>176</v>
      </c>
      <c r="AG38" s="5" t="s">
        <v>120</v>
      </c>
      <c r="AH38" s="5" t="s">
        <v>264</v>
      </c>
      <c r="AI38" s="5" t="s">
        <v>280</v>
      </c>
      <c r="AJ38" s="5" t="s">
        <v>508</v>
      </c>
      <c r="AK38" s="5" t="s">
        <v>146</v>
      </c>
      <c r="AL38" s="5"/>
      <c r="AM38" s="5" t="s">
        <v>327</v>
      </c>
      <c r="AN38" s="5" t="s">
        <v>267</v>
      </c>
      <c r="AO38" s="5" t="s">
        <v>509</v>
      </c>
      <c r="AP38" s="5" t="s">
        <v>150</v>
      </c>
      <c r="AQ38" s="5" t="s">
        <v>150</v>
      </c>
      <c r="AR38" s="5" t="s">
        <v>150</v>
      </c>
      <c r="AS38" s="5" t="s">
        <v>151</v>
      </c>
      <c r="AT38" s="5" t="s">
        <v>151</v>
      </c>
      <c r="AU38" s="5" t="s">
        <v>151</v>
      </c>
      <c r="AV38" s="5" t="s">
        <v>151</v>
      </c>
      <c r="AW38" s="5" t="s">
        <v>152</v>
      </c>
      <c r="AX38" s="5" t="s">
        <v>150</v>
      </c>
      <c r="AY38" s="5" t="s">
        <v>510</v>
      </c>
      <c r="AZ38" s="5" t="s">
        <v>269</v>
      </c>
      <c r="BA38" s="5" t="s">
        <v>511</v>
      </c>
      <c r="BB38" s="5" t="s">
        <v>146</v>
      </c>
      <c r="BC38" s="5" t="s">
        <v>344</v>
      </c>
      <c r="BD38" s="5" t="s">
        <v>146</v>
      </c>
      <c r="BE38" s="5" t="s">
        <v>156</v>
      </c>
      <c r="BF38" s="5" t="s">
        <v>159</v>
      </c>
      <c r="BG38" s="5" t="s">
        <v>114</v>
      </c>
      <c r="BH38" s="5"/>
      <c r="BI38" s="5" t="s">
        <v>125</v>
      </c>
      <c r="BJ38" s="5" t="s">
        <v>156</v>
      </c>
      <c r="BK38" s="5" t="s">
        <v>114</v>
      </c>
      <c r="BL38" s="5"/>
      <c r="BM38" s="5" t="s">
        <v>150</v>
      </c>
      <c r="BN38" s="5" t="s">
        <v>150</v>
      </c>
      <c r="BO38" s="5" t="s">
        <v>150</v>
      </c>
      <c r="BP38" s="5" t="s">
        <v>150</v>
      </c>
      <c r="BQ38" s="5" t="s">
        <v>150</v>
      </c>
      <c r="BR38" s="5" t="s">
        <v>273</v>
      </c>
      <c r="BS38" s="5" t="s">
        <v>346</v>
      </c>
      <c r="BT38" s="5" t="s">
        <v>114</v>
      </c>
      <c r="BU38" s="5"/>
      <c r="BV38" s="5" t="s">
        <v>164</v>
      </c>
      <c r="BW38" s="5" t="s">
        <v>232</v>
      </c>
      <c r="BX38" s="5" t="s">
        <v>289</v>
      </c>
      <c r="BY38" s="5" t="s">
        <v>164</v>
      </c>
      <c r="BZ38" s="5" t="s">
        <v>158</v>
      </c>
      <c r="CA38" s="5" t="s">
        <v>164</v>
      </c>
      <c r="CB38" s="5" t="s">
        <v>158</v>
      </c>
      <c r="CC38" s="5" t="s">
        <v>114</v>
      </c>
      <c r="CD38" s="5"/>
      <c r="CE38" s="5" t="s">
        <v>164</v>
      </c>
      <c r="CF38" s="5" t="s">
        <v>114</v>
      </c>
      <c r="CG38" s="5"/>
      <c r="CH38" s="5" t="s">
        <v>164</v>
      </c>
      <c r="CI38" s="5"/>
      <c r="CJ38" s="5" t="s">
        <v>164</v>
      </c>
      <c r="CK38" s="5" t="s">
        <v>358</v>
      </c>
      <c r="CL38" s="5" t="s">
        <v>158</v>
      </c>
      <c r="CM38" s="5" t="s">
        <v>158</v>
      </c>
      <c r="CN38" s="5" t="s">
        <v>156</v>
      </c>
      <c r="CO38" s="5" t="s">
        <v>156</v>
      </c>
      <c r="CP38" s="5" t="s">
        <v>252</v>
      </c>
      <c r="CQ38" s="5" t="s">
        <v>156</v>
      </c>
      <c r="CR38" s="5" t="s">
        <v>156</v>
      </c>
      <c r="CS38" s="5" t="s">
        <v>114</v>
      </c>
      <c r="CT38" s="5"/>
      <c r="CU38" s="5" t="s">
        <v>156</v>
      </c>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t="s">
        <v>128</v>
      </c>
      <c r="EA38" s="5" t="s">
        <v>129</v>
      </c>
      <c r="EB38" s="5" t="s">
        <v>207</v>
      </c>
      <c r="EC38" s="5" t="s">
        <v>129</v>
      </c>
      <c r="ED38" s="5" t="s">
        <v>185</v>
      </c>
      <c r="EE38" s="5" t="s">
        <v>132</v>
      </c>
      <c r="EF38" s="5" t="s">
        <v>290</v>
      </c>
      <c r="EG38" s="5">
        <v>79</v>
      </c>
      <c r="EH38" s="5" t="s">
        <v>255</v>
      </c>
      <c r="EI38" s="5"/>
      <c r="EJ38" s="6"/>
    </row>
    <row r="39" spans="1:140" ht="12.5" x14ac:dyDescent="0.25">
      <c r="A39" s="7">
        <v>45739.852678159717</v>
      </c>
      <c r="B39" s="8" t="s">
        <v>113</v>
      </c>
      <c r="C39" s="8">
        <v>41</v>
      </c>
      <c r="D39" s="8" t="s">
        <v>135</v>
      </c>
      <c r="E39" s="8"/>
      <c r="F39" s="8"/>
      <c r="G39" s="8"/>
      <c r="H39" s="8"/>
      <c r="I39" s="8"/>
      <c r="J39" s="8"/>
      <c r="K39" s="8"/>
      <c r="L39" s="8"/>
      <c r="M39" s="8"/>
      <c r="N39" s="8"/>
      <c r="O39" s="8"/>
      <c r="P39" s="8"/>
      <c r="Q39" s="8"/>
      <c r="R39" s="8"/>
      <c r="S39" s="8" t="s">
        <v>135</v>
      </c>
      <c r="T39" s="8" t="s">
        <v>512</v>
      </c>
      <c r="U39" s="8" t="s">
        <v>220</v>
      </c>
      <c r="V39" s="8" t="s">
        <v>220</v>
      </c>
      <c r="W39" s="8" t="s">
        <v>220</v>
      </c>
      <c r="X39" s="8" t="s">
        <v>220</v>
      </c>
      <c r="Y39" s="8" t="s">
        <v>139</v>
      </c>
      <c r="Z39" s="8" t="s">
        <v>220</v>
      </c>
      <c r="AA39" s="8" t="s">
        <v>138</v>
      </c>
      <c r="AB39" s="8" t="s">
        <v>220</v>
      </c>
      <c r="AC39" s="8" t="s">
        <v>324</v>
      </c>
      <c r="AD39" s="8" t="s">
        <v>513</v>
      </c>
      <c r="AE39" s="8" t="s">
        <v>142</v>
      </c>
      <c r="AF39" s="8" t="s">
        <v>119</v>
      </c>
      <c r="AG39" s="8" t="s">
        <v>120</v>
      </c>
      <c r="AH39" s="8" t="s">
        <v>264</v>
      </c>
      <c r="AI39" s="8" t="s">
        <v>280</v>
      </c>
      <c r="AJ39" s="8" t="s">
        <v>281</v>
      </c>
      <c r="AK39" s="8" t="s">
        <v>156</v>
      </c>
      <c r="AL39" s="8"/>
      <c r="AM39" s="8" t="s">
        <v>514</v>
      </c>
      <c r="AN39" s="8" t="s">
        <v>283</v>
      </c>
      <c r="AO39" s="8" t="s">
        <v>515</v>
      </c>
      <c r="AP39" s="8" t="s">
        <v>150</v>
      </c>
      <c r="AQ39" s="8" t="s">
        <v>151</v>
      </c>
      <c r="AR39" s="8" t="s">
        <v>150</v>
      </c>
      <c r="AS39" s="8" t="s">
        <v>150</v>
      </c>
      <c r="AT39" s="8" t="s">
        <v>151</v>
      </c>
      <c r="AU39" s="8" t="s">
        <v>151</v>
      </c>
      <c r="AV39" s="8" t="s">
        <v>151</v>
      </c>
      <c r="AW39" s="8" t="s">
        <v>151</v>
      </c>
      <c r="AX39" s="8" t="s">
        <v>150</v>
      </c>
      <c r="AY39" s="8" t="s">
        <v>406</v>
      </c>
      <c r="AZ39" s="8" t="s">
        <v>154</v>
      </c>
      <c r="BA39" s="8" t="s">
        <v>420</v>
      </c>
      <c r="BB39" s="8" t="s">
        <v>139</v>
      </c>
      <c r="BC39" s="8" t="s">
        <v>157</v>
      </c>
      <c r="BD39" s="8" t="s">
        <v>158</v>
      </c>
      <c r="BE39" s="8" t="s">
        <v>156</v>
      </c>
      <c r="BF39" s="8" t="s">
        <v>516</v>
      </c>
      <c r="BG39" s="8" t="s">
        <v>114</v>
      </c>
      <c r="BH39" s="8"/>
      <c r="BI39" s="8" t="s">
        <v>125</v>
      </c>
      <c r="BJ39" s="8" t="s">
        <v>156</v>
      </c>
      <c r="BK39" s="8" t="s">
        <v>114</v>
      </c>
      <c r="BL39" s="8"/>
      <c r="BM39" s="8" t="s">
        <v>150</v>
      </c>
      <c r="BN39" s="8" t="s">
        <v>150</v>
      </c>
      <c r="BO39" s="8" t="s">
        <v>150</v>
      </c>
      <c r="BP39" s="8" t="s">
        <v>150</v>
      </c>
      <c r="BQ39" s="8" t="s">
        <v>150</v>
      </c>
      <c r="BR39" s="8" t="s">
        <v>273</v>
      </c>
      <c r="BS39" s="8" t="s">
        <v>287</v>
      </c>
      <c r="BT39" s="8" t="s">
        <v>135</v>
      </c>
      <c r="BU39" s="8" t="s">
        <v>163</v>
      </c>
      <c r="BV39" s="8" t="s">
        <v>334</v>
      </c>
      <c r="BW39" s="8" t="s">
        <v>298</v>
      </c>
      <c r="BX39" s="8" t="s">
        <v>156</v>
      </c>
      <c r="BY39" s="8" t="s">
        <v>164</v>
      </c>
      <c r="BZ39" s="8" t="s">
        <v>158</v>
      </c>
      <c r="CA39" s="8" t="s">
        <v>164</v>
      </c>
      <c r="CB39" s="8" t="s">
        <v>158</v>
      </c>
      <c r="CC39" s="8" t="s">
        <v>114</v>
      </c>
      <c r="CD39" s="8"/>
      <c r="CE39" s="8" t="s">
        <v>164</v>
      </c>
      <c r="CF39" s="8" t="s">
        <v>114</v>
      </c>
      <c r="CG39" s="8"/>
      <c r="CH39" s="8" t="s">
        <v>164</v>
      </c>
      <c r="CI39" s="8"/>
      <c r="CJ39" s="8" t="s">
        <v>164</v>
      </c>
      <c r="CK39" s="8"/>
      <c r="CL39" s="8" t="s">
        <v>158</v>
      </c>
      <c r="CM39" s="8" t="s">
        <v>158</v>
      </c>
      <c r="CN39" s="8" t="s">
        <v>158</v>
      </c>
      <c r="CO39" s="8" t="s">
        <v>158</v>
      </c>
      <c r="CP39" s="8" t="s">
        <v>425</v>
      </c>
      <c r="CQ39" s="8" t="s">
        <v>156</v>
      </c>
      <c r="CR39" s="8" t="s">
        <v>156</v>
      </c>
      <c r="CS39" s="8" t="s">
        <v>114</v>
      </c>
      <c r="CT39" s="8"/>
      <c r="CU39" s="8" t="s">
        <v>156</v>
      </c>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t="s">
        <v>401</v>
      </c>
      <c r="EA39" s="8"/>
      <c r="EB39" s="8"/>
      <c r="EC39" s="8"/>
      <c r="ED39" s="8"/>
      <c r="EE39" s="8"/>
      <c r="EF39" s="8"/>
      <c r="EG39" s="8"/>
      <c r="EH39" s="8"/>
      <c r="EI39" s="8"/>
      <c r="EJ39" s="9"/>
    </row>
    <row r="40" spans="1:140" ht="12.5" x14ac:dyDescent="0.25">
      <c r="A40" s="4">
        <v>45739.852689618056</v>
      </c>
      <c r="B40" s="5" t="s">
        <v>134</v>
      </c>
      <c r="C40" s="5">
        <v>35</v>
      </c>
      <c r="D40" s="5" t="s">
        <v>135</v>
      </c>
      <c r="E40" s="5"/>
      <c r="F40" s="5"/>
      <c r="G40" s="5"/>
      <c r="H40" s="5"/>
      <c r="I40" s="5"/>
      <c r="J40" s="5"/>
      <c r="K40" s="5"/>
      <c r="L40" s="5"/>
      <c r="M40" s="5"/>
      <c r="N40" s="5"/>
      <c r="O40" s="5"/>
      <c r="P40" s="5"/>
      <c r="Q40" s="5"/>
      <c r="R40" s="5"/>
      <c r="S40" s="5" t="s">
        <v>135</v>
      </c>
      <c r="T40" s="5" t="s">
        <v>517</v>
      </c>
      <c r="U40" s="5" t="s">
        <v>220</v>
      </c>
      <c r="V40" s="5" t="s">
        <v>138</v>
      </c>
      <c r="W40" s="5" t="s">
        <v>138</v>
      </c>
      <c r="X40" s="5" t="s">
        <v>220</v>
      </c>
      <c r="Y40" s="5" t="s">
        <v>139</v>
      </c>
      <c r="Z40" s="5" t="s">
        <v>220</v>
      </c>
      <c r="AA40" s="5" t="s">
        <v>219</v>
      </c>
      <c r="AB40" s="5" t="s">
        <v>219</v>
      </c>
      <c r="AC40" s="5" t="s">
        <v>324</v>
      </c>
      <c r="AD40" s="5" t="s">
        <v>518</v>
      </c>
      <c r="AE40" s="5" t="s">
        <v>142</v>
      </c>
      <c r="AF40" s="5" t="s">
        <v>176</v>
      </c>
      <c r="AG40" s="5" t="s">
        <v>120</v>
      </c>
      <c r="AH40" s="5" t="s">
        <v>264</v>
      </c>
      <c r="AI40" s="5" t="s">
        <v>473</v>
      </c>
      <c r="AJ40" s="5" t="s">
        <v>519</v>
      </c>
      <c r="AK40" s="5" t="s">
        <v>156</v>
      </c>
      <c r="AL40" s="5" t="s">
        <v>520</v>
      </c>
      <c r="AM40" s="5" t="s">
        <v>521</v>
      </c>
      <c r="AN40" s="5" t="s">
        <v>148</v>
      </c>
      <c r="AO40" s="5" t="s">
        <v>522</v>
      </c>
      <c r="AP40" s="5" t="s">
        <v>152</v>
      </c>
      <c r="AQ40" s="5" t="s">
        <v>152</v>
      </c>
      <c r="AR40" s="5" t="s">
        <v>152</v>
      </c>
      <c r="AS40" s="5" t="s">
        <v>152</v>
      </c>
      <c r="AT40" s="5" t="s">
        <v>152</v>
      </c>
      <c r="AU40" s="5" t="s">
        <v>150</v>
      </c>
      <c r="AV40" s="5" t="s">
        <v>150</v>
      </c>
      <c r="AW40" s="5" t="s">
        <v>150</v>
      </c>
      <c r="AX40" s="5" t="s">
        <v>152</v>
      </c>
      <c r="AY40" s="5" t="s">
        <v>510</v>
      </c>
      <c r="AZ40" s="5" t="s">
        <v>523</v>
      </c>
      <c r="BA40" s="5" t="s">
        <v>296</v>
      </c>
      <c r="BB40" s="5" t="s">
        <v>146</v>
      </c>
      <c r="BC40" s="5" t="s">
        <v>524</v>
      </c>
      <c r="BD40" s="5" t="s">
        <v>158</v>
      </c>
      <c r="BE40" s="5" t="s">
        <v>146</v>
      </c>
      <c r="BF40" s="5" t="s">
        <v>285</v>
      </c>
      <c r="BG40" s="5" t="s">
        <v>114</v>
      </c>
      <c r="BH40" s="5"/>
      <c r="BI40" s="5" t="s">
        <v>125</v>
      </c>
      <c r="BJ40" s="5" t="s">
        <v>156</v>
      </c>
      <c r="BK40" s="5" t="s">
        <v>114</v>
      </c>
      <c r="BL40" s="5"/>
      <c r="BM40" s="5" t="s">
        <v>150</v>
      </c>
      <c r="BN40" s="5" t="s">
        <v>153</v>
      </c>
      <c r="BO40" s="5" t="s">
        <v>150</v>
      </c>
      <c r="BP40" s="5" t="s">
        <v>150</v>
      </c>
      <c r="BQ40" s="5" t="s">
        <v>150</v>
      </c>
      <c r="BR40" s="5" t="s">
        <v>398</v>
      </c>
      <c r="BS40" s="5" t="s">
        <v>410</v>
      </c>
      <c r="BT40" s="5" t="s">
        <v>135</v>
      </c>
      <c r="BU40" s="5" t="s">
        <v>525</v>
      </c>
      <c r="BV40" s="5" t="s">
        <v>526</v>
      </c>
      <c r="BW40" s="5" t="s">
        <v>277</v>
      </c>
      <c r="BX40" s="5" t="s">
        <v>146</v>
      </c>
      <c r="BY40" s="5" t="s">
        <v>527</v>
      </c>
      <c r="BZ40" s="5" t="s">
        <v>158</v>
      </c>
      <c r="CA40" s="5" t="s">
        <v>528</v>
      </c>
      <c r="CB40" s="5" t="s">
        <v>158</v>
      </c>
      <c r="CC40" s="5" t="s">
        <v>114</v>
      </c>
      <c r="CD40" s="5"/>
      <c r="CE40" s="5" t="s">
        <v>164</v>
      </c>
      <c r="CF40" s="5" t="s">
        <v>114</v>
      </c>
      <c r="CG40" s="5"/>
      <c r="CH40" s="5" t="s">
        <v>164</v>
      </c>
      <c r="CI40" s="5"/>
      <c r="CJ40" s="5" t="s">
        <v>164</v>
      </c>
      <c r="CK40" s="5"/>
      <c r="CL40" s="5" t="s">
        <v>158</v>
      </c>
      <c r="CM40" s="5" t="s">
        <v>158</v>
      </c>
      <c r="CN40" s="5" t="s">
        <v>158</v>
      </c>
      <c r="CO40" s="5" t="s">
        <v>158</v>
      </c>
      <c r="CP40" s="5" t="s">
        <v>252</v>
      </c>
      <c r="CQ40" s="5" t="s">
        <v>146</v>
      </c>
      <c r="CR40" s="5" t="s">
        <v>146</v>
      </c>
      <c r="CS40" s="5" t="s">
        <v>135</v>
      </c>
      <c r="CT40" s="5" t="s">
        <v>529</v>
      </c>
      <c r="CU40" s="5" t="s">
        <v>146</v>
      </c>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t="s">
        <v>128</v>
      </c>
      <c r="EA40" s="5" t="s">
        <v>129</v>
      </c>
      <c r="EB40" s="5" t="s">
        <v>207</v>
      </c>
      <c r="EC40" s="5" t="s">
        <v>129</v>
      </c>
      <c r="ED40" s="5" t="s">
        <v>530</v>
      </c>
      <c r="EE40" s="5" t="s">
        <v>531</v>
      </c>
      <c r="EF40" s="5" t="s">
        <v>350</v>
      </c>
      <c r="EG40" s="5" t="s">
        <v>170</v>
      </c>
      <c r="EH40" s="5" t="s">
        <v>210</v>
      </c>
      <c r="EI40" s="5"/>
      <c r="EJ40" s="6"/>
    </row>
    <row r="41" spans="1:140" ht="12.5" x14ac:dyDescent="0.25">
      <c r="A41" s="7">
        <v>45739.861317893519</v>
      </c>
      <c r="B41" s="8" t="s">
        <v>113</v>
      </c>
      <c r="C41" s="8">
        <v>23</v>
      </c>
      <c r="D41" s="8" t="s">
        <v>135</v>
      </c>
      <c r="E41" s="8"/>
      <c r="F41" s="8"/>
      <c r="G41" s="8"/>
      <c r="H41" s="8"/>
      <c r="I41" s="8"/>
      <c r="J41" s="8"/>
      <c r="K41" s="8"/>
      <c r="L41" s="8"/>
      <c r="M41" s="8"/>
      <c r="N41" s="8"/>
      <c r="O41" s="8"/>
      <c r="P41" s="8"/>
      <c r="Q41" s="8"/>
      <c r="R41" s="8"/>
      <c r="S41" s="8" t="s">
        <v>135</v>
      </c>
      <c r="T41" s="8" t="s">
        <v>236</v>
      </c>
      <c r="U41" s="8" t="s">
        <v>137</v>
      </c>
      <c r="V41" s="8" t="s">
        <v>138</v>
      </c>
      <c r="W41" s="8" t="s">
        <v>138</v>
      </c>
      <c r="X41" s="8" t="s">
        <v>138</v>
      </c>
      <c r="Y41" s="8" t="s">
        <v>219</v>
      </c>
      <c r="Z41" s="8" t="s">
        <v>220</v>
      </c>
      <c r="AA41" s="8" t="s">
        <v>138</v>
      </c>
      <c r="AB41" s="8" t="s">
        <v>220</v>
      </c>
      <c r="AC41" s="8" t="s">
        <v>140</v>
      </c>
      <c r="AD41" s="8" t="s">
        <v>532</v>
      </c>
      <c r="AE41" s="8" t="s">
        <v>142</v>
      </c>
      <c r="AF41" s="8" t="s">
        <v>119</v>
      </c>
      <c r="AG41" s="8" t="s">
        <v>120</v>
      </c>
      <c r="AH41" s="8" t="s">
        <v>264</v>
      </c>
      <c r="AI41" s="8" t="s">
        <v>468</v>
      </c>
      <c r="AJ41" s="8" t="s">
        <v>225</v>
      </c>
      <c r="AK41" s="8" t="s">
        <v>146</v>
      </c>
      <c r="AL41" s="8" t="s">
        <v>533</v>
      </c>
      <c r="AM41" s="8" t="s">
        <v>534</v>
      </c>
      <c r="AN41" s="8" t="s">
        <v>148</v>
      </c>
      <c r="AO41" s="8" t="s">
        <v>535</v>
      </c>
      <c r="AP41" s="8" t="s">
        <v>150</v>
      </c>
      <c r="AQ41" s="8" t="s">
        <v>150</v>
      </c>
      <c r="AR41" s="8" t="s">
        <v>150</v>
      </c>
      <c r="AS41" s="8" t="s">
        <v>150</v>
      </c>
      <c r="AT41" s="8" t="s">
        <v>150</v>
      </c>
      <c r="AU41" s="8" t="s">
        <v>151</v>
      </c>
      <c r="AV41" s="8" t="s">
        <v>151</v>
      </c>
      <c r="AW41" s="8" t="s">
        <v>150</v>
      </c>
      <c r="AX41" s="8" t="s">
        <v>150</v>
      </c>
      <c r="AY41" s="8" t="s">
        <v>536</v>
      </c>
      <c r="AZ41" s="8" t="s">
        <v>154</v>
      </c>
      <c r="BA41" s="8" t="s">
        <v>537</v>
      </c>
      <c r="BB41" s="8" t="s">
        <v>139</v>
      </c>
      <c r="BC41" s="8" t="s">
        <v>157</v>
      </c>
      <c r="BD41" s="8" t="s">
        <v>158</v>
      </c>
      <c r="BE41" s="8" t="s">
        <v>139</v>
      </c>
      <c r="BF41" s="8" t="s">
        <v>285</v>
      </c>
      <c r="BG41" s="8" t="s">
        <v>538</v>
      </c>
      <c r="BH41" s="8"/>
      <c r="BI41" s="8" t="s">
        <v>182</v>
      </c>
      <c r="BJ41" s="8" t="s">
        <v>139</v>
      </c>
      <c r="BK41" s="8" t="s">
        <v>114</v>
      </c>
      <c r="BL41" s="8"/>
      <c r="BM41" s="8" t="s">
        <v>152</v>
      </c>
      <c r="BN41" s="8" t="s">
        <v>150</v>
      </c>
      <c r="BO41" s="8" t="s">
        <v>150</v>
      </c>
      <c r="BP41" s="8" t="s">
        <v>150</v>
      </c>
      <c r="BQ41" s="8" t="s">
        <v>152</v>
      </c>
      <c r="BR41" s="8" t="s">
        <v>539</v>
      </c>
      <c r="BS41" s="8" t="s">
        <v>297</v>
      </c>
      <c r="BT41" s="8" t="s">
        <v>135</v>
      </c>
      <c r="BU41" s="8" t="s">
        <v>163</v>
      </c>
      <c r="BV41" s="8" t="s">
        <v>164</v>
      </c>
      <c r="BW41" s="8" t="s">
        <v>232</v>
      </c>
      <c r="BX41" s="8" t="s">
        <v>289</v>
      </c>
      <c r="BY41" s="8" t="s">
        <v>164</v>
      </c>
      <c r="BZ41" s="8" t="s">
        <v>158</v>
      </c>
      <c r="CA41" s="8" t="s">
        <v>305</v>
      </c>
      <c r="CB41" s="8" t="s">
        <v>139</v>
      </c>
      <c r="CC41" s="8" t="s">
        <v>114</v>
      </c>
      <c r="CD41" s="8"/>
      <c r="CE41" s="8" t="s">
        <v>164</v>
      </c>
      <c r="CF41" s="8" t="s">
        <v>114</v>
      </c>
      <c r="CG41" s="8"/>
      <c r="CH41" s="8" t="s">
        <v>164</v>
      </c>
      <c r="CI41" s="8"/>
      <c r="CJ41" s="8" t="s">
        <v>164</v>
      </c>
      <c r="CK41" s="8"/>
      <c r="CL41" s="8" t="s">
        <v>158</v>
      </c>
      <c r="CM41" s="8" t="s">
        <v>158</v>
      </c>
      <c r="CN41" s="8" t="s">
        <v>146</v>
      </c>
      <c r="CO41" s="8" t="s">
        <v>146</v>
      </c>
      <c r="CP41" s="8" t="s">
        <v>425</v>
      </c>
      <c r="CQ41" s="8" t="s">
        <v>139</v>
      </c>
      <c r="CR41" s="8" t="s">
        <v>146</v>
      </c>
      <c r="CS41" s="8" t="s">
        <v>114</v>
      </c>
      <c r="CT41" s="8"/>
      <c r="CU41" s="8" t="s">
        <v>139</v>
      </c>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t="s">
        <v>128</v>
      </c>
      <c r="EA41" s="8" t="s">
        <v>129</v>
      </c>
      <c r="EB41" s="8" t="s">
        <v>130</v>
      </c>
      <c r="EC41" s="8" t="s">
        <v>129</v>
      </c>
      <c r="ED41" s="8" t="s">
        <v>540</v>
      </c>
      <c r="EE41" s="8" t="s">
        <v>132</v>
      </c>
      <c r="EF41" s="8" t="s">
        <v>129</v>
      </c>
      <c r="EG41" s="8">
        <v>49</v>
      </c>
      <c r="EH41" s="8" t="s">
        <v>133</v>
      </c>
      <c r="EI41" s="8"/>
      <c r="EJ41" s="9"/>
    </row>
    <row r="42" spans="1:140" ht="12.5" x14ac:dyDescent="0.25">
      <c r="A42" s="4">
        <v>45739.877677002311</v>
      </c>
      <c r="B42" s="5" t="s">
        <v>113</v>
      </c>
      <c r="C42" s="5">
        <v>47</v>
      </c>
      <c r="D42" s="5" t="s">
        <v>114</v>
      </c>
      <c r="E42" s="5" t="s">
        <v>541</v>
      </c>
      <c r="F42" s="5" t="s">
        <v>212</v>
      </c>
      <c r="G42" s="5" t="s">
        <v>189</v>
      </c>
      <c r="H42" s="5" t="s">
        <v>142</v>
      </c>
      <c r="I42" s="5" t="s">
        <v>119</v>
      </c>
      <c r="J42" s="5" t="s">
        <v>120</v>
      </c>
      <c r="K42" s="5" t="s">
        <v>542</v>
      </c>
      <c r="L42" s="5" t="s">
        <v>311</v>
      </c>
      <c r="M42" s="5" t="s">
        <v>543</v>
      </c>
      <c r="N42" s="5" t="s">
        <v>229</v>
      </c>
      <c r="O42" s="5" t="s">
        <v>229</v>
      </c>
      <c r="P42" s="5" t="s">
        <v>182</v>
      </c>
      <c r="Q42" s="5" t="s">
        <v>544</v>
      </c>
      <c r="R42" s="5" t="s">
        <v>127</v>
      </c>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t="s">
        <v>128</v>
      </c>
      <c r="EA42" s="5" t="s">
        <v>129</v>
      </c>
      <c r="EB42" s="5" t="s">
        <v>545</v>
      </c>
      <c r="EC42" s="5" t="s">
        <v>129</v>
      </c>
      <c r="ED42" s="5" t="s">
        <v>185</v>
      </c>
      <c r="EE42" s="5" t="s">
        <v>451</v>
      </c>
      <c r="EF42" s="5" t="s">
        <v>350</v>
      </c>
      <c r="EG42" s="5" t="s">
        <v>170</v>
      </c>
      <c r="EH42" s="5" t="s">
        <v>171</v>
      </c>
      <c r="EI42" s="5"/>
      <c r="EJ42" s="6"/>
    </row>
    <row r="43" spans="1:140" ht="12.5" x14ac:dyDescent="0.25">
      <c r="A43" s="7">
        <v>45739.970833784726</v>
      </c>
      <c r="B43" s="8" t="s">
        <v>113</v>
      </c>
      <c r="C43" s="8">
        <v>29</v>
      </c>
      <c r="D43" s="8" t="s">
        <v>114</v>
      </c>
      <c r="E43" s="8" t="s">
        <v>546</v>
      </c>
      <c r="F43" s="8" t="s">
        <v>547</v>
      </c>
      <c r="G43" s="8" t="s">
        <v>548</v>
      </c>
      <c r="H43" s="8" t="s">
        <v>118</v>
      </c>
      <c r="I43" s="8" t="s">
        <v>176</v>
      </c>
      <c r="J43" s="8" t="s">
        <v>120</v>
      </c>
      <c r="K43" s="8" t="s">
        <v>549</v>
      </c>
      <c r="L43" s="8" t="s">
        <v>550</v>
      </c>
      <c r="M43" s="8" t="s">
        <v>551</v>
      </c>
      <c r="N43" s="8" t="s">
        <v>181</v>
      </c>
      <c r="O43" s="8" t="s">
        <v>181</v>
      </c>
      <c r="P43" s="8" t="s">
        <v>423</v>
      </c>
      <c r="Q43" s="8" t="s">
        <v>552</v>
      </c>
      <c r="R43" s="8" t="s">
        <v>127</v>
      </c>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t="s">
        <v>128</v>
      </c>
      <c r="EA43" s="8" t="s">
        <v>167</v>
      </c>
      <c r="EB43" s="8" t="s">
        <v>207</v>
      </c>
      <c r="EC43" s="8" t="s">
        <v>129</v>
      </c>
      <c r="ED43" s="8" t="s">
        <v>360</v>
      </c>
      <c r="EE43" s="8" t="s">
        <v>451</v>
      </c>
      <c r="EF43" s="8" t="s">
        <v>167</v>
      </c>
      <c r="EG43" s="8">
        <v>49</v>
      </c>
      <c r="EH43" s="8" t="s">
        <v>171</v>
      </c>
      <c r="EI43" s="8"/>
      <c r="EJ43" s="9"/>
    </row>
    <row r="44" spans="1:140" ht="12.5" x14ac:dyDescent="0.25">
      <c r="A44" s="4">
        <v>45739.979967326391</v>
      </c>
      <c r="B44" s="5" t="s">
        <v>113</v>
      </c>
      <c r="C44" s="5">
        <v>23</v>
      </c>
      <c r="D44" s="5" t="s">
        <v>114</v>
      </c>
      <c r="E44" s="5" t="s">
        <v>553</v>
      </c>
      <c r="F44" s="5" t="s">
        <v>257</v>
      </c>
      <c r="G44" s="5" t="s">
        <v>258</v>
      </c>
      <c r="H44" s="5" t="s">
        <v>118</v>
      </c>
      <c r="I44" s="5" t="s">
        <v>176</v>
      </c>
      <c r="J44" s="5" t="s">
        <v>120</v>
      </c>
      <c r="K44" s="5" t="s">
        <v>554</v>
      </c>
      <c r="L44" s="5" t="s">
        <v>555</v>
      </c>
      <c r="M44" s="5" t="s">
        <v>556</v>
      </c>
      <c r="N44" s="5" t="s">
        <v>181</v>
      </c>
      <c r="O44" s="5" t="s">
        <v>181</v>
      </c>
      <c r="P44" s="5" t="s">
        <v>125</v>
      </c>
      <c r="Q44" s="5" t="s">
        <v>205</v>
      </c>
      <c r="R44" s="5" t="s">
        <v>261</v>
      </c>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t="s">
        <v>128</v>
      </c>
      <c r="EA44" s="5" t="s">
        <v>129</v>
      </c>
      <c r="EB44" s="5" t="s">
        <v>207</v>
      </c>
      <c r="EC44" s="5" t="s">
        <v>129</v>
      </c>
      <c r="ED44" s="5" t="s">
        <v>530</v>
      </c>
      <c r="EE44" s="5" t="s">
        <v>209</v>
      </c>
      <c r="EF44" s="5" t="s">
        <v>167</v>
      </c>
      <c r="EG44" s="5">
        <v>80</v>
      </c>
      <c r="EH44" s="5" t="s">
        <v>255</v>
      </c>
      <c r="EI44" s="5"/>
      <c r="EJ44" s="6"/>
    </row>
    <row r="45" spans="1:140" ht="12.5" x14ac:dyDescent="0.25">
      <c r="A45" s="7">
        <v>45740.00509136574</v>
      </c>
      <c r="B45" s="8" t="s">
        <v>134</v>
      </c>
      <c r="C45" s="8">
        <v>33</v>
      </c>
      <c r="D45" s="8" t="s">
        <v>135</v>
      </c>
      <c r="E45" s="8"/>
      <c r="F45" s="8"/>
      <c r="G45" s="8"/>
      <c r="H45" s="8"/>
      <c r="I45" s="8"/>
      <c r="J45" s="8"/>
      <c r="K45" s="8"/>
      <c r="L45" s="8"/>
      <c r="M45" s="8"/>
      <c r="N45" s="8"/>
      <c r="O45" s="8"/>
      <c r="P45" s="8"/>
      <c r="Q45" s="8"/>
      <c r="R45" s="8"/>
      <c r="S45" s="8" t="s">
        <v>114</v>
      </c>
      <c r="T45" s="8" t="s">
        <v>236</v>
      </c>
      <c r="U45" s="8" t="s">
        <v>137</v>
      </c>
      <c r="V45" s="8" t="s">
        <v>138</v>
      </c>
      <c r="W45" s="8" t="s">
        <v>138</v>
      </c>
      <c r="X45" s="8" t="s">
        <v>220</v>
      </c>
      <c r="Y45" s="8" t="s">
        <v>219</v>
      </c>
      <c r="Z45" s="8" t="s">
        <v>139</v>
      </c>
      <c r="AA45" s="8" t="s">
        <v>220</v>
      </c>
      <c r="AB45" s="8" t="s">
        <v>220</v>
      </c>
      <c r="AC45" s="8" t="s">
        <v>243</v>
      </c>
      <c r="AD45" s="8" t="s">
        <v>299</v>
      </c>
      <c r="AE45" s="8" t="s">
        <v>142</v>
      </c>
      <c r="AF45" s="8" t="s">
        <v>119</v>
      </c>
      <c r="AG45" s="8" t="s">
        <v>120</v>
      </c>
      <c r="AH45" s="8" t="s">
        <v>557</v>
      </c>
      <c r="AI45" s="8" t="s">
        <v>473</v>
      </c>
      <c r="AJ45" s="8" t="s">
        <v>558</v>
      </c>
      <c r="AK45" s="8" t="s">
        <v>146</v>
      </c>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t="s">
        <v>559</v>
      </c>
      <c r="CW45" s="8" t="s">
        <v>470</v>
      </c>
      <c r="CX45" s="8" t="s">
        <v>269</v>
      </c>
      <c r="CY45" s="8" t="s">
        <v>296</v>
      </c>
      <c r="CZ45" s="8" t="s">
        <v>124</v>
      </c>
      <c r="DA45" s="8" t="s">
        <v>124</v>
      </c>
      <c r="DB45" s="8" t="s">
        <v>135</v>
      </c>
      <c r="DC45" s="8" t="s">
        <v>272</v>
      </c>
      <c r="DD45" s="8" t="s">
        <v>249</v>
      </c>
      <c r="DE45" s="8" t="s">
        <v>114</v>
      </c>
      <c r="DF45" s="8" t="s">
        <v>560</v>
      </c>
      <c r="DG45" s="8">
        <v>7</v>
      </c>
      <c r="DH45" s="8" t="s">
        <v>250</v>
      </c>
      <c r="DI45" s="8" t="s">
        <v>276</v>
      </c>
      <c r="DJ45" s="8" t="s">
        <v>277</v>
      </c>
      <c r="DK45" s="8" t="s">
        <v>164</v>
      </c>
      <c r="DL45" s="8" t="s">
        <v>114</v>
      </c>
      <c r="DM45" s="8"/>
      <c r="DN45" s="8" t="s">
        <v>164</v>
      </c>
      <c r="DO45" s="8" t="s">
        <v>136</v>
      </c>
      <c r="DP45" s="8" t="s">
        <v>164</v>
      </c>
      <c r="DQ45" s="8" t="s">
        <v>136</v>
      </c>
      <c r="DR45" s="8" t="s">
        <v>114</v>
      </c>
      <c r="DS45" s="8"/>
      <c r="DT45" s="8" t="s">
        <v>425</v>
      </c>
      <c r="DU45" s="8" t="s">
        <v>114</v>
      </c>
      <c r="DV45" s="8"/>
      <c r="DW45" s="8" t="s">
        <v>146</v>
      </c>
      <c r="DX45" s="8" t="s">
        <v>156</v>
      </c>
      <c r="DY45" s="8" t="s">
        <v>156</v>
      </c>
      <c r="DZ45" s="8" t="s">
        <v>128</v>
      </c>
      <c r="EA45" s="8" t="s">
        <v>129</v>
      </c>
      <c r="EB45" s="8" t="s">
        <v>130</v>
      </c>
      <c r="EC45" s="8" t="s">
        <v>129</v>
      </c>
      <c r="ED45" s="8" t="s">
        <v>253</v>
      </c>
      <c r="EE45" s="8" t="s">
        <v>209</v>
      </c>
      <c r="EF45" s="8" t="s">
        <v>169</v>
      </c>
      <c r="EG45" s="8" t="s">
        <v>170</v>
      </c>
      <c r="EH45" s="8" t="s">
        <v>464</v>
      </c>
      <c r="EI45" s="8"/>
      <c r="EJ45" s="9"/>
    </row>
    <row r="46" spans="1:140" ht="12.5" x14ac:dyDescent="0.25">
      <c r="A46" s="4">
        <v>45740.337712615743</v>
      </c>
      <c r="B46" s="5" t="s">
        <v>113</v>
      </c>
      <c r="C46" s="5">
        <v>36</v>
      </c>
      <c r="D46" s="5" t="s">
        <v>135</v>
      </c>
      <c r="E46" s="5"/>
      <c r="F46" s="5"/>
      <c r="G46" s="5"/>
      <c r="H46" s="5"/>
      <c r="I46" s="5"/>
      <c r="J46" s="5"/>
      <c r="K46" s="5"/>
      <c r="L46" s="5"/>
      <c r="M46" s="5"/>
      <c r="N46" s="5"/>
      <c r="O46" s="5"/>
      <c r="P46" s="5"/>
      <c r="Q46" s="5"/>
      <c r="R46" s="5"/>
      <c r="S46" s="5" t="s">
        <v>114</v>
      </c>
      <c r="T46" s="5" t="s">
        <v>561</v>
      </c>
      <c r="U46" s="5" t="s">
        <v>139</v>
      </c>
      <c r="V46" s="5" t="s">
        <v>220</v>
      </c>
      <c r="W46" s="5" t="s">
        <v>139</v>
      </c>
      <c r="X46" s="5" t="s">
        <v>138</v>
      </c>
      <c r="Y46" s="5" t="s">
        <v>139</v>
      </c>
      <c r="Z46" s="5" t="s">
        <v>220</v>
      </c>
      <c r="AA46" s="5" t="s">
        <v>220</v>
      </c>
      <c r="AB46" s="5" t="s">
        <v>220</v>
      </c>
      <c r="AC46" s="5" t="s">
        <v>140</v>
      </c>
      <c r="AD46" s="5" t="s">
        <v>562</v>
      </c>
      <c r="AE46" s="5" t="s">
        <v>563</v>
      </c>
      <c r="AF46" s="5" t="s">
        <v>119</v>
      </c>
      <c r="AG46" s="5" t="s">
        <v>120</v>
      </c>
      <c r="AH46" s="5" t="s">
        <v>264</v>
      </c>
      <c r="AI46" s="5" t="s">
        <v>473</v>
      </c>
      <c r="AJ46" s="5" t="s">
        <v>508</v>
      </c>
      <c r="AK46" s="5" t="s">
        <v>146</v>
      </c>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t="s">
        <v>564</v>
      </c>
      <c r="CW46" s="5" t="s">
        <v>565</v>
      </c>
      <c r="CX46" s="5" t="s">
        <v>269</v>
      </c>
      <c r="CY46" s="5" t="s">
        <v>193</v>
      </c>
      <c r="CZ46" s="5" t="s">
        <v>180</v>
      </c>
      <c r="DA46" s="5" t="s">
        <v>180</v>
      </c>
      <c r="DB46" s="5" t="s">
        <v>135</v>
      </c>
      <c r="DC46" s="5" t="s">
        <v>272</v>
      </c>
      <c r="DD46" s="5" t="s">
        <v>423</v>
      </c>
      <c r="DE46" s="5" t="s">
        <v>114</v>
      </c>
      <c r="DF46" s="5"/>
      <c r="DG46" s="5">
        <v>7</v>
      </c>
      <c r="DH46" s="5" t="s">
        <v>566</v>
      </c>
      <c r="DI46" s="5" t="s">
        <v>305</v>
      </c>
      <c r="DJ46" s="5" t="s">
        <v>165</v>
      </c>
      <c r="DK46" s="5" t="s">
        <v>164</v>
      </c>
      <c r="DL46" s="5" t="s">
        <v>114</v>
      </c>
      <c r="DM46" s="5"/>
      <c r="DN46" s="5" t="s">
        <v>164</v>
      </c>
      <c r="DO46" s="5"/>
      <c r="DP46" s="5" t="s">
        <v>164</v>
      </c>
      <c r="DQ46" s="5"/>
      <c r="DR46" s="5" t="s">
        <v>114</v>
      </c>
      <c r="DS46" s="5"/>
      <c r="DT46" s="5" t="s">
        <v>425</v>
      </c>
      <c r="DU46" s="5" t="s">
        <v>114</v>
      </c>
      <c r="DV46" s="5"/>
      <c r="DW46" s="5" t="s">
        <v>139</v>
      </c>
      <c r="DX46" s="5" t="s">
        <v>146</v>
      </c>
      <c r="DY46" s="5" t="s">
        <v>146</v>
      </c>
      <c r="DZ46" s="5" t="s">
        <v>128</v>
      </c>
      <c r="EA46" s="5" t="s">
        <v>129</v>
      </c>
      <c r="EB46" s="5" t="s">
        <v>130</v>
      </c>
      <c r="EC46" s="5" t="s">
        <v>129</v>
      </c>
      <c r="ED46" s="5" t="s">
        <v>185</v>
      </c>
      <c r="EE46" s="5" t="s">
        <v>132</v>
      </c>
      <c r="EF46" s="5" t="s">
        <v>350</v>
      </c>
      <c r="EG46" s="5" t="s">
        <v>170</v>
      </c>
      <c r="EH46" s="5" t="s">
        <v>567</v>
      </c>
      <c r="EI46" s="5"/>
      <c r="EJ46" s="6"/>
    </row>
    <row r="47" spans="1:140" ht="12.5" x14ac:dyDescent="0.25">
      <c r="A47" s="7">
        <v>45740.389064074072</v>
      </c>
      <c r="B47" s="8" t="s">
        <v>113</v>
      </c>
      <c r="C47" s="8">
        <v>34</v>
      </c>
      <c r="D47" s="8" t="s">
        <v>135</v>
      </c>
      <c r="E47" s="8"/>
      <c r="F47" s="8"/>
      <c r="G47" s="8"/>
      <c r="H47" s="8"/>
      <c r="I47" s="8"/>
      <c r="J47" s="8"/>
      <c r="K47" s="8"/>
      <c r="L47" s="8"/>
      <c r="M47" s="8"/>
      <c r="N47" s="8"/>
      <c r="O47" s="8"/>
      <c r="P47" s="8"/>
      <c r="Q47" s="8"/>
      <c r="R47" s="8"/>
      <c r="S47" s="8" t="s">
        <v>114</v>
      </c>
      <c r="T47" s="8" t="s">
        <v>561</v>
      </c>
      <c r="U47" s="8" t="s">
        <v>139</v>
      </c>
      <c r="V47" s="8" t="s">
        <v>138</v>
      </c>
      <c r="W47" s="8" t="s">
        <v>139</v>
      </c>
      <c r="X47" s="8" t="s">
        <v>138</v>
      </c>
      <c r="Y47" s="8" t="s">
        <v>139</v>
      </c>
      <c r="Z47" s="8" t="s">
        <v>220</v>
      </c>
      <c r="AA47" s="8" t="s">
        <v>138</v>
      </c>
      <c r="AB47" s="8" t="s">
        <v>139</v>
      </c>
      <c r="AC47" s="8" t="s">
        <v>140</v>
      </c>
      <c r="AD47" s="8" t="s">
        <v>568</v>
      </c>
      <c r="AE47" s="8" t="s">
        <v>142</v>
      </c>
      <c r="AF47" s="8" t="s">
        <v>119</v>
      </c>
      <c r="AG47" s="8" t="s">
        <v>120</v>
      </c>
      <c r="AH47" s="8" t="s">
        <v>143</v>
      </c>
      <c r="AI47" s="8" t="s">
        <v>144</v>
      </c>
      <c r="AJ47" s="8" t="s">
        <v>281</v>
      </c>
      <c r="AK47" s="8" t="s">
        <v>146</v>
      </c>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t="s">
        <v>569</v>
      </c>
      <c r="CW47" s="8" t="s">
        <v>570</v>
      </c>
      <c r="CX47" s="8" t="s">
        <v>154</v>
      </c>
      <c r="CY47" s="8" t="s">
        <v>296</v>
      </c>
      <c r="CZ47" s="8" t="s">
        <v>181</v>
      </c>
      <c r="DA47" s="8" t="s">
        <v>124</v>
      </c>
      <c r="DB47" s="8" t="s">
        <v>114</v>
      </c>
      <c r="DC47" s="8"/>
      <c r="DD47" s="8" t="s">
        <v>312</v>
      </c>
      <c r="DE47" s="8" t="s">
        <v>114</v>
      </c>
      <c r="DF47" s="8"/>
      <c r="DG47" s="8">
        <v>7</v>
      </c>
      <c r="DH47" s="8" t="s">
        <v>230</v>
      </c>
      <c r="DI47" s="8" t="s">
        <v>164</v>
      </c>
      <c r="DJ47" s="8" t="s">
        <v>165</v>
      </c>
      <c r="DK47" s="8" t="s">
        <v>164</v>
      </c>
      <c r="DL47" s="8" t="s">
        <v>114</v>
      </c>
      <c r="DM47" s="8"/>
      <c r="DN47" s="8" t="s">
        <v>334</v>
      </c>
      <c r="DO47" s="8" t="s">
        <v>571</v>
      </c>
      <c r="DP47" s="8" t="s">
        <v>164</v>
      </c>
      <c r="DQ47" s="8" t="s">
        <v>234</v>
      </c>
      <c r="DR47" s="8" t="s">
        <v>114</v>
      </c>
      <c r="DS47" s="8"/>
      <c r="DT47" s="8" t="s">
        <v>252</v>
      </c>
      <c r="DU47" s="8" t="s">
        <v>114</v>
      </c>
      <c r="DV47" s="8"/>
      <c r="DW47" s="8" t="s">
        <v>146</v>
      </c>
      <c r="DX47" s="8" t="s">
        <v>146</v>
      </c>
      <c r="DY47" s="8" t="s">
        <v>146</v>
      </c>
      <c r="DZ47" s="8" t="s">
        <v>401</v>
      </c>
      <c r="EA47" s="8"/>
      <c r="EB47" s="8"/>
      <c r="EC47" s="8"/>
      <c r="ED47" s="8"/>
      <c r="EE47" s="8"/>
      <c r="EF47" s="8"/>
      <c r="EG47" s="8"/>
      <c r="EH47" s="8"/>
      <c r="EI47" s="8"/>
      <c r="EJ47" s="9"/>
    </row>
    <row r="48" spans="1:140" ht="12.5" x14ac:dyDescent="0.25">
      <c r="A48" s="4">
        <v>45740.447203703705</v>
      </c>
      <c r="B48" s="5" t="s">
        <v>113</v>
      </c>
      <c r="C48" s="5">
        <v>16</v>
      </c>
      <c r="D48" s="5" t="s">
        <v>114</v>
      </c>
      <c r="E48" s="5" t="s">
        <v>572</v>
      </c>
      <c r="F48" s="5" t="s">
        <v>573</v>
      </c>
      <c r="G48" s="5" t="s">
        <v>258</v>
      </c>
      <c r="H48" s="5" t="s">
        <v>118</v>
      </c>
      <c r="I48" s="5" t="s">
        <v>119</v>
      </c>
      <c r="J48" s="5" t="s">
        <v>120</v>
      </c>
      <c r="K48" s="5" t="s">
        <v>574</v>
      </c>
      <c r="L48" s="5" t="s">
        <v>178</v>
      </c>
      <c r="M48" s="5" t="s">
        <v>123</v>
      </c>
      <c r="N48" s="5" t="s">
        <v>181</v>
      </c>
      <c r="O48" s="5" t="s">
        <v>204</v>
      </c>
      <c r="P48" s="5" t="s">
        <v>182</v>
      </c>
      <c r="Q48" s="5" t="s">
        <v>575</v>
      </c>
      <c r="R48" s="5" t="s">
        <v>184</v>
      </c>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t="s">
        <v>128</v>
      </c>
      <c r="EA48" s="5" t="s">
        <v>167</v>
      </c>
      <c r="EB48" s="5" t="s">
        <v>130</v>
      </c>
      <c r="EC48" s="5" t="s">
        <v>129</v>
      </c>
      <c r="ED48" s="5" t="s">
        <v>185</v>
      </c>
      <c r="EE48" s="5" t="s">
        <v>132</v>
      </c>
      <c r="EF48" s="5" t="s">
        <v>350</v>
      </c>
      <c r="EG48" s="5" t="s">
        <v>170</v>
      </c>
      <c r="EH48" s="5" t="s">
        <v>255</v>
      </c>
      <c r="EI48" s="5"/>
      <c r="EJ48" s="6"/>
    </row>
    <row r="49" spans="1:140" ht="12.5" x14ac:dyDescent="0.25">
      <c r="A49" s="7">
        <v>45740.669162893522</v>
      </c>
      <c r="B49" s="8" t="s">
        <v>113</v>
      </c>
      <c r="C49" s="8">
        <v>36</v>
      </c>
      <c r="D49" s="8" t="s">
        <v>135</v>
      </c>
      <c r="S49" s="8" t="s">
        <v>114</v>
      </c>
      <c r="T49" s="8" t="s">
        <v>316</v>
      </c>
      <c r="U49" s="8" t="s">
        <v>219</v>
      </c>
      <c r="V49" s="8" t="s">
        <v>138</v>
      </c>
      <c r="W49" s="8" t="s">
        <v>138</v>
      </c>
      <c r="X49" s="8" t="s">
        <v>219</v>
      </c>
      <c r="Y49" s="8" t="s">
        <v>220</v>
      </c>
      <c r="Z49" s="8" t="s">
        <v>137</v>
      </c>
      <c r="AA49" s="8" t="s">
        <v>220</v>
      </c>
      <c r="AB49" s="8" t="s">
        <v>138</v>
      </c>
      <c r="AC49" s="8" t="s">
        <v>324</v>
      </c>
      <c r="AD49" s="8" t="s">
        <v>342</v>
      </c>
      <c r="AE49" s="8" t="s">
        <v>118</v>
      </c>
      <c r="AF49" s="8" t="s">
        <v>576</v>
      </c>
      <c r="AG49" s="8" t="s">
        <v>120</v>
      </c>
      <c r="AH49" s="8" t="s">
        <v>264</v>
      </c>
      <c r="AI49" s="8" t="s">
        <v>280</v>
      </c>
      <c r="AJ49" s="8" t="s">
        <v>519</v>
      </c>
      <c r="AK49" s="8" t="s">
        <v>156</v>
      </c>
      <c r="CV49" s="8" t="s">
        <v>576</v>
      </c>
      <c r="CW49" s="8" t="s">
        <v>577</v>
      </c>
      <c r="CX49" s="8" t="s">
        <v>154</v>
      </c>
      <c r="CY49" s="8" t="s">
        <v>215</v>
      </c>
      <c r="CZ49" s="8" t="s">
        <v>180</v>
      </c>
      <c r="DA49" s="8" t="s">
        <v>181</v>
      </c>
      <c r="DB49" s="8" t="s">
        <v>114</v>
      </c>
      <c r="DD49" s="8" t="s">
        <v>423</v>
      </c>
      <c r="DE49" s="8" t="s">
        <v>114</v>
      </c>
      <c r="DG49" s="8">
        <v>6</v>
      </c>
      <c r="DH49" s="8" t="s">
        <v>578</v>
      </c>
      <c r="DI49" s="8" t="s">
        <v>334</v>
      </c>
      <c r="DJ49" s="8" t="s">
        <v>277</v>
      </c>
      <c r="DK49" s="8" t="s">
        <v>305</v>
      </c>
      <c r="DL49" s="8" t="s">
        <v>114</v>
      </c>
      <c r="DN49" s="8" t="s">
        <v>164</v>
      </c>
      <c r="DO49" s="8" t="s">
        <v>579</v>
      </c>
      <c r="DP49" s="8" t="s">
        <v>164</v>
      </c>
      <c r="DQ49" s="8" t="s">
        <v>358</v>
      </c>
      <c r="DR49" s="8" t="s">
        <v>135</v>
      </c>
      <c r="DT49" s="8" t="s">
        <v>252</v>
      </c>
      <c r="DU49" s="8" t="s">
        <v>114</v>
      </c>
      <c r="DW49" s="8" t="s">
        <v>156</v>
      </c>
      <c r="DX49" s="8" t="s">
        <v>156</v>
      </c>
      <c r="DY49" s="8" t="s">
        <v>156</v>
      </c>
      <c r="DZ49" s="8" t="s">
        <v>401</v>
      </c>
    </row>
    <row r="50" spans="1:140" ht="12.5" x14ac:dyDescent="0.25">
      <c r="A50" s="4">
        <v>45740.703118263889</v>
      </c>
      <c r="B50" s="5" t="s">
        <v>113</v>
      </c>
      <c r="C50" s="5">
        <v>25</v>
      </c>
      <c r="D50" s="5" t="s">
        <v>135</v>
      </c>
      <c r="S50" s="5" t="s">
        <v>114</v>
      </c>
      <c r="T50" s="5" t="s">
        <v>242</v>
      </c>
      <c r="U50" s="5" t="s">
        <v>220</v>
      </c>
      <c r="V50" s="5" t="s">
        <v>138</v>
      </c>
      <c r="W50" s="5" t="s">
        <v>139</v>
      </c>
      <c r="X50" s="5" t="s">
        <v>138</v>
      </c>
      <c r="Y50" s="5" t="s">
        <v>137</v>
      </c>
      <c r="Z50" s="5" t="s">
        <v>219</v>
      </c>
      <c r="AA50" s="5" t="s">
        <v>139</v>
      </c>
      <c r="AB50" s="5" t="s">
        <v>137</v>
      </c>
      <c r="AC50" s="5" t="s">
        <v>243</v>
      </c>
      <c r="AD50" s="5" t="s">
        <v>580</v>
      </c>
      <c r="AE50" s="5" t="s">
        <v>118</v>
      </c>
      <c r="AF50" s="5" t="s">
        <v>119</v>
      </c>
      <c r="AG50" s="5" t="s">
        <v>190</v>
      </c>
      <c r="AH50" s="5" t="s">
        <v>223</v>
      </c>
      <c r="AI50" s="5" t="s">
        <v>280</v>
      </c>
      <c r="AJ50" s="5" t="s">
        <v>519</v>
      </c>
      <c r="AK50" s="5" t="s">
        <v>146</v>
      </c>
      <c r="AL50" s="5" t="s">
        <v>581</v>
      </c>
      <c r="CV50" s="5" t="s">
        <v>582</v>
      </c>
      <c r="CW50" s="5" t="s">
        <v>356</v>
      </c>
      <c r="CX50" s="5" t="s">
        <v>154</v>
      </c>
      <c r="CY50" s="5" t="s">
        <v>193</v>
      </c>
      <c r="CZ50" s="5" t="s">
        <v>204</v>
      </c>
      <c r="DA50" s="5" t="s">
        <v>181</v>
      </c>
      <c r="DB50" s="5" t="s">
        <v>135</v>
      </c>
      <c r="DC50" s="5" t="s">
        <v>272</v>
      </c>
      <c r="DD50" s="5" t="s">
        <v>182</v>
      </c>
      <c r="DE50" s="5" t="s">
        <v>114</v>
      </c>
      <c r="DF50" s="5" t="s">
        <v>583</v>
      </c>
      <c r="DG50" s="5">
        <v>7</v>
      </c>
      <c r="DH50" s="5" t="s">
        <v>584</v>
      </c>
      <c r="DI50" s="5" t="s">
        <v>305</v>
      </c>
      <c r="DJ50" s="5" t="s">
        <v>277</v>
      </c>
      <c r="DK50" s="5" t="s">
        <v>164</v>
      </c>
      <c r="DL50" s="5" t="s">
        <v>114</v>
      </c>
      <c r="DM50" s="5" t="s">
        <v>585</v>
      </c>
      <c r="DN50" s="5" t="s">
        <v>164</v>
      </c>
      <c r="DO50" s="5" t="s">
        <v>586</v>
      </c>
      <c r="DP50" s="5" t="s">
        <v>164</v>
      </c>
      <c r="DQ50" s="5" t="s">
        <v>587</v>
      </c>
      <c r="DR50" s="5" t="s">
        <v>114</v>
      </c>
      <c r="DS50" s="5" t="s">
        <v>136</v>
      </c>
      <c r="DT50" s="5" t="s">
        <v>252</v>
      </c>
      <c r="DU50" s="5" t="s">
        <v>114</v>
      </c>
      <c r="DV50" s="5" t="s">
        <v>136</v>
      </c>
      <c r="DW50" s="5" t="s">
        <v>146</v>
      </c>
      <c r="DX50" s="5" t="s">
        <v>139</v>
      </c>
      <c r="DY50" s="5" t="s">
        <v>146</v>
      </c>
      <c r="DZ50" s="5" t="s">
        <v>401</v>
      </c>
      <c r="EI50" s="5" t="s">
        <v>136</v>
      </c>
      <c r="EJ50" s="6" t="s">
        <v>136</v>
      </c>
    </row>
    <row r="51" spans="1:140" ht="12.5" x14ac:dyDescent="0.25">
      <c r="A51" s="7">
        <v>45740.839154502319</v>
      </c>
      <c r="B51" s="8" t="s">
        <v>113</v>
      </c>
      <c r="C51" s="8">
        <v>37</v>
      </c>
      <c r="D51" s="8" t="s">
        <v>135</v>
      </c>
      <c r="S51" s="8" t="s">
        <v>135</v>
      </c>
      <c r="T51" s="8" t="s">
        <v>588</v>
      </c>
      <c r="U51" s="8" t="s">
        <v>137</v>
      </c>
      <c r="V51" s="8" t="s">
        <v>138</v>
      </c>
      <c r="W51" s="8" t="s">
        <v>138</v>
      </c>
      <c r="X51" s="8" t="s">
        <v>139</v>
      </c>
      <c r="Y51" s="8" t="s">
        <v>219</v>
      </c>
      <c r="Z51" s="8" t="s">
        <v>220</v>
      </c>
      <c r="AA51" s="8" t="s">
        <v>220</v>
      </c>
      <c r="AB51" s="8" t="s">
        <v>138</v>
      </c>
      <c r="AC51" s="8" t="s">
        <v>324</v>
      </c>
      <c r="AD51" s="8" t="s">
        <v>299</v>
      </c>
      <c r="AE51" s="8" t="s">
        <v>118</v>
      </c>
      <c r="AF51" s="8" t="s">
        <v>176</v>
      </c>
      <c r="AG51" s="8" t="s">
        <v>120</v>
      </c>
      <c r="AH51" s="8" t="s">
        <v>264</v>
      </c>
      <c r="AI51" s="8" t="s">
        <v>280</v>
      </c>
      <c r="AJ51" s="8" t="s">
        <v>519</v>
      </c>
      <c r="AK51" s="8" t="s">
        <v>156</v>
      </c>
      <c r="AL51" s="8" t="s">
        <v>589</v>
      </c>
      <c r="AM51" s="8" t="s">
        <v>354</v>
      </c>
      <c r="AN51" s="8" t="s">
        <v>148</v>
      </c>
      <c r="AO51" s="8" t="s">
        <v>247</v>
      </c>
      <c r="AP51" s="8" t="s">
        <v>150</v>
      </c>
      <c r="AQ51" s="8" t="s">
        <v>150</v>
      </c>
      <c r="AR51" s="8" t="s">
        <v>150</v>
      </c>
      <c r="AS51" s="8" t="s">
        <v>150</v>
      </c>
      <c r="AT51" s="8" t="s">
        <v>150</v>
      </c>
      <c r="AU51" s="8" t="s">
        <v>150</v>
      </c>
      <c r="AV51" s="8" t="s">
        <v>150</v>
      </c>
      <c r="AW51" s="8" t="s">
        <v>150</v>
      </c>
      <c r="AX51" s="8" t="s">
        <v>150</v>
      </c>
      <c r="AY51" s="8" t="s">
        <v>510</v>
      </c>
      <c r="AZ51" s="8" t="s">
        <v>269</v>
      </c>
      <c r="BA51" s="8" t="s">
        <v>420</v>
      </c>
      <c r="BB51" s="8" t="s">
        <v>139</v>
      </c>
      <c r="BC51" s="8" t="s">
        <v>344</v>
      </c>
      <c r="BD51" s="8" t="s">
        <v>139</v>
      </c>
      <c r="BE51" s="8" t="s">
        <v>156</v>
      </c>
      <c r="BF51" s="8" t="s">
        <v>159</v>
      </c>
      <c r="BG51" s="8" t="s">
        <v>135</v>
      </c>
      <c r="BH51" s="8" t="s">
        <v>272</v>
      </c>
      <c r="BI51" s="8" t="s">
        <v>125</v>
      </c>
      <c r="BJ51" s="8" t="s">
        <v>139</v>
      </c>
      <c r="BK51" s="8" t="s">
        <v>114</v>
      </c>
      <c r="BL51" s="8" t="s">
        <v>239</v>
      </c>
      <c r="BM51" s="8" t="s">
        <v>150</v>
      </c>
      <c r="BN51" s="8" t="s">
        <v>150</v>
      </c>
      <c r="BO51" s="8" t="s">
        <v>150</v>
      </c>
      <c r="BP51" s="8" t="s">
        <v>150</v>
      </c>
      <c r="BQ51" s="8" t="s">
        <v>150</v>
      </c>
      <c r="BR51" s="8" t="s">
        <v>286</v>
      </c>
      <c r="BS51" s="8" t="s">
        <v>332</v>
      </c>
      <c r="BT51" s="8" t="s">
        <v>114</v>
      </c>
      <c r="BU51" s="8" t="s">
        <v>288</v>
      </c>
      <c r="BV51" s="8" t="s">
        <v>231</v>
      </c>
      <c r="BW51" s="8" t="s">
        <v>298</v>
      </c>
      <c r="BX51" s="8" t="s">
        <v>139</v>
      </c>
      <c r="BY51" s="8" t="s">
        <v>164</v>
      </c>
      <c r="BZ51" s="8" t="s">
        <v>158</v>
      </c>
      <c r="CA51" s="8" t="s">
        <v>164</v>
      </c>
      <c r="CB51" s="8" t="s">
        <v>158</v>
      </c>
      <c r="CC51" s="8" t="s">
        <v>114</v>
      </c>
      <c r="CE51" s="8" t="s">
        <v>164</v>
      </c>
      <c r="CF51" s="8" t="s">
        <v>114</v>
      </c>
      <c r="CH51" s="8" t="s">
        <v>164</v>
      </c>
      <c r="CI51" s="8" t="s">
        <v>336</v>
      </c>
      <c r="CJ51" s="8" t="s">
        <v>164</v>
      </c>
      <c r="CK51" s="8" t="s">
        <v>590</v>
      </c>
      <c r="CL51" s="8" t="s">
        <v>156</v>
      </c>
      <c r="CM51" s="8" t="s">
        <v>156</v>
      </c>
      <c r="CN51" s="8" t="s">
        <v>156</v>
      </c>
      <c r="CO51" s="8" t="s">
        <v>156</v>
      </c>
      <c r="CP51" s="8" t="s">
        <v>591</v>
      </c>
      <c r="CQ51" s="8" t="s">
        <v>146</v>
      </c>
      <c r="CR51" s="8" t="s">
        <v>146</v>
      </c>
      <c r="CS51" s="8" t="s">
        <v>114</v>
      </c>
      <c r="CU51" s="8" t="s">
        <v>139</v>
      </c>
      <c r="DZ51" s="8" t="s">
        <v>128</v>
      </c>
      <c r="EA51" s="8" t="s">
        <v>129</v>
      </c>
      <c r="EB51" s="8" t="s">
        <v>130</v>
      </c>
      <c r="EC51" s="8" t="s">
        <v>129</v>
      </c>
      <c r="ED51" s="8" t="s">
        <v>253</v>
      </c>
      <c r="EE51" s="8" t="s">
        <v>132</v>
      </c>
      <c r="EF51" s="8" t="s">
        <v>129</v>
      </c>
      <c r="EG51" s="8">
        <v>49</v>
      </c>
      <c r="EH51" s="8" t="s">
        <v>133</v>
      </c>
    </row>
    <row r="52" spans="1:140" ht="13" x14ac:dyDescent="0.25">
      <c r="A52" s="4">
        <v>45741.061472037036</v>
      </c>
      <c r="B52" s="5" t="s">
        <v>113</v>
      </c>
      <c r="C52" s="5">
        <v>34</v>
      </c>
      <c r="D52" s="5" t="s">
        <v>135</v>
      </c>
      <c r="S52" s="5" t="s">
        <v>114</v>
      </c>
      <c r="T52" s="5" t="s">
        <v>592</v>
      </c>
      <c r="U52" s="5" t="s">
        <v>220</v>
      </c>
      <c r="V52" s="5" t="s">
        <v>220</v>
      </c>
      <c r="W52" s="5" t="s">
        <v>138</v>
      </c>
      <c r="X52" s="5" t="s">
        <v>219</v>
      </c>
      <c r="Y52" s="5" t="s">
        <v>139</v>
      </c>
      <c r="Z52" s="5" t="s">
        <v>138</v>
      </c>
      <c r="AA52" s="5" t="s">
        <v>138</v>
      </c>
      <c r="AB52" s="5" t="s">
        <v>139</v>
      </c>
      <c r="AC52" s="5" t="s">
        <v>140</v>
      </c>
      <c r="AD52" s="5" t="s">
        <v>299</v>
      </c>
      <c r="AE52" s="5" t="s">
        <v>142</v>
      </c>
      <c r="AF52" s="10" t="s">
        <v>593</v>
      </c>
      <c r="AG52" s="5" t="s">
        <v>120</v>
      </c>
      <c r="AH52" s="5" t="s">
        <v>264</v>
      </c>
      <c r="AI52" s="5" t="s">
        <v>280</v>
      </c>
      <c r="AJ52" s="5" t="s">
        <v>318</v>
      </c>
      <c r="AK52" s="5" t="s">
        <v>156</v>
      </c>
      <c r="CV52" s="5" t="s">
        <v>227</v>
      </c>
      <c r="CW52" s="5" t="s">
        <v>594</v>
      </c>
      <c r="CX52" s="5" t="s">
        <v>154</v>
      </c>
      <c r="CY52" s="5" t="s">
        <v>193</v>
      </c>
      <c r="CZ52" s="5" t="s">
        <v>124</v>
      </c>
      <c r="DA52" s="5" t="s">
        <v>180</v>
      </c>
      <c r="DB52" s="5" t="s">
        <v>135</v>
      </c>
      <c r="DC52" s="5" t="s">
        <v>272</v>
      </c>
      <c r="DD52" s="5" t="s">
        <v>182</v>
      </c>
      <c r="DE52" s="5" t="s">
        <v>114</v>
      </c>
      <c r="DG52" s="5">
        <v>5</v>
      </c>
      <c r="DH52" s="5" t="s">
        <v>578</v>
      </c>
      <c r="DI52" s="5" t="s">
        <v>305</v>
      </c>
      <c r="DJ52" s="5" t="s">
        <v>298</v>
      </c>
      <c r="DK52" s="5" t="s">
        <v>164</v>
      </c>
      <c r="DL52" s="5" t="s">
        <v>114</v>
      </c>
      <c r="DN52" s="5" t="s">
        <v>164</v>
      </c>
      <c r="DP52" s="5" t="s">
        <v>164</v>
      </c>
      <c r="DR52" s="5" t="s">
        <v>114</v>
      </c>
      <c r="DT52" s="5" t="s">
        <v>252</v>
      </c>
      <c r="DU52" s="5" t="s">
        <v>114</v>
      </c>
      <c r="DW52" s="5" t="s">
        <v>156</v>
      </c>
      <c r="DX52" s="5" t="s">
        <v>156</v>
      </c>
      <c r="DY52" s="5" t="s">
        <v>156</v>
      </c>
      <c r="DZ52" s="5" t="s">
        <v>128</v>
      </c>
      <c r="EA52" s="5" t="s">
        <v>167</v>
      </c>
      <c r="EB52" s="5" t="s">
        <v>130</v>
      </c>
      <c r="EC52" s="5" t="s">
        <v>129</v>
      </c>
      <c r="ED52" s="5" t="s">
        <v>595</v>
      </c>
      <c r="EE52" s="5" t="s">
        <v>132</v>
      </c>
      <c r="EF52" s="5" t="s">
        <v>350</v>
      </c>
      <c r="EG52" s="5" t="s">
        <v>170</v>
      </c>
      <c r="EH52" s="5" t="s">
        <v>171</v>
      </c>
    </row>
    <row r="53" spans="1:140" ht="12.5" x14ac:dyDescent="0.25">
      <c r="A53" s="7">
        <v>45743.930944224536</v>
      </c>
      <c r="B53" s="8" t="s">
        <v>134</v>
      </c>
      <c r="C53" s="8">
        <v>51</v>
      </c>
      <c r="D53" s="8" t="s">
        <v>135</v>
      </c>
      <c r="S53" s="8" t="s">
        <v>135</v>
      </c>
      <c r="T53" s="8" t="s">
        <v>316</v>
      </c>
      <c r="U53" s="8" t="s">
        <v>219</v>
      </c>
      <c r="V53" s="8" t="s">
        <v>138</v>
      </c>
      <c r="W53" s="8" t="s">
        <v>138</v>
      </c>
      <c r="X53" s="8" t="s">
        <v>220</v>
      </c>
      <c r="Y53" s="8" t="s">
        <v>219</v>
      </c>
      <c r="Z53" s="8" t="s">
        <v>220</v>
      </c>
      <c r="AA53" s="8" t="s">
        <v>219</v>
      </c>
      <c r="AB53" s="8" t="s">
        <v>138</v>
      </c>
      <c r="AC53" s="8" t="s">
        <v>324</v>
      </c>
      <c r="AD53" s="8" t="s">
        <v>596</v>
      </c>
      <c r="AE53" s="8" t="s">
        <v>118</v>
      </c>
      <c r="AF53" s="8" t="s">
        <v>176</v>
      </c>
      <c r="AG53" s="8" t="s">
        <v>120</v>
      </c>
      <c r="AH53" s="8" t="s">
        <v>264</v>
      </c>
      <c r="AI53" s="8" t="s">
        <v>280</v>
      </c>
      <c r="AJ53" s="8" t="s">
        <v>318</v>
      </c>
      <c r="AK53" s="8" t="s">
        <v>146</v>
      </c>
      <c r="AL53" s="8" t="s">
        <v>597</v>
      </c>
      <c r="AM53" s="8" t="s">
        <v>598</v>
      </c>
      <c r="AN53" s="8" t="s">
        <v>267</v>
      </c>
      <c r="AO53" s="8" t="s">
        <v>599</v>
      </c>
      <c r="AP53" s="8" t="s">
        <v>150</v>
      </c>
      <c r="AQ53" s="8" t="s">
        <v>150</v>
      </c>
      <c r="AR53" s="8" t="s">
        <v>150</v>
      </c>
      <c r="AS53" s="8" t="s">
        <v>152</v>
      </c>
      <c r="AT53" s="8" t="s">
        <v>150</v>
      </c>
      <c r="AU53" s="8" t="s">
        <v>153</v>
      </c>
      <c r="AV53" s="8" t="s">
        <v>152</v>
      </c>
      <c r="AW53" s="8" t="s">
        <v>150</v>
      </c>
      <c r="AX53" s="8" t="s">
        <v>150</v>
      </c>
      <c r="AY53" s="8" t="s">
        <v>406</v>
      </c>
      <c r="AZ53" s="8" t="s">
        <v>269</v>
      </c>
      <c r="BA53" s="8" t="s">
        <v>420</v>
      </c>
      <c r="BB53" s="8" t="s">
        <v>146</v>
      </c>
      <c r="BC53" s="8" t="s">
        <v>157</v>
      </c>
      <c r="BD53" s="8" t="s">
        <v>158</v>
      </c>
      <c r="BE53" s="8" t="s">
        <v>146</v>
      </c>
      <c r="BF53" s="8" t="s">
        <v>285</v>
      </c>
      <c r="BG53" s="8" t="s">
        <v>135</v>
      </c>
      <c r="BH53" s="8" t="s">
        <v>600</v>
      </c>
      <c r="BI53" s="8" t="s">
        <v>125</v>
      </c>
      <c r="BJ53" s="8" t="s">
        <v>146</v>
      </c>
      <c r="BK53" s="8" t="s">
        <v>135</v>
      </c>
      <c r="BL53" s="8" t="s">
        <v>601</v>
      </c>
      <c r="BM53" s="8" t="s">
        <v>150</v>
      </c>
      <c r="BN53" s="8" t="s">
        <v>152</v>
      </c>
      <c r="BO53" s="8" t="s">
        <v>152</v>
      </c>
      <c r="BP53" s="8" t="s">
        <v>150</v>
      </c>
      <c r="BQ53" s="8" t="s">
        <v>152</v>
      </c>
      <c r="BR53" s="8" t="s">
        <v>602</v>
      </c>
      <c r="BS53" s="8" t="s">
        <v>332</v>
      </c>
      <c r="BT53" s="8" t="s">
        <v>135</v>
      </c>
      <c r="BU53" s="8" t="s">
        <v>333</v>
      </c>
      <c r="BV53" s="8" t="s">
        <v>276</v>
      </c>
      <c r="BW53" s="8" t="s">
        <v>298</v>
      </c>
      <c r="BX53" s="8" t="s">
        <v>156</v>
      </c>
      <c r="BY53" s="8" t="s">
        <v>164</v>
      </c>
      <c r="BZ53" s="8" t="s">
        <v>158</v>
      </c>
      <c r="CA53" s="8" t="s">
        <v>164</v>
      </c>
      <c r="CB53" s="8" t="s">
        <v>158</v>
      </c>
      <c r="CC53" s="8" t="s">
        <v>114</v>
      </c>
      <c r="CE53" s="8" t="s">
        <v>164</v>
      </c>
      <c r="CF53" s="8" t="s">
        <v>114</v>
      </c>
      <c r="CH53" s="8" t="s">
        <v>334</v>
      </c>
      <c r="CI53" s="8" t="s">
        <v>603</v>
      </c>
      <c r="CJ53" s="8" t="s">
        <v>164</v>
      </c>
      <c r="CK53" s="8" t="s">
        <v>337</v>
      </c>
      <c r="CL53" s="8" t="s">
        <v>271</v>
      </c>
      <c r="CM53" s="8" t="s">
        <v>271</v>
      </c>
      <c r="CN53" s="8" t="s">
        <v>271</v>
      </c>
      <c r="CO53" s="8" t="s">
        <v>271</v>
      </c>
      <c r="CP53" s="8" t="s">
        <v>425</v>
      </c>
      <c r="CQ53" s="8" t="s">
        <v>156</v>
      </c>
      <c r="CR53" s="8" t="s">
        <v>156</v>
      </c>
      <c r="CS53" s="8" t="s">
        <v>135</v>
      </c>
      <c r="CT53" s="8" t="s">
        <v>604</v>
      </c>
      <c r="CU53" s="8" t="s">
        <v>156</v>
      </c>
      <c r="DZ53" s="8" t="s">
        <v>128</v>
      </c>
      <c r="EA53" s="8" t="s">
        <v>129</v>
      </c>
      <c r="EB53" s="8" t="s">
        <v>605</v>
      </c>
      <c r="EC53" s="8" t="s">
        <v>129</v>
      </c>
      <c r="ED53" s="8" t="s">
        <v>253</v>
      </c>
      <c r="EE53" s="8" t="s">
        <v>451</v>
      </c>
      <c r="EF53" s="8" t="s">
        <v>169</v>
      </c>
      <c r="EG53" s="8" t="s">
        <v>170</v>
      </c>
      <c r="EH53" s="8" t="s">
        <v>171</v>
      </c>
    </row>
    <row r="54" spans="1:140" ht="12.5" x14ac:dyDescent="0.25">
      <c r="A54" s="11">
        <v>45745.90251832176</v>
      </c>
      <c r="B54" s="12" t="s">
        <v>134</v>
      </c>
      <c r="C54" s="12">
        <v>31</v>
      </c>
      <c r="D54" s="12" t="s">
        <v>135</v>
      </c>
      <c r="S54" s="12" t="s">
        <v>114</v>
      </c>
      <c r="T54" s="12" t="s">
        <v>606</v>
      </c>
      <c r="U54" s="12" t="s">
        <v>139</v>
      </c>
      <c r="V54" s="12" t="s">
        <v>138</v>
      </c>
      <c r="W54" s="12" t="s">
        <v>220</v>
      </c>
      <c r="X54" s="12" t="s">
        <v>138</v>
      </c>
      <c r="Y54" s="12" t="s">
        <v>139</v>
      </c>
      <c r="Z54" s="12" t="s">
        <v>139</v>
      </c>
      <c r="AA54" s="12" t="s">
        <v>220</v>
      </c>
      <c r="AB54" s="12" t="s">
        <v>220</v>
      </c>
      <c r="AC54" s="12" t="s">
        <v>140</v>
      </c>
      <c r="AD54" s="12" t="s">
        <v>607</v>
      </c>
      <c r="AE54" s="12" t="s">
        <v>118</v>
      </c>
      <c r="AF54" s="12" t="s">
        <v>119</v>
      </c>
      <c r="AG54" s="12" t="s">
        <v>120</v>
      </c>
      <c r="AH54" s="12" t="s">
        <v>264</v>
      </c>
      <c r="AI54" s="12" t="s">
        <v>280</v>
      </c>
      <c r="AJ54" s="12" t="s">
        <v>225</v>
      </c>
      <c r="AK54" s="12" t="s">
        <v>156</v>
      </c>
      <c r="CV54" s="12" t="s">
        <v>608</v>
      </c>
      <c r="CW54" s="12" t="s">
        <v>609</v>
      </c>
      <c r="CX54" s="12" t="s">
        <v>154</v>
      </c>
      <c r="CY54" s="12" t="s">
        <v>440</v>
      </c>
      <c r="CZ54" s="12" t="s">
        <v>181</v>
      </c>
      <c r="DA54" s="12" t="s">
        <v>124</v>
      </c>
      <c r="DB54" s="12" t="s">
        <v>114</v>
      </c>
      <c r="DC54" s="12" t="s">
        <v>610</v>
      </c>
      <c r="DD54" s="12" t="s">
        <v>249</v>
      </c>
      <c r="DE54" s="12" t="s">
        <v>114</v>
      </c>
      <c r="DF54" s="12" t="s">
        <v>136</v>
      </c>
      <c r="DG54" s="12">
        <v>1</v>
      </c>
      <c r="DH54" s="12" t="s">
        <v>566</v>
      </c>
      <c r="DI54" s="12" t="s">
        <v>231</v>
      </c>
      <c r="DJ54" s="12" t="s">
        <v>375</v>
      </c>
      <c r="DK54" s="12" t="s">
        <v>164</v>
      </c>
      <c r="DL54" s="12" t="s">
        <v>114</v>
      </c>
      <c r="DN54" s="12" t="s">
        <v>164</v>
      </c>
      <c r="DP54" s="12" t="s">
        <v>164</v>
      </c>
      <c r="DR54" s="12" t="s">
        <v>114</v>
      </c>
      <c r="DT54" s="12" t="s">
        <v>252</v>
      </c>
      <c r="DU54" s="12" t="s">
        <v>114</v>
      </c>
      <c r="DW54" s="12" t="s">
        <v>156</v>
      </c>
      <c r="DX54" s="12" t="s">
        <v>156</v>
      </c>
      <c r="DY54" s="12" t="s">
        <v>156</v>
      </c>
      <c r="DZ54" s="12" t="s">
        <v>128</v>
      </c>
      <c r="EA54" s="12" t="s">
        <v>129</v>
      </c>
      <c r="EB54" s="12" t="s">
        <v>130</v>
      </c>
      <c r="EC54" s="12" t="s">
        <v>129</v>
      </c>
      <c r="ED54" s="12" t="s">
        <v>360</v>
      </c>
      <c r="EE54" s="12" t="s">
        <v>209</v>
      </c>
      <c r="EF54" s="12" t="s">
        <v>129</v>
      </c>
      <c r="EG54" s="12" t="s">
        <v>611</v>
      </c>
      <c r="EH54" s="12" t="s">
        <v>255</v>
      </c>
    </row>
  </sheetData>
  <hyperlinks>
    <hyperlink ref="AF52" r:id="rId1" xr:uid="{00000000-0004-0000-0000-000000000000}"/>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N1032"/>
  <sheetViews>
    <sheetView tabSelected="1" zoomScale="56" zoomScaleNormal="56" workbookViewId="0"/>
  </sheetViews>
  <sheetFormatPr defaultColWidth="12.6328125" defaultRowHeight="15.75" customHeight="1" x14ac:dyDescent="0.25"/>
  <cols>
    <col min="2" max="2" width="15.08984375" customWidth="1"/>
    <col min="3" max="3" width="14" customWidth="1"/>
    <col min="8" max="8" width="21.7265625" customWidth="1"/>
    <col min="11" max="11" width="12.36328125" customWidth="1"/>
    <col min="12" max="12" width="16" customWidth="1"/>
  </cols>
  <sheetData>
    <row r="1" spans="1:40" ht="15.75" customHeight="1" x14ac:dyDescent="0.4">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row>
    <row r="2" spans="1:40" ht="15.75" customHeight="1" x14ac:dyDescent="0.4">
      <c r="A2" s="13"/>
      <c r="B2" s="14" t="s">
        <v>612</v>
      </c>
      <c r="C2" s="13">
        <f>COUNT(Survey_Responses!C:C)</f>
        <v>53</v>
      </c>
      <c r="D2" s="13"/>
      <c r="E2" s="13"/>
      <c r="F2" s="13" t="s">
        <v>613</v>
      </c>
      <c r="G2" s="13"/>
      <c r="H2" s="13"/>
      <c r="I2" s="13"/>
      <c r="J2" s="48" t="s">
        <v>614</v>
      </c>
      <c r="K2" s="38"/>
      <c r="L2" s="38"/>
      <c r="M2" s="38"/>
      <c r="N2" s="38"/>
      <c r="O2" s="38"/>
      <c r="P2" s="15"/>
      <c r="Q2" s="15"/>
      <c r="R2" s="13"/>
      <c r="S2" s="13"/>
      <c r="T2" s="13"/>
      <c r="U2" s="13"/>
      <c r="V2" s="13"/>
      <c r="W2" s="13"/>
      <c r="X2" s="13"/>
      <c r="Y2" s="13"/>
      <c r="Z2" s="13"/>
      <c r="AA2" s="13"/>
      <c r="AB2" s="13"/>
      <c r="AC2" s="13"/>
      <c r="AD2" s="13"/>
      <c r="AE2" s="13"/>
      <c r="AF2" s="13"/>
      <c r="AG2" s="13"/>
      <c r="AH2" s="13"/>
      <c r="AI2" s="13"/>
      <c r="AJ2" s="13"/>
      <c r="AK2" s="13"/>
      <c r="AL2" s="13"/>
      <c r="AM2" s="13"/>
      <c r="AN2" s="13"/>
    </row>
    <row r="3" spans="1:40" ht="15.75" customHeight="1" x14ac:dyDescent="0.4">
      <c r="A3" s="13"/>
      <c r="B3" s="14" t="s">
        <v>615</v>
      </c>
      <c r="C3" s="13">
        <f>COUNTIF(Online_usage_col, "Ні")</f>
        <v>13</v>
      </c>
      <c r="D3" s="13"/>
      <c r="E3" s="13"/>
      <c r="F3" s="13" t="s">
        <v>616</v>
      </c>
      <c r="G3" s="13"/>
      <c r="I3" s="13"/>
      <c r="J3" s="38"/>
      <c r="K3" s="38"/>
      <c r="L3" s="38"/>
      <c r="M3" s="38"/>
      <c r="N3" s="38"/>
      <c r="O3" s="38"/>
      <c r="P3" s="15"/>
      <c r="Q3" s="15"/>
      <c r="R3" s="13"/>
      <c r="S3" s="13"/>
      <c r="T3" s="13"/>
      <c r="U3" s="13"/>
      <c r="V3" s="13"/>
      <c r="W3" s="13"/>
      <c r="X3" s="13"/>
      <c r="Y3" s="13"/>
      <c r="Z3" s="13"/>
      <c r="AA3" s="13"/>
      <c r="AB3" s="13"/>
      <c r="AC3" s="13"/>
      <c r="AD3" s="13"/>
      <c r="AE3" s="13"/>
      <c r="AF3" s="13"/>
      <c r="AG3" s="13"/>
      <c r="AH3" s="13"/>
      <c r="AI3" s="13"/>
      <c r="AJ3" s="13"/>
      <c r="AK3" s="13"/>
      <c r="AL3" s="13"/>
      <c r="AM3" s="13"/>
      <c r="AN3" s="13"/>
    </row>
    <row r="4" spans="1:40" ht="15.75" customHeight="1" x14ac:dyDescent="0.4">
      <c r="A4" s="13"/>
      <c r="B4" s="14" t="s">
        <v>617</v>
      </c>
      <c r="C4" s="13">
        <f>COUNTIF(Online_usage_col, "Так")</f>
        <v>40</v>
      </c>
      <c r="D4" s="13"/>
      <c r="E4" s="13"/>
      <c r="F4" s="13"/>
      <c r="G4" s="13"/>
      <c r="I4" s="13"/>
      <c r="J4" s="38"/>
      <c r="K4" s="38"/>
      <c r="L4" s="38"/>
      <c r="M4" s="38"/>
      <c r="N4" s="38"/>
      <c r="O4" s="38"/>
      <c r="P4" s="15"/>
      <c r="Q4" s="15"/>
      <c r="R4" s="13"/>
      <c r="S4" s="13"/>
      <c r="T4" s="13"/>
      <c r="U4" s="13"/>
      <c r="V4" s="13"/>
      <c r="W4" s="13"/>
      <c r="X4" s="13"/>
      <c r="Y4" s="13"/>
      <c r="Z4" s="13"/>
      <c r="AA4" s="13"/>
      <c r="AB4" s="13"/>
      <c r="AC4" s="13"/>
      <c r="AD4" s="13"/>
      <c r="AE4" s="13"/>
      <c r="AF4" s="13"/>
      <c r="AG4" s="13"/>
      <c r="AH4" s="13"/>
      <c r="AI4" s="13"/>
      <c r="AJ4" s="13"/>
      <c r="AK4" s="13"/>
      <c r="AL4" s="13"/>
      <c r="AM4" s="13"/>
      <c r="AN4" s="13"/>
    </row>
    <row r="5" spans="1:40" ht="15.75" customHeight="1" x14ac:dyDescent="0.4">
      <c r="A5" s="13"/>
      <c r="B5" s="16" t="s">
        <v>618</v>
      </c>
      <c r="C5" s="17">
        <f>COUNTIF(Silpo_usage_col, "Ні")</f>
        <v>15</v>
      </c>
      <c r="D5" s="13"/>
      <c r="E5" s="13"/>
      <c r="F5" s="13"/>
      <c r="G5" s="13"/>
      <c r="H5" s="13"/>
      <c r="I5" s="13"/>
      <c r="J5" s="38"/>
      <c r="K5" s="38"/>
      <c r="L5" s="38"/>
      <c r="M5" s="38"/>
      <c r="N5" s="38"/>
      <c r="O5" s="38"/>
      <c r="P5" s="15"/>
      <c r="Q5" s="15"/>
      <c r="R5" s="13"/>
      <c r="S5" s="13"/>
      <c r="T5" s="13"/>
      <c r="U5" s="13"/>
      <c r="V5" s="13"/>
      <c r="W5" s="13"/>
      <c r="X5" s="13"/>
      <c r="Y5" s="13"/>
      <c r="Z5" s="13"/>
      <c r="AA5" s="13"/>
      <c r="AB5" s="13"/>
      <c r="AC5" s="13"/>
      <c r="AD5" s="13"/>
      <c r="AE5" s="13"/>
      <c r="AF5" s="13"/>
      <c r="AG5" s="13"/>
      <c r="AH5" s="13"/>
      <c r="AI5" s="13"/>
      <c r="AJ5" s="13"/>
      <c r="AK5" s="13"/>
      <c r="AL5" s="13"/>
      <c r="AM5" s="13"/>
      <c r="AN5" s="13"/>
    </row>
    <row r="6" spans="1:40" ht="15.75" customHeight="1" x14ac:dyDescent="0.4">
      <c r="A6" s="13"/>
      <c r="B6" s="16" t="s">
        <v>619</v>
      </c>
      <c r="C6" s="17">
        <f>COUNTIF(Silpo_usage_col, "Так")</f>
        <v>25</v>
      </c>
      <c r="D6" s="13"/>
      <c r="E6" s="13"/>
      <c r="F6" s="13"/>
      <c r="G6" s="13"/>
      <c r="J6" s="38"/>
      <c r="K6" s="38"/>
      <c r="L6" s="38"/>
      <c r="M6" s="38"/>
      <c r="N6" s="38"/>
      <c r="O6" s="38"/>
      <c r="P6" s="15"/>
      <c r="Q6" s="15"/>
      <c r="R6" s="13"/>
      <c r="S6" s="13"/>
      <c r="T6" s="13"/>
      <c r="U6" s="13"/>
      <c r="V6" s="13"/>
      <c r="W6" s="13"/>
      <c r="X6" s="13"/>
      <c r="Y6" s="13"/>
      <c r="Z6" s="13"/>
      <c r="AA6" s="13"/>
      <c r="AB6" s="13"/>
      <c r="AC6" s="13"/>
      <c r="AD6" s="13"/>
      <c r="AE6" s="13"/>
      <c r="AF6" s="13"/>
      <c r="AG6" s="13"/>
      <c r="AH6" s="13"/>
      <c r="AI6" s="13"/>
      <c r="AJ6" s="13"/>
      <c r="AK6" s="13"/>
      <c r="AL6" s="13"/>
      <c r="AM6" s="13"/>
      <c r="AN6" s="13"/>
    </row>
    <row r="7" spans="1:40" ht="15.75" customHeight="1" x14ac:dyDescent="0.4">
      <c r="A7" s="13"/>
      <c r="B7" s="14" t="s">
        <v>620</v>
      </c>
      <c r="C7" s="13">
        <f ca="1">IFERROR(__xludf.DUMMYFUNCTION("COUNTA(FILTER(Test_yes_no_col, REGEXMATCH(Test_yes_no_col, ""Так"")))"),45)</f>
        <v>45</v>
      </c>
      <c r="D7" s="13"/>
      <c r="E7" s="13"/>
      <c r="F7" s="13"/>
      <c r="G7" s="13"/>
      <c r="P7" s="13"/>
      <c r="Q7" s="13"/>
      <c r="R7" s="13"/>
      <c r="S7" s="13"/>
      <c r="T7" s="13"/>
      <c r="U7" s="13"/>
      <c r="V7" s="13"/>
      <c r="W7" s="13"/>
      <c r="X7" s="13"/>
      <c r="Y7" s="13"/>
      <c r="Z7" s="13"/>
      <c r="AA7" s="13"/>
      <c r="AB7" s="13"/>
      <c r="AC7" s="13"/>
      <c r="AD7" s="13"/>
      <c r="AE7" s="13"/>
      <c r="AF7" s="13"/>
      <c r="AG7" s="13"/>
      <c r="AH7" s="13"/>
      <c r="AI7" s="13"/>
      <c r="AJ7" s="13"/>
      <c r="AK7" s="13"/>
      <c r="AL7" s="13"/>
      <c r="AM7" s="13"/>
      <c r="AN7" s="13"/>
    </row>
    <row r="8" spans="1:40" ht="15.75" customHeight="1" x14ac:dyDescent="0.4">
      <c r="A8" s="13"/>
      <c r="B8" s="13"/>
      <c r="C8" s="13"/>
      <c r="D8" s="13"/>
      <c r="E8" s="13"/>
      <c r="F8" s="13"/>
      <c r="G8" s="13"/>
      <c r="P8" s="13"/>
      <c r="Q8" s="13"/>
      <c r="R8" s="13"/>
      <c r="S8" s="13"/>
      <c r="T8" s="13"/>
      <c r="U8" s="13"/>
      <c r="V8" s="13"/>
      <c r="W8" s="13"/>
      <c r="X8" s="13"/>
      <c r="Y8" s="13"/>
      <c r="Z8" s="13"/>
      <c r="AA8" s="13"/>
      <c r="AB8" s="13"/>
      <c r="AC8" s="13"/>
      <c r="AD8" s="13"/>
      <c r="AE8" s="13"/>
      <c r="AF8" s="13"/>
      <c r="AG8" s="13"/>
      <c r="AH8" s="13"/>
      <c r="AI8" s="13"/>
      <c r="AJ8" s="13"/>
      <c r="AK8" s="13"/>
      <c r="AL8" s="13"/>
      <c r="AM8" s="13"/>
      <c r="AN8" s="13"/>
    </row>
    <row r="9" spans="1:40" ht="15.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row>
    <row r="10" spans="1:40" ht="15.75" customHeight="1" x14ac:dyDescent="0.6">
      <c r="A10" s="18"/>
      <c r="B10" s="37" t="s">
        <v>621</v>
      </c>
      <c r="C10" s="38"/>
      <c r="D10" s="3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row>
    <row r="11" spans="1:40" ht="15.75"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row>
    <row r="12" spans="1:40" ht="15.75"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row>
    <row r="13" spans="1:40" ht="15.75" customHeight="1" x14ac:dyDescent="0.45">
      <c r="A13" s="13"/>
      <c r="B13" s="40" t="s">
        <v>622</v>
      </c>
      <c r="C13" s="35"/>
      <c r="D13" s="20" t="s">
        <v>623</v>
      </c>
      <c r="E13" s="20" t="s">
        <v>624</v>
      </c>
      <c r="F13" s="13"/>
      <c r="H13" s="19" t="s">
        <v>625</v>
      </c>
      <c r="I13" s="20" t="s">
        <v>623</v>
      </c>
      <c r="J13" s="20" t="s">
        <v>624</v>
      </c>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1:40" ht="15.75" customHeight="1" x14ac:dyDescent="0.4">
      <c r="A14" s="13"/>
      <c r="B14" s="21">
        <v>0</v>
      </c>
      <c r="C14" s="21">
        <v>20</v>
      </c>
      <c r="D14" s="21">
        <f>COUNTIFS(Age_col, "&lt;="&amp;C14)</f>
        <v>8</v>
      </c>
      <c r="E14" s="22">
        <f>D14 / Total_num_resp</f>
        <v>0.15094339622641509</v>
      </c>
      <c r="F14" s="13"/>
      <c r="H14" s="21" t="s">
        <v>113</v>
      </c>
      <c r="I14" s="49">
        <f ca="1">IFERROR(__xludf.DUMMYFUNCTION("COUNTA(FILTER(Gender_col, REGEXMATCH(Gender_col, H14)))"),25)</f>
        <v>25</v>
      </c>
      <c r="J14" s="50">
        <f ca="1">I14 / Total_num_resp</f>
        <v>0.47169811320754718</v>
      </c>
      <c r="K14" s="13"/>
      <c r="L14" s="48" t="s">
        <v>626</v>
      </c>
      <c r="M14" s="38"/>
      <c r="N14" s="38"/>
      <c r="O14" s="38"/>
      <c r="P14" s="38"/>
      <c r="Q14" s="38"/>
      <c r="R14" s="38"/>
      <c r="S14" s="13"/>
      <c r="T14" s="23" t="s">
        <v>619</v>
      </c>
      <c r="U14" s="23" t="s">
        <v>627</v>
      </c>
      <c r="V14" s="13"/>
      <c r="W14" s="13"/>
      <c r="X14" s="13"/>
      <c r="Y14" s="13"/>
      <c r="Z14" s="13"/>
      <c r="AA14" s="13"/>
      <c r="AB14" s="13"/>
      <c r="AC14" s="13"/>
      <c r="AD14" s="13"/>
      <c r="AE14" s="13"/>
      <c r="AF14" s="13"/>
      <c r="AG14" s="13"/>
      <c r="AH14" s="13"/>
      <c r="AI14" s="13"/>
      <c r="AJ14" s="13"/>
      <c r="AK14" s="13"/>
      <c r="AL14" s="13"/>
      <c r="AM14" s="13"/>
      <c r="AN14" s="13"/>
    </row>
    <row r="15" spans="1:40" ht="15.75" customHeight="1" x14ac:dyDescent="0.4">
      <c r="A15" s="13"/>
      <c r="B15" s="21">
        <v>21</v>
      </c>
      <c r="C15" s="21">
        <v>30</v>
      </c>
      <c r="D15" s="21">
        <f>COUNTIFS(Age_col, "&gt;="&amp;B15, Age_col, "&lt;="&amp;C15)</f>
        <v>24</v>
      </c>
      <c r="E15" s="22">
        <f>D15 / Total_num_resp</f>
        <v>0.45283018867924529</v>
      </c>
      <c r="F15" s="13"/>
      <c r="H15" s="21" t="s">
        <v>628</v>
      </c>
      <c r="I15" s="46"/>
      <c r="J15" s="46"/>
      <c r="K15" s="13"/>
      <c r="L15" s="38"/>
      <c r="M15" s="38"/>
      <c r="N15" s="38"/>
      <c r="O15" s="38"/>
      <c r="P15" s="38"/>
      <c r="Q15" s="38"/>
      <c r="R15" s="38"/>
      <c r="S15" s="13"/>
      <c r="T15" s="21">
        <f>COUNTIFS(Age_col, "&gt;="&amp;B14, Age_col, "&lt;="&amp;C14, Silpo_usage_col, "Так")</f>
        <v>1</v>
      </c>
      <c r="U15" s="22">
        <f>T15 / Total_num_silpo</f>
        <v>0.04</v>
      </c>
      <c r="V15" s="13"/>
      <c r="W15" s="13"/>
      <c r="X15" s="13"/>
      <c r="Y15" s="13"/>
      <c r="Z15" s="13"/>
      <c r="AA15" s="13"/>
      <c r="AB15" s="13"/>
      <c r="AC15" s="13"/>
      <c r="AD15" s="13"/>
      <c r="AE15" s="13"/>
      <c r="AF15" s="13"/>
      <c r="AG15" s="13"/>
      <c r="AH15" s="13"/>
      <c r="AI15" s="13"/>
      <c r="AJ15" s="13"/>
      <c r="AK15" s="13"/>
      <c r="AL15" s="13"/>
      <c r="AM15" s="13"/>
      <c r="AN15" s="13"/>
    </row>
    <row r="16" spans="1:40" ht="15.75" customHeight="1" x14ac:dyDescent="0.4">
      <c r="A16" s="13"/>
      <c r="B16" s="21">
        <v>31</v>
      </c>
      <c r="C16" s="21">
        <v>45</v>
      </c>
      <c r="D16" s="21">
        <f>COUNTIFS(Age_col, "&gt;="&amp;B16, Age_col, "&lt;="&amp;C16)</f>
        <v>16</v>
      </c>
      <c r="E16" s="22">
        <f>D16 / Total_num_resp</f>
        <v>0.30188679245283018</v>
      </c>
      <c r="F16" s="13"/>
      <c r="H16" s="21" t="s">
        <v>134</v>
      </c>
      <c r="I16" s="49">
        <f ca="1">IFERROR(__xludf.DUMMYFUNCTION("COUNTA(FILTER(Gender_col, REGEXMATCH(Gender_col, H16)))"),27)</f>
        <v>27</v>
      </c>
      <c r="J16" s="50">
        <f ca="1">I16 / Total_num_resp</f>
        <v>0.50943396226415094</v>
      </c>
      <c r="K16" s="13"/>
      <c r="L16" s="38"/>
      <c r="M16" s="38"/>
      <c r="N16" s="38"/>
      <c r="O16" s="38"/>
      <c r="P16" s="38"/>
      <c r="Q16" s="38"/>
      <c r="R16" s="38"/>
      <c r="S16" s="13"/>
      <c r="T16" s="21">
        <f>COUNTIFS(Age_col, "&gt;="&amp;B15, Age_col, "&lt;="&amp;C15, Silpo_usage_col, "Так")</f>
        <v>15</v>
      </c>
      <c r="U16" s="22">
        <f>T16 / Total_num_silpo</f>
        <v>0.6</v>
      </c>
      <c r="V16" s="13"/>
      <c r="W16" s="13"/>
      <c r="AB16" s="13"/>
      <c r="AI16" s="13"/>
    </row>
    <row r="17" spans="1:40" ht="15.75" customHeight="1" x14ac:dyDescent="0.4">
      <c r="A17" s="13"/>
      <c r="B17" s="21">
        <v>46</v>
      </c>
      <c r="C17" s="21">
        <v>100</v>
      </c>
      <c r="D17" s="21">
        <f>COUNTIFS(Age_col, "&gt;="&amp;B17, Age_col, "&lt;="&amp;C17)</f>
        <v>5</v>
      </c>
      <c r="E17" s="22">
        <f>D17 / Total_num_resp</f>
        <v>9.4339622641509441E-2</v>
      </c>
      <c r="F17" s="13"/>
      <c r="H17" s="21" t="s">
        <v>629</v>
      </c>
      <c r="I17" s="46"/>
      <c r="J17" s="46"/>
      <c r="K17" s="13"/>
      <c r="L17" s="38"/>
      <c r="M17" s="38"/>
      <c r="N17" s="38"/>
      <c r="O17" s="38"/>
      <c r="P17" s="38"/>
      <c r="Q17" s="38"/>
      <c r="R17" s="38"/>
      <c r="S17" s="13"/>
      <c r="T17" s="21">
        <f>COUNTIFS(Age_col, "&gt;="&amp;B16, Age_col, "&lt;="&amp;C16, Silpo_usage_col, "Так")</f>
        <v>8</v>
      </c>
      <c r="U17" s="22">
        <f>T17 / Total_num_silpo</f>
        <v>0.32</v>
      </c>
      <c r="V17" s="13"/>
      <c r="W17" s="13"/>
      <c r="AB17" s="13"/>
      <c r="AI17" s="13"/>
    </row>
    <row r="18" spans="1:40" ht="15.75" customHeight="1" x14ac:dyDescent="0.4">
      <c r="A18" s="13"/>
      <c r="B18" s="13"/>
      <c r="C18" s="13"/>
      <c r="D18" s="13"/>
      <c r="E18" s="13"/>
      <c r="F18" s="13"/>
      <c r="G18" s="13"/>
      <c r="H18" s="13"/>
      <c r="I18" s="13"/>
      <c r="J18" s="13"/>
      <c r="K18" s="13"/>
      <c r="L18" s="13"/>
      <c r="M18" s="13"/>
      <c r="N18" s="13"/>
      <c r="O18" s="13"/>
      <c r="P18" s="13"/>
      <c r="Q18" s="13"/>
      <c r="R18" s="13"/>
      <c r="S18" s="13"/>
      <c r="T18" s="21">
        <f>COUNTIFS(Age_col, "&gt;="&amp;B17, Age_col, "&lt;="&amp;C17, Silpo_usage_col, "Так")</f>
        <v>1</v>
      </c>
      <c r="U18" s="22">
        <f>T18 / Total_num_silpo</f>
        <v>0.04</v>
      </c>
      <c r="V18" s="13"/>
      <c r="W18" s="13"/>
      <c r="AB18" s="13"/>
      <c r="AI18" s="13"/>
    </row>
    <row r="19" spans="1:40" ht="15.75" customHeight="1" x14ac:dyDescent="0.4">
      <c r="A19" s="13"/>
      <c r="B19" s="13"/>
      <c r="C19" s="13"/>
      <c r="D19" s="13"/>
      <c r="E19" s="13"/>
      <c r="F19" s="13"/>
      <c r="G19" s="13"/>
      <c r="H19" s="13"/>
      <c r="I19" s="13"/>
      <c r="J19" s="13"/>
      <c r="K19" s="13"/>
      <c r="L19" s="13"/>
      <c r="M19" s="13"/>
      <c r="N19" s="13"/>
      <c r="O19" s="13"/>
      <c r="P19" s="13"/>
      <c r="Q19" s="13"/>
      <c r="R19" s="13"/>
      <c r="S19" s="13"/>
      <c r="T19" s="13"/>
      <c r="U19" s="13"/>
      <c r="V19" s="13"/>
      <c r="W19" s="13"/>
      <c r="AB19" s="13"/>
      <c r="AI19" s="13"/>
    </row>
    <row r="20" spans="1:40" ht="15.75" customHeight="1" x14ac:dyDescent="0.45">
      <c r="A20" s="13"/>
      <c r="B20" s="40" t="s">
        <v>630</v>
      </c>
      <c r="C20" s="35"/>
      <c r="D20" s="24" t="s">
        <v>615</v>
      </c>
      <c r="E20" s="24" t="s">
        <v>617</v>
      </c>
      <c r="F20" s="24" t="s">
        <v>631</v>
      </c>
      <c r="G20" s="24" t="s">
        <v>632</v>
      </c>
      <c r="H20" s="13"/>
      <c r="I20" s="13"/>
      <c r="J20" s="13"/>
      <c r="K20" s="13"/>
      <c r="L20" s="42" t="s">
        <v>633</v>
      </c>
      <c r="M20" s="38"/>
      <c r="N20" s="38"/>
      <c r="O20" s="38"/>
      <c r="P20" s="38"/>
      <c r="Q20" s="13"/>
      <c r="R20" s="13"/>
      <c r="S20" s="13"/>
      <c r="T20" s="13"/>
      <c r="U20" s="13"/>
      <c r="V20" s="13"/>
      <c r="W20" s="13"/>
      <c r="AB20" s="13"/>
      <c r="AI20" s="13"/>
      <c r="AJ20" s="13"/>
      <c r="AK20" s="13"/>
      <c r="AL20" s="13"/>
      <c r="AM20" s="13"/>
      <c r="AN20" s="13"/>
    </row>
    <row r="21" spans="1:40" ht="15.75" customHeight="1" x14ac:dyDescent="0.4">
      <c r="A21" s="13"/>
      <c r="B21" s="26" t="s">
        <v>118</v>
      </c>
      <c r="C21" s="26" t="s">
        <v>634</v>
      </c>
      <c r="D21" s="21">
        <f>COUNTIFS(Unexp_device_col, B21)</f>
        <v>11</v>
      </c>
      <c r="E21" s="21">
        <f>COUNTIFS(Exp_device_col, B21)</f>
        <v>26</v>
      </c>
      <c r="F21" s="21">
        <f t="shared" ref="F21:F22" si="0">SUM(D21:E21)</f>
        <v>37</v>
      </c>
      <c r="G21" s="22">
        <f>F21 / Total_num_resp</f>
        <v>0.69811320754716977</v>
      </c>
      <c r="H21" s="13"/>
      <c r="I21" s="13"/>
      <c r="J21" s="13"/>
      <c r="K21" s="13"/>
      <c r="L21" s="38"/>
      <c r="M21" s="38"/>
      <c r="N21" s="38"/>
      <c r="O21" s="38"/>
      <c r="P21" s="38"/>
      <c r="Q21" s="13"/>
      <c r="R21" s="13"/>
      <c r="S21" s="13"/>
      <c r="T21" s="13"/>
      <c r="U21" s="13"/>
      <c r="V21" s="13"/>
      <c r="W21" s="13"/>
      <c r="X21" s="13"/>
      <c r="Y21" s="13"/>
      <c r="Z21" s="13"/>
      <c r="AA21" s="13"/>
      <c r="AB21" s="13"/>
      <c r="AI21" s="13"/>
      <c r="AJ21" s="13"/>
      <c r="AK21" s="13"/>
      <c r="AL21" s="13"/>
      <c r="AM21" s="13"/>
      <c r="AN21" s="13"/>
    </row>
    <row r="22" spans="1:40" ht="15.75" customHeight="1" x14ac:dyDescent="0.4">
      <c r="A22" s="13"/>
      <c r="B22" s="21" t="s">
        <v>142</v>
      </c>
      <c r="C22" s="21" t="s">
        <v>635</v>
      </c>
      <c r="D22" s="21">
        <f>COUNTIFS(Unexp_device_col, B22)</f>
        <v>2</v>
      </c>
      <c r="E22" s="21">
        <f>COUNTIFS(Exp_device_col, B22)</f>
        <v>13</v>
      </c>
      <c r="F22" s="21">
        <f t="shared" si="0"/>
        <v>15</v>
      </c>
      <c r="G22" s="22">
        <f>F22 / Total_num_resp</f>
        <v>0.28301886792452829</v>
      </c>
      <c r="H22" s="13"/>
      <c r="I22" s="13"/>
      <c r="J22" s="13"/>
      <c r="K22" s="13"/>
      <c r="L22" s="38"/>
      <c r="M22" s="38"/>
      <c r="N22" s="38"/>
      <c r="O22" s="38"/>
      <c r="P22" s="38"/>
      <c r="Q22" s="13"/>
      <c r="R22" s="13"/>
      <c r="S22" s="13"/>
      <c r="T22" s="13"/>
      <c r="U22" s="13"/>
      <c r="V22" s="13"/>
      <c r="W22" s="13"/>
      <c r="AB22" s="13"/>
      <c r="AC22" s="13"/>
      <c r="AI22" s="13"/>
      <c r="AJ22" s="13"/>
      <c r="AK22" s="13"/>
      <c r="AL22" s="13"/>
      <c r="AM22" s="13"/>
      <c r="AN22" s="13"/>
    </row>
    <row r="23" spans="1:40" ht="15.75" customHeight="1" x14ac:dyDescent="0.4">
      <c r="A23" s="13"/>
      <c r="B23" s="13"/>
      <c r="C23" s="13"/>
      <c r="D23" s="13"/>
      <c r="E23" s="13"/>
      <c r="F23" s="13"/>
      <c r="G23" s="13"/>
      <c r="H23" s="13"/>
      <c r="I23" s="13"/>
      <c r="J23" s="13"/>
      <c r="K23" s="13"/>
      <c r="L23" s="13"/>
      <c r="M23" s="13"/>
      <c r="N23" s="13"/>
      <c r="O23" s="13"/>
      <c r="P23" s="13"/>
      <c r="Q23" s="13"/>
      <c r="R23" s="13"/>
      <c r="S23" s="13"/>
      <c r="T23" s="13"/>
      <c r="U23" s="13"/>
      <c r="V23" s="13"/>
      <c r="W23" s="13"/>
      <c r="AB23" s="13"/>
      <c r="AC23" s="13"/>
      <c r="AI23" s="13"/>
      <c r="AJ23" s="13"/>
      <c r="AK23" s="13"/>
      <c r="AL23" s="13"/>
      <c r="AM23" s="13"/>
      <c r="AN23" s="13"/>
    </row>
    <row r="24" spans="1:40" ht="15.75" customHeight="1" x14ac:dyDescent="0.4">
      <c r="A24" s="13"/>
      <c r="B24" s="13"/>
      <c r="C24" s="13"/>
      <c r="D24" s="13"/>
      <c r="E24" s="13"/>
      <c r="F24" s="13"/>
      <c r="G24" s="13"/>
      <c r="H24" s="13"/>
      <c r="I24" s="13"/>
      <c r="J24" s="13"/>
      <c r="K24" s="13"/>
      <c r="L24" s="13"/>
      <c r="M24" s="13"/>
      <c r="N24" s="13"/>
      <c r="O24" s="13"/>
      <c r="P24" s="13"/>
      <c r="Q24" s="13"/>
      <c r="R24" s="13"/>
      <c r="S24" s="13"/>
      <c r="T24" s="13"/>
      <c r="U24" s="13"/>
      <c r="V24" s="13"/>
      <c r="W24" s="13"/>
      <c r="AB24" s="13"/>
      <c r="AC24" s="13"/>
      <c r="AI24" s="13"/>
      <c r="AJ24" s="13"/>
      <c r="AK24" s="13"/>
      <c r="AL24" s="13"/>
      <c r="AM24" s="13"/>
      <c r="AN24" s="13"/>
    </row>
    <row r="25" spans="1:40" ht="16.5" x14ac:dyDescent="0.45">
      <c r="A25" s="13"/>
      <c r="B25" s="40" t="s">
        <v>636</v>
      </c>
      <c r="C25" s="35"/>
      <c r="D25" s="24" t="s">
        <v>615</v>
      </c>
      <c r="E25" s="24" t="s">
        <v>617</v>
      </c>
      <c r="F25" s="24" t="s">
        <v>631</v>
      </c>
      <c r="G25" s="24" t="s">
        <v>632</v>
      </c>
      <c r="H25" s="13"/>
      <c r="I25" s="13"/>
      <c r="J25" s="13"/>
      <c r="K25" s="13"/>
      <c r="L25" s="42" t="s">
        <v>637</v>
      </c>
      <c r="M25" s="38"/>
      <c r="N25" s="38"/>
      <c r="O25" s="38"/>
      <c r="P25" s="38"/>
      <c r="Q25" s="13"/>
      <c r="R25" s="13"/>
      <c r="S25" s="13"/>
      <c r="T25" s="13"/>
      <c r="U25" s="13"/>
      <c r="V25" s="13"/>
      <c r="W25" s="13"/>
      <c r="AB25" s="13"/>
      <c r="AC25" s="13"/>
      <c r="AI25" s="13"/>
      <c r="AJ25" s="13"/>
      <c r="AK25" s="13"/>
      <c r="AL25" s="13"/>
      <c r="AM25" s="13"/>
      <c r="AN25" s="13"/>
    </row>
    <row r="26" spans="1:40" ht="30" x14ac:dyDescent="0.4">
      <c r="A26" s="13"/>
      <c r="B26" s="26" t="s">
        <v>176</v>
      </c>
      <c r="C26" s="26" t="s">
        <v>638</v>
      </c>
      <c r="D26" s="21">
        <f>COUNTIFS(Unexp_platform_col, B26)</f>
        <v>6</v>
      </c>
      <c r="E26" s="21">
        <f>COUNTIFS(Exp_platform_col, B26)</f>
        <v>21</v>
      </c>
      <c r="F26" s="21">
        <f t="shared" ref="F26:F27" si="1">SUM(D26:E26)</f>
        <v>27</v>
      </c>
      <c r="G26" s="22">
        <f>F26 / Total_num_resp</f>
        <v>0.50943396226415094</v>
      </c>
      <c r="H26" s="13"/>
      <c r="I26" s="13"/>
      <c r="J26" s="13"/>
      <c r="K26" s="13"/>
      <c r="L26" s="38"/>
      <c r="M26" s="38"/>
      <c r="N26" s="38"/>
      <c r="O26" s="38"/>
      <c r="P26" s="38"/>
      <c r="Q26" s="13"/>
      <c r="R26" s="13"/>
      <c r="S26" s="13"/>
      <c r="T26" s="13"/>
      <c r="U26" s="13"/>
      <c r="V26" s="13"/>
      <c r="W26" s="13"/>
      <c r="X26" s="13"/>
      <c r="Y26" s="13"/>
      <c r="Z26" s="13"/>
      <c r="AA26" s="13"/>
      <c r="AB26" s="13"/>
      <c r="AC26" s="13"/>
      <c r="AD26" s="13"/>
      <c r="AE26" s="13"/>
      <c r="AF26" s="13"/>
      <c r="AG26" s="13"/>
      <c r="AH26" s="13"/>
      <c r="AI26" s="13"/>
      <c r="AJ26" s="13"/>
      <c r="AK26" s="13"/>
      <c r="AL26" s="13"/>
      <c r="AM26" s="13"/>
      <c r="AN26" s="13"/>
    </row>
    <row r="27" spans="1:40" ht="30" x14ac:dyDescent="0.4">
      <c r="A27" s="13"/>
      <c r="B27" s="21" t="s">
        <v>119</v>
      </c>
      <c r="C27" s="26" t="s">
        <v>639</v>
      </c>
      <c r="D27" s="21">
        <f>COUNTIFS(Unexp_platform_col, B27)</f>
        <v>7</v>
      </c>
      <c r="E27" s="21">
        <f>COUNTIFS(Exp_platform_col, B27)</f>
        <v>16</v>
      </c>
      <c r="F27" s="21">
        <f t="shared" si="1"/>
        <v>23</v>
      </c>
      <c r="G27" s="22">
        <f>F27 / Total_num_resp</f>
        <v>0.43396226415094341</v>
      </c>
      <c r="H27" s="13"/>
      <c r="I27" s="13"/>
      <c r="J27" s="13"/>
      <c r="K27" s="13"/>
      <c r="L27" s="38"/>
      <c r="M27" s="38"/>
      <c r="N27" s="38"/>
      <c r="O27" s="38"/>
      <c r="P27" s="38"/>
      <c r="Q27" s="13"/>
      <c r="R27" s="13"/>
      <c r="S27" s="13"/>
      <c r="T27" s="13"/>
      <c r="U27" s="13"/>
      <c r="V27" s="13"/>
      <c r="W27" s="13"/>
      <c r="X27" s="13"/>
      <c r="Y27" s="13"/>
      <c r="Z27" s="13"/>
      <c r="AA27" s="13"/>
      <c r="AB27" s="13"/>
      <c r="AC27" s="13"/>
      <c r="AD27" s="13"/>
      <c r="AE27" s="13"/>
      <c r="AF27" s="13"/>
      <c r="AG27" s="13"/>
      <c r="AH27" s="13"/>
      <c r="AI27" s="13"/>
      <c r="AJ27" s="13"/>
      <c r="AK27" s="13"/>
      <c r="AL27" s="13"/>
      <c r="AM27" s="13"/>
      <c r="AN27" s="13"/>
    </row>
    <row r="28" spans="1:40" ht="15" x14ac:dyDescent="0.4">
      <c r="A28" s="13"/>
      <c r="B28" s="13"/>
      <c r="C28" s="13"/>
      <c r="D28" s="13"/>
      <c r="E28" s="13"/>
      <c r="F28" s="13"/>
      <c r="G28" s="13"/>
      <c r="H28" s="13"/>
      <c r="I28" s="13"/>
      <c r="J28" s="13"/>
      <c r="K28" s="13"/>
      <c r="L28" s="13"/>
      <c r="M28" s="13"/>
      <c r="N28" s="13"/>
      <c r="O28" s="13"/>
      <c r="P28" s="13"/>
      <c r="Q28" s="13"/>
      <c r="R28" s="13"/>
      <c r="S28" s="13"/>
      <c r="T28" s="13"/>
      <c r="U28" s="13"/>
      <c r="V28" s="13"/>
      <c r="W28" s="13"/>
      <c r="AC28" s="13"/>
      <c r="AI28" s="13"/>
      <c r="AJ28" s="13"/>
      <c r="AK28" s="13"/>
      <c r="AL28" s="13"/>
      <c r="AM28" s="13"/>
      <c r="AN28" s="13"/>
    </row>
    <row r="29" spans="1:40" ht="15" x14ac:dyDescent="0.4">
      <c r="A29" s="13"/>
      <c r="B29" s="13"/>
      <c r="C29" s="13"/>
      <c r="D29" s="13"/>
      <c r="E29" s="13"/>
      <c r="F29" s="13"/>
      <c r="G29" s="13"/>
      <c r="H29" s="13"/>
      <c r="I29" s="13"/>
      <c r="J29" s="13"/>
      <c r="K29" s="13"/>
      <c r="L29" s="13"/>
      <c r="M29" s="13"/>
      <c r="N29" s="13"/>
      <c r="O29" s="13"/>
      <c r="P29" s="13"/>
      <c r="Q29" s="13"/>
      <c r="R29" s="13"/>
      <c r="S29" s="13"/>
      <c r="T29" s="13"/>
      <c r="U29" s="13"/>
      <c r="V29" s="13"/>
      <c r="W29" s="13"/>
      <c r="AC29" s="13"/>
      <c r="AI29" s="13"/>
      <c r="AJ29" s="13"/>
      <c r="AK29" s="13"/>
      <c r="AL29" s="13"/>
      <c r="AM29" s="13"/>
      <c r="AN29" s="13"/>
    </row>
    <row r="30" spans="1:40" ht="16.5" x14ac:dyDescent="0.45">
      <c r="A30" s="13"/>
      <c r="B30" s="40" t="s">
        <v>640</v>
      </c>
      <c r="C30" s="35"/>
      <c r="D30" s="24" t="s">
        <v>615</v>
      </c>
      <c r="E30" s="24" t="s">
        <v>617</v>
      </c>
      <c r="F30" s="24" t="s">
        <v>631</v>
      </c>
      <c r="G30" s="24" t="s">
        <v>632</v>
      </c>
      <c r="H30" s="13"/>
      <c r="I30" s="13"/>
      <c r="J30" s="13"/>
      <c r="K30" s="13"/>
      <c r="L30" s="42" t="s">
        <v>641</v>
      </c>
      <c r="M30" s="38"/>
      <c r="N30" s="38"/>
      <c r="O30" s="38"/>
      <c r="P30" s="38"/>
      <c r="Q30" s="13"/>
      <c r="R30" s="13"/>
      <c r="S30" s="13"/>
      <c r="T30" s="13"/>
      <c r="U30" s="13"/>
      <c r="V30" s="13"/>
      <c r="W30" s="13"/>
      <c r="AC30" s="13"/>
      <c r="AI30" s="13"/>
      <c r="AJ30" s="13"/>
      <c r="AK30" s="13"/>
      <c r="AL30" s="13"/>
      <c r="AM30" s="13"/>
      <c r="AN30" s="13"/>
    </row>
    <row r="31" spans="1:40" ht="30" x14ac:dyDescent="0.4">
      <c r="A31" s="13"/>
      <c r="B31" s="26" t="s">
        <v>120</v>
      </c>
      <c r="C31" s="26" t="s">
        <v>642</v>
      </c>
      <c r="D31" s="21">
        <f>COUNTIFS(Unexp_service_type_col, B31)</f>
        <v>11</v>
      </c>
      <c r="E31" s="21">
        <f>COUNTIFS(Exp_service_type_col, B31)</f>
        <v>36</v>
      </c>
      <c r="F31" s="21">
        <f t="shared" ref="F31:F32" si="2">SUM(D31:E31)</f>
        <v>47</v>
      </c>
      <c r="G31" s="22">
        <f>F31 / Total_num_resp</f>
        <v>0.8867924528301887</v>
      </c>
      <c r="H31" s="13"/>
      <c r="I31" s="13"/>
      <c r="J31" s="13"/>
      <c r="K31" s="13"/>
      <c r="L31" s="38"/>
      <c r="M31" s="38"/>
      <c r="N31" s="38"/>
      <c r="O31" s="38"/>
      <c r="P31" s="38"/>
      <c r="Q31" s="13"/>
      <c r="R31" s="13"/>
      <c r="S31" s="13"/>
      <c r="T31" s="13"/>
      <c r="U31" s="13"/>
      <c r="V31" s="13"/>
      <c r="W31" s="13"/>
      <c r="AC31" s="13"/>
      <c r="AI31" s="13"/>
      <c r="AJ31" s="13"/>
      <c r="AK31" s="13"/>
      <c r="AL31" s="13"/>
      <c r="AM31" s="13"/>
      <c r="AN31" s="13"/>
    </row>
    <row r="32" spans="1:40" ht="45" x14ac:dyDescent="0.4">
      <c r="A32" s="13"/>
      <c r="B32" s="26" t="s">
        <v>222</v>
      </c>
      <c r="C32" s="26" t="s">
        <v>643</v>
      </c>
      <c r="D32" s="21">
        <f>COUNTIFS(Unexp_service_type_col, B32)</f>
        <v>1</v>
      </c>
      <c r="E32" s="21">
        <f>COUNTIFS(Exp_service_type_col, B32)</f>
        <v>3</v>
      </c>
      <c r="F32" s="21">
        <f t="shared" si="2"/>
        <v>4</v>
      </c>
      <c r="G32" s="22">
        <f>F32 / Total_num_resp</f>
        <v>7.5471698113207544E-2</v>
      </c>
      <c r="H32" s="13"/>
      <c r="I32" s="13"/>
      <c r="J32" s="13"/>
      <c r="K32" s="13"/>
      <c r="L32" s="38"/>
      <c r="M32" s="38"/>
      <c r="N32" s="38"/>
      <c r="O32" s="38"/>
      <c r="P32" s="38"/>
      <c r="Q32" s="13"/>
      <c r="R32" s="13"/>
      <c r="S32" s="13"/>
      <c r="T32" s="13"/>
      <c r="U32" s="13"/>
      <c r="V32" s="13"/>
      <c r="W32" s="13"/>
      <c r="X32" s="13"/>
      <c r="Y32" s="13"/>
      <c r="Z32" s="13"/>
      <c r="AA32" s="13"/>
      <c r="AB32" s="13"/>
      <c r="AC32" s="13"/>
      <c r="AD32" s="13"/>
      <c r="AE32" s="13"/>
      <c r="AF32" s="13"/>
      <c r="AG32" s="13"/>
      <c r="AH32" s="13"/>
      <c r="AI32" s="13"/>
      <c r="AJ32" s="13"/>
      <c r="AK32" s="13"/>
      <c r="AL32" s="13"/>
      <c r="AM32" s="13"/>
      <c r="AN32" s="13"/>
    </row>
    <row r="33" spans="1:40" ht="15" x14ac:dyDescent="0.4">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row>
    <row r="34" spans="1:40" ht="15" x14ac:dyDescent="0.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row>
    <row r="35" spans="1:40" ht="16.5" x14ac:dyDescent="0.45">
      <c r="A35" s="13"/>
      <c r="B35" s="40" t="s">
        <v>644</v>
      </c>
      <c r="C35" s="35"/>
      <c r="D35" s="24" t="s">
        <v>617</v>
      </c>
      <c r="E35" s="24" t="s">
        <v>632</v>
      </c>
      <c r="F35" s="13"/>
      <c r="H35" s="19" t="s">
        <v>645</v>
      </c>
      <c r="I35" s="24" t="s">
        <v>617</v>
      </c>
      <c r="J35" s="24" t="s">
        <v>632</v>
      </c>
      <c r="K35" s="13"/>
      <c r="L35" s="42" t="s">
        <v>646</v>
      </c>
      <c r="M35" s="38"/>
      <c r="N35" s="38"/>
      <c r="O35" s="38"/>
      <c r="P35" s="38"/>
      <c r="Q35" s="38"/>
      <c r="R35" s="38"/>
      <c r="S35" s="13"/>
      <c r="W35" s="13"/>
      <c r="AC35" s="13"/>
      <c r="AD35" s="13"/>
      <c r="AE35" s="13"/>
      <c r="AF35" s="13"/>
      <c r="AG35" s="13"/>
      <c r="AH35" s="13"/>
      <c r="AI35" s="13"/>
      <c r="AJ35" s="13"/>
      <c r="AK35" s="13"/>
      <c r="AL35" s="13"/>
      <c r="AM35" s="13"/>
      <c r="AN35" s="13"/>
    </row>
    <row r="36" spans="1:40" ht="45" x14ac:dyDescent="0.4">
      <c r="A36" s="13"/>
      <c r="B36" s="26" t="s">
        <v>324</v>
      </c>
      <c r="C36" s="26" t="s">
        <v>647</v>
      </c>
      <c r="D36" s="21">
        <f ca="1">IFERROR(__xludf.DUMMYFUNCTION("COUNTA(FILTER(Exp_frequency_col, REGEXMATCH(Exp_frequency_col, B36)))"),14)</f>
        <v>14</v>
      </c>
      <c r="E36" s="22">
        <f ca="1">D36/Total_num_exp</f>
        <v>0.35</v>
      </c>
      <c r="F36" s="13"/>
      <c r="H36" s="21" t="s">
        <v>557</v>
      </c>
      <c r="I36" s="21">
        <f ca="1">IFERROR(__xludf.DUMMYFUNCTION("COUNTA(FILTER(Exp_price_col, REGEXMATCH(Exp_price_col, H36)))"),1)</f>
        <v>1</v>
      </c>
      <c r="J36" s="22">
        <f ca="1">I36/Total_num_exp</f>
        <v>2.5000000000000001E-2</v>
      </c>
      <c r="K36" s="13"/>
      <c r="L36" s="38"/>
      <c r="M36" s="38"/>
      <c r="N36" s="38"/>
      <c r="O36" s="38"/>
      <c r="P36" s="38"/>
      <c r="Q36" s="38"/>
      <c r="R36" s="38"/>
      <c r="S36" s="13"/>
      <c r="W36" s="13"/>
      <c r="AC36" s="13"/>
      <c r="AD36" s="13"/>
      <c r="AE36" s="13"/>
      <c r="AF36" s="13"/>
      <c r="AG36" s="13"/>
      <c r="AH36" s="13"/>
      <c r="AI36" s="13"/>
      <c r="AJ36" s="13"/>
      <c r="AK36" s="13"/>
      <c r="AL36" s="13"/>
      <c r="AM36" s="13"/>
      <c r="AN36" s="13"/>
    </row>
    <row r="37" spans="1:40" ht="45" x14ac:dyDescent="0.4">
      <c r="A37" s="13"/>
      <c r="B37" s="26" t="s">
        <v>140</v>
      </c>
      <c r="C37" s="26" t="s">
        <v>648</v>
      </c>
      <c r="D37" s="21">
        <f ca="1">IFERROR(__xludf.DUMMYFUNCTION("COUNTA(FILTER(Exp_frequency_col, REGEXMATCH(Exp_frequency_col, B37)))"),22)</f>
        <v>22</v>
      </c>
      <c r="E37" s="22">
        <f ca="1">D37/Total_num_exp</f>
        <v>0.55000000000000004</v>
      </c>
      <c r="F37" s="13"/>
      <c r="H37" s="21" t="s">
        <v>223</v>
      </c>
      <c r="I37" s="21">
        <f ca="1">IFERROR(__xludf.DUMMYFUNCTION("COUNTA(FILTER(Exp_price_col, REGEXMATCH(Exp_price_col, H37)))"),8)</f>
        <v>8</v>
      </c>
      <c r="J37" s="22">
        <f ca="1">I37/Total_num_exp</f>
        <v>0.2</v>
      </c>
      <c r="K37" s="13"/>
      <c r="L37" s="38"/>
      <c r="M37" s="38"/>
      <c r="N37" s="38"/>
      <c r="O37" s="38"/>
      <c r="P37" s="38"/>
      <c r="Q37" s="38"/>
      <c r="R37" s="38"/>
      <c r="S37" s="13"/>
      <c r="W37" s="13"/>
      <c r="AC37" s="13"/>
      <c r="AD37" s="13"/>
      <c r="AE37" s="13"/>
      <c r="AF37" s="13"/>
      <c r="AG37" s="13"/>
      <c r="AH37" s="13"/>
      <c r="AI37" s="13"/>
      <c r="AJ37" s="13"/>
      <c r="AK37" s="13"/>
      <c r="AL37" s="13"/>
      <c r="AM37" s="13"/>
      <c r="AN37" s="13"/>
    </row>
    <row r="38" spans="1:40" ht="15" x14ac:dyDescent="0.4">
      <c r="A38" s="13"/>
      <c r="B38" s="13"/>
      <c r="C38" s="13"/>
      <c r="D38" s="13"/>
      <c r="E38" s="22">
        <f ca="1">SUM(E36:E37)</f>
        <v>0.9</v>
      </c>
      <c r="F38" s="13"/>
      <c r="H38" s="21" t="s">
        <v>143</v>
      </c>
      <c r="I38" s="21">
        <f ca="1">IFERROR(__xludf.DUMMYFUNCTION("COUNTA(FILTER(Exp_price_col, REGEXMATCH(Exp_price_col, H38)))"),6)</f>
        <v>6</v>
      </c>
      <c r="J38" s="22">
        <f ca="1">I38/Total_num_exp</f>
        <v>0.15</v>
      </c>
      <c r="K38" s="13"/>
      <c r="L38" s="38"/>
      <c r="M38" s="38"/>
      <c r="N38" s="38"/>
      <c r="O38" s="38"/>
      <c r="P38" s="38"/>
      <c r="Q38" s="38"/>
      <c r="R38" s="38"/>
      <c r="S38" s="13"/>
      <c r="W38" s="13"/>
      <c r="X38" s="13"/>
      <c r="Y38" s="13"/>
      <c r="Z38" s="13"/>
      <c r="AA38" s="13"/>
      <c r="AB38" s="13"/>
      <c r="AC38" s="13"/>
      <c r="AD38" s="13"/>
      <c r="AE38" s="13"/>
      <c r="AF38" s="13"/>
      <c r="AG38" s="13"/>
      <c r="AH38" s="13"/>
      <c r="AI38" s="13"/>
      <c r="AJ38" s="13"/>
      <c r="AK38" s="13"/>
      <c r="AL38" s="13"/>
      <c r="AM38" s="13"/>
      <c r="AN38" s="13"/>
    </row>
    <row r="39" spans="1:40" ht="15" x14ac:dyDescent="0.4">
      <c r="A39" s="13"/>
      <c r="B39" s="13"/>
      <c r="C39" s="13"/>
      <c r="D39" s="13"/>
      <c r="E39" s="13"/>
      <c r="F39" s="13"/>
      <c r="H39" s="21" t="s">
        <v>264</v>
      </c>
      <c r="I39" s="21">
        <f ca="1">IFERROR(__xludf.DUMMYFUNCTION("COUNTA(FILTER(Exp_price_col, REGEXMATCH(Exp_price_col, H39)))"),25)</f>
        <v>25</v>
      </c>
      <c r="J39" s="22">
        <f ca="1">I39/Total_num_exp</f>
        <v>0.625</v>
      </c>
      <c r="K39" s="13"/>
      <c r="L39" s="13"/>
      <c r="M39" s="13"/>
      <c r="N39" s="13"/>
      <c r="O39" s="13"/>
      <c r="P39" s="13"/>
      <c r="Q39" s="13"/>
      <c r="R39" s="13"/>
      <c r="S39" s="13"/>
      <c r="W39" s="13"/>
      <c r="X39" s="13"/>
      <c r="Y39" s="13"/>
      <c r="Z39" s="13"/>
      <c r="AA39" s="13"/>
      <c r="AB39" s="13"/>
      <c r="AC39" s="13"/>
      <c r="AD39" s="13"/>
      <c r="AE39" s="13"/>
      <c r="AF39" s="13"/>
      <c r="AG39" s="13"/>
      <c r="AH39" s="13"/>
      <c r="AI39" s="13"/>
      <c r="AJ39" s="13"/>
      <c r="AK39" s="13"/>
      <c r="AL39" s="13"/>
      <c r="AM39" s="13"/>
      <c r="AN39" s="13"/>
    </row>
    <row r="40" spans="1:40" ht="15" x14ac:dyDescent="0.4">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row>
    <row r="41" spans="1:40" ht="15" x14ac:dyDescent="0.4">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row>
    <row r="42" spans="1:40" ht="16.5" x14ac:dyDescent="0.45">
      <c r="A42" s="13"/>
      <c r="B42" s="13"/>
      <c r="C42" s="40" t="s">
        <v>649</v>
      </c>
      <c r="D42" s="35"/>
      <c r="E42" s="20" t="s">
        <v>623</v>
      </c>
      <c r="F42" s="24" t="s">
        <v>631</v>
      </c>
      <c r="G42" s="24" t="s">
        <v>632</v>
      </c>
      <c r="H42" s="24" t="s">
        <v>650</v>
      </c>
      <c r="I42" s="13"/>
      <c r="J42" s="13"/>
      <c r="L42" s="42" t="s">
        <v>651</v>
      </c>
      <c r="M42" s="38"/>
      <c r="N42" s="38"/>
      <c r="O42" s="38"/>
      <c r="P42" s="38"/>
      <c r="Q42" s="13"/>
      <c r="R42" s="13"/>
      <c r="S42" s="13"/>
      <c r="T42" s="13"/>
      <c r="U42" s="13"/>
      <c r="V42" s="13"/>
      <c r="W42" s="13"/>
      <c r="X42" s="13"/>
      <c r="Y42" s="13"/>
      <c r="Z42" s="13"/>
      <c r="AA42" s="13"/>
      <c r="AB42" s="13"/>
      <c r="AC42" s="13"/>
      <c r="AD42" s="13"/>
      <c r="AE42" s="13"/>
      <c r="AF42" s="13"/>
      <c r="AG42" s="13"/>
      <c r="AH42" s="13"/>
      <c r="AI42" s="13"/>
      <c r="AJ42" s="13"/>
      <c r="AK42" s="13"/>
      <c r="AL42" s="13"/>
      <c r="AM42" s="13"/>
      <c r="AN42" s="13"/>
    </row>
    <row r="43" spans="1:40" ht="60" x14ac:dyDescent="0.4">
      <c r="A43" s="13"/>
      <c r="B43" s="52" t="s">
        <v>652</v>
      </c>
      <c r="C43" s="26" t="s">
        <v>154</v>
      </c>
      <c r="D43" s="26" t="s">
        <v>653</v>
      </c>
      <c r="E43" s="21">
        <f ca="1">IFERROR(__xludf.DUMMYFUNCTION("COUNTA(FILTER(Silpo_address_col, REGEXMATCH(Silpo_address_col, C43)))"),14)</f>
        <v>14</v>
      </c>
      <c r="F43" s="47">
        <f ca="1">SUM(E43:E44)</f>
        <v>24</v>
      </c>
      <c r="G43" s="45">
        <f ca="1">F43 / Total_num_silpo</f>
        <v>0.96</v>
      </c>
      <c r="H43" s="45">
        <f ca="1">SUM(F43:F46)/Total_num_exp</f>
        <v>0.97499999999999998</v>
      </c>
      <c r="K43" s="13"/>
      <c r="L43" s="38"/>
      <c r="M43" s="38"/>
      <c r="N43" s="38"/>
      <c r="O43" s="38"/>
      <c r="P43" s="38"/>
      <c r="Q43" s="13"/>
      <c r="R43" s="13"/>
      <c r="S43" s="13"/>
      <c r="T43" s="13"/>
      <c r="U43" s="13"/>
      <c r="V43" s="13"/>
      <c r="W43" s="13"/>
      <c r="X43" s="13"/>
      <c r="Y43" s="13"/>
      <c r="Z43" s="13"/>
      <c r="AA43" s="13"/>
      <c r="AB43" s="13"/>
      <c r="AC43" s="13"/>
      <c r="AD43" s="13"/>
      <c r="AE43" s="13"/>
      <c r="AF43" s="13"/>
      <c r="AG43" s="13"/>
      <c r="AH43" s="13"/>
      <c r="AI43" s="13"/>
      <c r="AJ43" s="13"/>
      <c r="AK43" s="13"/>
      <c r="AL43" s="13"/>
      <c r="AM43" s="13"/>
      <c r="AN43" s="13"/>
    </row>
    <row r="44" spans="1:40" ht="60" x14ac:dyDescent="0.4">
      <c r="A44" s="13"/>
      <c r="B44" s="46"/>
      <c r="C44" s="26" t="s">
        <v>269</v>
      </c>
      <c r="D44" s="26" t="s">
        <v>654</v>
      </c>
      <c r="E44" s="21">
        <f ca="1">IFERROR(__xludf.DUMMYFUNCTION("COUNTA(FILTER(Silpo_address_col, REGEXMATCH(Silpo_address_col, C44)))"),10)</f>
        <v>10</v>
      </c>
      <c r="F44" s="46"/>
      <c r="G44" s="46"/>
      <c r="H44" s="51"/>
      <c r="K44" s="13"/>
      <c r="L44" s="38"/>
      <c r="M44" s="38"/>
      <c r="N44" s="38"/>
      <c r="O44" s="38"/>
      <c r="P44" s="38"/>
      <c r="Q44" s="13"/>
      <c r="R44" s="13"/>
      <c r="S44" s="13"/>
      <c r="T44" s="13"/>
      <c r="U44" s="13"/>
      <c r="V44" s="13"/>
      <c r="W44" s="13"/>
      <c r="X44" s="13"/>
      <c r="Y44" s="13"/>
      <c r="Z44" s="13"/>
      <c r="AA44" s="13"/>
      <c r="AB44" s="13"/>
      <c r="AC44" s="13"/>
      <c r="AD44" s="13"/>
      <c r="AE44" s="13"/>
      <c r="AF44" s="13"/>
      <c r="AG44" s="13"/>
      <c r="AH44" s="13"/>
      <c r="AI44" s="13"/>
      <c r="AJ44" s="13"/>
      <c r="AK44" s="13"/>
      <c r="AL44" s="13"/>
      <c r="AM44" s="13"/>
      <c r="AN44" s="13"/>
    </row>
    <row r="45" spans="1:40" ht="60" x14ac:dyDescent="0.4">
      <c r="A45" s="13"/>
      <c r="B45" s="52" t="s">
        <v>655</v>
      </c>
      <c r="C45" s="26" t="s">
        <v>154</v>
      </c>
      <c r="D45" s="26" t="s">
        <v>653</v>
      </c>
      <c r="E45" s="21">
        <f ca="1">IFERROR(__xludf.DUMMYFUNCTION("COUNTA(FILTER(Not_silpo_address_col, REGEXMATCH(Not_silpo_address_col, C45)))"),9)</f>
        <v>9</v>
      </c>
      <c r="F45" s="47">
        <f ca="1">SUM(E45:E46)</f>
        <v>15</v>
      </c>
      <c r="G45" s="45">
        <f ca="1">F45/Total_num_not_silpo</f>
        <v>1</v>
      </c>
      <c r="H45" s="51"/>
      <c r="K45" s="13"/>
      <c r="L45" s="38"/>
      <c r="M45" s="38"/>
      <c r="N45" s="38"/>
      <c r="O45" s="38"/>
      <c r="P45" s="38"/>
      <c r="Q45" s="13"/>
      <c r="R45" s="13"/>
      <c r="S45" s="13"/>
      <c r="T45" s="13"/>
      <c r="U45" s="13"/>
      <c r="V45" s="13"/>
      <c r="W45" s="13"/>
      <c r="X45" s="13"/>
      <c r="Y45" s="13"/>
      <c r="Z45" s="13"/>
      <c r="AA45" s="13"/>
      <c r="AB45" s="13"/>
      <c r="AC45" s="13"/>
      <c r="AD45" s="13"/>
      <c r="AE45" s="13"/>
      <c r="AF45" s="13"/>
      <c r="AG45" s="13"/>
      <c r="AH45" s="13"/>
      <c r="AI45" s="13"/>
      <c r="AJ45" s="13"/>
      <c r="AK45" s="13"/>
      <c r="AL45" s="13"/>
      <c r="AM45" s="13"/>
      <c r="AN45" s="13"/>
    </row>
    <row r="46" spans="1:40" ht="60" x14ac:dyDescent="0.4">
      <c r="A46" s="13"/>
      <c r="B46" s="46"/>
      <c r="C46" s="26" t="s">
        <v>269</v>
      </c>
      <c r="D46" s="26" t="s">
        <v>654</v>
      </c>
      <c r="E46" s="21">
        <f ca="1">IFERROR(__xludf.DUMMYFUNCTION("COUNTA(FILTER(Not_silpo_address_col, REGEXMATCH(Not_silpo_address_col, C46)))"),6)</f>
        <v>6</v>
      </c>
      <c r="F46" s="46"/>
      <c r="G46" s="46"/>
      <c r="H46" s="46"/>
      <c r="K46" s="13"/>
      <c r="L46" s="38"/>
      <c r="M46" s="38"/>
      <c r="N46" s="38"/>
      <c r="O46" s="38"/>
      <c r="P46" s="38"/>
      <c r="Q46" s="13"/>
      <c r="R46" s="13"/>
      <c r="S46" s="13"/>
      <c r="T46" s="13"/>
      <c r="U46" s="13"/>
      <c r="V46" s="13"/>
      <c r="W46" s="13"/>
      <c r="X46" s="13"/>
      <c r="Y46" s="13"/>
      <c r="Z46" s="13"/>
      <c r="AA46" s="13"/>
      <c r="AB46" s="13"/>
      <c r="AC46" s="13"/>
      <c r="AD46" s="13"/>
      <c r="AE46" s="13"/>
      <c r="AF46" s="13"/>
      <c r="AG46" s="13"/>
      <c r="AH46" s="13"/>
      <c r="AI46" s="13"/>
      <c r="AJ46" s="13"/>
      <c r="AK46" s="13"/>
      <c r="AL46" s="13"/>
      <c r="AM46" s="13"/>
      <c r="AN46" s="13"/>
    </row>
    <row r="47" spans="1:40" ht="15" x14ac:dyDescent="0.4">
      <c r="A47" s="13"/>
      <c r="K47" s="13"/>
      <c r="O47" s="13"/>
      <c r="P47" s="13"/>
      <c r="Q47" s="13"/>
      <c r="R47" s="13"/>
      <c r="S47" s="13"/>
      <c r="T47" s="13"/>
      <c r="U47" s="13"/>
      <c r="V47" s="13"/>
      <c r="W47" s="13"/>
      <c r="X47" s="13"/>
      <c r="AC47" s="13"/>
      <c r="AD47" s="13"/>
      <c r="AE47" s="13"/>
      <c r="AF47" s="13"/>
      <c r="AG47" s="13"/>
      <c r="AH47" s="13"/>
      <c r="AI47" s="13"/>
      <c r="AJ47" s="13"/>
      <c r="AK47" s="13"/>
      <c r="AL47" s="13"/>
      <c r="AM47" s="13"/>
      <c r="AN47" s="13"/>
    </row>
    <row r="48" spans="1:40" ht="15" x14ac:dyDescent="0.4">
      <c r="A48" s="13"/>
      <c r="K48" s="13"/>
      <c r="L48" s="13"/>
      <c r="M48" s="13"/>
      <c r="N48" s="13"/>
      <c r="O48" s="13"/>
      <c r="P48" s="13"/>
      <c r="Q48" s="13"/>
      <c r="R48" s="13"/>
      <c r="S48" s="13"/>
      <c r="T48" s="13"/>
      <c r="U48" s="13"/>
      <c r="V48" s="13"/>
      <c r="W48" s="13"/>
      <c r="X48" s="13"/>
      <c r="AC48" s="13"/>
      <c r="AD48" s="13"/>
      <c r="AE48" s="13"/>
      <c r="AF48" s="13"/>
      <c r="AG48" s="13"/>
      <c r="AH48" s="13"/>
      <c r="AI48" s="13"/>
      <c r="AJ48" s="13"/>
      <c r="AK48" s="13"/>
      <c r="AL48" s="13"/>
      <c r="AM48" s="13"/>
      <c r="AN48" s="13"/>
    </row>
    <row r="49" spans="1:40" ht="16.5" x14ac:dyDescent="0.45">
      <c r="A49" s="13"/>
      <c r="B49" s="40" t="s">
        <v>656</v>
      </c>
      <c r="C49" s="35"/>
      <c r="D49" s="24" t="s">
        <v>617</v>
      </c>
      <c r="E49" s="24" t="s">
        <v>657</v>
      </c>
      <c r="F49" s="24" t="s">
        <v>632</v>
      </c>
      <c r="K49" s="13"/>
      <c r="L49" s="42" t="s">
        <v>658</v>
      </c>
      <c r="M49" s="38"/>
      <c r="N49" s="38"/>
      <c r="O49" s="38"/>
      <c r="P49" s="38"/>
      <c r="Q49" s="13"/>
      <c r="R49" s="13"/>
      <c r="S49" s="13"/>
      <c r="T49" s="13"/>
      <c r="U49" s="13"/>
      <c r="V49" s="13"/>
      <c r="W49" s="13"/>
      <c r="X49" s="13"/>
      <c r="AC49" s="13"/>
      <c r="AD49" s="13"/>
      <c r="AE49" s="13"/>
      <c r="AF49" s="13"/>
      <c r="AG49" s="13"/>
      <c r="AH49" s="13"/>
      <c r="AI49" s="13"/>
      <c r="AJ49" s="13"/>
      <c r="AK49" s="13"/>
      <c r="AL49" s="13"/>
      <c r="AM49" s="13"/>
      <c r="AN49" s="13"/>
    </row>
    <row r="50" spans="1:40" ht="30" x14ac:dyDescent="0.4">
      <c r="A50" s="13"/>
      <c r="B50" s="26" t="s">
        <v>299</v>
      </c>
      <c r="C50" s="26" t="s">
        <v>659</v>
      </c>
      <c r="D50" s="21">
        <f ca="1">IFERROR(__xludf.DUMMYFUNCTION("COUNTA(FILTER(Exp_reason_col, REGEXMATCH(Exp_reason_col, B50)))"),33)</f>
        <v>33</v>
      </c>
      <c r="E50" s="21">
        <f ca="1">D50</f>
        <v>33</v>
      </c>
      <c r="F50" s="22">
        <f ca="1">E50/Total_num_exp</f>
        <v>0.82499999999999996</v>
      </c>
      <c r="K50" s="13"/>
      <c r="L50" s="38"/>
      <c r="M50" s="38"/>
      <c r="N50" s="38"/>
      <c r="O50" s="38"/>
      <c r="P50" s="38"/>
      <c r="Q50" s="13"/>
      <c r="R50" s="13"/>
      <c r="S50" s="13"/>
      <c r="T50" s="13"/>
      <c r="U50" s="13"/>
      <c r="V50" s="13"/>
      <c r="W50" s="13"/>
      <c r="X50" s="13"/>
      <c r="Y50" s="13"/>
      <c r="Z50" s="13"/>
      <c r="AA50" s="13"/>
      <c r="AB50" s="13"/>
      <c r="AC50" s="13"/>
      <c r="AD50" s="13"/>
      <c r="AE50" s="13"/>
      <c r="AF50" s="13"/>
      <c r="AG50" s="13"/>
      <c r="AH50" s="13"/>
      <c r="AI50" s="13"/>
      <c r="AJ50" s="13"/>
      <c r="AK50" s="13"/>
      <c r="AL50" s="13"/>
      <c r="AM50" s="13"/>
      <c r="AN50" s="13"/>
    </row>
    <row r="51" spans="1:40" ht="30" x14ac:dyDescent="0.4">
      <c r="A51" s="13"/>
      <c r="B51" s="26" t="s">
        <v>660</v>
      </c>
      <c r="C51" s="26" t="s">
        <v>661</v>
      </c>
      <c r="D51" s="21">
        <f ca="1">IFERROR(__xludf.DUMMYFUNCTION("COUNTA(FILTER(Exp_reason_col, REGEXMATCH(Exp_reason_col, B51)))"),19)</f>
        <v>19</v>
      </c>
      <c r="E51" s="21">
        <f ca="1">D51+D52</f>
        <v>25</v>
      </c>
      <c r="F51" s="22">
        <f ca="1">E51/Total_num_exp</f>
        <v>0.625</v>
      </c>
      <c r="K51" s="13"/>
      <c r="L51" s="38"/>
      <c r="M51" s="38"/>
      <c r="N51" s="38"/>
      <c r="O51" s="38"/>
      <c r="P51" s="38"/>
      <c r="Q51" s="13"/>
      <c r="R51" s="13"/>
      <c r="S51" s="13"/>
      <c r="T51" s="13"/>
      <c r="U51" s="13"/>
      <c r="V51" s="13"/>
      <c r="W51" s="13"/>
      <c r="X51" s="13"/>
      <c r="Y51" s="13"/>
      <c r="Z51" s="13"/>
      <c r="AA51" s="13"/>
      <c r="AB51" s="13"/>
      <c r="AC51" s="13"/>
      <c r="AD51" s="13"/>
      <c r="AE51" s="13"/>
      <c r="AF51" s="13"/>
      <c r="AG51" s="13"/>
      <c r="AH51" s="13"/>
      <c r="AI51" s="13"/>
      <c r="AJ51" s="13"/>
      <c r="AK51" s="13"/>
      <c r="AL51" s="13"/>
      <c r="AM51" s="13"/>
      <c r="AN51" s="13"/>
    </row>
    <row r="52" spans="1:40" ht="15" x14ac:dyDescent="0.4">
      <c r="A52" s="13"/>
      <c r="B52" s="33" t="s">
        <v>662</v>
      </c>
      <c r="C52" s="35"/>
      <c r="D52" s="21">
        <v>6</v>
      </c>
      <c r="E52" s="28"/>
      <c r="K52" s="13"/>
      <c r="L52" s="25"/>
      <c r="M52" s="25"/>
      <c r="N52" s="25"/>
      <c r="O52" s="25"/>
      <c r="P52" s="25"/>
      <c r="Q52" s="13"/>
      <c r="R52" s="13"/>
      <c r="S52" s="13"/>
      <c r="T52" s="13"/>
      <c r="U52" s="13"/>
      <c r="V52" s="13"/>
      <c r="W52" s="13"/>
      <c r="X52" s="13"/>
      <c r="Y52" s="13"/>
      <c r="Z52" s="13"/>
      <c r="AA52" s="13"/>
      <c r="AB52" s="13"/>
      <c r="AC52" s="13"/>
      <c r="AD52" s="13"/>
      <c r="AE52" s="13"/>
      <c r="AF52" s="13"/>
      <c r="AG52" s="13"/>
      <c r="AH52" s="13"/>
      <c r="AI52" s="13"/>
      <c r="AJ52" s="13"/>
      <c r="AK52" s="13"/>
      <c r="AL52" s="13"/>
      <c r="AM52" s="13"/>
      <c r="AN52" s="13"/>
    </row>
    <row r="53" spans="1:40" ht="15" x14ac:dyDescent="0.4">
      <c r="A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row>
    <row r="54" spans="1:40" ht="15" x14ac:dyDescent="0.4">
      <c r="A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row>
    <row r="55" spans="1:40" ht="16.5" x14ac:dyDescent="0.45">
      <c r="A55" s="13"/>
      <c r="B55" s="13"/>
      <c r="C55" s="40" t="s">
        <v>663</v>
      </c>
      <c r="D55" s="35"/>
      <c r="E55" s="20" t="s">
        <v>623</v>
      </c>
      <c r="F55" s="24" t="s">
        <v>632</v>
      </c>
      <c r="K55" s="13"/>
      <c r="L55" s="42" t="s">
        <v>664</v>
      </c>
      <c r="M55" s="38"/>
      <c r="N55" s="38"/>
      <c r="O55" s="38"/>
      <c r="P55" s="38"/>
      <c r="Q55" s="13"/>
      <c r="R55" s="13"/>
      <c r="S55" s="13"/>
      <c r="T55" s="13"/>
      <c r="U55" s="13"/>
      <c r="V55" s="13"/>
      <c r="W55" s="13"/>
      <c r="X55" s="13"/>
      <c r="Y55" s="13"/>
      <c r="Z55" s="13"/>
      <c r="AA55" s="13"/>
      <c r="AB55" s="13"/>
      <c r="AC55" s="13"/>
      <c r="AD55" s="13"/>
      <c r="AE55" s="13"/>
      <c r="AF55" s="13"/>
      <c r="AG55" s="13"/>
      <c r="AH55" s="13"/>
      <c r="AI55" s="13"/>
      <c r="AJ55" s="13"/>
      <c r="AK55" s="13"/>
      <c r="AL55" s="13"/>
      <c r="AM55" s="13"/>
      <c r="AN55" s="13"/>
    </row>
    <row r="56" spans="1:40" ht="30" x14ac:dyDescent="0.4">
      <c r="A56" s="13"/>
      <c r="B56" s="27" t="s">
        <v>652</v>
      </c>
      <c r="C56" s="26" t="s">
        <v>665</v>
      </c>
      <c r="D56" s="26" t="s">
        <v>666</v>
      </c>
      <c r="E56" s="21">
        <f ca="1">IFERROR(__xludf.DUMMYFUNCTION("COUNTA(FILTER(Silpo_certificate_col, REGEXMATCH(Silpo_certificate_col, C56)))"),22)</f>
        <v>22</v>
      </c>
      <c r="F56" s="29">
        <f ca="1">E56 / Total_num_silpo</f>
        <v>0.88</v>
      </c>
      <c r="K56" s="13"/>
      <c r="L56" s="38"/>
      <c r="M56" s="38"/>
      <c r="N56" s="38"/>
      <c r="O56" s="38"/>
      <c r="P56" s="38"/>
      <c r="Q56" s="13"/>
      <c r="R56" s="13"/>
      <c r="S56" s="13"/>
      <c r="T56" s="13"/>
      <c r="U56" s="13"/>
      <c r="V56" s="13"/>
      <c r="W56" s="13"/>
      <c r="X56" s="13"/>
      <c r="Y56" s="13"/>
      <c r="Z56" s="13"/>
      <c r="AA56" s="13"/>
      <c r="AB56" s="13"/>
      <c r="AC56" s="13"/>
      <c r="AD56" s="13"/>
      <c r="AE56" s="13"/>
      <c r="AF56" s="13"/>
      <c r="AG56" s="13"/>
      <c r="AH56" s="13"/>
      <c r="AI56" s="13"/>
      <c r="AJ56" s="13"/>
      <c r="AK56" s="13"/>
      <c r="AL56" s="13"/>
      <c r="AM56" s="13"/>
      <c r="AN56" s="13"/>
    </row>
    <row r="57" spans="1:40" ht="30" x14ac:dyDescent="0.4">
      <c r="A57" s="13"/>
      <c r="B57" s="30" t="s">
        <v>655</v>
      </c>
      <c r="C57" s="26" t="s">
        <v>665</v>
      </c>
      <c r="D57" s="26" t="s">
        <v>666</v>
      </c>
      <c r="E57" s="21">
        <f ca="1">IFERROR(__xludf.DUMMYFUNCTION("COUNTA(FILTER(Not_Silpo_certificate_col, REGEXMATCH(Not_Silpo_certificate_col, C57)))"),12)</f>
        <v>12</v>
      </c>
      <c r="F57" s="29">
        <f ca="1">E57/Total_num_not_silpo</f>
        <v>0.8</v>
      </c>
      <c r="K57" s="13"/>
      <c r="L57" s="38"/>
      <c r="M57" s="38"/>
      <c r="N57" s="38"/>
      <c r="O57" s="38"/>
      <c r="P57" s="38"/>
      <c r="Q57" s="13"/>
      <c r="R57" s="13"/>
      <c r="S57" s="13"/>
      <c r="T57" s="13"/>
      <c r="U57" s="13"/>
      <c r="V57" s="13"/>
      <c r="W57" s="13"/>
      <c r="X57" s="13"/>
      <c r="Y57" s="13"/>
      <c r="Z57" s="13"/>
      <c r="AA57" s="13"/>
      <c r="AB57" s="13"/>
      <c r="AC57" s="13"/>
      <c r="AD57" s="13"/>
      <c r="AE57" s="13"/>
      <c r="AF57" s="13"/>
      <c r="AG57" s="13"/>
      <c r="AH57" s="13"/>
      <c r="AI57" s="13"/>
      <c r="AJ57" s="13"/>
      <c r="AK57" s="13"/>
      <c r="AL57" s="13"/>
      <c r="AM57" s="13"/>
      <c r="AN57" s="13"/>
    </row>
    <row r="58" spans="1:40" ht="15" x14ac:dyDescent="0.4">
      <c r="A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row>
    <row r="59" spans="1:40" ht="15" x14ac:dyDescent="0.4">
      <c r="A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row>
    <row r="60" spans="1:40" ht="22.5" x14ac:dyDescent="0.6">
      <c r="A60" s="18"/>
      <c r="B60" s="37" t="s">
        <v>667</v>
      </c>
      <c r="C60" s="38"/>
      <c r="D60" s="3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row>
    <row r="61" spans="1:40" ht="15" x14ac:dyDescent="0.4">
      <c r="A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row>
    <row r="62" spans="1:40" ht="15" x14ac:dyDescent="0.4">
      <c r="A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6.5" x14ac:dyDescent="0.45">
      <c r="A63" s="13"/>
      <c r="B63" s="40" t="s">
        <v>668</v>
      </c>
      <c r="C63" s="35"/>
      <c r="D63" s="20" t="s">
        <v>623</v>
      </c>
      <c r="E63" s="24" t="s">
        <v>631</v>
      </c>
      <c r="F63" s="24" t="s">
        <v>632</v>
      </c>
      <c r="I63" s="42" t="s">
        <v>669</v>
      </c>
      <c r="J63" s="38"/>
      <c r="K63" s="38"/>
      <c r="L63" s="38"/>
      <c r="M63" s="38"/>
      <c r="N63" s="38"/>
      <c r="O63" s="38"/>
      <c r="P63" s="38"/>
      <c r="Q63" s="13"/>
      <c r="R63" s="13"/>
      <c r="S63" s="13"/>
      <c r="T63" s="13"/>
      <c r="U63" s="13"/>
      <c r="V63" s="13"/>
      <c r="W63" s="13"/>
      <c r="X63" s="13"/>
      <c r="Y63" s="13"/>
      <c r="Z63" s="13"/>
      <c r="AA63" s="13"/>
      <c r="AB63" s="13"/>
      <c r="AC63" s="13"/>
      <c r="AD63" s="13"/>
      <c r="AE63" s="13"/>
      <c r="AF63" s="13"/>
      <c r="AG63" s="13"/>
      <c r="AH63" s="13"/>
      <c r="AI63" s="13"/>
      <c r="AJ63" s="13"/>
      <c r="AK63" s="13"/>
      <c r="AL63" s="13"/>
      <c r="AM63" s="13"/>
      <c r="AN63" s="13"/>
    </row>
    <row r="64" spans="1:40" ht="30" x14ac:dyDescent="0.4">
      <c r="A64" s="13"/>
      <c r="B64" s="26" t="s">
        <v>280</v>
      </c>
      <c r="C64" s="47" t="s">
        <v>670</v>
      </c>
      <c r="D64" s="21">
        <f ca="1">IFERROR(__xludf.DUMMYFUNCTION("COUNTA(FILTER(Cart_customization_col, REGEXMATCH(Cart_customization_col, B64)))"),18)</f>
        <v>18</v>
      </c>
      <c r="E64" s="47">
        <f ca="1">SUM(D64:D65)</f>
        <v>31</v>
      </c>
      <c r="F64" s="45">
        <f ca="1">E64/Total_num_exp</f>
        <v>0.77500000000000002</v>
      </c>
      <c r="I64" s="38"/>
      <c r="J64" s="38"/>
      <c r="K64" s="38"/>
      <c r="L64" s="38"/>
      <c r="M64" s="38"/>
      <c r="N64" s="38"/>
      <c r="O64" s="38"/>
      <c r="P64" s="38"/>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1:40" ht="15" x14ac:dyDescent="0.4">
      <c r="A65" s="13"/>
      <c r="B65" s="26" t="s">
        <v>114</v>
      </c>
      <c r="C65" s="46"/>
      <c r="D65" s="21">
        <f ca="1">IFERROR(__xludf.DUMMYFUNCTION("COUNTA(FILTER(Cart_customization_col, REGEXMATCH(Cart_customization_col, B65)))"),13)</f>
        <v>13</v>
      </c>
      <c r="E65" s="46"/>
      <c r="F65" s="46"/>
      <c r="I65" s="42" t="s">
        <v>671</v>
      </c>
      <c r="J65" s="38"/>
      <c r="K65" s="38"/>
      <c r="L65" s="38"/>
      <c r="M65" s="38"/>
      <c r="N65" s="38"/>
      <c r="O65" s="38"/>
      <c r="P65" s="38"/>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1:40" ht="15" x14ac:dyDescent="0.4">
      <c r="A66" s="13"/>
      <c r="I66" s="42" t="s">
        <v>672</v>
      </c>
      <c r="J66" s="38"/>
      <c r="K66" s="38"/>
      <c r="L66" s="38"/>
      <c r="M66" s="38"/>
      <c r="N66" s="38"/>
      <c r="O66" s="38"/>
      <c r="P66" s="38"/>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1:40" ht="15" x14ac:dyDescent="0.4">
      <c r="A67" s="13"/>
      <c r="I67" s="38"/>
      <c r="J67" s="38"/>
      <c r="K67" s="38"/>
      <c r="L67" s="38"/>
      <c r="M67" s="38"/>
      <c r="N67" s="38"/>
      <c r="O67" s="38"/>
      <c r="P67" s="38"/>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1:40" ht="15" x14ac:dyDescent="0.4">
      <c r="A68" s="13"/>
      <c r="I68" s="38"/>
      <c r="J68" s="38"/>
      <c r="K68" s="38"/>
      <c r="L68" s="38"/>
      <c r="M68" s="38"/>
      <c r="N68" s="38"/>
      <c r="O68" s="38"/>
      <c r="P68" s="38"/>
      <c r="Q68" s="13"/>
      <c r="R68" s="13"/>
      <c r="S68" s="13"/>
      <c r="T68" s="13"/>
      <c r="U68" s="13"/>
      <c r="V68" s="13"/>
      <c r="W68" s="13"/>
      <c r="X68" s="13"/>
      <c r="Y68" s="13"/>
      <c r="Z68" s="13"/>
      <c r="AA68" s="13"/>
      <c r="AB68" s="13"/>
      <c r="AC68" s="13"/>
      <c r="AD68" s="13"/>
      <c r="AE68" s="13"/>
      <c r="AF68" s="13"/>
      <c r="AG68" s="13"/>
      <c r="AH68" s="13"/>
      <c r="AI68" s="13"/>
      <c r="AJ68" s="13"/>
      <c r="AK68" s="13"/>
      <c r="AL68" s="13"/>
      <c r="AM68" s="13"/>
      <c r="AN68" s="13"/>
    </row>
    <row r="69" spans="1:40" ht="15" x14ac:dyDescent="0.4">
      <c r="A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row>
    <row r="70" spans="1:40" ht="15" x14ac:dyDescent="0.4">
      <c r="A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row>
    <row r="71" spans="1:40" ht="16.5" x14ac:dyDescent="0.45">
      <c r="A71" s="13"/>
      <c r="C71" s="19" t="s">
        <v>673</v>
      </c>
      <c r="D71" s="20" t="s">
        <v>623</v>
      </c>
      <c r="E71" s="24" t="s">
        <v>632</v>
      </c>
      <c r="F71" s="24" t="s">
        <v>650</v>
      </c>
      <c r="I71" s="42" t="s">
        <v>674</v>
      </c>
      <c r="J71" s="38"/>
      <c r="K71" s="38"/>
      <c r="L71" s="38"/>
      <c r="M71" s="38"/>
      <c r="N71" s="38"/>
      <c r="O71" s="38"/>
      <c r="P71" s="38"/>
      <c r="Q71" s="13"/>
      <c r="R71" s="13"/>
      <c r="S71" s="13"/>
      <c r="T71" s="13"/>
      <c r="U71" s="13"/>
      <c r="V71" s="13"/>
      <c r="W71" s="13"/>
      <c r="X71" s="13"/>
      <c r="Y71" s="13"/>
      <c r="Z71" s="13"/>
      <c r="AA71" s="13"/>
      <c r="AB71" s="13"/>
      <c r="AC71" s="13"/>
      <c r="AD71" s="13"/>
      <c r="AE71" s="13"/>
      <c r="AF71" s="13"/>
      <c r="AG71" s="13"/>
      <c r="AH71" s="13"/>
      <c r="AI71" s="13"/>
      <c r="AJ71" s="13"/>
      <c r="AK71" s="13"/>
      <c r="AL71" s="13"/>
      <c r="AM71" s="13"/>
      <c r="AN71" s="13"/>
    </row>
    <row r="72" spans="1:40" ht="45" x14ac:dyDescent="0.4">
      <c r="A72" s="13"/>
      <c r="B72" s="27" t="s">
        <v>675</v>
      </c>
      <c r="C72" s="26" t="s">
        <v>194</v>
      </c>
      <c r="D72" s="21">
        <f ca="1">IFERROR(__xludf.DUMMYFUNCTION("COUNTA(FILTER(Unexp_contact_1_col, REGEXMATCH(Unexp_contact_1_col, C72)))"),10)</f>
        <v>10</v>
      </c>
      <c r="E72" s="22">
        <f ca="1">D72/Total_num_unexp</f>
        <v>0.76923076923076927</v>
      </c>
      <c r="F72" s="45">
        <f ca="1">SUM(D72:D73)/(Total_num_silpo + Total_num_unexp)</f>
        <v>0.68421052631578949</v>
      </c>
      <c r="I72" s="38"/>
      <c r="J72" s="38"/>
      <c r="K72" s="38"/>
      <c r="L72" s="38"/>
      <c r="M72" s="38"/>
      <c r="N72" s="38"/>
      <c r="O72" s="38"/>
      <c r="P72" s="38"/>
      <c r="Q72" s="13"/>
      <c r="R72" s="13"/>
      <c r="S72" s="13"/>
      <c r="T72" s="13"/>
      <c r="U72" s="13"/>
      <c r="V72" s="13"/>
      <c r="W72" s="13"/>
      <c r="X72" s="13"/>
      <c r="Y72" s="13"/>
      <c r="Z72" s="13"/>
      <c r="AA72" s="13"/>
      <c r="AB72" s="13"/>
      <c r="AC72" s="13"/>
      <c r="AD72" s="13"/>
      <c r="AE72" s="13"/>
      <c r="AF72" s="13"/>
      <c r="AG72" s="13"/>
      <c r="AH72" s="13"/>
      <c r="AI72" s="13"/>
      <c r="AJ72" s="13"/>
      <c r="AK72" s="13"/>
      <c r="AL72" s="13"/>
      <c r="AM72" s="13"/>
      <c r="AN72" s="13"/>
    </row>
    <row r="73" spans="1:40" ht="15" x14ac:dyDescent="0.4">
      <c r="A73" s="13"/>
      <c r="B73" s="30" t="s">
        <v>652</v>
      </c>
      <c r="C73" s="21" t="s">
        <v>135</v>
      </c>
      <c r="D73" s="21">
        <f ca="1">IFERROR(__xludf.DUMMYFUNCTION("COUNTA(FILTER(Silpo_messanger_col, REGEXMATCH(Silpo_messanger_col, C73)))"),16)</f>
        <v>16</v>
      </c>
      <c r="E73" s="22">
        <f ca="1">D73 / Total_num_silpo</f>
        <v>0.64</v>
      </c>
      <c r="F73" s="46"/>
      <c r="I73" s="42" t="s">
        <v>676</v>
      </c>
      <c r="J73" s="38"/>
      <c r="K73" s="38"/>
      <c r="L73" s="38"/>
      <c r="M73" s="38"/>
      <c r="N73" s="38"/>
      <c r="O73" s="38"/>
      <c r="P73" s="38"/>
      <c r="Q73" s="13"/>
      <c r="R73" s="13"/>
      <c r="S73" s="13"/>
      <c r="T73" s="13"/>
      <c r="U73" s="13"/>
      <c r="V73" s="13"/>
      <c r="W73" s="13"/>
      <c r="X73" s="13"/>
      <c r="Y73" s="13"/>
      <c r="Z73" s="13"/>
      <c r="AA73" s="13"/>
      <c r="AB73" s="13"/>
      <c r="AC73" s="13"/>
      <c r="AD73" s="13"/>
      <c r="AE73" s="13"/>
      <c r="AF73" s="13"/>
      <c r="AG73" s="13"/>
      <c r="AH73" s="13"/>
      <c r="AI73" s="13"/>
      <c r="AJ73" s="13"/>
      <c r="AK73" s="13"/>
      <c r="AL73" s="13"/>
      <c r="AM73" s="13"/>
      <c r="AN73" s="13"/>
    </row>
    <row r="74" spans="1:40" ht="15" x14ac:dyDescent="0.4">
      <c r="A74" s="13"/>
      <c r="I74" s="42" t="s">
        <v>677</v>
      </c>
      <c r="J74" s="38"/>
      <c r="K74" s="38"/>
      <c r="L74" s="38"/>
      <c r="M74" s="38"/>
      <c r="N74" s="38"/>
      <c r="O74" s="38"/>
      <c r="P74" s="38"/>
      <c r="Q74" s="13"/>
      <c r="R74" s="13"/>
      <c r="S74" s="13"/>
      <c r="T74" s="13"/>
      <c r="U74" s="13"/>
      <c r="V74" s="13"/>
      <c r="W74" s="13"/>
      <c r="X74" s="13"/>
      <c r="Y74" s="13"/>
      <c r="Z74" s="13"/>
      <c r="AA74" s="13"/>
      <c r="AB74" s="13"/>
      <c r="AC74" s="13"/>
      <c r="AD74" s="13"/>
      <c r="AE74" s="13"/>
      <c r="AF74" s="13"/>
      <c r="AG74" s="13"/>
      <c r="AH74" s="13"/>
      <c r="AI74" s="13"/>
      <c r="AJ74" s="13"/>
      <c r="AK74" s="13"/>
      <c r="AL74" s="13"/>
      <c r="AM74" s="13"/>
      <c r="AN74" s="13"/>
    </row>
    <row r="75" spans="1:40" ht="15" x14ac:dyDescent="0.4">
      <c r="A75" s="13"/>
      <c r="I75" s="38"/>
      <c r="J75" s="38"/>
      <c r="K75" s="38"/>
      <c r="L75" s="38"/>
      <c r="M75" s="38"/>
      <c r="N75" s="38"/>
      <c r="O75" s="38"/>
      <c r="P75" s="38"/>
      <c r="Q75" s="13"/>
      <c r="R75" s="13"/>
      <c r="S75" s="13"/>
      <c r="T75" s="13"/>
      <c r="U75" s="13"/>
      <c r="V75" s="13"/>
      <c r="W75" s="13"/>
      <c r="X75" s="13"/>
      <c r="Y75" s="13"/>
      <c r="Z75" s="13"/>
      <c r="AA75" s="13"/>
      <c r="AB75" s="13"/>
      <c r="AC75" s="13"/>
      <c r="AD75" s="13"/>
      <c r="AE75" s="13"/>
      <c r="AF75" s="13"/>
      <c r="AG75" s="13"/>
      <c r="AH75" s="13"/>
      <c r="AI75" s="13"/>
      <c r="AJ75" s="13"/>
      <c r="AK75" s="13"/>
      <c r="AL75" s="13"/>
      <c r="AM75" s="13"/>
      <c r="AN75" s="13"/>
    </row>
    <row r="76" spans="1:40" ht="15" x14ac:dyDescent="0.4">
      <c r="A76" s="13"/>
      <c r="I76" s="25"/>
      <c r="J76" s="25"/>
      <c r="K76" s="25"/>
      <c r="L76" s="25"/>
      <c r="M76" s="25"/>
      <c r="N76" s="25"/>
      <c r="O76" s="25"/>
      <c r="P76" s="25"/>
      <c r="Q76" s="13"/>
      <c r="R76" s="13"/>
      <c r="S76" s="13"/>
      <c r="T76" s="13"/>
      <c r="U76" s="13"/>
      <c r="V76" s="13"/>
      <c r="W76" s="13"/>
      <c r="X76" s="13"/>
      <c r="Y76" s="13"/>
      <c r="Z76" s="13"/>
      <c r="AA76" s="13"/>
      <c r="AB76" s="13"/>
      <c r="AC76" s="13"/>
      <c r="AD76" s="13"/>
      <c r="AE76" s="13"/>
      <c r="AF76" s="13"/>
      <c r="AG76" s="13"/>
      <c r="AH76" s="13"/>
      <c r="AI76" s="13"/>
      <c r="AJ76" s="13"/>
      <c r="AK76" s="13"/>
      <c r="AL76" s="13"/>
      <c r="AM76" s="13"/>
      <c r="AN76" s="13"/>
    </row>
    <row r="77" spans="1:40" ht="15" x14ac:dyDescent="0.4">
      <c r="A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row>
    <row r="78" spans="1:40" ht="16.5" x14ac:dyDescent="0.45">
      <c r="A78" s="13"/>
      <c r="B78" s="40" t="s">
        <v>678</v>
      </c>
      <c r="C78" s="35"/>
      <c r="D78" s="20" t="s">
        <v>623</v>
      </c>
      <c r="E78" s="24" t="s">
        <v>631</v>
      </c>
      <c r="F78" s="24" t="s">
        <v>632</v>
      </c>
      <c r="I78" s="41" t="s">
        <v>679</v>
      </c>
      <c r="J78" s="38"/>
      <c r="K78" s="38"/>
      <c r="L78" s="38"/>
      <c r="M78" s="38"/>
      <c r="N78" s="38"/>
      <c r="O78" s="38"/>
      <c r="P78" s="38"/>
      <c r="Q78" s="13"/>
      <c r="R78" s="13"/>
      <c r="S78" s="13"/>
      <c r="T78" s="13"/>
      <c r="U78" s="13"/>
      <c r="V78" s="13"/>
      <c r="W78" s="13"/>
      <c r="X78" s="13"/>
      <c r="Y78" s="13"/>
      <c r="Z78" s="13"/>
      <c r="AA78" s="13"/>
      <c r="AB78" s="13"/>
      <c r="AC78" s="13"/>
      <c r="AD78" s="13"/>
      <c r="AE78" s="13"/>
      <c r="AF78" s="13"/>
      <c r="AG78" s="13"/>
      <c r="AH78" s="13"/>
      <c r="AI78" s="13"/>
      <c r="AJ78" s="13"/>
      <c r="AK78" s="13"/>
      <c r="AL78" s="13"/>
      <c r="AM78" s="13"/>
      <c r="AN78" s="13"/>
    </row>
    <row r="79" spans="1:40" ht="45" x14ac:dyDescent="0.4">
      <c r="A79" s="13"/>
      <c r="B79" s="26" t="s">
        <v>680</v>
      </c>
      <c r="C79" s="26" t="s">
        <v>681</v>
      </c>
      <c r="D79" s="21">
        <f ca="1">IFERROR(__xludf.DUMMYFUNCTION("COUNTA(FILTER(Silpo_change_list_col, REGEXMATCH(Silpo_change_list_col, B79)))"),9)</f>
        <v>9</v>
      </c>
      <c r="E79" s="47">
        <f ca="1">SUM(D79:D80)</f>
        <v>15</v>
      </c>
      <c r="F79" s="45">
        <f ca="1">E79 / Total_num_silpo</f>
        <v>0.6</v>
      </c>
      <c r="I79" s="38"/>
      <c r="J79" s="38"/>
      <c r="K79" s="38"/>
      <c r="L79" s="38"/>
      <c r="M79" s="38"/>
      <c r="N79" s="38"/>
      <c r="O79" s="38"/>
      <c r="P79" s="38"/>
      <c r="Q79" s="13"/>
      <c r="R79" s="13"/>
      <c r="S79" s="13"/>
      <c r="T79" s="13"/>
      <c r="U79" s="13"/>
      <c r="V79" s="13"/>
      <c r="W79" s="13"/>
      <c r="X79" s="13"/>
      <c r="Y79" s="13"/>
      <c r="Z79" s="13"/>
      <c r="AA79" s="13"/>
      <c r="AB79" s="13"/>
      <c r="AC79" s="13"/>
      <c r="AD79" s="13"/>
      <c r="AE79" s="13"/>
      <c r="AF79" s="13"/>
      <c r="AG79" s="13"/>
      <c r="AH79" s="13"/>
      <c r="AI79" s="13"/>
      <c r="AJ79" s="13"/>
      <c r="AK79" s="13"/>
      <c r="AL79" s="13"/>
      <c r="AM79" s="13"/>
      <c r="AN79" s="13"/>
    </row>
    <row r="80" spans="1:40" ht="60" x14ac:dyDescent="0.4">
      <c r="A80" s="13"/>
      <c r="B80" s="26" t="s">
        <v>682</v>
      </c>
      <c r="C80" s="26" t="s">
        <v>683</v>
      </c>
      <c r="D80" s="21">
        <f ca="1">IFERROR(__xludf.DUMMYFUNCTION("COUNTA(FILTER(Silpo_change_list_col, REGEXMATCH(Silpo_change_list_col, B80)))"),6)</f>
        <v>6</v>
      </c>
      <c r="E80" s="46"/>
      <c r="F80" s="46"/>
      <c r="I80" s="41" t="s">
        <v>684</v>
      </c>
      <c r="J80" s="38"/>
      <c r="K80" s="38"/>
      <c r="L80" s="38"/>
      <c r="M80" s="38"/>
      <c r="N80" s="38"/>
      <c r="O80" s="38"/>
      <c r="P80" s="38"/>
      <c r="Q80" s="13"/>
      <c r="R80" s="13"/>
      <c r="S80" s="13"/>
      <c r="T80" s="13"/>
      <c r="U80" s="13"/>
      <c r="V80" s="13"/>
      <c r="W80" s="13"/>
      <c r="X80" s="13"/>
      <c r="Y80" s="13"/>
      <c r="Z80" s="13"/>
      <c r="AA80" s="13"/>
      <c r="AB80" s="13"/>
      <c r="AC80" s="13"/>
      <c r="AD80" s="13"/>
      <c r="AE80" s="13"/>
      <c r="AF80" s="13"/>
      <c r="AG80" s="13"/>
      <c r="AH80" s="13"/>
      <c r="AI80" s="13"/>
      <c r="AJ80" s="13"/>
      <c r="AK80" s="13"/>
      <c r="AL80" s="13"/>
      <c r="AM80" s="13"/>
      <c r="AN80" s="13"/>
    </row>
    <row r="81" spans="1:40" ht="15" x14ac:dyDescent="0.4">
      <c r="A81" s="13"/>
      <c r="I81" s="25"/>
      <c r="J81" s="25"/>
      <c r="K81" s="25"/>
      <c r="L81" s="25"/>
      <c r="M81" s="25"/>
      <c r="N81" s="25"/>
      <c r="O81" s="25"/>
      <c r="P81" s="25"/>
      <c r="Q81" s="13"/>
      <c r="R81" s="13"/>
      <c r="S81" s="13"/>
      <c r="T81" s="13"/>
      <c r="U81" s="13"/>
      <c r="V81" s="13"/>
      <c r="W81" s="13"/>
      <c r="X81" s="13"/>
      <c r="Y81" s="13"/>
      <c r="Z81" s="13"/>
      <c r="AA81" s="13"/>
      <c r="AB81" s="13"/>
      <c r="AC81" s="13"/>
      <c r="AD81" s="13"/>
      <c r="AE81" s="13"/>
      <c r="AF81" s="13"/>
      <c r="AG81" s="13"/>
      <c r="AH81" s="13"/>
      <c r="AI81" s="13"/>
      <c r="AJ81" s="13"/>
      <c r="AK81" s="13"/>
      <c r="AL81" s="13"/>
      <c r="AM81" s="13"/>
      <c r="AN81" s="13"/>
    </row>
    <row r="82" spans="1:40" ht="15" x14ac:dyDescent="0.4">
      <c r="A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row>
    <row r="83" spans="1:40" ht="16.5" x14ac:dyDescent="0.45">
      <c r="A83" s="13"/>
      <c r="B83" s="40" t="s">
        <v>685</v>
      </c>
      <c r="C83" s="35"/>
      <c r="D83" s="20" t="s">
        <v>623</v>
      </c>
      <c r="E83" s="24" t="s">
        <v>631</v>
      </c>
      <c r="F83" s="24" t="s">
        <v>632</v>
      </c>
      <c r="I83" s="41" t="s">
        <v>686</v>
      </c>
      <c r="J83" s="38"/>
      <c r="K83" s="38"/>
      <c r="L83" s="38"/>
      <c r="M83" s="38"/>
      <c r="N83" s="38"/>
      <c r="O83" s="38"/>
      <c r="P83" s="38"/>
      <c r="Q83" s="13"/>
      <c r="R83" s="13"/>
      <c r="S83" s="13"/>
      <c r="T83" s="13"/>
      <c r="U83" s="13"/>
      <c r="V83" s="13"/>
      <c r="W83" s="13"/>
      <c r="X83" s="13"/>
      <c r="Y83" s="13"/>
      <c r="Z83" s="13"/>
      <c r="AA83" s="13"/>
      <c r="AB83" s="13"/>
      <c r="AC83" s="13"/>
      <c r="AD83" s="13"/>
      <c r="AE83" s="13"/>
      <c r="AF83" s="13"/>
      <c r="AG83" s="13"/>
      <c r="AH83" s="13"/>
      <c r="AI83" s="13"/>
      <c r="AJ83" s="13"/>
      <c r="AK83" s="13"/>
      <c r="AL83" s="13"/>
      <c r="AM83" s="13"/>
      <c r="AN83" s="13"/>
    </row>
    <row r="84" spans="1:40" ht="75" x14ac:dyDescent="0.4">
      <c r="A84" s="13"/>
      <c r="B84" s="26" t="s">
        <v>169</v>
      </c>
      <c r="C84" s="26" t="s">
        <v>687</v>
      </c>
      <c r="D84" s="21">
        <f ca="1">IFERROR(__xludf.DUMMYFUNCTION("COUNTA(FILTER(Test_Delivery_fee_col, REGEXMATCH(Test_Delivery_fee_col, B84)))"),19)</f>
        <v>19</v>
      </c>
      <c r="E84" s="47">
        <f ca="1">SUM(D84:D85)</f>
        <v>31</v>
      </c>
      <c r="F84" s="45">
        <f ca="1">E84/Total_num_test</f>
        <v>0.68888888888888888</v>
      </c>
      <c r="I84" s="38"/>
      <c r="J84" s="38"/>
      <c r="K84" s="38"/>
      <c r="L84" s="38"/>
      <c r="M84" s="38"/>
      <c r="N84" s="38"/>
      <c r="O84" s="38"/>
      <c r="P84" s="38"/>
      <c r="Q84" s="13"/>
      <c r="R84" s="13"/>
      <c r="S84" s="13"/>
      <c r="T84" s="13"/>
      <c r="U84" s="13"/>
      <c r="V84" s="13"/>
      <c r="W84" s="13"/>
      <c r="X84" s="13"/>
      <c r="Y84" s="13"/>
      <c r="Z84" s="13"/>
      <c r="AA84" s="13"/>
      <c r="AB84" s="13"/>
      <c r="AC84" s="13"/>
      <c r="AD84" s="13"/>
      <c r="AE84" s="13"/>
      <c r="AF84" s="13"/>
      <c r="AG84" s="13"/>
      <c r="AH84" s="13"/>
      <c r="AI84" s="13"/>
      <c r="AJ84" s="13"/>
      <c r="AK84" s="13"/>
      <c r="AL84" s="13"/>
      <c r="AM84" s="13"/>
      <c r="AN84" s="13"/>
    </row>
    <row r="85" spans="1:40" ht="30" x14ac:dyDescent="0.4">
      <c r="A85" s="13"/>
      <c r="B85" s="26" t="s">
        <v>350</v>
      </c>
      <c r="C85" s="26" t="s">
        <v>688</v>
      </c>
      <c r="D85" s="21">
        <f ca="1">IFERROR(__xludf.DUMMYFUNCTION("COUNTA(FILTER(Test_Delivery_fee_col, REGEXMATCH(Test_Delivery_fee_col, B85)))"),12)</f>
        <v>12</v>
      </c>
      <c r="E85" s="46"/>
      <c r="F85" s="46"/>
      <c r="I85" s="42" t="s">
        <v>689</v>
      </c>
      <c r="J85" s="38"/>
      <c r="K85" s="38"/>
      <c r="L85" s="38"/>
      <c r="M85" s="38"/>
      <c r="N85" s="38"/>
      <c r="O85" s="38"/>
      <c r="P85" s="38"/>
      <c r="Q85" s="13"/>
      <c r="R85" s="13"/>
      <c r="S85" s="13"/>
      <c r="T85" s="13"/>
      <c r="U85" s="13"/>
      <c r="V85" s="13"/>
      <c r="W85" s="13"/>
      <c r="X85" s="13"/>
      <c r="Y85" s="13"/>
      <c r="Z85" s="13"/>
      <c r="AA85" s="13"/>
      <c r="AB85" s="13"/>
      <c r="AC85" s="13"/>
      <c r="AD85" s="13"/>
      <c r="AE85" s="13"/>
      <c r="AF85" s="13"/>
      <c r="AG85" s="13"/>
      <c r="AH85" s="13"/>
      <c r="AI85" s="13"/>
      <c r="AJ85" s="13"/>
      <c r="AK85" s="13"/>
      <c r="AL85" s="13"/>
      <c r="AM85" s="13"/>
      <c r="AN85" s="13"/>
    </row>
    <row r="86" spans="1:40" ht="15" x14ac:dyDescent="0.4">
      <c r="A86" s="13"/>
      <c r="B86" s="13"/>
      <c r="C86" s="13"/>
      <c r="D86" s="13"/>
      <c r="E86" s="13"/>
      <c r="F86" s="13"/>
      <c r="G86" s="13"/>
      <c r="I86" s="42" t="s">
        <v>690</v>
      </c>
      <c r="J86" s="38"/>
      <c r="K86" s="38"/>
      <c r="L86" s="38"/>
      <c r="M86" s="38"/>
      <c r="N86" s="38"/>
      <c r="O86" s="38"/>
      <c r="P86" s="38"/>
      <c r="Q86" s="13"/>
      <c r="R86" s="13"/>
      <c r="S86" s="13"/>
      <c r="T86" s="13"/>
      <c r="U86" s="13"/>
      <c r="V86" s="13"/>
      <c r="W86" s="13"/>
      <c r="X86" s="13"/>
      <c r="Y86" s="13"/>
      <c r="Z86" s="13"/>
      <c r="AA86" s="13"/>
      <c r="AB86" s="13"/>
      <c r="AC86" s="13"/>
      <c r="AD86" s="13"/>
      <c r="AE86" s="13"/>
      <c r="AF86" s="13"/>
      <c r="AG86" s="13"/>
      <c r="AH86" s="13"/>
      <c r="AI86" s="13"/>
      <c r="AJ86" s="13"/>
      <c r="AK86" s="13"/>
      <c r="AL86" s="13"/>
      <c r="AM86" s="13"/>
      <c r="AN86" s="13"/>
    </row>
    <row r="87" spans="1:40" ht="16.5" x14ac:dyDescent="0.45">
      <c r="A87" s="13"/>
      <c r="B87" s="40" t="s">
        <v>691</v>
      </c>
      <c r="C87" s="35"/>
      <c r="D87" s="20" t="s">
        <v>692</v>
      </c>
      <c r="E87" s="20" t="s">
        <v>623</v>
      </c>
      <c r="F87" s="24" t="s">
        <v>632</v>
      </c>
      <c r="G87" s="13"/>
      <c r="I87" s="38"/>
      <c r="J87" s="38"/>
      <c r="K87" s="38"/>
      <c r="L87" s="38"/>
      <c r="M87" s="38"/>
      <c r="N87" s="38"/>
      <c r="O87" s="38"/>
      <c r="P87" s="38"/>
      <c r="Q87" s="13"/>
      <c r="R87" s="13"/>
      <c r="S87" s="13"/>
      <c r="T87" s="13"/>
      <c r="U87" s="13"/>
      <c r="V87" s="13"/>
      <c r="W87" s="13"/>
      <c r="X87" s="13"/>
      <c r="Y87" s="13"/>
      <c r="Z87" s="13"/>
      <c r="AA87" s="13"/>
      <c r="AB87" s="13"/>
      <c r="AC87" s="13"/>
      <c r="AD87" s="13"/>
      <c r="AE87" s="13"/>
      <c r="AF87" s="13"/>
      <c r="AG87" s="13"/>
      <c r="AH87" s="13"/>
      <c r="AI87" s="13"/>
      <c r="AJ87" s="13"/>
      <c r="AK87" s="13"/>
      <c r="AL87" s="13"/>
      <c r="AM87" s="13"/>
      <c r="AN87" s="13"/>
    </row>
    <row r="88" spans="1:40" ht="15" x14ac:dyDescent="0.4">
      <c r="A88" s="13"/>
      <c r="B88" s="31">
        <v>79</v>
      </c>
      <c r="C88" s="31">
        <v>80</v>
      </c>
      <c r="D88" s="21">
        <v>1</v>
      </c>
      <c r="E88" s="21">
        <f>COUNTIFS(Test_price_col, "&gt;="&amp;B88, Test_price_col, "&lt;="&amp;C88) + D88</f>
        <v>6</v>
      </c>
      <c r="F88" s="22">
        <f ca="1">E88/Total_num_test</f>
        <v>0.13333333333333333</v>
      </c>
      <c r="G88" s="22">
        <f ca="1">E88/(Total_num_test-$E$90)</f>
        <v>0.4</v>
      </c>
      <c r="I88" s="38"/>
      <c r="J88" s="38"/>
      <c r="K88" s="38"/>
      <c r="L88" s="38"/>
      <c r="M88" s="38"/>
      <c r="N88" s="38"/>
      <c r="O88" s="38"/>
      <c r="P88" s="38"/>
      <c r="Q88" s="13"/>
      <c r="R88" s="13"/>
      <c r="S88" s="13"/>
      <c r="T88" s="13"/>
      <c r="U88" s="13"/>
      <c r="V88" s="13"/>
      <c r="W88" s="13"/>
      <c r="X88" s="13"/>
      <c r="Y88" s="13"/>
      <c r="Z88" s="13"/>
      <c r="AA88" s="13"/>
      <c r="AB88" s="13"/>
      <c r="AC88" s="13"/>
      <c r="AD88" s="13"/>
      <c r="AE88" s="13"/>
      <c r="AF88" s="13"/>
      <c r="AG88" s="13"/>
      <c r="AH88" s="13"/>
      <c r="AI88" s="13"/>
      <c r="AJ88" s="13"/>
      <c r="AK88" s="13"/>
      <c r="AL88" s="13"/>
      <c r="AM88" s="13"/>
      <c r="AN88" s="13"/>
    </row>
    <row r="89" spans="1:40" ht="15" x14ac:dyDescent="0.4">
      <c r="A89" s="13"/>
      <c r="B89" s="43">
        <v>49</v>
      </c>
      <c r="C89" s="35"/>
      <c r="D89" s="21">
        <v>1</v>
      </c>
      <c r="E89" s="21">
        <f>COUNTIFS(Test_price_col, "="&amp;B89) + D89</f>
        <v>7</v>
      </c>
      <c r="F89" s="22">
        <f ca="1">E89/Total_num_test</f>
        <v>0.15555555555555556</v>
      </c>
      <c r="G89" s="22">
        <f ca="1">E89/(Total_num_test-$E$90)</f>
        <v>0.46666666666666667</v>
      </c>
      <c r="I89" s="38"/>
      <c r="J89" s="38"/>
      <c r="K89" s="38"/>
      <c r="L89" s="38"/>
      <c r="M89" s="38"/>
      <c r="N89" s="38"/>
      <c r="O89" s="38"/>
      <c r="P89" s="38"/>
      <c r="Q89" s="13"/>
      <c r="R89" s="13"/>
      <c r="S89" s="13"/>
      <c r="T89" s="13"/>
      <c r="U89" s="13"/>
      <c r="V89" s="13"/>
      <c r="W89" s="13"/>
      <c r="X89" s="13"/>
      <c r="Y89" s="13"/>
      <c r="Z89" s="13"/>
      <c r="AA89" s="13"/>
      <c r="AB89" s="13"/>
      <c r="AC89" s="13"/>
      <c r="AD89" s="13"/>
      <c r="AE89" s="13"/>
      <c r="AF89" s="13"/>
      <c r="AG89" s="13"/>
      <c r="AH89" s="13"/>
      <c r="AI89" s="13"/>
      <c r="AJ89" s="13"/>
      <c r="AK89" s="13"/>
      <c r="AL89" s="13"/>
      <c r="AM89" s="13"/>
      <c r="AN89" s="13"/>
    </row>
    <row r="90" spans="1:40" ht="15" x14ac:dyDescent="0.4">
      <c r="A90" s="13"/>
      <c r="B90" s="43" t="s">
        <v>170</v>
      </c>
      <c r="C90" s="35"/>
      <c r="D90" s="21">
        <v>3</v>
      </c>
      <c r="E90" s="21">
        <f ca="1">IFERROR(__xludf.DUMMYFUNCTION("COUNTA(FILTER(Test_price_col, REGEXMATCH(Test_price_col, B90))) + D90"),30)</f>
        <v>30</v>
      </c>
      <c r="F90" s="22">
        <f ca="1">E90/Total_num_test</f>
        <v>0.66666666666666663</v>
      </c>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row>
    <row r="91" spans="1:40" ht="15" x14ac:dyDescent="0.4">
      <c r="A91" s="13"/>
      <c r="B91" s="13"/>
      <c r="C91" s="13"/>
      <c r="D91" s="13"/>
      <c r="E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row>
    <row r="92" spans="1:40" ht="15" x14ac:dyDescent="0.4">
      <c r="A92" s="13"/>
      <c r="B92" s="44" t="s">
        <v>693</v>
      </c>
      <c r="C92" s="38"/>
      <c r="D92" s="38"/>
      <c r="E92" s="38"/>
      <c r="F92" s="38"/>
      <c r="G92" s="38"/>
      <c r="H92" s="32"/>
      <c r="I92" s="32"/>
      <c r="J92" s="32"/>
      <c r="K92" s="32"/>
      <c r="L92" s="32"/>
      <c r="M92" s="32"/>
      <c r="N92" s="32"/>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row>
    <row r="93" spans="1:40" ht="15" x14ac:dyDescent="0.4">
      <c r="A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row>
    <row r="94" spans="1:40" ht="15" x14ac:dyDescent="0.4">
      <c r="A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row>
    <row r="95" spans="1:40" ht="16.5" x14ac:dyDescent="0.45">
      <c r="A95" s="13"/>
      <c r="B95" s="40" t="s">
        <v>694</v>
      </c>
      <c r="C95" s="35"/>
      <c r="D95" s="20" t="s">
        <v>623</v>
      </c>
      <c r="E95" s="24" t="s">
        <v>632</v>
      </c>
      <c r="F95" s="13"/>
      <c r="G95" s="13"/>
      <c r="H95" s="13"/>
      <c r="I95" s="41" t="s">
        <v>695</v>
      </c>
      <c r="J95" s="38"/>
      <c r="K95" s="38"/>
      <c r="L95" s="38"/>
      <c r="M95" s="38"/>
      <c r="N95" s="38"/>
      <c r="O95" s="38"/>
      <c r="P95" s="38"/>
      <c r="Q95" s="13"/>
      <c r="R95" s="13"/>
      <c r="S95" s="13"/>
      <c r="T95" s="13"/>
      <c r="U95" s="13"/>
      <c r="V95" s="13"/>
      <c r="W95" s="13"/>
      <c r="X95" s="13"/>
      <c r="Y95" s="13"/>
      <c r="Z95" s="13"/>
      <c r="AA95" s="13"/>
      <c r="AB95" s="13"/>
      <c r="AC95" s="13"/>
      <c r="AD95" s="13"/>
      <c r="AE95" s="13"/>
      <c r="AF95" s="13"/>
      <c r="AG95" s="13"/>
      <c r="AH95" s="13"/>
      <c r="AI95" s="13"/>
      <c r="AJ95" s="13"/>
      <c r="AK95" s="13"/>
      <c r="AL95" s="13"/>
      <c r="AM95" s="13"/>
      <c r="AN95" s="13"/>
    </row>
    <row r="96" spans="1:40" ht="45" x14ac:dyDescent="0.4">
      <c r="A96" s="13"/>
      <c r="B96" s="26" t="s">
        <v>286</v>
      </c>
      <c r="C96" s="26" t="s">
        <v>696</v>
      </c>
      <c r="D96" s="21">
        <f ca="1">IFERROR(__xludf.DUMMYFUNCTION("COUNTA(FILTER(Silpo_what_to_add_col, REGEXMATCH(Silpo_what_to_add_col, B96)))"),4)</f>
        <v>4</v>
      </c>
      <c r="E96" s="22">
        <f ca="1">D96 / Total_num_silpo</f>
        <v>0.16</v>
      </c>
      <c r="F96" s="13"/>
      <c r="G96" s="13"/>
      <c r="H96" s="13"/>
      <c r="I96" s="38"/>
      <c r="J96" s="38"/>
      <c r="K96" s="38"/>
      <c r="L96" s="38"/>
      <c r="M96" s="38"/>
      <c r="N96" s="38"/>
      <c r="O96" s="38"/>
      <c r="P96" s="38"/>
      <c r="Q96" s="13"/>
      <c r="R96" s="13"/>
      <c r="S96" s="13"/>
      <c r="T96" s="13"/>
      <c r="U96" s="13"/>
      <c r="V96" s="13"/>
      <c r="W96" s="13"/>
      <c r="X96" s="13"/>
      <c r="Y96" s="13"/>
      <c r="Z96" s="13"/>
      <c r="AA96" s="13"/>
      <c r="AB96" s="13"/>
      <c r="AC96" s="13"/>
      <c r="AD96" s="13"/>
      <c r="AE96" s="13"/>
      <c r="AF96" s="13"/>
      <c r="AG96" s="13"/>
      <c r="AH96" s="13"/>
      <c r="AI96" s="13"/>
      <c r="AJ96" s="13"/>
      <c r="AK96" s="13"/>
      <c r="AL96" s="13"/>
      <c r="AM96" s="13"/>
      <c r="AN96" s="13"/>
    </row>
    <row r="97" spans="1:40" ht="15" x14ac:dyDescent="0.4">
      <c r="A97" s="13"/>
      <c r="B97" s="21" t="s">
        <v>273</v>
      </c>
      <c r="C97" s="21" t="s">
        <v>697</v>
      </c>
      <c r="D97" s="21">
        <f ca="1">IFERROR(__xludf.DUMMYFUNCTION("COUNTA(FILTER(Silpo_what_to_add_col, REGEXMATCH(Silpo_what_to_add_col, B97)))"),13)</f>
        <v>13</v>
      </c>
      <c r="E97" s="22">
        <f ca="1">D97 / Total_num_silpo</f>
        <v>0.52</v>
      </c>
      <c r="F97" s="13"/>
      <c r="G97" s="13"/>
      <c r="H97" s="13"/>
      <c r="I97" s="42" t="s">
        <v>698</v>
      </c>
      <c r="J97" s="38"/>
      <c r="K97" s="38"/>
      <c r="L97" s="38"/>
      <c r="M97" s="38"/>
      <c r="N97" s="38"/>
      <c r="O97" s="38"/>
      <c r="P97" s="38"/>
      <c r="Q97" s="13"/>
      <c r="R97" s="13"/>
      <c r="S97" s="13"/>
      <c r="T97" s="13"/>
      <c r="U97" s="13"/>
      <c r="V97" s="13"/>
      <c r="W97" s="13"/>
      <c r="X97" s="13"/>
      <c r="Y97" s="13"/>
      <c r="Z97" s="13"/>
      <c r="AA97" s="13"/>
      <c r="AB97" s="13"/>
      <c r="AC97" s="13"/>
      <c r="AD97" s="13"/>
      <c r="AE97" s="13"/>
      <c r="AF97" s="13"/>
      <c r="AG97" s="13"/>
      <c r="AH97" s="13"/>
      <c r="AI97" s="13"/>
      <c r="AJ97" s="13"/>
      <c r="AK97" s="13"/>
      <c r="AL97" s="13"/>
      <c r="AM97" s="13"/>
      <c r="AN97" s="13"/>
    </row>
    <row r="98" spans="1:40" ht="15" x14ac:dyDescent="0.4">
      <c r="A98" s="13"/>
      <c r="B98" s="13"/>
      <c r="C98" s="13"/>
      <c r="D98" s="13"/>
      <c r="E98" s="13"/>
      <c r="F98" s="13"/>
      <c r="G98" s="13"/>
      <c r="H98" s="13"/>
      <c r="I98" s="42" t="s">
        <v>699</v>
      </c>
      <c r="J98" s="38"/>
      <c r="K98" s="38"/>
      <c r="L98" s="38"/>
      <c r="M98" s="38"/>
      <c r="N98" s="38"/>
      <c r="O98" s="38"/>
      <c r="P98" s="38"/>
      <c r="Q98" s="13"/>
      <c r="R98" s="13"/>
      <c r="S98" s="13"/>
      <c r="T98" s="13"/>
      <c r="U98" s="13"/>
      <c r="V98" s="13"/>
      <c r="W98" s="13"/>
      <c r="X98" s="13"/>
      <c r="Y98" s="13"/>
      <c r="Z98" s="13"/>
      <c r="AA98" s="13"/>
      <c r="AB98" s="13"/>
      <c r="AC98" s="13"/>
      <c r="AD98" s="13"/>
      <c r="AE98" s="13"/>
      <c r="AF98" s="13"/>
      <c r="AG98" s="13"/>
      <c r="AH98" s="13"/>
      <c r="AI98" s="13"/>
      <c r="AJ98" s="13"/>
      <c r="AK98" s="13"/>
      <c r="AL98" s="13"/>
      <c r="AM98" s="13"/>
      <c r="AN98" s="13"/>
    </row>
    <row r="99" spans="1:40" ht="15" x14ac:dyDescent="0.4">
      <c r="A99" s="13"/>
      <c r="B99" s="13"/>
      <c r="C99" s="13"/>
      <c r="D99" s="13"/>
      <c r="E99" s="13"/>
      <c r="F99" s="13"/>
      <c r="G99" s="13"/>
      <c r="H99" s="13"/>
      <c r="I99" s="38"/>
      <c r="J99" s="38"/>
      <c r="K99" s="38"/>
      <c r="L99" s="38"/>
      <c r="M99" s="38"/>
      <c r="N99" s="38"/>
      <c r="O99" s="38"/>
      <c r="P99" s="38"/>
      <c r="Q99" s="13"/>
      <c r="R99" s="13"/>
      <c r="S99" s="13"/>
      <c r="T99" s="13"/>
      <c r="U99" s="13"/>
      <c r="V99" s="13"/>
      <c r="W99" s="13"/>
      <c r="X99" s="13"/>
      <c r="Y99" s="13"/>
      <c r="Z99" s="13"/>
      <c r="AA99" s="13"/>
      <c r="AB99" s="13"/>
      <c r="AC99" s="13"/>
      <c r="AD99" s="13"/>
      <c r="AE99" s="13"/>
      <c r="AF99" s="13"/>
      <c r="AG99" s="13"/>
      <c r="AH99" s="13"/>
      <c r="AI99" s="13"/>
      <c r="AJ99" s="13"/>
      <c r="AK99" s="13"/>
      <c r="AL99" s="13"/>
      <c r="AM99" s="13"/>
      <c r="AN99" s="13"/>
    </row>
    <row r="100" spans="1:40" ht="15" x14ac:dyDescent="0.4">
      <c r="A100" s="13"/>
      <c r="B100" s="13"/>
      <c r="C100" s="13"/>
      <c r="D100" s="13"/>
      <c r="E100" s="13"/>
      <c r="F100" s="13"/>
      <c r="G100" s="13"/>
      <c r="H100" s="13"/>
      <c r="I100" s="38"/>
      <c r="J100" s="38"/>
      <c r="K100" s="38"/>
      <c r="L100" s="38"/>
      <c r="M100" s="38"/>
      <c r="N100" s="38"/>
      <c r="O100" s="38"/>
      <c r="P100" s="38"/>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row>
    <row r="101" spans="1:40" ht="15" x14ac:dyDescent="0.4">
      <c r="A101" s="13"/>
      <c r="B101" s="13"/>
      <c r="C101" s="13"/>
      <c r="D101" s="13"/>
      <c r="E101" s="13"/>
      <c r="F101" s="13"/>
      <c r="G101" s="13"/>
      <c r="H101" s="13"/>
      <c r="I101" s="38"/>
      <c r="J101" s="38"/>
      <c r="K101" s="38"/>
      <c r="L101" s="38"/>
      <c r="M101" s="38"/>
      <c r="N101" s="38"/>
      <c r="O101" s="38"/>
      <c r="P101" s="38"/>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row>
    <row r="102" spans="1:40" ht="15" x14ac:dyDescent="0.4">
      <c r="A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row>
    <row r="103" spans="1:40" ht="15" x14ac:dyDescent="0.4">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row>
    <row r="104" spans="1:40" ht="15" x14ac:dyDescent="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row>
    <row r="105" spans="1:40" ht="15" x14ac:dyDescent="0.4">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row>
    <row r="106" spans="1:40" ht="15" x14ac:dyDescent="0.4">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row>
    <row r="107" spans="1:40" ht="15" x14ac:dyDescent="0.4">
      <c r="A107" s="15"/>
      <c r="B107" s="15"/>
      <c r="C107" s="15"/>
      <c r="D107" s="15"/>
      <c r="E107" s="15"/>
      <c r="F107" s="15"/>
      <c r="G107" s="15"/>
      <c r="H107" s="15"/>
      <c r="I107" s="15"/>
      <c r="J107" s="15"/>
      <c r="K107" s="15"/>
      <c r="L107" s="15"/>
      <c r="M107" s="15"/>
      <c r="N107" s="15"/>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row>
    <row r="108" spans="1:40" ht="15" x14ac:dyDescent="0.4">
      <c r="A108" s="15"/>
      <c r="B108" s="15"/>
      <c r="C108" s="15"/>
      <c r="D108" s="15"/>
      <c r="E108" s="15"/>
      <c r="F108" s="15"/>
      <c r="G108" s="15"/>
      <c r="H108" s="15"/>
      <c r="I108" s="15"/>
      <c r="J108" s="15"/>
      <c r="K108" s="15"/>
      <c r="L108" s="15"/>
      <c r="M108" s="15"/>
      <c r="N108" s="15"/>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row>
    <row r="109" spans="1:40" ht="15" x14ac:dyDescent="0.4">
      <c r="A109" s="15"/>
      <c r="B109" s="15"/>
      <c r="C109" s="15"/>
      <c r="D109" s="15"/>
      <c r="E109" s="15"/>
      <c r="F109" s="15"/>
      <c r="G109" s="15"/>
      <c r="H109" s="15"/>
      <c r="I109" s="15"/>
      <c r="J109" s="15"/>
      <c r="K109" s="15"/>
      <c r="L109" s="15"/>
      <c r="M109" s="15"/>
      <c r="N109" s="15"/>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row>
    <row r="110" spans="1:40" ht="15" x14ac:dyDescent="0.4">
      <c r="A110" s="15"/>
      <c r="B110" s="15"/>
      <c r="C110" s="15"/>
      <c r="D110" s="15"/>
      <c r="E110" s="15"/>
      <c r="F110" s="15"/>
      <c r="G110" s="15"/>
      <c r="H110" s="15"/>
      <c r="I110" s="15"/>
      <c r="J110" s="15"/>
      <c r="K110" s="15"/>
      <c r="L110" s="15"/>
      <c r="M110" s="15"/>
      <c r="N110" s="15"/>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row>
    <row r="111" spans="1:40" ht="15" x14ac:dyDescent="0.4">
      <c r="A111" s="15"/>
      <c r="B111" s="15"/>
      <c r="C111" s="15"/>
      <c r="D111" s="15"/>
      <c r="E111" s="15"/>
      <c r="F111" s="15"/>
      <c r="G111" s="15"/>
      <c r="H111" s="15"/>
      <c r="I111" s="15"/>
      <c r="J111" s="15"/>
      <c r="K111" s="15"/>
      <c r="L111" s="15"/>
      <c r="M111" s="15"/>
      <c r="N111" s="15"/>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row>
    <row r="112" spans="1:40" ht="15" x14ac:dyDescent="0.4">
      <c r="A112" s="15"/>
      <c r="B112" s="15"/>
      <c r="C112" s="15"/>
      <c r="D112" s="15"/>
      <c r="E112" s="15"/>
      <c r="F112" s="15"/>
      <c r="G112" s="15"/>
      <c r="H112" s="15"/>
      <c r="I112" s="15"/>
      <c r="J112" s="15"/>
      <c r="K112" s="15"/>
      <c r="L112" s="15"/>
      <c r="M112" s="15"/>
      <c r="N112" s="15"/>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row>
    <row r="113" spans="1:40" ht="15" x14ac:dyDescent="0.4">
      <c r="A113" s="15"/>
      <c r="B113" s="15"/>
      <c r="C113" s="15"/>
      <c r="D113" s="15"/>
      <c r="E113" s="15"/>
      <c r="F113" s="15"/>
      <c r="G113" s="15"/>
      <c r="H113" s="15"/>
      <c r="I113" s="15"/>
      <c r="J113" s="15"/>
      <c r="K113" s="15"/>
      <c r="L113" s="15"/>
      <c r="M113" s="15"/>
      <c r="N113" s="15"/>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row>
    <row r="114" spans="1:40" ht="15" x14ac:dyDescent="0.4">
      <c r="A114" s="15"/>
      <c r="B114" s="15"/>
      <c r="C114" s="15"/>
      <c r="D114" s="15"/>
      <c r="E114" s="15"/>
      <c r="F114" s="15"/>
      <c r="G114" s="15"/>
      <c r="H114" s="15"/>
      <c r="I114" s="15"/>
      <c r="J114" s="15"/>
      <c r="K114" s="15"/>
      <c r="L114" s="15"/>
      <c r="M114" s="15"/>
      <c r="N114" s="15"/>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row>
    <row r="115" spans="1:40" ht="15" x14ac:dyDescent="0.4">
      <c r="A115" s="15"/>
      <c r="B115" s="15"/>
      <c r="C115" s="15"/>
      <c r="D115" s="15"/>
      <c r="E115" s="15"/>
      <c r="F115" s="15"/>
      <c r="G115" s="15"/>
      <c r="H115" s="15"/>
      <c r="I115" s="15"/>
      <c r="J115" s="15"/>
      <c r="K115" s="15"/>
      <c r="L115" s="15"/>
      <c r="M115" s="15"/>
      <c r="N115" s="15"/>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row>
    <row r="116" spans="1:40" ht="22.5" x14ac:dyDescent="0.6">
      <c r="A116" s="18"/>
      <c r="B116" s="37" t="s">
        <v>700</v>
      </c>
      <c r="C116" s="38"/>
      <c r="D116" s="3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row>
    <row r="117" spans="1:40" ht="15" x14ac:dyDescent="0.4">
      <c r="A117" s="15"/>
      <c r="B117" s="15"/>
      <c r="C117" s="15"/>
      <c r="D117" s="15"/>
      <c r="E117" s="15"/>
      <c r="F117" s="15"/>
      <c r="G117" s="15"/>
      <c r="H117" s="15"/>
      <c r="I117" s="15"/>
      <c r="J117" s="15"/>
      <c r="K117" s="15"/>
      <c r="L117" s="15"/>
      <c r="M117" s="15"/>
      <c r="N117" s="15"/>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row>
    <row r="118" spans="1:40" ht="15" x14ac:dyDescent="0.4">
      <c r="A118" s="15"/>
      <c r="B118" s="15"/>
      <c r="C118" s="15"/>
      <c r="D118" s="15"/>
      <c r="E118" s="15"/>
      <c r="F118" s="15"/>
      <c r="G118" s="15"/>
      <c r="H118" s="15"/>
      <c r="I118" s="15"/>
      <c r="J118" s="15"/>
      <c r="K118" s="15"/>
      <c r="L118" s="15"/>
      <c r="M118" s="15"/>
      <c r="N118" s="15"/>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row>
    <row r="119" spans="1:40" ht="15.5" x14ac:dyDescent="0.45">
      <c r="A119" s="15"/>
      <c r="B119" s="39" t="s">
        <v>701</v>
      </c>
      <c r="C119" s="35"/>
      <c r="D119" s="15"/>
      <c r="E119" s="15"/>
      <c r="F119" s="15"/>
      <c r="G119" s="15"/>
      <c r="H119" s="15"/>
      <c r="I119" s="15"/>
      <c r="J119" s="15"/>
      <c r="K119" s="15"/>
      <c r="L119" s="15"/>
      <c r="M119" s="15"/>
      <c r="N119" s="15"/>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row>
    <row r="120" spans="1:40" ht="15" x14ac:dyDescent="0.4">
      <c r="A120" s="15"/>
      <c r="B120" s="33" t="s">
        <v>392</v>
      </c>
      <c r="C120" s="34"/>
      <c r="D120" s="34"/>
      <c r="E120" s="34"/>
      <c r="F120" s="34"/>
      <c r="G120" s="34"/>
      <c r="H120" s="34"/>
      <c r="I120" s="35"/>
      <c r="J120" s="33" t="s">
        <v>702</v>
      </c>
      <c r="K120" s="34"/>
      <c r="L120" s="34"/>
      <c r="M120" s="34"/>
      <c r="N120" s="34"/>
      <c r="O120" s="34"/>
      <c r="P120" s="34"/>
      <c r="Q120" s="35"/>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row>
    <row r="121" spans="1:40" ht="15" x14ac:dyDescent="0.4">
      <c r="A121" s="15"/>
      <c r="B121" s="33" t="s">
        <v>597</v>
      </c>
      <c r="C121" s="34"/>
      <c r="D121" s="34"/>
      <c r="E121" s="34"/>
      <c r="F121" s="34"/>
      <c r="G121" s="34"/>
      <c r="H121" s="34"/>
      <c r="I121" s="35"/>
      <c r="J121" s="33" t="s">
        <v>703</v>
      </c>
      <c r="K121" s="34"/>
      <c r="L121" s="34"/>
      <c r="M121" s="34"/>
      <c r="N121" s="34"/>
      <c r="O121" s="34"/>
      <c r="P121" s="34"/>
      <c r="Q121" s="35"/>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row>
    <row r="122" spans="1:40" ht="15" x14ac:dyDescent="0.4">
      <c r="A122" s="15"/>
      <c r="B122" s="33" t="s">
        <v>704</v>
      </c>
      <c r="C122" s="34"/>
      <c r="D122" s="34"/>
      <c r="E122" s="34"/>
      <c r="F122" s="34"/>
      <c r="G122" s="34"/>
      <c r="H122" s="34"/>
      <c r="I122" s="35"/>
      <c r="J122" s="33" t="s">
        <v>705</v>
      </c>
      <c r="K122" s="34"/>
      <c r="L122" s="34"/>
      <c r="M122" s="34"/>
      <c r="N122" s="34"/>
      <c r="O122" s="34"/>
      <c r="P122" s="34"/>
      <c r="Q122" s="35"/>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row>
    <row r="123" spans="1:40" ht="15" x14ac:dyDescent="0.4">
      <c r="A123" s="15"/>
      <c r="B123" s="33" t="s">
        <v>326</v>
      </c>
      <c r="C123" s="34"/>
      <c r="D123" s="34"/>
      <c r="E123" s="34"/>
      <c r="F123" s="34"/>
      <c r="G123" s="34"/>
      <c r="H123" s="34"/>
      <c r="I123" s="35"/>
      <c r="J123" s="33" t="s">
        <v>706</v>
      </c>
      <c r="K123" s="34"/>
      <c r="L123" s="34"/>
      <c r="M123" s="34"/>
      <c r="N123" s="34"/>
      <c r="O123" s="34"/>
      <c r="P123" s="34"/>
      <c r="Q123" s="35"/>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row>
    <row r="124" spans="1:40" ht="15" x14ac:dyDescent="0.4">
      <c r="A124" s="15"/>
      <c r="B124" s="33" t="s">
        <v>707</v>
      </c>
      <c r="C124" s="34"/>
      <c r="D124" s="34"/>
      <c r="E124" s="34"/>
      <c r="F124" s="34"/>
      <c r="G124" s="34"/>
      <c r="H124" s="34"/>
      <c r="I124" s="35"/>
      <c r="J124" s="33" t="s">
        <v>708</v>
      </c>
      <c r="K124" s="34"/>
      <c r="L124" s="34"/>
      <c r="M124" s="34"/>
      <c r="N124" s="34"/>
      <c r="O124" s="34"/>
      <c r="P124" s="34"/>
      <c r="Q124" s="35"/>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row>
    <row r="125" spans="1:40" ht="15" x14ac:dyDescent="0.4">
      <c r="A125" s="15"/>
      <c r="B125" s="33" t="s">
        <v>581</v>
      </c>
      <c r="C125" s="34"/>
      <c r="D125" s="34"/>
      <c r="E125" s="34"/>
      <c r="F125" s="34"/>
      <c r="G125" s="34"/>
      <c r="H125" s="34"/>
      <c r="I125" s="35"/>
      <c r="J125" s="33" t="s">
        <v>709</v>
      </c>
      <c r="K125" s="34"/>
      <c r="L125" s="34"/>
      <c r="M125" s="34"/>
      <c r="N125" s="34"/>
      <c r="O125" s="34"/>
      <c r="P125" s="34"/>
      <c r="Q125" s="35"/>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row>
    <row r="126" spans="1:40" ht="15" x14ac:dyDescent="0.4">
      <c r="A126" s="15"/>
      <c r="B126" s="33" t="s">
        <v>300</v>
      </c>
      <c r="C126" s="34"/>
      <c r="D126" s="34"/>
      <c r="E126" s="34"/>
      <c r="F126" s="34"/>
      <c r="G126" s="34"/>
      <c r="H126" s="34"/>
      <c r="I126" s="35"/>
      <c r="J126" s="33" t="s">
        <v>710</v>
      </c>
      <c r="K126" s="34"/>
      <c r="L126" s="34"/>
      <c r="M126" s="34"/>
      <c r="N126" s="34"/>
      <c r="O126" s="34"/>
      <c r="P126" s="34"/>
      <c r="Q126" s="35"/>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row>
    <row r="127" spans="1:40" ht="15" x14ac:dyDescent="0.4">
      <c r="A127" s="15"/>
      <c r="B127" s="36" t="s">
        <v>370</v>
      </c>
      <c r="C127" s="34"/>
      <c r="D127" s="34"/>
      <c r="E127" s="34"/>
      <c r="F127" s="34"/>
      <c r="G127" s="34"/>
      <c r="H127" s="34"/>
      <c r="I127" s="35"/>
      <c r="J127" s="33" t="s">
        <v>711</v>
      </c>
      <c r="K127" s="34"/>
      <c r="L127" s="34"/>
      <c r="M127" s="34"/>
      <c r="N127" s="34"/>
      <c r="O127" s="34"/>
      <c r="P127" s="34"/>
      <c r="Q127" s="35"/>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row>
    <row r="128" spans="1:40" ht="15" x14ac:dyDescent="0.4">
      <c r="A128" s="15"/>
      <c r="B128" s="33" t="s">
        <v>520</v>
      </c>
      <c r="C128" s="34"/>
      <c r="D128" s="34"/>
      <c r="E128" s="34"/>
      <c r="F128" s="34"/>
      <c r="G128" s="34"/>
      <c r="H128" s="34"/>
      <c r="I128" s="35"/>
      <c r="J128" s="33" t="s">
        <v>712</v>
      </c>
      <c r="K128" s="34"/>
      <c r="L128" s="34"/>
      <c r="M128" s="34"/>
      <c r="N128" s="34"/>
      <c r="O128" s="34"/>
      <c r="P128" s="34"/>
      <c r="Q128" s="35"/>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row>
    <row r="129" spans="1:40" ht="15" x14ac:dyDescent="0.4">
      <c r="A129" s="15"/>
      <c r="B129" s="33" t="s">
        <v>437</v>
      </c>
      <c r="C129" s="34"/>
      <c r="D129" s="34"/>
      <c r="E129" s="34"/>
      <c r="F129" s="34"/>
      <c r="G129" s="34"/>
      <c r="H129" s="34"/>
      <c r="I129" s="35"/>
      <c r="J129" s="33" t="s">
        <v>713</v>
      </c>
      <c r="K129" s="34"/>
      <c r="L129" s="34"/>
      <c r="M129" s="34"/>
      <c r="N129" s="34"/>
      <c r="O129" s="34"/>
      <c r="P129" s="34"/>
      <c r="Q129" s="35"/>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row>
    <row r="130" spans="1:40" ht="15" x14ac:dyDescent="0.4">
      <c r="A130" s="15"/>
      <c r="B130" s="33" t="s">
        <v>353</v>
      </c>
      <c r="C130" s="34"/>
      <c r="D130" s="34"/>
      <c r="E130" s="34"/>
      <c r="F130" s="34"/>
      <c r="G130" s="34"/>
      <c r="H130" s="34"/>
      <c r="I130" s="35"/>
      <c r="J130" s="33" t="s">
        <v>714</v>
      </c>
      <c r="K130" s="34"/>
      <c r="L130" s="34"/>
      <c r="M130" s="34"/>
      <c r="N130" s="34"/>
      <c r="O130" s="34"/>
      <c r="P130" s="34"/>
      <c r="Q130" s="35"/>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row>
    <row r="131" spans="1:40" ht="15" x14ac:dyDescent="0.4">
      <c r="A131" s="15"/>
      <c r="B131" s="33" t="s">
        <v>292</v>
      </c>
      <c r="C131" s="34"/>
      <c r="D131" s="34"/>
      <c r="E131" s="34"/>
      <c r="F131" s="34"/>
      <c r="G131" s="34"/>
      <c r="H131" s="34"/>
      <c r="I131" s="35"/>
      <c r="J131" s="33" t="s">
        <v>715</v>
      </c>
      <c r="K131" s="34"/>
      <c r="L131" s="34"/>
      <c r="M131" s="34"/>
      <c r="N131" s="34"/>
      <c r="O131" s="34"/>
      <c r="P131" s="34"/>
      <c r="Q131" s="35"/>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row>
    <row r="132" spans="1:40" ht="15" x14ac:dyDescent="0.4">
      <c r="A132" s="15"/>
      <c r="B132" s="33" t="s">
        <v>716</v>
      </c>
      <c r="C132" s="34"/>
      <c r="D132" s="34"/>
      <c r="E132" s="34"/>
      <c r="F132" s="34"/>
      <c r="G132" s="34"/>
      <c r="H132" s="34"/>
      <c r="I132" s="35"/>
      <c r="J132" s="33" t="s">
        <v>717</v>
      </c>
      <c r="K132" s="34"/>
      <c r="L132" s="34"/>
      <c r="M132" s="34"/>
      <c r="N132" s="34"/>
      <c r="O132" s="34"/>
      <c r="P132" s="34"/>
      <c r="Q132" s="35"/>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row>
    <row r="133" spans="1:40" ht="15" x14ac:dyDescent="0.4">
      <c r="A133" s="15"/>
      <c r="B133" s="33" t="s">
        <v>382</v>
      </c>
      <c r="C133" s="34"/>
      <c r="D133" s="34"/>
      <c r="E133" s="34"/>
      <c r="F133" s="34"/>
      <c r="G133" s="34"/>
      <c r="H133" s="34"/>
      <c r="I133" s="35"/>
      <c r="J133" s="33" t="s">
        <v>718</v>
      </c>
      <c r="K133" s="34"/>
      <c r="L133" s="34"/>
      <c r="M133" s="34"/>
      <c r="N133" s="34"/>
      <c r="O133" s="34"/>
      <c r="P133" s="34"/>
      <c r="Q133" s="35"/>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row>
    <row r="134" spans="1:40" ht="15" x14ac:dyDescent="0.4">
      <c r="A134" s="15"/>
      <c r="B134" s="33" t="s">
        <v>719</v>
      </c>
      <c r="C134" s="34"/>
      <c r="D134" s="34"/>
      <c r="E134" s="34"/>
      <c r="F134" s="34"/>
      <c r="G134" s="34"/>
      <c r="H134" s="34"/>
      <c r="I134" s="35"/>
      <c r="J134" s="33" t="s">
        <v>720</v>
      </c>
      <c r="K134" s="34"/>
      <c r="L134" s="34"/>
      <c r="M134" s="34"/>
      <c r="N134" s="34"/>
      <c r="O134" s="34"/>
      <c r="P134" s="34"/>
      <c r="Q134" s="35"/>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row>
    <row r="135" spans="1:40" ht="15" x14ac:dyDescent="0.4">
      <c r="A135" s="15"/>
      <c r="B135" s="33" t="s">
        <v>721</v>
      </c>
      <c r="C135" s="34"/>
      <c r="D135" s="34"/>
      <c r="E135" s="34"/>
      <c r="F135" s="34"/>
      <c r="G135" s="34"/>
      <c r="H135" s="34"/>
      <c r="I135" s="35"/>
      <c r="J135" s="33" t="s">
        <v>722</v>
      </c>
      <c r="K135" s="34"/>
      <c r="L135" s="34"/>
      <c r="M135" s="34"/>
      <c r="N135" s="34"/>
      <c r="O135" s="34"/>
      <c r="P135" s="34"/>
      <c r="Q135" s="35"/>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row>
    <row r="136" spans="1:40" ht="15" x14ac:dyDescent="0.4">
      <c r="A136" s="15"/>
      <c r="B136" s="33" t="s">
        <v>487</v>
      </c>
      <c r="C136" s="34"/>
      <c r="D136" s="34"/>
      <c r="E136" s="34"/>
      <c r="F136" s="34"/>
      <c r="G136" s="34"/>
      <c r="H136" s="34"/>
      <c r="I136" s="35"/>
      <c r="J136" s="33" t="s">
        <v>723</v>
      </c>
      <c r="K136" s="34"/>
      <c r="L136" s="34"/>
      <c r="M136" s="34"/>
      <c r="N136" s="34"/>
      <c r="O136" s="34"/>
      <c r="P136" s="34"/>
      <c r="Q136" s="35"/>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row>
    <row r="137" spans="1:40" ht="15" x14ac:dyDescent="0.4">
      <c r="A137" s="15"/>
      <c r="B137" s="33" t="s">
        <v>396</v>
      </c>
      <c r="C137" s="34"/>
      <c r="D137" s="34"/>
      <c r="E137" s="34"/>
      <c r="F137" s="34"/>
      <c r="G137" s="34"/>
      <c r="H137" s="34"/>
      <c r="I137" s="35"/>
      <c r="J137" s="33" t="s">
        <v>724</v>
      </c>
      <c r="K137" s="34"/>
      <c r="L137" s="34"/>
      <c r="M137" s="34"/>
      <c r="N137" s="34"/>
      <c r="O137" s="34"/>
      <c r="P137" s="34"/>
      <c r="Q137" s="35"/>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row>
    <row r="138" spans="1:40" ht="15" x14ac:dyDescent="0.4">
      <c r="A138" s="15"/>
      <c r="B138" s="33" t="s">
        <v>725</v>
      </c>
      <c r="C138" s="34"/>
      <c r="D138" s="34"/>
      <c r="E138" s="34"/>
      <c r="F138" s="34"/>
      <c r="G138" s="34"/>
      <c r="H138" s="34"/>
      <c r="I138" s="35"/>
      <c r="J138" s="33" t="s">
        <v>726</v>
      </c>
      <c r="K138" s="34"/>
      <c r="L138" s="34"/>
      <c r="M138" s="34"/>
      <c r="N138" s="34"/>
      <c r="O138" s="34"/>
      <c r="P138" s="34"/>
      <c r="Q138" s="35"/>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row>
    <row r="139" spans="1:40" ht="15" x14ac:dyDescent="0.4">
      <c r="A139" s="15"/>
      <c r="B139" s="33" t="s">
        <v>331</v>
      </c>
      <c r="C139" s="34"/>
      <c r="D139" s="34"/>
      <c r="E139" s="34"/>
      <c r="F139" s="34"/>
      <c r="G139" s="34"/>
      <c r="H139" s="34"/>
      <c r="I139" s="35"/>
      <c r="J139" s="33" t="s">
        <v>727</v>
      </c>
      <c r="K139" s="34"/>
      <c r="L139" s="34"/>
      <c r="M139" s="34"/>
      <c r="N139" s="34"/>
      <c r="O139" s="34"/>
      <c r="P139" s="34"/>
      <c r="Q139" s="35"/>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row>
    <row r="140" spans="1:40" ht="15" x14ac:dyDescent="0.4">
      <c r="A140" s="15"/>
      <c r="B140" s="33" t="s">
        <v>728</v>
      </c>
      <c r="C140" s="34"/>
      <c r="D140" s="34"/>
      <c r="E140" s="34"/>
      <c r="F140" s="34"/>
      <c r="G140" s="34"/>
      <c r="H140" s="34"/>
      <c r="I140" s="35"/>
      <c r="J140" s="33" t="s">
        <v>729</v>
      </c>
      <c r="K140" s="34"/>
      <c r="L140" s="34"/>
      <c r="M140" s="34"/>
      <c r="N140" s="34"/>
      <c r="O140" s="34"/>
      <c r="P140" s="34"/>
      <c r="Q140" s="35"/>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row>
    <row r="141" spans="1:40" ht="15" x14ac:dyDescent="0.4">
      <c r="A141" s="15"/>
      <c r="B141" s="33" t="s">
        <v>730</v>
      </c>
      <c r="C141" s="34"/>
      <c r="D141" s="34"/>
      <c r="E141" s="34"/>
      <c r="F141" s="34"/>
      <c r="G141" s="34"/>
      <c r="H141" s="34"/>
      <c r="I141" s="35"/>
      <c r="J141" s="33" t="s">
        <v>731</v>
      </c>
      <c r="K141" s="34"/>
      <c r="L141" s="34"/>
      <c r="M141" s="34"/>
      <c r="N141" s="34"/>
      <c r="O141" s="34"/>
      <c r="P141" s="34"/>
      <c r="Q141" s="35"/>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row>
    <row r="142" spans="1:40" ht="15" x14ac:dyDescent="0.4">
      <c r="A142" s="15"/>
      <c r="B142" s="33" t="s">
        <v>732</v>
      </c>
      <c r="C142" s="34"/>
      <c r="D142" s="34"/>
      <c r="E142" s="34"/>
      <c r="F142" s="34"/>
      <c r="G142" s="34"/>
      <c r="H142" s="34"/>
      <c r="I142" s="35"/>
      <c r="J142" s="33" t="s">
        <v>733</v>
      </c>
      <c r="K142" s="34"/>
      <c r="L142" s="34"/>
      <c r="M142" s="34"/>
      <c r="N142" s="34"/>
      <c r="O142" s="34"/>
      <c r="P142" s="34"/>
      <c r="Q142" s="35"/>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row>
    <row r="143" spans="1:40" ht="15" x14ac:dyDescent="0.4">
      <c r="A143" s="15"/>
      <c r="B143" s="33" t="s">
        <v>734</v>
      </c>
      <c r="C143" s="34"/>
      <c r="D143" s="34"/>
      <c r="E143" s="34"/>
      <c r="F143" s="34"/>
      <c r="G143" s="34"/>
      <c r="H143" s="34"/>
      <c r="I143" s="35"/>
      <c r="J143" s="33" t="s">
        <v>735</v>
      </c>
      <c r="K143" s="34"/>
      <c r="L143" s="34"/>
      <c r="M143" s="34"/>
      <c r="N143" s="34"/>
      <c r="O143" s="34"/>
      <c r="P143" s="34"/>
      <c r="Q143" s="35"/>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row>
    <row r="144" spans="1:40" ht="15" x14ac:dyDescent="0.4">
      <c r="A144" s="15"/>
      <c r="B144" s="33" t="s">
        <v>736</v>
      </c>
      <c r="C144" s="34"/>
      <c r="D144" s="34"/>
      <c r="E144" s="34"/>
      <c r="F144" s="34"/>
      <c r="G144" s="34"/>
      <c r="H144" s="34"/>
      <c r="I144" s="35"/>
      <c r="J144" s="33" t="s">
        <v>737</v>
      </c>
      <c r="K144" s="34"/>
      <c r="L144" s="34"/>
      <c r="M144" s="34"/>
      <c r="N144" s="34"/>
      <c r="O144" s="34"/>
      <c r="P144" s="34"/>
      <c r="Q144" s="35"/>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row>
    <row r="145" spans="1:40" ht="15" x14ac:dyDescent="0.4">
      <c r="A145" s="15"/>
      <c r="B145" s="33" t="s">
        <v>738</v>
      </c>
      <c r="C145" s="34"/>
      <c r="D145" s="34"/>
      <c r="E145" s="34"/>
      <c r="F145" s="34"/>
      <c r="G145" s="34"/>
      <c r="H145" s="34"/>
      <c r="I145" s="35"/>
      <c r="J145" s="33" t="s">
        <v>739</v>
      </c>
      <c r="K145" s="34"/>
      <c r="L145" s="34"/>
      <c r="M145" s="34"/>
      <c r="N145" s="34"/>
      <c r="O145" s="34"/>
      <c r="P145" s="34"/>
      <c r="Q145" s="35"/>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row>
    <row r="146" spans="1:40" ht="15" x14ac:dyDescent="0.4">
      <c r="A146" s="15"/>
      <c r="B146" s="33" t="s">
        <v>740</v>
      </c>
      <c r="C146" s="34"/>
      <c r="D146" s="34"/>
      <c r="E146" s="34"/>
      <c r="F146" s="34"/>
      <c r="G146" s="34"/>
      <c r="H146" s="34"/>
      <c r="I146" s="35"/>
      <c r="J146" s="33" t="s">
        <v>741</v>
      </c>
      <c r="K146" s="34"/>
      <c r="L146" s="34"/>
      <c r="M146" s="34"/>
      <c r="N146" s="34"/>
      <c r="O146" s="34"/>
      <c r="P146" s="34"/>
      <c r="Q146" s="35"/>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row>
    <row r="147" spans="1:40" ht="15" x14ac:dyDescent="0.4">
      <c r="A147" s="15"/>
      <c r="B147" s="33" t="s">
        <v>742</v>
      </c>
      <c r="C147" s="34"/>
      <c r="D147" s="34"/>
      <c r="E147" s="34"/>
      <c r="F147" s="34"/>
      <c r="G147" s="34"/>
      <c r="H147" s="34"/>
      <c r="I147" s="35"/>
      <c r="J147" s="33" t="s">
        <v>743</v>
      </c>
      <c r="K147" s="34"/>
      <c r="L147" s="34"/>
      <c r="M147" s="34"/>
      <c r="N147" s="34"/>
      <c r="O147" s="34"/>
      <c r="P147" s="34"/>
      <c r="Q147" s="35"/>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row>
    <row r="148" spans="1:40" ht="15" x14ac:dyDescent="0.4">
      <c r="A148" s="15"/>
      <c r="B148" s="33" t="s">
        <v>744</v>
      </c>
      <c r="C148" s="34"/>
      <c r="D148" s="34"/>
      <c r="E148" s="34"/>
      <c r="F148" s="34"/>
      <c r="G148" s="34"/>
      <c r="H148" s="34"/>
      <c r="I148" s="35"/>
      <c r="J148" s="33" t="s">
        <v>745</v>
      </c>
      <c r="K148" s="34"/>
      <c r="L148" s="34"/>
      <c r="M148" s="34"/>
      <c r="N148" s="34"/>
      <c r="O148" s="34"/>
      <c r="P148" s="34"/>
      <c r="Q148" s="35"/>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row>
    <row r="149" spans="1:40" ht="15" x14ac:dyDescent="0.4">
      <c r="A149" s="15"/>
      <c r="B149" s="33" t="s">
        <v>529</v>
      </c>
      <c r="C149" s="34"/>
      <c r="D149" s="34"/>
      <c r="E149" s="34"/>
      <c r="F149" s="34"/>
      <c r="G149" s="34"/>
      <c r="H149" s="34"/>
      <c r="I149" s="35"/>
      <c r="J149" s="33" t="s">
        <v>746</v>
      </c>
      <c r="K149" s="34"/>
      <c r="L149" s="34"/>
      <c r="M149" s="34"/>
      <c r="N149" s="34"/>
      <c r="O149" s="34"/>
      <c r="P149" s="34"/>
      <c r="Q149" s="35"/>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row>
    <row r="150" spans="1:40" ht="15" x14ac:dyDescent="0.4">
      <c r="A150" s="15"/>
      <c r="B150" s="33" t="s">
        <v>348</v>
      </c>
      <c r="C150" s="34"/>
      <c r="D150" s="34"/>
      <c r="E150" s="34"/>
      <c r="F150" s="34"/>
      <c r="G150" s="34"/>
      <c r="H150" s="34"/>
      <c r="I150" s="35"/>
      <c r="J150" s="33" t="s">
        <v>747</v>
      </c>
      <c r="K150" s="34"/>
      <c r="L150" s="34"/>
      <c r="M150" s="34"/>
      <c r="N150" s="34"/>
      <c r="O150" s="34"/>
      <c r="P150" s="34"/>
      <c r="Q150" s="35"/>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row>
    <row r="151" spans="1:40" ht="15" x14ac:dyDescent="0.4">
      <c r="A151" s="15"/>
      <c r="B151" s="33" t="s">
        <v>340</v>
      </c>
      <c r="C151" s="34"/>
      <c r="D151" s="34"/>
      <c r="E151" s="34"/>
      <c r="F151" s="34"/>
      <c r="G151" s="34"/>
      <c r="H151" s="34"/>
      <c r="I151" s="35"/>
      <c r="J151" s="33" t="s">
        <v>748</v>
      </c>
      <c r="K151" s="34"/>
      <c r="L151" s="34"/>
      <c r="M151" s="34"/>
      <c r="N151" s="34"/>
      <c r="O151" s="34"/>
      <c r="P151" s="34"/>
      <c r="Q151" s="35"/>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row>
    <row r="152" spans="1:40" ht="15" x14ac:dyDescent="0.4">
      <c r="A152" s="15"/>
      <c r="B152" s="33" t="s">
        <v>749</v>
      </c>
      <c r="C152" s="34"/>
      <c r="D152" s="34"/>
      <c r="E152" s="34"/>
      <c r="F152" s="34"/>
      <c r="G152" s="34"/>
      <c r="H152" s="34"/>
      <c r="I152" s="35"/>
      <c r="J152" s="33" t="s">
        <v>750</v>
      </c>
      <c r="K152" s="34"/>
      <c r="L152" s="34"/>
      <c r="M152" s="34"/>
      <c r="N152" s="34"/>
      <c r="O152" s="34"/>
      <c r="P152" s="34"/>
      <c r="Q152" s="35"/>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row>
    <row r="153" spans="1:40" ht="15" x14ac:dyDescent="0.4">
      <c r="A153" s="15"/>
      <c r="B153" s="33" t="s">
        <v>751</v>
      </c>
      <c r="C153" s="34"/>
      <c r="D153" s="34"/>
      <c r="E153" s="34"/>
      <c r="F153" s="34"/>
      <c r="G153" s="34"/>
      <c r="H153" s="34"/>
      <c r="I153" s="35"/>
      <c r="J153" s="33" t="s">
        <v>752</v>
      </c>
      <c r="K153" s="34"/>
      <c r="L153" s="34"/>
      <c r="M153" s="34"/>
      <c r="N153" s="34"/>
      <c r="O153" s="34"/>
      <c r="P153" s="34"/>
      <c r="Q153" s="35"/>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row>
    <row r="154" spans="1:40" ht="15" x14ac:dyDescent="0.4">
      <c r="A154" s="15"/>
      <c r="B154" s="33" t="s">
        <v>388</v>
      </c>
      <c r="C154" s="34"/>
      <c r="D154" s="34"/>
      <c r="E154" s="34"/>
      <c r="F154" s="34"/>
      <c r="G154" s="34"/>
      <c r="H154" s="34"/>
      <c r="I154" s="35"/>
      <c r="J154" s="33" t="s">
        <v>753</v>
      </c>
      <c r="K154" s="34"/>
      <c r="L154" s="34"/>
      <c r="M154" s="34"/>
      <c r="N154" s="34"/>
      <c r="O154" s="34"/>
      <c r="P154" s="34"/>
      <c r="Q154" s="35"/>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row>
    <row r="155" spans="1:40" ht="15" x14ac:dyDescent="0.4">
      <c r="A155" s="15"/>
      <c r="B155" s="13"/>
      <c r="C155" s="13"/>
      <c r="D155" s="13"/>
      <c r="E155" s="13"/>
      <c r="F155" s="13"/>
      <c r="G155" s="13"/>
      <c r="H155" s="13"/>
      <c r="I155" s="13"/>
      <c r="J155" s="13"/>
      <c r="K155" s="15"/>
      <c r="L155" s="15"/>
      <c r="M155" s="15"/>
      <c r="N155" s="15"/>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row>
    <row r="156" spans="1:40" ht="15" x14ac:dyDescent="0.4">
      <c r="A156" s="15"/>
      <c r="B156" s="13"/>
      <c r="C156" s="13"/>
      <c r="D156" s="13"/>
      <c r="E156" s="13"/>
      <c r="F156" s="13"/>
      <c r="G156" s="13"/>
      <c r="H156" s="13"/>
      <c r="I156" s="13"/>
      <c r="J156" s="13"/>
      <c r="K156" s="15"/>
      <c r="L156" s="15"/>
      <c r="M156" s="15"/>
      <c r="N156" s="15"/>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row>
    <row r="157" spans="1:40" ht="15" x14ac:dyDescent="0.4">
      <c r="A157" s="15"/>
      <c r="B157" s="13"/>
      <c r="C157" s="13"/>
      <c r="D157" s="13"/>
      <c r="E157" s="13"/>
      <c r="F157" s="13"/>
      <c r="G157" s="13"/>
      <c r="H157" s="13"/>
      <c r="I157" s="13"/>
      <c r="J157" s="13"/>
      <c r="K157" s="15"/>
      <c r="L157" s="15"/>
      <c r="M157" s="15"/>
      <c r="N157" s="15"/>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row>
    <row r="158" spans="1:40" ht="15" x14ac:dyDescent="0.4">
      <c r="A158" s="15"/>
      <c r="B158" s="13"/>
      <c r="C158" s="13"/>
      <c r="D158" s="13"/>
      <c r="E158" s="13"/>
      <c r="F158" s="13"/>
      <c r="G158" s="13"/>
      <c r="H158" s="13"/>
      <c r="I158" s="13"/>
      <c r="J158" s="13"/>
      <c r="K158" s="15"/>
      <c r="L158" s="15"/>
      <c r="M158" s="15"/>
      <c r="N158" s="15"/>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row>
    <row r="159" spans="1:40" ht="15" x14ac:dyDescent="0.4">
      <c r="A159" s="15"/>
      <c r="B159" s="13"/>
      <c r="C159" s="13"/>
      <c r="D159" s="13"/>
      <c r="E159" s="13"/>
      <c r="F159" s="13"/>
      <c r="G159" s="13"/>
      <c r="H159" s="13"/>
      <c r="I159" s="13"/>
      <c r="J159" s="13"/>
      <c r="K159" s="15"/>
      <c r="L159" s="15"/>
      <c r="M159" s="15"/>
      <c r="N159" s="15"/>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row>
    <row r="160" spans="1:40" ht="15" x14ac:dyDescent="0.4">
      <c r="A160" s="15"/>
      <c r="B160" s="13"/>
      <c r="C160" s="13"/>
      <c r="D160" s="13"/>
      <c r="E160" s="13"/>
      <c r="F160" s="13"/>
      <c r="G160" s="13"/>
      <c r="H160" s="13"/>
      <c r="I160" s="13"/>
      <c r="J160" s="13"/>
      <c r="K160" s="15"/>
      <c r="L160" s="15"/>
      <c r="M160" s="15"/>
      <c r="N160" s="15"/>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row>
    <row r="161" spans="1:40" ht="15" x14ac:dyDescent="0.4">
      <c r="A161" s="15"/>
      <c r="B161" s="13"/>
      <c r="C161" s="13"/>
      <c r="D161" s="13"/>
      <c r="E161" s="13"/>
      <c r="F161" s="13"/>
      <c r="G161" s="13"/>
      <c r="H161" s="13"/>
      <c r="I161" s="13"/>
      <c r="J161" s="13"/>
      <c r="K161" s="15"/>
      <c r="L161" s="15"/>
      <c r="M161" s="15"/>
      <c r="N161" s="15"/>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row>
    <row r="162" spans="1:40" ht="15" x14ac:dyDescent="0.4">
      <c r="A162" s="15"/>
      <c r="B162" s="13"/>
      <c r="C162" s="13"/>
      <c r="D162" s="13"/>
      <c r="E162" s="13"/>
      <c r="F162" s="13"/>
      <c r="G162" s="13"/>
      <c r="H162" s="13"/>
      <c r="I162" s="13"/>
      <c r="J162" s="13"/>
      <c r="K162" s="15"/>
      <c r="L162" s="15"/>
      <c r="M162" s="15"/>
      <c r="N162" s="15"/>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row>
    <row r="163" spans="1:40" ht="15" x14ac:dyDescent="0.4">
      <c r="A163" s="15"/>
      <c r="B163" s="13"/>
      <c r="C163" s="13"/>
      <c r="D163" s="13"/>
      <c r="E163" s="13"/>
      <c r="F163" s="13"/>
      <c r="G163" s="13"/>
      <c r="H163" s="13"/>
      <c r="I163" s="13"/>
      <c r="J163" s="13"/>
      <c r="K163" s="15"/>
      <c r="L163" s="15"/>
      <c r="M163" s="15"/>
      <c r="N163" s="15"/>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row>
    <row r="164" spans="1:40" ht="15" x14ac:dyDescent="0.4">
      <c r="A164" s="15"/>
      <c r="B164" s="13"/>
      <c r="C164" s="13"/>
      <c r="D164" s="13"/>
      <c r="E164" s="13"/>
      <c r="F164" s="13"/>
      <c r="G164" s="13"/>
      <c r="H164" s="13"/>
      <c r="I164" s="13"/>
      <c r="J164" s="13"/>
      <c r="K164" s="15"/>
      <c r="L164" s="15"/>
      <c r="M164" s="15"/>
      <c r="N164" s="15"/>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row>
    <row r="165" spans="1:40" ht="15" x14ac:dyDescent="0.4">
      <c r="A165" s="15"/>
      <c r="B165" s="13"/>
      <c r="C165" s="13"/>
      <c r="D165" s="13"/>
      <c r="E165" s="13"/>
      <c r="F165" s="13"/>
      <c r="G165" s="13"/>
      <c r="H165" s="13"/>
      <c r="I165" s="13"/>
      <c r="J165" s="13"/>
      <c r="K165" s="15"/>
      <c r="L165" s="15"/>
      <c r="M165" s="15"/>
      <c r="N165" s="15"/>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row>
    <row r="166" spans="1:40" ht="15" x14ac:dyDescent="0.4">
      <c r="A166" s="15"/>
      <c r="B166" s="13"/>
      <c r="C166" s="13"/>
      <c r="D166" s="13"/>
      <c r="E166" s="13"/>
      <c r="F166" s="13"/>
      <c r="G166" s="13"/>
      <c r="H166" s="13"/>
      <c r="I166" s="13"/>
      <c r="J166" s="13"/>
      <c r="K166" s="15"/>
      <c r="L166" s="15"/>
      <c r="M166" s="15"/>
      <c r="N166" s="15"/>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row>
    <row r="167" spans="1:40" ht="15" x14ac:dyDescent="0.4">
      <c r="A167" s="15"/>
      <c r="B167" s="13"/>
      <c r="C167" s="13"/>
      <c r="D167" s="13"/>
      <c r="E167" s="13"/>
      <c r="F167" s="13"/>
      <c r="G167" s="13"/>
      <c r="H167" s="13"/>
      <c r="I167" s="13"/>
      <c r="J167" s="13"/>
      <c r="K167" s="15"/>
      <c r="L167" s="15"/>
      <c r="M167" s="15"/>
      <c r="N167" s="15"/>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row>
    <row r="168" spans="1:40" ht="15" x14ac:dyDescent="0.4">
      <c r="A168" s="15"/>
      <c r="B168" s="13"/>
      <c r="C168" s="13"/>
      <c r="D168" s="13"/>
      <c r="E168" s="13"/>
      <c r="F168" s="13"/>
      <c r="G168" s="13"/>
      <c r="H168" s="13"/>
      <c r="I168" s="13"/>
      <c r="J168" s="13"/>
      <c r="K168" s="15"/>
      <c r="L168" s="15"/>
      <c r="M168" s="15"/>
      <c r="N168" s="15"/>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row>
    <row r="169" spans="1:40" ht="15" x14ac:dyDescent="0.4">
      <c r="A169" s="15"/>
      <c r="B169" s="13"/>
      <c r="C169" s="13"/>
      <c r="D169" s="13"/>
      <c r="E169" s="13"/>
      <c r="F169" s="13"/>
      <c r="G169" s="13"/>
      <c r="H169" s="13"/>
      <c r="I169" s="13"/>
      <c r="J169" s="13"/>
      <c r="K169" s="15"/>
      <c r="L169" s="15"/>
      <c r="M169" s="15"/>
      <c r="N169" s="15"/>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row>
    <row r="170" spans="1:40" ht="15" x14ac:dyDescent="0.4">
      <c r="A170" s="15"/>
      <c r="B170" s="13"/>
      <c r="C170" s="13"/>
      <c r="D170" s="13"/>
      <c r="E170" s="13"/>
      <c r="F170" s="13"/>
      <c r="G170" s="13"/>
      <c r="H170" s="13"/>
      <c r="I170" s="13"/>
      <c r="J170" s="13"/>
      <c r="K170" s="15"/>
      <c r="L170" s="15"/>
      <c r="M170" s="15"/>
      <c r="N170" s="15"/>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row>
    <row r="171" spans="1:40" ht="15" x14ac:dyDescent="0.4">
      <c r="A171" s="15"/>
      <c r="B171" s="13"/>
      <c r="C171" s="13"/>
      <c r="D171" s="13"/>
      <c r="E171" s="13"/>
      <c r="F171" s="13"/>
      <c r="G171" s="13"/>
      <c r="H171" s="13"/>
      <c r="I171" s="13"/>
      <c r="J171" s="13"/>
      <c r="K171" s="15"/>
      <c r="L171" s="15"/>
      <c r="M171" s="15"/>
      <c r="N171" s="15"/>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row>
    <row r="172" spans="1:40" ht="15" x14ac:dyDescent="0.4">
      <c r="A172" s="15"/>
      <c r="B172" s="13"/>
      <c r="C172" s="13"/>
      <c r="D172" s="13"/>
      <c r="E172" s="13"/>
      <c r="F172" s="13"/>
      <c r="G172" s="13"/>
      <c r="H172" s="13"/>
      <c r="I172" s="13"/>
      <c r="J172" s="13"/>
      <c r="K172" s="15"/>
      <c r="L172" s="15"/>
      <c r="M172" s="15"/>
      <c r="N172" s="15"/>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row>
    <row r="173" spans="1:40" ht="15" x14ac:dyDescent="0.4">
      <c r="A173" s="15"/>
      <c r="B173" s="13"/>
      <c r="C173" s="13"/>
      <c r="D173" s="13"/>
      <c r="E173" s="13"/>
      <c r="F173" s="13"/>
      <c r="G173" s="13"/>
      <c r="H173" s="13"/>
      <c r="I173" s="13"/>
      <c r="J173" s="13"/>
      <c r="K173" s="15"/>
      <c r="L173" s="15"/>
      <c r="M173" s="15"/>
      <c r="N173" s="15"/>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row>
    <row r="174" spans="1:40" ht="15" x14ac:dyDescent="0.4">
      <c r="A174" s="15"/>
      <c r="B174" s="13"/>
      <c r="C174" s="13"/>
      <c r="D174" s="13"/>
      <c r="E174" s="13"/>
      <c r="F174" s="13"/>
      <c r="G174" s="13"/>
      <c r="H174" s="13"/>
      <c r="I174" s="13"/>
      <c r="J174" s="13"/>
      <c r="K174" s="15"/>
      <c r="L174" s="15"/>
      <c r="M174" s="15"/>
      <c r="N174" s="15"/>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row>
    <row r="175" spans="1:40" ht="15" x14ac:dyDescent="0.4">
      <c r="A175" s="15"/>
      <c r="B175" s="15"/>
      <c r="C175" s="15"/>
      <c r="D175" s="15"/>
      <c r="E175" s="15"/>
      <c r="F175" s="15"/>
      <c r="G175" s="15"/>
      <c r="H175" s="15"/>
      <c r="I175" s="15"/>
      <c r="J175" s="15"/>
      <c r="K175" s="15"/>
      <c r="L175" s="15"/>
      <c r="M175" s="15"/>
      <c r="N175" s="15"/>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row>
    <row r="176" spans="1:40" ht="15" x14ac:dyDescent="0.4">
      <c r="A176" s="15"/>
      <c r="B176" s="15"/>
      <c r="C176" s="15"/>
      <c r="D176" s="15"/>
      <c r="E176" s="15"/>
      <c r="F176" s="15"/>
      <c r="G176" s="15"/>
      <c r="H176" s="15"/>
      <c r="I176" s="15"/>
      <c r="J176" s="15"/>
      <c r="K176" s="15"/>
      <c r="L176" s="15"/>
      <c r="M176" s="15"/>
      <c r="N176" s="15"/>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row>
    <row r="177" spans="1:40" ht="15" x14ac:dyDescent="0.4">
      <c r="A177" s="15"/>
      <c r="B177" s="15"/>
      <c r="C177" s="15"/>
      <c r="D177" s="15"/>
      <c r="E177" s="15"/>
      <c r="F177" s="15"/>
      <c r="G177" s="15"/>
      <c r="H177" s="15"/>
      <c r="I177" s="15"/>
      <c r="J177" s="15"/>
      <c r="K177" s="15"/>
      <c r="L177" s="15"/>
      <c r="M177" s="15"/>
      <c r="N177" s="15"/>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row>
    <row r="178" spans="1:40" ht="15" x14ac:dyDescent="0.4">
      <c r="A178" s="15"/>
      <c r="B178" s="15"/>
      <c r="C178" s="15"/>
      <c r="D178" s="15"/>
      <c r="E178" s="15"/>
      <c r="F178" s="15"/>
      <c r="G178" s="15"/>
      <c r="H178" s="15"/>
      <c r="I178" s="15"/>
      <c r="J178" s="15"/>
      <c r="K178" s="15"/>
      <c r="L178" s="15"/>
      <c r="M178" s="15"/>
      <c r="N178" s="15"/>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row>
    <row r="179" spans="1:40" ht="15" x14ac:dyDescent="0.4">
      <c r="A179" s="15"/>
      <c r="B179" s="15"/>
      <c r="C179" s="15"/>
      <c r="D179" s="15"/>
      <c r="E179" s="15"/>
      <c r="F179" s="15"/>
      <c r="G179" s="15"/>
      <c r="H179" s="15"/>
      <c r="I179" s="15"/>
      <c r="J179" s="15"/>
      <c r="K179" s="15"/>
      <c r="L179" s="15"/>
      <c r="M179" s="15"/>
      <c r="N179" s="15"/>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row>
    <row r="180" spans="1:40" ht="15" x14ac:dyDescent="0.4">
      <c r="A180" s="15"/>
      <c r="B180" s="15"/>
      <c r="C180" s="15"/>
      <c r="D180" s="15"/>
      <c r="E180" s="15"/>
      <c r="F180" s="15"/>
      <c r="G180" s="15"/>
      <c r="H180" s="15"/>
      <c r="I180" s="15"/>
      <c r="J180" s="15"/>
      <c r="K180" s="15"/>
      <c r="L180" s="15"/>
      <c r="M180" s="15"/>
      <c r="N180" s="15"/>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row>
    <row r="181" spans="1:40" ht="15" x14ac:dyDescent="0.4">
      <c r="A181" s="15"/>
      <c r="B181" s="15"/>
      <c r="C181" s="15"/>
      <c r="D181" s="15"/>
      <c r="E181" s="15"/>
      <c r="F181" s="15"/>
      <c r="G181" s="15"/>
      <c r="H181" s="15"/>
      <c r="I181" s="15"/>
      <c r="J181" s="15"/>
      <c r="K181" s="15"/>
      <c r="L181" s="15"/>
      <c r="M181" s="15"/>
      <c r="N181" s="15"/>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row>
    <row r="182" spans="1:40" ht="15" x14ac:dyDescent="0.4">
      <c r="A182" s="15"/>
      <c r="B182" s="15"/>
      <c r="C182" s="15"/>
      <c r="D182" s="15"/>
      <c r="E182" s="15"/>
      <c r="F182" s="15"/>
      <c r="G182" s="15"/>
      <c r="H182" s="15"/>
      <c r="I182" s="15"/>
      <c r="J182" s="15"/>
      <c r="K182" s="15"/>
      <c r="L182" s="15"/>
      <c r="M182" s="15"/>
      <c r="N182" s="15"/>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row>
    <row r="183" spans="1:40" ht="15" x14ac:dyDescent="0.4">
      <c r="A183" s="15"/>
      <c r="B183" s="15"/>
      <c r="C183" s="15"/>
      <c r="D183" s="15"/>
      <c r="E183" s="15"/>
      <c r="F183" s="15"/>
      <c r="G183" s="15"/>
      <c r="H183" s="15"/>
      <c r="I183" s="15"/>
      <c r="J183" s="15"/>
      <c r="K183" s="15"/>
      <c r="L183" s="15"/>
      <c r="M183" s="15"/>
      <c r="N183" s="15"/>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row>
    <row r="184" spans="1:40" ht="15" x14ac:dyDescent="0.4">
      <c r="A184" s="15"/>
      <c r="B184" s="15"/>
      <c r="C184" s="15"/>
      <c r="D184" s="15"/>
      <c r="E184" s="15"/>
      <c r="F184" s="15"/>
      <c r="G184" s="15"/>
      <c r="H184" s="15"/>
      <c r="I184" s="15"/>
      <c r="J184" s="15"/>
      <c r="K184" s="15"/>
      <c r="L184" s="15"/>
      <c r="M184" s="15"/>
      <c r="N184" s="15"/>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row>
    <row r="185" spans="1:40" ht="15" x14ac:dyDescent="0.4">
      <c r="A185" s="15"/>
      <c r="B185" s="15"/>
      <c r="C185" s="15"/>
      <c r="D185" s="15"/>
      <c r="E185" s="15"/>
      <c r="F185" s="15"/>
      <c r="G185" s="15"/>
      <c r="H185" s="15"/>
      <c r="I185" s="15"/>
      <c r="J185" s="15"/>
      <c r="K185" s="15"/>
      <c r="L185" s="15"/>
      <c r="M185" s="15"/>
      <c r="N185" s="15"/>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row>
    <row r="186" spans="1:40" ht="15" x14ac:dyDescent="0.4">
      <c r="A186" s="15"/>
      <c r="B186" s="15"/>
      <c r="C186" s="15"/>
      <c r="D186" s="15"/>
      <c r="E186" s="15"/>
      <c r="F186" s="15"/>
      <c r="G186" s="15"/>
      <c r="H186" s="15"/>
      <c r="I186" s="15"/>
      <c r="J186" s="15"/>
      <c r="K186" s="15"/>
      <c r="L186" s="15"/>
      <c r="M186" s="15"/>
      <c r="N186" s="15"/>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row>
    <row r="187" spans="1:40" ht="15" x14ac:dyDescent="0.4">
      <c r="A187" s="15"/>
      <c r="B187" s="15"/>
      <c r="C187" s="15"/>
      <c r="D187" s="15"/>
      <c r="E187" s="15"/>
      <c r="F187" s="15"/>
      <c r="G187" s="15"/>
      <c r="H187" s="15"/>
      <c r="I187" s="15"/>
      <c r="J187" s="15"/>
      <c r="K187" s="15"/>
      <c r="L187" s="15"/>
      <c r="M187" s="15"/>
      <c r="N187" s="15"/>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row>
    <row r="188" spans="1:40" ht="15" x14ac:dyDescent="0.4">
      <c r="A188" s="15"/>
      <c r="B188" s="15"/>
      <c r="C188" s="15"/>
      <c r="D188" s="15"/>
      <c r="E188" s="15"/>
      <c r="F188" s="15"/>
      <c r="G188" s="15"/>
      <c r="H188" s="15"/>
      <c r="I188" s="15"/>
      <c r="J188" s="15"/>
      <c r="K188" s="15"/>
      <c r="L188" s="15"/>
      <c r="M188" s="15"/>
      <c r="N188" s="15"/>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row>
    <row r="189" spans="1:40" ht="15" x14ac:dyDescent="0.4">
      <c r="A189" s="15"/>
      <c r="B189" s="15"/>
      <c r="C189" s="15"/>
      <c r="D189" s="15"/>
      <c r="E189" s="15"/>
      <c r="F189" s="15"/>
      <c r="G189" s="15"/>
      <c r="H189" s="15"/>
      <c r="I189" s="15"/>
      <c r="J189" s="15"/>
      <c r="K189" s="15"/>
      <c r="L189" s="15"/>
      <c r="M189" s="15"/>
      <c r="N189" s="15"/>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row>
    <row r="190" spans="1:40" ht="15" x14ac:dyDescent="0.4">
      <c r="A190" s="15"/>
      <c r="B190" s="15"/>
      <c r="C190" s="15"/>
      <c r="D190" s="15"/>
      <c r="E190" s="15"/>
      <c r="F190" s="15"/>
      <c r="G190" s="15"/>
      <c r="H190" s="15"/>
      <c r="I190" s="15"/>
      <c r="J190" s="15"/>
      <c r="K190" s="15"/>
      <c r="L190" s="15"/>
      <c r="M190" s="15"/>
      <c r="N190" s="15"/>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row>
    <row r="191" spans="1:40" ht="15" x14ac:dyDescent="0.4">
      <c r="A191" s="15"/>
      <c r="B191" s="15"/>
      <c r="C191" s="15"/>
      <c r="D191" s="15"/>
      <c r="E191" s="15"/>
      <c r="F191" s="15"/>
      <c r="G191" s="15"/>
      <c r="H191" s="15"/>
      <c r="I191" s="15"/>
      <c r="J191" s="15"/>
      <c r="K191" s="15"/>
      <c r="L191" s="15"/>
      <c r="M191" s="15"/>
      <c r="N191" s="15"/>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row>
    <row r="192" spans="1:40" ht="15" x14ac:dyDescent="0.4">
      <c r="A192" s="15"/>
      <c r="B192" s="15"/>
      <c r="C192" s="15"/>
      <c r="D192" s="15"/>
      <c r="E192" s="15"/>
      <c r="F192" s="15"/>
      <c r="G192" s="15"/>
      <c r="H192" s="15"/>
      <c r="I192" s="15"/>
      <c r="J192" s="15"/>
      <c r="K192" s="15"/>
      <c r="L192" s="15"/>
      <c r="M192" s="15"/>
      <c r="N192" s="15"/>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row>
    <row r="193" spans="1:40" ht="15" x14ac:dyDescent="0.4">
      <c r="A193" s="15"/>
      <c r="B193" s="15"/>
      <c r="C193" s="15"/>
      <c r="D193" s="15"/>
      <c r="E193" s="15"/>
      <c r="F193" s="15"/>
      <c r="G193" s="15"/>
      <c r="H193" s="15"/>
      <c r="I193" s="15"/>
      <c r="J193" s="15"/>
      <c r="K193" s="15"/>
      <c r="L193" s="15"/>
      <c r="M193" s="15"/>
      <c r="N193" s="15"/>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row>
    <row r="194" spans="1:40" ht="15" x14ac:dyDescent="0.4">
      <c r="A194" s="15"/>
      <c r="B194" s="15"/>
      <c r="C194" s="15"/>
      <c r="D194" s="15"/>
      <c r="E194" s="15"/>
      <c r="F194" s="15"/>
      <c r="G194" s="15"/>
      <c r="H194" s="15"/>
      <c r="I194" s="15"/>
      <c r="J194" s="15"/>
      <c r="K194" s="15"/>
      <c r="L194" s="15"/>
      <c r="M194" s="15"/>
      <c r="N194" s="15"/>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row>
    <row r="195" spans="1:40" ht="15" x14ac:dyDescent="0.4">
      <c r="A195" s="15"/>
      <c r="B195" s="15"/>
      <c r="C195" s="15"/>
      <c r="D195" s="15"/>
      <c r="E195" s="15"/>
      <c r="F195" s="15"/>
      <c r="G195" s="15"/>
      <c r="H195" s="15"/>
      <c r="I195" s="15"/>
      <c r="J195" s="15"/>
      <c r="K195" s="15"/>
      <c r="L195" s="15"/>
      <c r="M195" s="15"/>
      <c r="N195" s="15"/>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row>
    <row r="196" spans="1:40" ht="15" x14ac:dyDescent="0.4">
      <c r="A196" s="15"/>
      <c r="B196" s="15"/>
      <c r="C196" s="15"/>
      <c r="D196" s="15"/>
      <c r="E196" s="15"/>
      <c r="F196" s="15"/>
      <c r="G196" s="15"/>
      <c r="H196" s="15"/>
      <c r="I196" s="15"/>
      <c r="J196" s="15"/>
      <c r="K196" s="15"/>
      <c r="L196" s="15"/>
      <c r="M196" s="15"/>
      <c r="N196" s="15"/>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row>
    <row r="197" spans="1:40" ht="15" x14ac:dyDescent="0.4">
      <c r="A197" s="15"/>
      <c r="B197" s="15"/>
      <c r="C197" s="15"/>
      <c r="D197" s="15"/>
      <c r="E197" s="15"/>
      <c r="F197" s="15"/>
      <c r="G197" s="15"/>
      <c r="H197" s="15"/>
      <c r="I197" s="15"/>
      <c r="J197" s="15"/>
      <c r="K197" s="15"/>
      <c r="L197" s="15"/>
      <c r="M197" s="15"/>
      <c r="N197" s="15"/>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row>
    <row r="198" spans="1:40" ht="15" x14ac:dyDescent="0.4">
      <c r="A198" s="15"/>
      <c r="B198" s="15"/>
      <c r="C198" s="15"/>
      <c r="D198" s="15"/>
      <c r="E198" s="15"/>
      <c r="F198" s="15"/>
      <c r="G198" s="15"/>
      <c r="H198" s="15"/>
      <c r="I198" s="15"/>
      <c r="J198" s="15"/>
      <c r="K198" s="15"/>
      <c r="L198" s="15"/>
      <c r="M198" s="15"/>
      <c r="N198" s="15"/>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row>
    <row r="199" spans="1:40" ht="15" x14ac:dyDescent="0.4">
      <c r="A199" s="15"/>
      <c r="B199" s="15"/>
      <c r="C199" s="15"/>
      <c r="D199" s="15"/>
      <c r="E199" s="15"/>
      <c r="F199" s="15"/>
      <c r="G199" s="15"/>
      <c r="H199" s="15"/>
      <c r="I199" s="15"/>
      <c r="J199" s="15"/>
      <c r="K199" s="15"/>
      <c r="L199" s="15"/>
      <c r="M199" s="15"/>
      <c r="N199" s="15"/>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row>
    <row r="200" spans="1:40" ht="15" x14ac:dyDescent="0.4">
      <c r="A200" s="15"/>
      <c r="B200" s="15"/>
      <c r="C200" s="15"/>
      <c r="D200" s="15"/>
      <c r="E200" s="15"/>
      <c r="F200" s="15"/>
      <c r="G200" s="15"/>
      <c r="H200" s="15"/>
      <c r="I200" s="15"/>
      <c r="J200" s="15"/>
      <c r="K200" s="15"/>
      <c r="L200" s="15"/>
      <c r="M200" s="15"/>
      <c r="N200" s="15"/>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row>
    <row r="201" spans="1:40" ht="15" x14ac:dyDescent="0.4">
      <c r="A201" s="15"/>
      <c r="B201" s="15"/>
      <c r="C201" s="15"/>
      <c r="D201" s="15"/>
      <c r="E201" s="15"/>
      <c r="F201" s="15"/>
      <c r="G201" s="15"/>
      <c r="H201" s="15"/>
      <c r="I201" s="15"/>
      <c r="J201" s="15"/>
      <c r="K201" s="15"/>
      <c r="L201" s="15"/>
      <c r="M201" s="15"/>
      <c r="N201" s="15"/>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row>
    <row r="202" spans="1:40" ht="15" x14ac:dyDescent="0.4">
      <c r="A202" s="15"/>
      <c r="B202" s="15"/>
      <c r="C202" s="15"/>
      <c r="D202" s="15"/>
      <c r="E202" s="15"/>
      <c r="F202" s="15"/>
      <c r="G202" s="15"/>
      <c r="H202" s="15"/>
      <c r="I202" s="15"/>
      <c r="J202" s="15"/>
      <c r="K202" s="15"/>
      <c r="L202" s="15"/>
      <c r="M202" s="15"/>
      <c r="N202" s="15"/>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row>
    <row r="203" spans="1:40" ht="15" x14ac:dyDescent="0.4">
      <c r="A203" s="15"/>
      <c r="B203" s="15"/>
      <c r="C203" s="15"/>
      <c r="D203" s="15"/>
      <c r="E203" s="15"/>
      <c r="F203" s="15"/>
      <c r="G203" s="15"/>
      <c r="H203" s="15"/>
      <c r="I203" s="15"/>
      <c r="J203" s="15"/>
      <c r="K203" s="15"/>
      <c r="L203" s="15"/>
      <c r="M203" s="15"/>
      <c r="N203" s="15"/>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row>
    <row r="204" spans="1:40" ht="15" x14ac:dyDescent="0.4">
      <c r="A204" s="15"/>
      <c r="B204" s="15"/>
      <c r="C204" s="15"/>
      <c r="D204" s="15"/>
      <c r="E204" s="15"/>
      <c r="F204" s="15"/>
      <c r="G204" s="15"/>
      <c r="H204" s="15"/>
      <c r="I204" s="15"/>
      <c r="J204" s="15"/>
      <c r="K204" s="15"/>
      <c r="L204" s="15"/>
      <c r="M204" s="15"/>
      <c r="N204" s="15"/>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row>
    <row r="205" spans="1:40" ht="15" x14ac:dyDescent="0.4">
      <c r="A205" s="15"/>
      <c r="B205" s="15"/>
      <c r="C205" s="15"/>
      <c r="D205" s="15"/>
      <c r="E205" s="15"/>
      <c r="F205" s="15"/>
      <c r="G205" s="15"/>
      <c r="H205" s="15"/>
      <c r="I205" s="15"/>
      <c r="J205" s="15"/>
      <c r="K205" s="15"/>
      <c r="L205" s="15"/>
      <c r="M205" s="15"/>
      <c r="N205" s="15"/>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row>
    <row r="206" spans="1:40" ht="15" x14ac:dyDescent="0.4">
      <c r="A206" s="15"/>
      <c r="B206" s="15"/>
      <c r="C206" s="15"/>
      <c r="D206" s="15"/>
      <c r="E206" s="15"/>
      <c r="F206" s="15"/>
      <c r="G206" s="15"/>
      <c r="H206" s="15"/>
      <c r="I206" s="15"/>
      <c r="J206" s="15"/>
      <c r="K206" s="15"/>
      <c r="L206" s="15"/>
      <c r="M206" s="15"/>
      <c r="N206" s="15"/>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row>
    <row r="207" spans="1:40" ht="15" x14ac:dyDescent="0.4">
      <c r="A207" s="15"/>
      <c r="B207" s="15"/>
      <c r="C207" s="15"/>
      <c r="D207" s="15"/>
      <c r="E207" s="15"/>
      <c r="F207" s="15"/>
      <c r="G207" s="15"/>
      <c r="H207" s="15"/>
      <c r="I207" s="15"/>
      <c r="J207" s="15"/>
      <c r="K207" s="15"/>
      <c r="L207" s="15"/>
      <c r="M207" s="15"/>
      <c r="N207" s="15"/>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row>
    <row r="208" spans="1:40" ht="15" x14ac:dyDescent="0.4">
      <c r="A208" s="15"/>
      <c r="B208" s="15"/>
      <c r="C208" s="15"/>
      <c r="D208" s="15"/>
      <c r="E208" s="15"/>
      <c r="F208" s="15"/>
      <c r="G208" s="15"/>
      <c r="H208" s="15"/>
      <c r="I208" s="15"/>
      <c r="J208" s="15"/>
      <c r="K208" s="15"/>
      <c r="L208" s="15"/>
      <c r="M208" s="15"/>
      <c r="N208" s="15"/>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row>
    <row r="209" spans="1:40" ht="15" x14ac:dyDescent="0.4">
      <c r="A209" s="15"/>
      <c r="B209" s="15"/>
      <c r="C209" s="15"/>
      <c r="D209" s="15"/>
      <c r="E209" s="15"/>
      <c r="F209" s="15"/>
      <c r="G209" s="15"/>
      <c r="H209" s="15"/>
      <c r="I209" s="15"/>
      <c r="J209" s="15"/>
      <c r="K209" s="15"/>
      <c r="L209" s="15"/>
      <c r="M209" s="15"/>
      <c r="N209" s="15"/>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row>
    <row r="210" spans="1:40" ht="15" x14ac:dyDescent="0.4">
      <c r="A210" s="15"/>
      <c r="B210" s="15"/>
      <c r="C210" s="15"/>
      <c r="D210" s="15"/>
      <c r="E210" s="15"/>
      <c r="F210" s="15"/>
      <c r="G210" s="15"/>
      <c r="H210" s="15"/>
      <c r="I210" s="15"/>
      <c r="J210" s="15"/>
      <c r="K210" s="15"/>
      <c r="L210" s="15"/>
      <c r="M210" s="15"/>
      <c r="N210" s="15"/>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row>
    <row r="211" spans="1:40" ht="15" x14ac:dyDescent="0.4">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row>
    <row r="212" spans="1:40" ht="15" x14ac:dyDescent="0.4">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row>
    <row r="213" spans="1:40" ht="15" x14ac:dyDescent="0.4">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row>
    <row r="214" spans="1:40" ht="15" x14ac:dyDescent="0.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row>
    <row r="215" spans="1:40" ht="15" x14ac:dyDescent="0.4">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row>
    <row r="216" spans="1:40" ht="15" x14ac:dyDescent="0.4">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row>
    <row r="217" spans="1:40" ht="15" x14ac:dyDescent="0.4">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row>
    <row r="218" spans="1:40" ht="15" x14ac:dyDescent="0.4">
      <c r="A218" s="13"/>
      <c r="J218" s="15"/>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row>
    <row r="219" spans="1:40" ht="15" x14ac:dyDescent="0.4">
      <c r="A219" s="13"/>
      <c r="J219" s="15"/>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row>
    <row r="220" spans="1:40" ht="15" x14ac:dyDescent="0.4">
      <c r="A220" s="13"/>
      <c r="J220" s="15"/>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row>
    <row r="221" spans="1:40" ht="15" x14ac:dyDescent="0.4">
      <c r="A221" s="13"/>
      <c r="J221" s="15"/>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row>
    <row r="222" spans="1:40" ht="15" x14ac:dyDescent="0.4">
      <c r="A222" s="13"/>
      <c r="J222" s="15"/>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row>
    <row r="223" spans="1:40" ht="15" x14ac:dyDescent="0.4">
      <c r="A223" s="13"/>
      <c r="J223" s="15"/>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row>
    <row r="224" spans="1:40" ht="15" x14ac:dyDescent="0.4">
      <c r="A224" s="13"/>
      <c r="J224" s="15"/>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row>
    <row r="225" spans="1:40" ht="15" x14ac:dyDescent="0.4">
      <c r="A225" s="13"/>
      <c r="J225" s="15"/>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row>
    <row r="226" spans="1:40" ht="15" x14ac:dyDescent="0.4">
      <c r="A226" s="13"/>
      <c r="J226" s="15"/>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row>
    <row r="227" spans="1:40" ht="15" x14ac:dyDescent="0.4">
      <c r="A227" s="13"/>
      <c r="J227" s="15"/>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row>
    <row r="228" spans="1:40" ht="15" x14ac:dyDescent="0.4">
      <c r="A228" s="13"/>
      <c r="J228" s="15"/>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row>
    <row r="229" spans="1:40" ht="15" x14ac:dyDescent="0.4">
      <c r="A229" s="13"/>
      <c r="J229" s="15"/>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row>
    <row r="230" spans="1:40" ht="15" x14ac:dyDescent="0.4">
      <c r="A230" s="13"/>
      <c r="J230" s="15"/>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row>
    <row r="231" spans="1:40" ht="15" x14ac:dyDescent="0.4">
      <c r="A231" s="13"/>
      <c r="J231" s="15"/>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row>
    <row r="232" spans="1:40" ht="15" x14ac:dyDescent="0.4">
      <c r="A232" s="13"/>
      <c r="J232" s="15"/>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row>
    <row r="233" spans="1:40" ht="15" x14ac:dyDescent="0.4">
      <c r="A233" s="13"/>
      <c r="J233" s="15"/>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row>
    <row r="234" spans="1:40" ht="15" x14ac:dyDescent="0.4">
      <c r="A234" s="13"/>
      <c r="J234" s="15"/>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row>
    <row r="235" spans="1:40" ht="15" x14ac:dyDescent="0.4">
      <c r="A235" s="13"/>
      <c r="J235" s="15"/>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row>
    <row r="236" spans="1:40" ht="15" x14ac:dyDescent="0.4">
      <c r="A236" s="13"/>
      <c r="J236" s="15"/>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row>
    <row r="237" spans="1:40" ht="15" x14ac:dyDescent="0.4">
      <c r="A237" s="13"/>
      <c r="J237" s="15"/>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row>
    <row r="238" spans="1:40" ht="15" x14ac:dyDescent="0.4">
      <c r="A238" s="13"/>
      <c r="J238" s="15"/>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row>
    <row r="239" spans="1:40" ht="15" x14ac:dyDescent="0.4">
      <c r="A239" s="13"/>
      <c r="J239" s="15"/>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row>
    <row r="240" spans="1:40" ht="15" x14ac:dyDescent="0.4">
      <c r="A240" s="13"/>
      <c r="J240" s="15"/>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row>
    <row r="241" spans="1:40" ht="15" x14ac:dyDescent="0.4">
      <c r="A241" s="13"/>
      <c r="J241" s="15"/>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row>
    <row r="242" spans="1:40" ht="15" x14ac:dyDescent="0.4">
      <c r="A242" s="13"/>
      <c r="J242" s="15"/>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row>
    <row r="243" spans="1:40" ht="15" x14ac:dyDescent="0.4">
      <c r="A243" s="13"/>
      <c r="J243" s="15"/>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row>
    <row r="244" spans="1:40" ht="15" x14ac:dyDescent="0.4">
      <c r="A244" s="13"/>
      <c r="J244" s="15"/>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row>
    <row r="245" spans="1:40" ht="15" x14ac:dyDescent="0.4">
      <c r="A245" s="13"/>
      <c r="J245" s="15"/>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row>
    <row r="246" spans="1:40" ht="15" x14ac:dyDescent="0.4">
      <c r="A246" s="13"/>
      <c r="J246" s="15"/>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row>
    <row r="247" spans="1:40" ht="15" x14ac:dyDescent="0.4">
      <c r="A247" s="13"/>
      <c r="J247" s="15"/>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row>
    <row r="248" spans="1:40" ht="15" x14ac:dyDescent="0.4">
      <c r="A248" s="13"/>
      <c r="J248" s="15"/>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row>
    <row r="249" spans="1:40" ht="15" x14ac:dyDescent="0.4">
      <c r="A249" s="13"/>
      <c r="J249" s="15"/>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row>
    <row r="250" spans="1:40" ht="15" x14ac:dyDescent="0.4">
      <c r="A250" s="13"/>
      <c r="J250" s="15"/>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row>
    <row r="251" spans="1:40" ht="15" x14ac:dyDescent="0.4">
      <c r="A251" s="13"/>
      <c r="J251" s="15"/>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row>
    <row r="252" spans="1:40" ht="15" x14ac:dyDescent="0.4">
      <c r="A252" s="13"/>
      <c r="J252" s="15"/>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row>
    <row r="253" spans="1:40" ht="15" x14ac:dyDescent="0.4">
      <c r="A253" s="13"/>
      <c r="J253" s="15"/>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row>
    <row r="254" spans="1:40" ht="15" x14ac:dyDescent="0.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row>
    <row r="255" spans="1:40" ht="15" x14ac:dyDescent="0.4">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row>
    <row r="256" spans="1:40" ht="15" x14ac:dyDescent="0.4">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row>
    <row r="257" spans="1:40" ht="15" x14ac:dyDescent="0.4">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row>
    <row r="258" spans="1:40" ht="15" x14ac:dyDescent="0.4">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row>
    <row r="259" spans="1:40" ht="15" x14ac:dyDescent="0.4">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row>
    <row r="260" spans="1:40" ht="15" x14ac:dyDescent="0.4">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row>
    <row r="261" spans="1:40" ht="15" x14ac:dyDescent="0.4">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row>
    <row r="262" spans="1:40" ht="15" x14ac:dyDescent="0.4">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row>
    <row r="263" spans="1:40" ht="15" x14ac:dyDescent="0.4">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row>
    <row r="264" spans="1:40" ht="15" x14ac:dyDescent="0.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row>
    <row r="265" spans="1:40" ht="15" x14ac:dyDescent="0.4">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row>
    <row r="266" spans="1:40" ht="15" x14ac:dyDescent="0.4">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row>
    <row r="267" spans="1:40" ht="15" x14ac:dyDescent="0.4">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row>
    <row r="268" spans="1:40" ht="15" x14ac:dyDescent="0.4">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row>
    <row r="269" spans="1:40" ht="15" x14ac:dyDescent="0.4">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row>
    <row r="270" spans="1:40" ht="15" x14ac:dyDescent="0.4">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row>
    <row r="271" spans="1:40" ht="15" x14ac:dyDescent="0.4">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row>
    <row r="272" spans="1:40" ht="15" x14ac:dyDescent="0.4">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row>
    <row r="273" spans="1:40" ht="15" x14ac:dyDescent="0.4">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row>
    <row r="274" spans="1:40" ht="15" x14ac:dyDescent="0.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row>
    <row r="275" spans="1:40" ht="15" x14ac:dyDescent="0.4">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row>
    <row r="276" spans="1:40" ht="15" x14ac:dyDescent="0.4">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row>
    <row r="277" spans="1:40" ht="15" x14ac:dyDescent="0.4">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row>
    <row r="278" spans="1:40" ht="15" x14ac:dyDescent="0.4">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row>
    <row r="279" spans="1:40" ht="15" x14ac:dyDescent="0.4">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row>
    <row r="280" spans="1:40" ht="15" x14ac:dyDescent="0.4">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row>
    <row r="281" spans="1:40" ht="15" x14ac:dyDescent="0.4">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row>
    <row r="282" spans="1:40" ht="15" x14ac:dyDescent="0.4">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row>
    <row r="283" spans="1:40" ht="15" x14ac:dyDescent="0.4">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row>
    <row r="284" spans="1:40" ht="15" x14ac:dyDescent="0.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row>
    <row r="285" spans="1:40" ht="15" x14ac:dyDescent="0.4">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row>
    <row r="286" spans="1:40" ht="15" x14ac:dyDescent="0.4">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row>
    <row r="287" spans="1:40" ht="15" x14ac:dyDescent="0.4">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row>
    <row r="288" spans="1:40" ht="15" x14ac:dyDescent="0.4">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row>
    <row r="289" spans="1:40" ht="15" x14ac:dyDescent="0.4">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row>
    <row r="290" spans="1:40" ht="15" x14ac:dyDescent="0.4">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row>
    <row r="291" spans="1:40" ht="15" x14ac:dyDescent="0.4">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row>
    <row r="292" spans="1:40" ht="15" x14ac:dyDescent="0.4">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row>
    <row r="293" spans="1:40" ht="15" x14ac:dyDescent="0.4">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row>
    <row r="294" spans="1:40" ht="15" x14ac:dyDescent="0.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row>
    <row r="295" spans="1:40" ht="15" x14ac:dyDescent="0.4">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row>
    <row r="296" spans="1:40" ht="15" x14ac:dyDescent="0.4">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row>
    <row r="297" spans="1:40" ht="15" x14ac:dyDescent="0.4">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row>
    <row r="298" spans="1:40" ht="15" x14ac:dyDescent="0.4">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row>
    <row r="299" spans="1:40" ht="15" x14ac:dyDescent="0.4">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row>
    <row r="300" spans="1:40" ht="15" x14ac:dyDescent="0.4">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row>
    <row r="301" spans="1:40" ht="15" x14ac:dyDescent="0.4">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row>
    <row r="302" spans="1:40" ht="15" x14ac:dyDescent="0.4">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row>
    <row r="303" spans="1:40" ht="15" x14ac:dyDescent="0.4">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row>
    <row r="304" spans="1:40" ht="15" x14ac:dyDescent="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row>
    <row r="305" spans="1:40" ht="15" x14ac:dyDescent="0.4">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row>
    <row r="306" spans="1:40" ht="15" x14ac:dyDescent="0.4">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row>
    <row r="307" spans="1:40" ht="15" x14ac:dyDescent="0.4">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row>
    <row r="308" spans="1:40" ht="15" x14ac:dyDescent="0.4">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row>
    <row r="309" spans="1:40" ht="15" x14ac:dyDescent="0.4">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row>
    <row r="310" spans="1:40" ht="15" x14ac:dyDescent="0.4">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row>
    <row r="311" spans="1:40" ht="15" x14ac:dyDescent="0.4">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row>
    <row r="312" spans="1:40" ht="15" x14ac:dyDescent="0.4">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row>
    <row r="313" spans="1:40" ht="15" x14ac:dyDescent="0.4">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row>
    <row r="314" spans="1:40" ht="15" x14ac:dyDescent="0.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row>
    <row r="315" spans="1:40" ht="15" x14ac:dyDescent="0.4">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row>
    <row r="316" spans="1:40" ht="15" x14ac:dyDescent="0.4">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row>
    <row r="317" spans="1:40" ht="15" x14ac:dyDescent="0.4">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row>
    <row r="318" spans="1:40" ht="15" x14ac:dyDescent="0.4">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row>
    <row r="319" spans="1:40" ht="15" x14ac:dyDescent="0.4">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row>
    <row r="320" spans="1:40" ht="15" x14ac:dyDescent="0.4">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row>
    <row r="321" spans="1:40" ht="15" x14ac:dyDescent="0.4">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row>
    <row r="322" spans="1:40" ht="15" x14ac:dyDescent="0.4">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row>
    <row r="323" spans="1:40" ht="15" x14ac:dyDescent="0.4">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row>
    <row r="324" spans="1:40" ht="15" x14ac:dyDescent="0.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row>
    <row r="325" spans="1:40" ht="15" x14ac:dyDescent="0.4">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row>
    <row r="326" spans="1:40" ht="15" x14ac:dyDescent="0.4">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row>
    <row r="327" spans="1:40" ht="15" x14ac:dyDescent="0.4">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row>
    <row r="328" spans="1:40" ht="15" x14ac:dyDescent="0.4">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row>
    <row r="329" spans="1:40" ht="15" x14ac:dyDescent="0.4">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row>
    <row r="330" spans="1:40" ht="15" x14ac:dyDescent="0.4">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row>
    <row r="331" spans="1:40" ht="15" x14ac:dyDescent="0.4">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row>
    <row r="332" spans="1:40" ht="15" x14ac:dyDescent="0.4">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row>
    <row r="333" spans="1:40" ht="15" x14ac:dyDescent="0.4">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row>
    <row r="334" spans="1:40" ht="15" x14ac:dyDescent="0.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row>
    <row r="335" spans="1:40" ht="15" x14ac:dyDescent="0.4">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row>
    <row r="336" spans="1:40" ht="15" x14ac:dyDescent="0.4">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row>
    <row r="337" spans="1:40" ht="15" x14ac:dyDescent="0.4">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row>
    <row r="338" spans="1:40" ht="15" x14ac:dyDescent="0.4">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row>
    <row r="339" spans="1:40" ht="15" x14ac:dyDescent="0.4">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row>
    <row r="340" spans="1:40" ht="15" x14ac:dyDescent="0.4">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row>
    <row r="341" spans="1:40" ht="15" x14ac:dyDescent="0.4">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row>
    <row r="342" spans="1:40" ht="15" x14ac:dyDescent="0.4">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row>
    <row r="343" spans="1:40" ht="15" x14ac:dyDescent="0.4">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row>
    <row r="344" spans="1:40" ht="15" x14ac:dyDescent="0.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row>
    <row r="345" spans="1:40" ht="15" x14ac:dyDescent="0.4">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row>
    <row r="346" spans="1:40" ht="15" x14ac:dyDescent="0.4">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row>
    <row r="347" spans="1:40" ht="15" x14ac:dyDescent="0.4">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row>
    <row r="348" spans="1:40" ht="15" x14ac:dyDescent="0.4">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row>
    <row r="349" spans="1:40" ht="15" x14ac:dyDescent="0.4">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row>
    <row r="350" spans="1:40" ht="15" x14ac:dyDescent="0.4">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row>
    <row r="351" spans="1:40" ht="15" x14ac:dyDescent="0.4">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row>
    <row r="352" spans="1:40" ht="15" x14ac:dyDescent="0.4">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row>
    <row r="353" spans="1:40" ht="15" x14ac:dyDescent="0.4">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row>
    <row r="354" spans="1:40" ht="15" x14ac:dyDescent="0.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row>
    <row r="355" spans="1:40" ht="15" x14ac:dyDescent="0.4">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row>
    <row r="356" spans="1:40" ht="15" x14ac:dyDescent="0.4">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row>
    <row r="357" spans="1:40" ht="15" x14ac:dyDescent="0.4">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row>
    <row r="358" spans="1:40" ht="15" x14ac:dyDescent="0.4">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row>
    <row r="359" spans="1:40" ht="15" x14ac:dyDescent="0.4">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row>
    <row r="360" spans="1:40" ht="15" x14ac:dyDescent="0.4">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row>
    <row r="361" spans="1:40" ht="15" x14ac:dyDescent="0.4">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row>
    <row r="362" spans="1:40" ht="15" x14ac:dyDescent="0.4">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row>
    <row r="363" spans="1:40" ht="15" x14ac:dyDescent="0.4">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row>
    <row r="364" spans="1:40" ht="15" x14ac:dyDescent="0.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row>
    <row r="365" spans="1:40" ht="15" x14ac:dyDescent="0.4">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row>
    <row r="366" spans="1:40" ht="15" x14ac:dyDescent="0.4">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row>
    <row r="367" spans="1:40" ht="15" x14ac:dyDescent="0.4">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row>
    <row r="368" spans="1:40" ht="15" x14ac:dyDescent="0.4">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row>
    <row r="369" spans="1:40" ht="15" x14ac:dyDescent="0.4">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row>
    <row r="370" spans="1:40" ht="15" x14ac:dyDescent="0.4">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row>
    <row r="371" spans="1:40" ht="15" x14ac:dyDescent="0.4">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row>
    <row r="372" spans="1:40" ht="15" x14ac:dyDescent="0.4">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row>
    <row r="373" spans="1:40" ht="15" x14ac:dyDescent="0.4">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row>
    <row r="374" spans="1:40" ht="15" x14ac:dyDescent="0.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row>
    <row r="375" spans="1:40" ht="15" x14ac:dyDescent="0.4">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row>
    <row r="376" spans="1:40" ht="15" x14ac:dyDescent="0.4">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row>
    <row r="377" spans="1:40" ht="15" x14ac:dyDescent="0.4">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row>
    <row r="378" spans="1:40" ht="15" x14ac:dyDescent="0.4">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row>
    <row r="379" spans="1:40" ht="15" x14ac:dyDescent="0.4">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row>
    <row r="380" spans="1:40" ht="15" x14ac:dyDescent="0.4">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row>
    <row r="381" spans="1:40" ht="15" x14ac:dyDescent="0.4">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row>
    <row r="382" spans="1:40" ht="15" x14ac:dyDescent="0.4">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row>
    <row r="383" spans="1:40" ht="15" x14ac:dyDescent="0.4">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row>
    <row r="384" spans="1:40" ht="15" x14ac:dyDescent="0.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row>
    <row r="385" spans="1:40" ht="15" x14ac:dyDescent="0.4">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row>
    <row r="386" spans="1:40" ht="15" x14ac:dyDescent="0.4">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row>
    <row r="387" spans="1:40" ht="15" x14ac:dyDescent="0.4">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row>
    <row r="388" spans="1:40" ht="15" x14ac:dyDescent="0.4">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row>
    <row r="389" spans="1:40" ht="15" x14ac:dyDescent="0.4">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row>
    <row r="390" spans="1:40" ht="15" x14ac:dyDescent="0.4">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row>
    <row r="391" spans="1:40" ht="15" x14ac:dyDescent="0.4">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row>
    <row r="392" spans="1:40" ht="15" x14ac:dyDescent="0.4">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row>
    <row r="393" spans="1:40" ht="15" x14ac:dyDescent="0.4">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row>
    <row r="394" spans="1:40" ht="15" x14ac:dyDescent="0.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row>
    <row r="395" spans="1:40" ht="15" x14ac:dyDescent="0.4">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row>
    <row r="396" spans="1:40" ht="15" x14ac:dyDescent="0.4">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row>
    <row r="397" spans="1:40" ht="15" x14ac:dyDescent="0.4">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row>
    <row r="398" spans="1:40" ht="15" x14ac:dyDescent="0.4">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row>
    <row r="399" spans="1:40" ht="15" x14ac:dyDescent="0.4">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row>
    <row r="400" spans="1:40" ht="15" x14ac:dyDescent="0.4">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row>
    <row r="401" spans="1:40" ht="15" x14ac:dyDescent="0.4">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row>
    <row r="402" spans="1:40" ht="15" x14ac:dyDescent="0.4">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row>
    <row r="403" spans="1:40" ht="15" x14ac:dyDescent="0.4">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row>
    <row r="404" spans="1:40" ht="15" x14ac:dyDescent="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row>
    <row r="405" spans="1:40" ht="15" x14ac:dyDescent="0.4">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row>
    <row r="406" spans="1:40" ht="15" x14ac:dyDescent="0.4">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row>
    <row r="407" spans="1:40" ht="15" x14ac:dyDescent="0.4">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row>
    <row r="408" spans="1:40" ht="15" x14ac:dyDescent="0.4">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row>
    <row r="409" spans="1:40" ht="15" x14ac:dyDescent="0.4">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row>
    <row r="410" spans="1:40" ht="15" x14ac:dyDescent="0.4">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row>
    <row r="411" spans="1:40" ht="15" x14ac:dyDescent="0.4">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row>
    <row r="412" spans="1:40" ht="15" x14ac:dyDescent="0.4">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row>
    <row r="413" spans="1:40" ht="15" x14ac:dyDescent="0.4">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row>
    <row r="414" spans="1:40" ht="15" x14ac:dyDescent="0.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row>
    <row r="415" spans="1:40" ht="15" x14ac:dyDescent="0.4">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row>
    <row r="416" spans="1:40" ht="15" x14ac:dyDescent="0.4">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row>
    <row r="417" spans="1:40" ht="15" x14ac:dyDescent="0.4">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row>
    <row r="418" spans="1:40" ht="15" x14ac:dyDescent="0.4">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row>
    <row r="419" spans="1:40" ht="15" x14ac:dyDescent="0.4">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row>
    <row r="420" spans="1:40" ht="15" x14ac:dyDescent="0.4">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row>
    <row r="421" spans="1:40" ht="15" x14ac:dyDescent="0.4">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row>
    <row r="422" spans="1:40" ht="15" x14ac:dyDescent="0.4">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row>
    <row r="423" spans="1:40" ht="15" x14ac:dyDescent="0.4">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row>
    <row r="424" spans="1:40" ht="15" x14ac:dyDescent="0.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row>
    <row r="425" spans="1:40" ht="15" x14ac:dyDescent="0.4">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row>
    <row r="426" spans="1:40" ht="15" x14ac:dyDescent="0.4">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row>
    <row r="427" spans="1:40" ht="15" x14ac:dyDescent="0.4">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row>
    <row r="428" spans="1:40" ht="15" x14ac:dyDescent="0.4">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row>
    <row r="429" spans="1:40" ht="15" x14ac:dyDescent="0.4">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row>
    <row r="430" spans="1:40" ht="15" x14ac:dyDescent="0.4">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row>
    <row r="431" spans="1:40" ht="15" x14ac:dyDescent="0.4">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row>
    <row r="432" spans="1:40" ht="15" x14ac:dyDescent="0.4">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row>
    <row r="433" spans="1:40" ht="15" x14ac:dyDescent="0.4">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row>
    <row r="434" spans="1:40" ht="15" x14ac:dyDescent="0.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row>
    <row r="435" spans="1:40" ht="15" x14ac:dyDescent="0.4">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row>
    <row r="436" spans="1:40" ht="15" x14ac:dyDescent="0.4">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row>
    <row r="437" spans="1:40" ht="15" x14ac:dyDescent="0.4">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row>
    <row r="438" spans="1:40" ht="15" x14ac:dyDescent="0.4">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row>
    <row r="439" spans="1:40" ht="15" x14ac:dyDescent="0.4">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row>
    <row r="440" spans="1:40" ht="15" x14ac:dyDescent="0.4">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row>
    <row r="441" spans="1:40" ht="15" x14ac:dyDescent="0.4">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row>
    <row r="442" spans="1:40" ht="15" x14ac:dyDescent="0.4">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row>
    <row r="443" spans="1:40" ht="15" x14ac:dyDescent="0.4">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row>
    <row r="444" spans="1:40" ht="15" x14ac:dyDescent="0.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row>
    <row r="445" spans="1:40" ht="15" x14ac:dyDescent="0.4">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row>
    <row r="446" spans="1:40" ht="15" x14ac:dyDescent="0.4">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row>
    <row r="447" spans="1:40" ht="15" x14ac:dyDescent="0.4">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row>
    <row r="448" spans="1:40" ht="15" x14ac:dyDescent="0.4">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row>
    <row r="449" spans="1:40" ht="15" x14ac:dyDescent="0.4">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row>
    <row r="450" spans="1:40" ht="15" x14ac:dyDescent="0.4">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row>
    <row r="451" spans="1:40" ht="15" x14ac:dyDescent="0.4">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row>
    <row r="452" spans="1:40" ht="15" x14ac:dyDescent="0.4">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row>
    <row r="453" spans="1:40" ht="15" x14ac:dyDescent="0.4">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row>
    <row r="454" spans="1:40" ht="15" x14ac:dyDescent="0.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row>
    <row r="455" spans="1:40" ht="15" x14ac:dyDescent="0.4">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row>
    <row r="456" spans="1:40" ht="15" x14ac:dyDescent="0.4">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row>
    <row r="457" spans="1:40" ht="15" x14ac:dyDescent="0.4">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row>
    <row r="458" spans="1:40" ht="15" x14ac:dyDescent="0.4">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row>
    <row r="459" spans="1:40" ht="15" x14ac:dyDescent="0.4">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row>
    <row r="460" spans="1:40" ht="15" x14ac:dyDescent="0.4">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row>
    <row r="461" spans="1:40" ht="15" x14ac:dyDescent="0.4">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row>
    <row r="462" spans="1:40" ht="15" x14ac:dyDescent="0.4">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row>
    <row r="463" spans="1:40" ht="15" x14ac:dyDescent="0.4">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row>
    <row r="464" spans="1:40" ht="15" x14ac:dyDescent="0.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row>
    <row r="465" spans="1:40" ht="15" x14ac:dyDescent="0.4">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row>
    <row r="466" spans="1:40" ht="15" x14ac:dyDescent="0.4">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row>
    <row r="467" spans="1:40" ht="15" x14ac:dyDescent="0.4">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row>
    <row r="468" spans="1:40" ht="15" x14ac:dyDescent="0.4">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row>
    <row r="469" spans="1:40" ht="15" x14ac:dyDescent="0.4">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row>
    <row r="470" spans="1:40" ht="15" x14ac:dyDescent="0.4">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row>
    <row r="471" spans="1:40" ht="15" x14ac:dyDescent="0.4">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row>
    <row r="472" spans="1:40" ht="15" x14ac:dyDescent="0.4">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row>
    <row r="473" spans="1:40" ht="15" x14ac:dyDescent="0.4">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row>
    <row r="474" spans="1:40" ht="15" x14ac:dyDescent="0.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row>
    <row r="475" spans="1:40" ht="15" x14ac:dyDescent="0.4">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row>
    <row r="476" spans="1:40" ht="15" x14ac:dyDescent="0.4">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row>
    <row r="477" spans="1:40" ht="15" x14ac:dyDescent="0.4">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row>
    <row r="478" spans="1:40" ht="15" x14ac:dyDescent="0.4">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row>
    <row r="479" spans="1:40" ht="15" x14ac:dyDescent="0.4">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row>
    <row r="480" spans="1:40" ht="15" x14ac:dyDescent="0.4">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row>
    <row r="481" spans="1:40" ht="15" x14ac:dyDescent="0.4">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row>
    <row r="482" spans="1:40" ht="15" x14ac:dyDescent="0.4">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row>
    <row r="483" spans="1:40" ht="15" x14ac:dyDescent="0.4">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row>
    <row r="484" spans="1:40" ht="15" x14ac:dyDescent="0.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row>
    <row r="485" spans="1:40" ht="15" x14ac:dyDescent="0.4">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row>
    <row r="486" spans="1:40" ht="15" x14ac:dyDescent="0.4">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row>
    <row r="487" spans="1:40" ht="15" x14ac:dyDescent="0.4">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row>
    <row r="488" spans="1:40" ht="15" x14ac:dyDescent="0.4">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row>
    <row r="489" spans="1:40" ht="15" x14ac:dyDescent="0.4">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row>
    <row r="490" spans="1:40" ht="15" x14ac:dyDescent="0.4">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row>
    <row r="491" spans="1:40" ht="15" x14ac:dyDescent="0.4">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row>
    <row r="492" spans="1:40" ht="15" x14ac:dyDescent="0.4">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row>
    <row r="493" spans="1:40" ht="15" x14ac:dyDescent="0.4">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row>
    <row r="494" spans="1:40" ht="15" x14ac:dyDescent="0.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row>
    <row r="495" spans="1:40" ht="15" x14ac:dyDescent="0.4">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row>
    <row r="496" spans="1:40" ht="15" x14ac:dyDescent="0.4">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row>
    <row r="497" spans="1:40" ht="15" x14ac:dyDescent="0.4">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row>
    <row r="498" spans="1:40" ht="15" x14ac:dyDescent="0.4">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row>
    <row r="499" spans="1:40" ht="15" x14ac:dyDescent="0.4">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row>
    <row r="500" spans="1:40" ht="15" x14ac:dyDescent="0.4">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row>
    <row r="501" spans="1:40" ht="15" x14ac:dyDescent="0.4">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row>
    <row r="502" spans="1:40" ht="15" x14ac:dyDescent="0.4">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row>
    <row r="503" spans="1:40" ht="15" x14ac:dyDescent="0.4">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row>
    <row r="504" spans="1:40" ht="15" x14ac:dyDescent="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row>
    <row r="505" spans="1:40" ht="15" x14ac:dyDescent="0.4">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row>
    <row r="506" spans="1:40" ht="15" x14ac:dyDescent="0.4">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row>
    <row r="507" spans="1:40" ht="15" x14ac:dyDescent="0.4">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row>
    <row r="508" spans="1:40" ht="15" x14ac:dyDescent="0.4">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row>
    <row r="509" spans="1:40" ht="15" x14ac:dyDescent="0.4">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row>
    <row r="510" spans="1:40" ht="15" x14ac:dyDescent="0.4">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row>
    <row r="511" spans="1:40" ht="15" x14ac:dyDescent="0.4">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row>
    <row r="512" spans="1:40" ht="15" x14ac:dyDescent="0.4">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row>
    <row r="513" spans="1:40" ht="15" x14ac:dyDescent="0.4">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row>
    <row r="514" spans="1:40" ht="15" x14ac:dyDescent="0.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row>
    <row r="515" spans="1:40" ht="15" x14ac:dyDescent="0.4">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row>
    <row r="516" spans="1:40" ht="15" x14ac:dyDescent="0.4">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row>
    <row r="517" spans="1:40" ht="15" x14ac:dyDescent="0.4">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row>
    <row r="518" spans="1:40" ht="15" x14ac:dyDescent="0.4">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row>
    <row r="519" spans="1:40" ht="15" x14ac:dyDescent="0.4">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row>
    <row r="520" spans="1:40" ht="15" x14ac:dyDescent="0.4">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row>
    <row r="521" spans="1:40" ht="15" x14ac:dyDescent="0.4">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row>
    <row r="522" spans="1:40" ht="15" x14ac:dyDescent="0.4">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row>
    <row r="523" spans="1:40" ht="15" x14ac:dyDescent="0.4">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row>
    <row r="524" spans="1:40" ht="15" x14ac:dyDescent="0.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row>
    <row r="525" spans="1:40" ht="15" x14ac:dyDescent="0.4">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row>
    <row r="526" spans="1:40" ht="15" x14ac:dyDescent="0.4">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row>
    <row r="527" spans="1:40" ht="15" x14ac:dyDescent="0.4">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row>
    <row r="528" spans="1:40" ht="15" x14ac:dyDescent="0.4">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row>
    <row r="529" spans="1:40" ht="15" x14ac:dyDescent="0.4">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row>
    <row r="530" spans="1:40" ht="15" x14ac:dyDescent="0.4">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row>
    <row r="531" spans="1:40" ht="15" x14ac:dyDescent="0.4">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row>
    <row r="532" spans="1:40" ht="15" x14ac:dyDescent="0.4">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row>
    <row r="533" spans="1:40" ht="15" x14ac:dyDescent="0.4">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row>
    <row r="534" spans="1:40" ht="15" x14ac:dyDescent="0.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row>
    <row r="535" spans="1:40" ht="15" x14ac:dyDescent="0.4">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row>
    <row r="536" spans="1:40" ht="15" x14ac:dyDescent="0.4">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row>
    <row r="537" spans="1:40" ht="15" x14ac:dyDescent="0.4">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row>
    <row r="538" spans="1:40" ht="15" x14ac:dyDescent="0.4">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row>
    <row r="539" spans="1:40" ht="15" x14ac:dyDescent="0.4">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row>
    <row r="540" spans="1:40" ht="15" x14ac:dyDescent="0.4">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row>
    <row r="541" spans="1:40" ht="15" x14ac:dyDescent="0.4">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row>
    <row r="542" spans="1:40" ht="15" x14ac:dyDescent="0.4">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row>
    <row r="543" spans="1:40" ht="15" x14ac:dyDescent="0.4">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row>
    <row r="544" spans="1:40" ht="15" x14ac:dyDescent="0.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row>
    <row r="545" spans="1:40" ht="15" x14ac:dyDescent="0.4">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row>
    <row r="546" spans="1:40" ht="15" x14ac:dyDescent="0.4">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row>
    <row r="547" spans="1:40" ht="15" x14ac:dyDescent="0.4">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row>
    <row r="548" spans="1:40" ht="15" x14ac:dyDescent="0.4">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row>
    <row r="549" spans="1:40" ht="15" x14ac:dyDescent="0.4">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row>
    <row r="550" spans="1:40" ht="15" x14ac:dyDescent="0.4">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row>
    <row r="551" spans="1:40" ht="15" x14ac:dyDescent="0.4">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row>
    <row r="552" spans="1:40" ht="15" x14ac:dyDescent="0.4">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row>
    <row r="553" spans="1:40" ht="15" x14ac:dyDescent="0.4">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row>
    <row r="554" spans="1:40" ht="15" x14ac:dyDescent="0.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row>
    <row r="555" spans="1:40" ht="15" x14ac:dyDescent="0.4">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row>
    <row r="556" spans="1:40" ht="15" x14ac:dyDescent="0.4">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row>
    <row r="557" spans="1:40" ht="15" x14ac:dyDescent="0.4">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row>
    <row r="558" spans="1:40" ht="15" x14ac:dyDescent="0.4">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row>
    <row r="559" spans="1:40" ht="15" x14ac:dyDescent="0.4">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row>
    <row r="560" spans="1:40" ht="15" x14ac:dyDescent="0.4">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row>
    <row r="561" spans="1:40" ht="15" x14ac:dyDescent="0.4">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row>
    <row r="562" spans="1:40" ht="15" x14ac:dyDescent="0.4">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row>
    <row r="563" spans="1:40" ht="15" x14ac:dyDescent="0.4">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row>
    <row r="564" spans="1:40" ht="15" x14ac:dyDescent="0.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row>
    <row r="565" spans="1:40" ht="15" x14ac:dyDescent="0.4">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row>
    <row r="566" spans="1:40" ht="15" x14ac:dyDescent="0.4">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row>
    <row r="567" spans="1:40" ht="15" x14ac:dyDescent="0.4">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row>
    <row r="568" spans="1:40" ht="15" x14ac:dyDescent="0.4">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row>
    <row r="569" spans="1:40" ht="15" x14ac:dyDescent="0.4">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row>
    <row r="570" spans="1:40" ht="15" x14ac:dyDescent="0.4">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row>
    <row r="571" spans="1:40" ht="15" x14ac:dyDescent="0.4">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row>
    <row r="572" spans="1:40" ht="15" x14ac:dyDescent="0.4">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row>
    <row r="573" spans="1:40" ht="15" x14ac:dyDescent="0.4">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row>
    <row r="574" spans="1:40" ht="15" x14ac:dyDescent="0.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row>
    <row r="575" spans="1:40" ht="15" x14ac:dyDescent="0.4">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row>
    <row r="576" spans="1:40" ht="15" x14ac:dyDescent="0.4">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row>
    <row r="577" spans="1:40" ht="15" x14ac:dyDescent="0.4">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row>
    <row r="578" spans="1:40" ht="15" x14ac:dyDescent="0.4">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row>
    <row r="579" spans="1:40" ht="15" x14ac:dyDescent="0.4">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row>
    <row r="580" spans="1:40" ht="15" x14ac:dyDescent="0.4">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row>
    <row r="581" spans="1:40" ht="15" x14ac:dyDescent="0.4">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row>
    <row r="582" spans="1:40" ht="15" x14ac:dyDescent="0.4">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row>
    <row r="583" spans="1:40" ht="15" x14ac:dyDescent="0.4">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row>
    <row r="584" spans="1:40" ht="15" x14ac:dyDescent="0.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row>
    <row r="585" spans="1:40" ht="15" x14ac:dyDescent="0.4">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row>
    <row r="586" spans="1:40" ht="15" x14ac:dyDescent="0.4">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row>
    <row r="587" spans="1:40" ht="15" x14ac:dyDescent="0.4">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row>
    <row r="588" spans="1:40" ht="15" x14ac:dyDescent="0.4">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row>
    <row r="589" spans="1:40" ht="15" x14ac:dyDescent="0.4">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row>
    <row r="590" spans="1:40" ht="15" x14ac:dyDescent="0.4">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row>
    <row r="591" spans="1:40" ht="15" x14ac:dyDescent="0.4">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row>
    <row r="592" spans="1:40" ht="15" x14ac:dyDescent="0.4">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row>
    <row r="593" spans="1:40" ht="15" x14ac:dyDescent="0.4">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row>
    <row r="594" spans="1:40" ht="15" x14ac:dyDescent="0.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row>
    <row r="595" spans="1:40" ht="15" x14ac:dyDescent="0.4">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row>
    <row r="596" spans="1:40" ht="15" x14ac:dyDescent="0.4">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row>
    <row r="597" spans="1:40" ht="15" x14ac:dyDescent="0.4">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row>
    <row r="598" spans="1:40" ht="15" x14ac:dyDescent="0.4">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row>
    <row r="599" spans="1:40" ht="15" x14ac:dyDescent="0.4">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row>
    <row r="600" spans="1:40" ht="15" x14ac:dyDescent="0.4">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row>
    <row r="601" spans="1:40" ht="15" x14ac:dyDescent="0.4">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row>
    <row r="602" spans="1:40" ht="15" x14ac:dyDescent="0.4">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row>
    <row r="603" spans="1:40" ht="15" x14ac:dyDescent="0.4">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row>
    <row r="604" spans="1:40" ht="15" x14ac:dyDescent="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row>
    <row r="605" spans="1:40" ht="15" x14ac:dyDescent="0.4">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row>
    <row r="606" spans="1:40" ht="15" x14ac:dyDescent="0.4">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row>
    <row r="607" spans="1:40" ht="15" x14ac:dyDescent="0.4">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row>
    <row r="608" spans="1:40" ht="15" x14ac:dyDescent="0.4">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row>
    <row r="609" spans="1:40" ht="15" x14ac:dyDescent="0.4">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row>
    <row r="610" spans="1:40" ht="15" x14ac:dyDescent="0.4">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row>
    <row r="611" spans="1:40" ht="15" x14ac:dyDescent="0.4">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row>
    <row r="612" spans="1:40" ht="15" x14ac:dyDescent="0.4">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row>
    <row r="613" spans="1:40" ht="15" x14ac:dyDescent="0.4">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row>
    <row r="614" spans="1:40" ht="15" x14ac:dyDescent="0.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row>
    <row r="615" spans="1:40" ht="15" x14ac:dyDescent="0.4">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row>
    <row r="616" spans="1:40" ht="15" x14ac:dyDescent="0.4">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row>
    <row r="617" spans="1:40" ht="15" x14ac:dyDescent="0.4">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row>
    <row r="618" spans="1:40" ht="15" x14ac:dyDescent="0.4">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row>
    <row r="619" spans="1:40" ht="15" x14ac:dyDescent="0.4">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row>
    <row r="620" spans="1:40" ht="15" x14ac:dyDescent="0.4">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row>
    <row r="621" spans="1:40" ht="15" x14ac:dyDescent="0.4">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row>
    <row r="622" spans="1:40" ht="15" x14ac:dyDescent="0.4">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row>
    <row r="623" spans="1:40" ht="15" x14ac:dyDescent="0.4">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row>
    <row r="624" spans="1:40" ht="15" x14ac:dyDescent="0.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row>
    <row r="625" spans="1:40" ht="15" x14ac:dyDescent="0.4">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row>
    <row r="626" spans="1:40" ht="15" x14ac:dyDescent="0.4">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row>
    <row r="627" spans="1:40" ht="15" x14ac:dyDescent="0.4">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row>
    <row r="628" spans="1:40" ht="15" x14ac:dyDescent="0.4">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row>
    <row r="629" spans="1:40" ht="15" x14ac:dyDescent="0.4">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row>
    <row r="630" spans="1:40" ht="15" x14ac:dyDescent="0.4">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row>
    <row r="631" spans="1:40" ht="15" x14ac:dyDescent="0.4">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row>
    <row r="632" spans="1:40" ht="15" x14ac:dyDescent="0.4">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row>
    <row r="633" spans="1:40" ht="15" x14ac:dyDescent="0.4">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row>
    <row r="634" spans="1:40" ht="15" x14ac:dyDescent="0.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row>
    <row r="635" spans="1:40" ht="15" x14ac:dyDescent="0.4">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row>
    <row r="636" spans="1:40" ht="15" x14ac:dyDescent="0.4">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row>
    <row r="637" spans="1:40" ht="15" x14ac:dyDescent="0.4">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row>
    <row r="638" spans="1:40" ht="15" x14ac:dyDescent="0.4">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row>
    <row r="639" spans="1:40" ht="15" x14ac:dyDescent="0.4">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row>
    <row r="640" spans="1:40" ht="15" x14ac:dyDescent="0.4">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row>
    <row r="641" spans="1:40" ht="15" x14ac:dyDescent="0.4">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row>
    <row r="642" spans="1:40" ht="15" x14ac:dyDescent="0.4">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row>
    <row r="643" spans="1:40" ht="15" x14ac:dyDescent="0.4">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row>
    <row r="644" spans="1:40" ht="15" x14ac:dyDescent="0.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row>
    <row r="645" spans="1:40" ht="15" x14ac:dyDescent="0.4">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row>
    <row r="646" spans="1:40" ht="15" x14ac:dyDescent="0.4">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row>
    <row r="647" spans="1:40" ht="15" x14ac:dyDescent="0.4">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row>
    <row r="648" spans="1:40" ht="15" x14ac:dyDescent="0.4">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row>
    <row r="649" spans="1:40" ht="15" x14ac:dyDescent="0.4">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row>
    <row r="650" spans="1:40" ht="15" x14ac:dyDescent="0.4">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row>
    <row r="651" spans="1:40" ht="15" x14ac:dyDescent="0.4">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row>
    <row r="652" spans="1:40" ht="15" x14ac:dyDescent="0.4">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row>
    <row r="653" spans="1:40" ht="15" x14ac:dyDescent="0.4">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row>
    <row r="654" spans="1:40" ht="15" x14ac:dyDescent="0.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row>
    <row r="655" spans="1:40" ht="15" x14ac:dyDescent="0.4">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row>
    <row r="656" spans="1:40" ht="15" x14ac:dyDescent="0.4">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row>
    <row r="657" spans="1:40" ht="15" x14ac:dyDescent="0.4">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row>
    <row r="658" spans="1:40" ht="15" x14ac:dyDescent="0.4">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row>
    <row r="659" spans="1:40" ht="15" x14ac:dyDescent="0.4">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row>
    <row r="660" spans="1:40" ht="15" x14ac:dyDescent="0.4">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row>
    <row r="661" spans="1:40" ht="15" x14ac:dyDescent="0.4">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row>
    <row r="662" spans="1:40" ht="15" x14ac:dyDescent="0.4">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row>
    <row r="663" spans="1:40" ht="15" x14ac:dyDescent="0.4">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row>
    <row r="664" spans="1:40" ht="15" x14ac:dyDescent="0.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row>
    <row r="665" spans="1:40" ht="15" x14ac:dyDescent="0.4">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row>
    <row r="666" spans="1:40" ht="15" x14ac:dyDescent="0.4">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row>
    <row r="667" spans="1:40" ht="15" x14ac:dyDescent="0.4">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row>
    <row r="668" spans="1:40" ht="15" x14ac:dyDescent="0.4">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row>
    <row r="669" spans="1:40" ht="15" x14ac:dyDescent="0.4">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row>
    <row r="670" spans="1:40" ht="15" x14ac:dyDescent="0.4">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row>
    <row r="671" spans="1:40" ht="15" x14ac:dyDescent="0.4">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row>
    <row r="672" spans="1:40" ht="15" x14ac:dyDescent="0.4">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row>
    <row r="673" spans="1:40" ht="15" x14ac:dyDescent="0.4">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row>
    <row r="674" spans="1:40" ht="15" x14ac:dyDescent="0.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row>
    <row r="675" spans="1:40" ht="15" x14ac:dyDescent="0.4">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row>
    <row r="676" spans="1:40" ht="15" x14ac:dyDescent="0.4">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row>
    <row r="677" spans="1:40" ht="15" x14ac:dyDescent="0.4">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row>
    <row r="678" spans="1:40" ht="15" x14ac:dyDescent="0.4">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row>
    <row r="679" spans="1:40" ht="15" x14ac:dyDescent="0.4">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row>
    <row r="680" spans="1:40" ht="15" x14ac:dyDescent="0.4">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row>
    <row r="681" spans="1:40" ht="15" x14ac:dyDescent="0.4">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row>
    <row r="682" spans="1:40" ht="15" x14ac:dyDescent="0.4">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row>
    <row r="683" spans="1:40" ht="15" x14ac:dyDescent="0.4">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row>
    <row r="684" spans="1:40" ht="15" x14ac:dyDescent="0.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row>
    <row r="685" spans="1:40" ht="15" x14ac:dyDescent="0.4">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row>
    <row r="686" spans="1:40" ht="15" x14ac:dyDescent="0.4">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row>
    <row r="687" spans="1:40" ht="15" x14ac:dyDescent="0.4">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row>
    <row r="688" spans="1:40" ht="15" x14ac:dyDescent="0.4">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row>
    <row r="689" spans="1:40" ht="15" x14ac:dyDescent="0.4">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row>
    <row r="690" spans="1:40" ht="15" x14ac:dyDescent="0.4">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row>
    <row r="691" spans="1:40" ht="15" x14ac:dyDescent="0.4">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row>
    <row r="692" spans="1:40" ht="15" x14ac:dyDescent="0.4">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row>
    <row r="693" spans="1:40" ht="15" x14ac:dyDescent="0.4">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row>
    <row r="694" spans="1:40" ht="15" x14ac:dyDescent="0.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row>
    <row r="695" spans="1:40" ht="15" x14ac:dyDescent="0.4">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row>
    <row r="696" spans="1:40" ht="15" x14ac:dyDescent="0.4">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row>
    <row r="697" spans="1:40" ht="15" x14ac:dyDescent="0.4">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row>
    <row r="698" spans="1:40" ht="15" x14ac:dyDescent="0.4">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row>
    <row r="699" spans="1:40" ht="15" x14ac:dyDescent="0.4">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row>
    <row r="700" spans="1:40" ht="15" x14ac:dyDescent="0.4">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row>
    <row r="701" spans="1:40" ht="15" x14ac:dyDescent="0.4">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row>
    <row r="702" spans="1:40" ht="15" x14ac:dyDescent="0.4">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row>
    <row r="703" spans="1:40" ht="15" x14ac:dyDescent="0.4">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row>
    <row r="704" spans="1:40" ht="15" x14ac:dyDescent="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row>
    <row r="705" spans="1:40" ht="15" x14ac:dyDescent="0.4">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row>
    <row r="706" spans="1:40" ht="15" x14ac:dyDescent="0.4">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row>
    <row r="707" spans="1:40" ht="15" x14ac:dyDescent="0.4">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row>
    <row r="708" spans="1:40" ht="15" x14ac:dyDescent="0.4">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row>
    <row r="709" spans="1:40" ht="15" x14ac:dyDescent="0.4">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row>
    <row r="710" spans="1:40" ht="15" x14ac:dyDescent="0.4">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row>
    <row r="711" spans="1:40" ht="15" x14ac:dyDescent="0.4">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row>
    <row r="712" spans="1:40" ht="15" x14ac:dyDescent="0.4">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row>
    <row r="713" spans="1:40" ht="15" x14ac:dyDescent="0.4">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row>
    <row r="714" spans="1:40" ht="15" x14ac:dyDescent="0.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row>
    <row r="715" spans="1:40" ht="15" x14ac:dyDescent="0.4">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row>
    <row r="716" spans="1:40" ht="15" x14ac:dyDescent="0.4">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row>
    <row r="717" spans="1:40" ht="15" x14ac:dyDescent="0.4">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row>
    <row r="718" spans="1:40" ht="15" x14ac:dyDescent="0.4">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row>
    <row r="719" spans="1:40" ht="15" x14ac:dyDescent="0.4">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row>
    <row r="720" spans="1:40" ht="15" x14ac:dyDescent="0.4">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row>
    <row r="721" spans="1:40" ht="15" x14ac:dyDescent="0.4">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row>
    <row r="722" spans="1:40" ht="15" x14ac:dyDescent="0.4">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row>
    <row r="723" spans="1:40" ht="15" x14ac:dyDescent="0.4">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row>
    <row r="724" spans="1:40" ht="15" x14ac:dyDescent="0.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row>
    <row r="725" spans="1:40" ht="15" x14ac:dyDescent="0.4">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row>
    <row r="726" spans="1:40" ht="15" x14ac:dyDescent="0.4">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row>
    <row r="727" spans="1:40" ht="15" x14ac:dyDescent="0.4">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row>
    <row r="728" spans="1:40" ht="15" x14ac:dyDescent="0.4">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row>
    <row r="729" spans="1:40" ht="15" x14ac:dyDescent="0.4">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row>
    <row r="730" spans="1:40" ht="15" x14ac:dyDescent="0.4">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row>
    <row r="731" spans="1:40" ht="15" x14ac:dyDescent="0.4">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row>
    <row r="732" spans="1:40" ht="15" x14ac:dyDescent="0.4">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row>
    <row r="733" spans="1:40" ht="15" x14ac:dyDescent="0.4">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row>
    <row r="734" spans="1:40" ht="15" x14ac:dyDescent="0.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row>
    <row r="735" spans="1:40" ht="15" x14ac:dyDescent="0.4">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row>
    <row r="736" spans="1:40" ht="15" x14ac:dyDescent="0.4">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row>
    <row r="737" spans="1:40" ht="15" x14ac:dyDescent="0.4">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row>
    <row r="738" spans="1:40" ht="15" x14ac:dyDescent="0.4">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row>
    <row r="739" spans="1:40" ht="15" x14ac:dyDescent="0.4">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row>
    <row r="740" spans="1:40" ht="15" x14ac:dyDescent="0.4">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row>
    <row r="741" spans="1:40" ht="15" x14ac:dyDescent="0.4">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row>
    <row r="742" spans="1:40" ht="15" x14ac:dyDescent="0.4">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row>
    <row r="743" spans="1:40" ht="15" x14ac:dyDescent="0.4">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row>
    <row r="744" spans="1:40" ht="15" x14ac:dyDescent="0.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row>
    <row r="745" spans="1:40" ht="15" x14ac:dyDescent="0.4">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row>
    <row r="746" spans="1:40" ht="15" x14ac:dyDescent="0.4">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row>
    <row r="747" spans="1:40" ht="15" x14ac:dyDescent="0.4">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row>
    <row r="748" spans="1:40" ht="15" x14ac:dyDescent="0.4">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row>
    <row r="749" spans="1:40" ht="15" x14ac:dyDescent="0.4">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row>
    <row r="750" spans="1:40" ht="15" x14ac:dyDescent="0.4">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row>
    <row r="751" spans="1:40" ht="15" x14ac:dyDescent="0.4">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row>
    <row r="752" spans="1:40" ht="15" x14ac:dyDescent="0.4">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row>
    <row r="753" spans="1:40" ht="15" x14ac:dyDescent="0.4">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row>
    <row r="754" spans="1:40" ht="15" x14ac:dyDescent="0.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row>
    <row r="755" spans="1:40" ht="15" x14ac:dyDescent="0.4">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row>
    <row r="756" spans="1:40" ht="15" x14ac:dyDescent="0.4">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row>
    <row r="757" spans="1:40" ht="15" x14ac:dyDescent="0.4">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row>
    <row r="758" spans="1:40" ht="15" x14ac:dyDescent="0.4">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row>
    <row r="759" spans="1:40" ht="15" x14ac:dyDescent="0.4">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row>
    <row r="760" spans="1:40" ht="15" x14ac:dyDescent="0.4">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row>
    <row r="761" spans="1:40" ht="15" x14ac:dyDescent="0.4">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row>
    <row r="762" spans="1:40" ht="15" x14ac:dyDescent="0.4">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row>
    <row r="763" spans="1:40" ht="15" x14ac:dyDescent="0.4">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row>
    <row r="764" spans="1:40" ht="15" x14ac:dyDescent="0.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row>
    <row r="765" spans="1:40" ht="15" x14ac:dyDescent="0.4">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row>
    <row r="766" spans="1:40" ht="15" x14ac:dyDescent="0.4">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row>
    <row r="767" spans="1:40" ht="15" x14ac:dyDescent="0.4">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row>
    <row r="768" spans="1:40" ht="15" x14ac:dyDescent="0.4">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row>
    <row r="769" spans="1:40" ht="15" x14ac:dyDescent="0.4">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row>
    <row r="770" spans="1:40" ht="15" x14ac:dyDescent="0.4">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row>
    <row r="771" spans="1:40" ht="15" x14ac:dyDescent="0.4">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row>
    <row r="772" spans="1:40" ht="15" x14ac:dyDescent="0.4">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row>
    <row r="773" spans="1:40" ht="15" x14ac:dyDescent="0.4">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row>
    <row r="774" spans="1:40" ht="15" x14ac:dyDescent="0.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row>
    <row r="775" spans="1:40" ht="15" x14ac:dyDescent="0.4">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row>
    <row r="776" spans="1:40" ht="15" x14ac:dyDescent="0.4">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row>
    <row r="777" spans="1:40" ht="15" x14ac:dyDescent="0.4">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row>
    <row r="778" spans="1:40" ht="15" x14ac:dyDescent="0.4">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row>
    <row r="779" spans="1:40" ht="15" x14ac:dyDescent="0.4">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row>
    <row r="780" spans="1:40" ht="15" x14ac:dyDescent="0.4">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row>
    <row r="781" spans="1:40" ht="15" x14ac:dyDescent="0.4">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row>
    <row r="782" spans="1:40" ht="15" x14ac:dyDescent="0.4">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row>
    <row r="783" spans="1:40" ht="15" x14ac:dyDescent="0.4">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row>
    <row r="784" spans="1:40" ht="15" x14ac:dyDescent="0.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row>
    <row r="785" spans="1:40" ht="15" x14ac:dyDescent="0.4">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row>
    <row r="786" spans="1:40" ht="15" x14ac:dyDescent="0.4">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row>
    <row r="787" spans="1:40" ht="15" x14ac:dyDescent="0.4">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row>
    <row r="788" spans="1:40" ht="15" x14ac:dyDescent="0.4">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row>
    <row r="789" spans="1:40" ht="15" x14ac:dyDescent="0.4">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row>
    <row r="790" spans="1:40" ht="15" x14ac:dyDescent="0.4">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row>
    <row r="791" spans="1:40" ht="15" x14ac:dyDescent="0.4">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row>
    <row r="792" spans="1:40" ht="15" x14ac:dyDescent="0.4">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row>
    <row r="793" spans="1:40" ht="15" x14ac:dyDescent="0.4">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row>
    <row r="794" spans="1:40" ht="15" x14ac:dyDescent="0.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row>
    <row r="795" spans="1:40" ht="15" x14ac:dyDescent="0.4">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row>
    <row r="796" spans="1:40" ht="15" x14ac:dyDescent="0.4">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row>
    <row r="797" spans="1:40" ht="15" x14ac:dyDescent="0.4">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row>
    <row r="798" spans="1:40" ht="15" x14ac:dyDescent="0.4">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row>
    <row r="799" spans="1:40" ht="15" x14ac:dyDescent="0.4">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row>
    <row r="800" spans="1:40" ht="15" x14ac:dyDescent="0.4">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row>
    <row r="801" spans="1:40" ht="15" x14ac:dyDescent="0.4">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row>
    <row r="802" spans="1:40" ht="15" x14ac:dyDescent="0.4">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row>
    <row r="803" spans="1:40" ht="15" x14ac:dyDescent="0.4">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row>
    <row r="804" spans="1:40" ht="15" x14ac:dyDescent="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row>
    <row r="805" spans="1:40" ht="15" x14ac:dyDescent="0.4">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row>
    <row r="806" spans="1:40" ht="15" x14ac:dyDescent="0.4">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row>
    <row r="807" spans="1:40" ht="15" x14ac:dyDescent="0.4">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row>
    <row r="808" spans="1:40" ht="15" x14ac:dyDescent="0.4">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row>
    <row r="809" spans="1:40" ht="15" x14ac:dyDescent="0.4">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row>
    <row r="810" spans="1:40" ht="15" x14ac:dyDescent="0.4">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row>
    <row r="811" spans="1:40" ht="15" x14ac:dyDescent="0.4">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row>
    <row r="812" spans="1:40" ht="15" x14ac:dyDescent="0.4">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row>
    <row r="813" spans="1:40" ht="15" x14ac:dyDescent="0.4">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row>
    <row r="814" spans="1:40" ht="15" x14ac:dyDescent="0.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row>
    <row r="815" spans="1:40" ht="15" x14ac:dyDescent="0.4">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row>
    <row r="816" spans="1:40" ht="15" x14ac:dyDescent="0.4">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row>
    <row r="817" spans="1:40" ht="15" x14ac:dyDescent="0.4">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row>
    <row r="818" spans="1:40" ht="15" x14ac:dyDescent="0.4">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row>
    <row r="819" spans="1:40" ht="15" x14ac:dyDescent="0.4">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row>
    <row r="820" spans="1:40" ht="15" x14ac:dyDescent="0.4">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row>
    <row r="821" spans="1:40" ht="15" x14ac:dyDescent="0.4">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row>
    <row r="822" spans="1:40" ht="15" x14ac:dyDescent="0.4">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row>
    <row r="823" spans="1:40" ht="15" x14ac:dyDescent="0.4">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row>
    <row r="824" spans="1:40" ht="15" x14ac:dyDescent="0.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row>
    <row r="825" spans="1:40" ht="15" x14ac:dyDescent="0.4">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row>
    <row r="826" spans="1:40" ht="15" x14ac:dyDescent="0.4">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row>
    <row r="827" spans="1:40" ht="15" x14ac:dyDescent="0.4">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row>
    <row r="828" spans="1:40" ht="15" x14ac:dyDescent="0.4">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row>
    <row r="829" spans="1:40" ht="15" x14ac:dyDescent="0.4">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row>
    <row r="830" spans="1:40" ht="15" x14ac:dyDescent="0.4">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row>
    <row r="831" spans="1:40" ht="15" x14ac:dyDescent="0.4">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row>
    <row r="832" spans="1:40" ht="15" x14ac:dyDescent="0.4">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row>
    <row r="833" spans="1:40" ht="15" x14ac:dyDescent="0.4">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row>
    <row r="834" spans="1:40" ht="15" x14ac:dyDescent="0.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row>
    <row r="835" spans="1:40" ht="15" x14ac:dyDescent="0.4">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row>
    <row r="836" spans="1:40" ht="15" x14ac:dyDescent="0.4">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row>
    <row r="837" spans="1:40" ht="15" x14ac:dyDescent="0.4">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row>
    <row r="838" spans="1:40" ht="15" x14ac:dyDescent="0.4">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row>
    <row r="839" spans="1:40" ht="15" x14ac:dyDescent="0.4">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row>
    <row r="840" spans="1:40" ht="15" x14ac:dyDescent="0.4">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row>
    <row r="841" spans="1:40" ht="15" x14ac:dyDescent="0.4">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row>
    <row r="842" spans="1:40" ht="15" x14ac:dyDescent="0.4">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row>
    <row r="843" spans="1:40" ht="15" x14ac:dyDescent="0.4">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row>
    <row r="844" spans="1:40" ht="15" x14ac:dyDescent="0.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row>
    <row r="845" spans="1:40" ht="15" x14ac:dyDescent="0.4">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row>
    <row r="846" spans="1:40" ht="15" x14ac:dyDescent="0.4">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row>
    <row r="847" spans="1:40" ht="15" x14ac:dyDescent="0.4">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row>
    <row r="848" spans="1:40" ht="15" x14ac:dyDescent="0.4">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row>
    <row r="849" spans="1:40" ht="15" x14ac:dyDescent="0.4">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row>
    <row r="850" spans="1:40" ht="15" x14ac:dyDescent="0.4">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row>
    <row r="851" spans="1:40" ht="15" x14ac:dyDescent="0.4">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row>
    <row r="852" spans="1:40" ht="15" x14ac:dyDescent="0.4">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row>
    <row r="853" spans="1:40" ht="15" x14ac:dyDescent="0.4">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row>
    <row r="854" spans="1:40" ht="15" x14ac:dyDescent="0.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row>
    <row r="855" spans="1:40" ht="15" x14ac:dyDescent="0.4">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row>
    <row r="856" spans="1:40" ht="15" x14ac:dyDescent="0.4">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row>
    <row r="857" spans="1:40" ht="15" x14ac:dyDescent="0.4">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row>
    <row r="858" spans="1:40" ht="15" x14ac:dyDescent="0.4">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row>
    <row r="859" spans="1:40" ht="15" x14ac:dyDescent="0.4">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row>
    <row r="860" spans="1:40" ht="15" x14ac:dyDescent="0.4">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row>
    <row r="861" spans="1:40" ht="15" x14ac:dyDescent="0.4">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row>
    <row r="862" spans="1:40" ht="15" x14ac:dyDescent="0.4">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row>
    <row r="863" spans="1:40" ht="15" x14ac:dyDescent="0.4">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row>
    <row r="864" spans="1:40" ht="15" x14ac:dyDescent="0.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row>
    <row r="865" spans="1:40" ht="15" x14ac:dyDescent="0.4">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row>
    <row r="866" spans="1:40" ht="15" x14ac:dyDescent="0.4">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row>
    <row r="867" spans="1:40" ht="15" x14ac:dyDescent="0.4">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row>
    <row r="868" spans="1:40" ht="15" x14ac:dyDescent="0.4">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row>
    <row r="869" spans="1:40" ht="15" x14ac:dyDescent="0.4">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row>
    <row r="870" spans="1:40" ht="15" x14ac:dyDescent="0.4">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row>
    <row r="871" spans="1:40" ht="15" x14ac:dyDescent="0.4">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row>
    <row r="872" spans="1:40" ht="15" x14ac:dyDescent="0.4">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row>
    <row r="873" spans="1:40" ht="15" x14ac:dyDescent="0.4">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row>
    <row r="874" spans="1:40" ht="15" x14ac:dyDescent="0.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row>
    <row r="875" spans="1:40" ht="15" x14ac:dyDescent="0.4">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row>
    <row r="876" spans="1:40" ht="15" x14ac:dyDescent="0.4">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row>
    <row r="877" spans="1:40" ht="15" x14ac:dyDescent="0.4">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row>
    <row r="878" spans="1:40" ht="15" x14ac:dyDescent="0.4">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row>
    <row r="879" spans="1:40" ht="15" x14ac:dyDescent="0.4">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row>
    <row r="880" spans="1:40" ht="15" x14ac:dyDescent="0.4">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row>
    <row r="881" spans="1:40" ht="15" x14ac:dyDescent="0.4">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row>
    <row r="882" spans="1:40" ht="15" x14ac:dyDescent="0.4">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row>
    <row r="883" spans="1:40" ht="15" x14ac:dyDescent="0.4">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row>
    <row r="884" spans="1:40" ht="15" x14ac:dyDescent="0.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row>
    <row r="885" spans="1:40" ht="15" x14ac:dyDescent="0.4">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row>
    <row r="886" spans="1:40" ht="15" x14ac:dyDescent="0.4">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row>
    <row r="887" spans="1:40" ht="15" x14ac:dyDescent="0.4">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row>
    <row r="888" spans="1:40" ht="15" x14ac:dyDescent="0.4">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row>
    <row r="889" spans="1:40" ht="15" x14ac:dyDescent="0.4">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row>
    <row r="890" spans="1:40" ht="15" x14ac:dyDescent="0.4">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row>
    <row r="891" spans="1:40" ht="15" x14ac:dyDescent="0.4">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row>
    <row r="892" spans="1:40" ht="15" x14ac:dyDescent="0.4">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row>
    <row r="893" spans="1:40" ht="15" x14ac:dyDescent="0.4">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row>
    <row r="894" spans="1:40" ht="15" x14ac:dyDescent="0.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row>
    <row r="895" spans="1:40" ht="15" x14ac:dyDescent="0.4">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row>
    <row r="896" spans="1:40" ht="15" x14ac:dyDescent="0.4">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row>
    <row r="897" spans="1:40" ht="15" x14ac:dyDescent="0.4">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row>
    <row r="898" spans="1:40" ht="15" x14ac:dyDescent="0.4">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row>
    <row r="899" spans="1:40" ht="15" x14ac:dyDescent="0.4">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row>
    <row r="900" spans="1:40" ht="15" x14ac:dyDescent="0.4">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row>
    <row r="901" spans="1:40" ht="15" x14ac:dyDescent="0.4">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row>
    <row r="902" spans="1:40" ht="15" x14ac:dyDescent="0.4">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row>
    <row r="903" spans="1:40" ht="15" x14ac:dyDescent="0.4">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row>
    <row r="904" spans="1:40" ht="15" x14ac:dyDescent="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row>
    <row r="905" spans="1:40" ht="15" x14ac:dyDescent="0.4">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row>
    <row r="906" spans="1:40" ht="15" x14ac:dyDescent="0.4">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row>
    <row r="907" spans="1:40" ht="15" x14ac:dyDescent="0.4">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row>
    <row r="908" spans="1:40" ht="15" x14ac:dyDescent="0.4">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row>
    <row r="909" spans="1:40" ht="15" x14ac:dyDescent="0.4">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row>
    <row r="910" spans="1:40" ht="15" x14ac:dyDescent="0.4">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row>
    <row r="911" spans="1:40" ht="15" x14ac:dyDescent="0.4">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row>
    <row r="912" spans="1:40" ht="15" x14ac:dyDescent="0.4">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row>
    <row r="913" spans="1:40" ht="15" x14ac:dyDescent="0.4">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row>
    <row r="914" spans="1:40" ht="15" x14ac:dyDescent="0.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row>
    <row r="915" spans="1:40" ht="15" x14ac:dyDescent="0.4">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row>
    <row r="916" spans="1:40" ht="15" x14ac:dyDescent="0.4">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row>
    <row r="917" spans="1:40" ht="15" x14ac:dyDescent="0.4">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row>
    <row r="918" spans="1:40" ht="15" x14ac:dyDescent="0.4">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row>
    <row r="919" spans="1:40" ht="15" x14ac:dyDescent="0.4">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row>
    <row r="920" spans="1:40" ht="15" x14ac:dyDescent="0.4">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row>
    <row r="921" spans="1:40" ht="15" x14ac:dyDescent="0.4">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row>
    <row r="922" spans="1:40" ht="15" x14ac:dyDescent="0.4">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row>
    <row r="923" spans="1:40" ht="15" x14ac:dyDescent="0.4">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row>
    <row r="924" spans="1:40" ht="15" x14ac:dyDescent="0.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row>
    <row r="925" spans="1:40" ht="15" x14ac:dyDescent="0.4">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row>
    <row r="926" spans="1:40" ht="15" x14ac:dyDescent="0.4">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row>
    <row r="927" spans="1:40" ht="15" x14ac:dyDescent="0.4">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row>
    <row r="928" spans="1:40" ht="15" x14ac:dyDescent="0.4">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row>
    <row r="929" spans="1:40" ht="15" x14ac:dyDescent="0.4">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row>
    <row r="930" spans="1:40" ht="15" x14ac:dyDescent="0.4">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row>
    <row r="931" spans="1:40" ht="15" x14ac:dyDescent="0.4">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row>
    <row r="932" spans="1:40" ht="15" x14ac:dyDescent="0.4">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row>
    <row r="933" spans="1:40" ht="15" x14ac:dyDescent="0.4">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row>
    <row r="934" spans="1:40" ht="15" x14ac:dyDescent="0.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row>
    <row r="935" spans="1:40" ht="15" x14ac:dyDescent="0.4">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row>
    <row r="936" spans="1:40" ht="15" x14ac:dyDescent="0.4">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row>
    <row r="937" spans="1:40" ht="15" x14ac:dyDescent="0.4">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row>
    <row r="938" spans="1:40" ht="15" x14ac:dyDescent="0.4">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row>
    <row r="939" spans="1:40" ht="15" x14ac:dyDescent="0.4">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row>
    <row r="940" spans="1:40" ht="15" x14ac:dyDescent="0.4">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row>
    <row r="941" spans="1:40" ht="15" x14ac:dyDescent="0.4">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row>
    <row r="942" spans="1:40" ht="15" x14ac:dyDescent="0.4">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row>
    <row r="943" spans="1:40" ht="15" x14ac:dyDescent="0.4">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row>
    <row r="944" spans="1:40" ht="15" x14ac:dyDescent="0.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row>
    <row r="945" spans="1:40" ht="15" x14ac:dyDescent="0.4">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row>
    <row r="946" spans="1:40" ht="15" x14ac:dyDescent="0.4">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row>
    <row r="947" spans="1:40" ht="15" x14ac:dyDescent="0.4">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row>
    <row r="948" spans="1:40" ht="15" x14ac:dyDescent="0.4">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row>
    <row r="949" spans="1:40" ht="15" x14ac:dyDescent="0.4">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row>
    <row r="950" spans="1:40" ht="15" x14ac:dyDescent="0.4">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row>
    <row r="951" spans="1:40" ht="15" x14ac:dyDescent="0.4">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row>
    <row r="952" spans="1:40" ht="15" x14ac:dyDescent="0.4">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row>
    <row r="953" spans="1:40" ht="15" x14ac:dyDescent="0.4">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row>
    <row r="954" spans="1:40" ht="15" x14ac:dyDescent="0.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row>
    <row r="955" spans="1:40" ht="15" x14ac:dyDescent="0.4">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row>
    <row r="956" spans="1:40" ht="15" x14ac:dyDescent="0.4">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row>
    <row r="957" spans="1:40" ht="15" x14ac:dyDescent="0.4">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row>
    <row r="958" spans="1:40" ht="15" x14ac:dyDescent="0.4">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row>
    <row r="959" spans="1:40" ht="15" x14ac:dyDescent="0.4">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row>
    <row r="960" spans="1:40" ht="15" x14ac:dyDescent="0.4">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row>
    <row r="961" spans="1:40" ht="15" x14ac:dyDescent="0.4">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row>
    <row r="962" spans="1:40" ht="15" x14ac:dyDescent="0.4">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row>
    <row r="963" spans="1:40" ht="15" x14ac:dyDescent="0.4">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row>
    <row r="964" spans="1:40" ht="15" x14ac:dyDescent="0.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row>
    <row r="965" spans="1:40" ht="15" x14ac:dyDescent="0.4">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row>
    <row r="966" spans="1:40" ht="15" x14ac:dyDescent="0.4">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row>
    <row r="967" spans="1:40" ht="15" x14ac:dyDescent="0.4">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row>
    <row r="968" spans="1:40" ht="15" x14ac:dyDescent="0.4">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row>
    <row r="969" spans="1:40" ht="15" x14ac:dyDescent="0.4">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row>
    <row r="970" spans="1:40" ht="15" x14ac:dyDescent="0.4">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row>
    <row r="971" spans="1:40" ht="15" x14ac:dyDescent="0.4">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row>
    <row r="972" spans="1:40" ht="15" x14ac:dyDescent="0.4">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row>
    <row r="973" spans="1:40" ht="15" x14ac:dyDescent="0.4">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row>
    <row r="974" spans="1:40" ht="15" x14ac:dyDescent="0.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row>
    <row r="975" spans="1:40" ht="15" x14ac:dyDescent="0.4">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row>
    <row r="976" spans="1:40" ht="15" x14ac:dyDescent="0.4">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row>
    <row r="977" spans="1:40" ht="15" x14ac:dyDescent="0.4">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row>
    <row r="978" spans="1:40" ht="15" x14ac:dyDescent="0.4">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row>
    <row r="979" spans="1:40" ht="15" x14ac:dyDescent="0.4">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row>
    <row r="980" spans="1:40" ht="15" x14ac:dyDescent="0.4">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row>
    <row r="981" spans="1:40" ht="15" x14ac:dyDescent="0.4">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row>
    <row r="982" spans="1:40" ht="15" x14ac:dyDescent="0.4">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row>
    <row r="983" spans="1:40" ht="15" x14ac:dyDescent="0.4">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row>
    <row r="984" spans="1:40" ht="15" x14ac:dyDescent="0.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row>
    <row r="985" spans="1:40" ht="15" x14ac:dyDescent="0.4">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row>
    <row r="986" spans="1:40" ht="15" x14ac:dyDescent="0.4">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row>
    <row r="987" spans="1:40" ht="15" x14ac:dyDescent="0.4">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row>
    <row r="988" spans="1:40" ht="15" x14ac:dyDescent="0.4">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row>
    <row r="989" spans="1:40" ht="15" x14ac:dyDescent="0.4">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row>
    <row r="990" spans="1:40" ht="15" x14ac:dyDescent="0.4">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row>
    <row r="991" spans="1:40" ht="15" x14ac:dyDescent="0.4">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row>
    <row r="992" spans="1:40" ht="15" x14ac:dyDescent="0.4">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row>
    <row r="993" spans="1:40" ht="15" x14ac:dyDescent="0.4">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row>
    <row r="994" spans="1:40" ht="15" x14ac:dyDescent="0.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row>
    <row r="995" spans="1:40" ht="15" x14ac:dyDescent="0.4">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row>
    <row r="996" spans="1:40" ht="15" x14ac:dyDescent="0.4">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row>
    <row r="997" spans="1:40" ht="15" x14ac:dyDescent="0.4">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row>
    <row r="998" spans="1:40" ht="15" x14ac:dyDescent="0.4">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row>
    <row r="999" spans="1:40" ht="15" x14ac:dyDescent="0.4">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c r="AH999" s="13"/>
      <c r="AI999" s="13"/>
      <c r="AJ999" s="13"/>
      <c r="AK999" s="13"/>
      <c r="AL999" s="13"/>
      <c r="AM999" s="13"/>
      <c r="AN999" s="13"/>
    </row>
    <row r="1000" spans="1:40" ht="15" x14ac:dyDescent="0.4">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row>
    <row r="1001" spans="1:40" ht="15" x14ac:dyDescent="0.4">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c r="AD1001" s="13"/>
      <c r="AE1001" s="13"/>
      <c r="AF1001" s="13"/>
      <c r="AG1001" s="13"/>
      <c r="AH1001" s="13"/>
      <c r="AI1001" s="13"/>
      <c r="AJ1001" s="13"/>
      <c r="AK1001" s="13"/>
      <c r="AL1001" s="13"/>
      <c r="AM1001" s="13"/>
      <c r="AN1001" s="13"/>
    </row>
    <row r="1002" spans="1:40" ht="15" x14ac:dyDescent="0.4">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c r="AE1002" s="13"/>
      <c r="AF1002" s="13"/>
      <c r="AG1002" s="13"/>
      <c r="AH1002" s="13"/>
      <c r="AI1002" s="13"/>
      <c r="AJ1002" s="13"/>
      <c r="AK1002" s="13"/>
      <c r="AL1002" s="13"/>
      <c r="AM1002" s="13"/>
      <c r="AN1002" s="13"/>
    </row>
    <row r="1003" spans="1:40" ht="15" x14ac:dyDescent="0.4">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c r="AE1003" s="13"/>
      <c r="AF1003" s="13"/>
      <c r="AG1003" s="13"/>
      <c r="AH1003" s="13"/>
      <c r="AI1003" s="13"/>
      <c r="AJ1003" s="13"/>
      <c r="AK1003" s="13"/>
      <c r="AL1003" s="13"/>
      <c r="AM1003" s="13"/>
      <c r="AN1003" s="13"/>
    </row>
    <row r="1004" spans="1:40" ht="15" x14ac:dyDescent="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c r="AD1004" s="13"/>
      <c r="AE1004" s="13"/>
      <c r="AF1004" s="13"/>
      <c r="AG1004" s="13"/>
      <c r="AH1004" s="13"/>
      <c r="AI1004" s="13"/>
      <c r="AJ1004" s="13"/>
      <c r="AK1004" s="13"/>
      <c r="AL1004" s="13"/>
      <c r="AM1004" s="13"/>
      <c r="AN1004" s="13"/>
    </row>
    <row r="1005" spans="1:40" ht="15" x14ac:dyDescent="0.4">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c r="AB1005" s="13"/>
      <c r="AC1005" s="13"/>
      <c r="AD1005" s="13"/>
      <c r="AE1005" s="13"/>
      <c r="AF1005" s="13"/>
      <c r="AG1005" s="13"/>
      <c r="AH1005" s="13"/>
      <c r="AI1005" s="13"/>
      <c r="AJ1005" s="13"/>
      <c r="AK1005" s="13"/>
      <c r="AL1005" s="13"/>
      <c r="AM1005" s="13"/>
      <c r="AN1005" s="13"/>
    </row>
    <row r="1006" spans="1:40" ht="15" x14ac:dyDescent="0.4">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c r="AB1006" s="13"/>
      <c r="AC1006" s="13"/>
      <c r="AD1006" s="13"/>
      <c r="AE1006" s="13"/>
      <c r="AF1006" s="13"/>
      <c r="AG1006" s="13"/>
      <c r="AH1006" s="13"/>
      <c r="AI1006" s="13"/>
      <c r="AJ1006" s="13"/>
      <c r="AK1006" s="13"/>
      <c r="AL1006" s="13"/>
      <c r="AM1006" s="13"/>
      <c r="AN1006" s="13"/>
    </row>
    <row r="1007" spans="1:40" ht="15" x14ac:dyDescent="0.4">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c r="AB1007" s="13"/>
      <c r="AC1007" s="13"/>
      <c r="AD1007" s="13"/>
      <c r="AE1007" s="13"/>
      <c r="AF1007" s="13"/>
      <c r="AG1007" s="13"/>
      <c r="AH1007" s="13"/>
      <c r="AI1007" s="13"/>
      <c r="AJ1007" s="13"/>
      <c r="AK1007" s="13"/>
      <c r="AL1007" s="13"/>
      <c r="AM1007" s="13"/>
      <c r="AN1007" s="13"/>
    </row>
    <row r="1008" spans="1:40" ht="15" x14ac:dyDescent="0.4">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c r="AB1008" s="13"/>
      <c r="AC1008" s="13"/>
      <c r="AD1008" s="13"/>
      <c r="AE1008" s="13"/>
      <c r="AF1008" s="13"/>
      <c r="AG1008" s="13"/>
      <c r="AH1008" s="13"/>
      <c r="AI1008" s="13"/>
      <c r="AJ1008" s="13"/>
      <c r="AK1008" s="13"/>
      <c r="AL1008" s="13"/>
      <c r="AM1008" s="13"/>
      <c r="AN1008" s="13"/>
    </row>
    <row r="1009" spans="1:40" ht="15" x14ac:dyDescent="0.4">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c r="AB1009" s="13"/>
      <c r="AC1009" s="13"/>
      <c r="AD1009" s="13"/>
      <c r="AE1009" s="13"/>
      <c r="AF1009" s="13"/>
      <c r="AG1009" s="13"/>
      <c r="AH1009" s="13"/>
      <c r="AI1009" s="13"/>
      <c r="AJ1009" s="13"/>
      <c r="AK1009" s="13"/>
      <c r="AL1009" s="13"/>
      <c r="AM1009" s="13"/>
      <c r="AN1009" s="13"/>
    </row>
    <row r="1010" spans="1:40" ht="15" x14ac:dyDescent="0.4">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c r="AB1010" s="13"/>
      <c r="AC1010" s="13"/>
      <c r="AD1010" s="13"/>
      <c r="AE1010" s="13"/>
      <c r="AF1010" s="13"/>
      <c r="AG1010" s="13"/>
      <c r="AH1010" s="13"/>
      <c r="AI1010" s="13"/>
      <c r="AJ1010" s="13"/>
      <c r="AK1010" s="13"/>
      <c r="AL1010" s="13"/>
      <c r="AM1010" s="13"/>
      <c r="AN1010" s="13"/>
    </row>
    <row r="1011" spans="1:40" ht="15" x14ac:dyDescent="0.4">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c r="AB1011" s="13"/>
      <c r="AC1011" s="13"/>
      <c r="AD1011" s="13"/>
      <c r="AE1011" s="13"/>
      <c r="AF1011" s="13"/>
      <c r="AG1011" s="13"/>
      <c r="AH1011" s="13"/>
      <c r="AI1011" s="13"/>
      <c r="AJ1011" s="13"/>
      <c r="AK1011" s="13"/>
      <c r="AL1011" s="13"/>
      <c r="AM1011" s="13"/>
      <c r="AN1011" s="13"/>
    </row>
    <row r="1012" spans="1:40" ht="15" x14ac:dyDescent="0.4">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c r="AB1012" s="13"/>
      <c r="AC1012" s="13"/>
      <c r="AD1012" s="13"/>
      <c r="AE1012" s="13"/>
      <c r="AF1012" s="13"/>
      <c r="AG1012" s="13"/>
      <c r="AH1012" s="13"/>
      <c r="AI1012" s="13"/>
      <c r="AJ1012" s="13"/>
      <c r="AK1012" s="13"/>
      <c r="AL1012" s="13"/>
      <c r="AM1012" s="13"/>
      <c r="AN1012" s="13"/>
    </row>
    <row r="1013" spans="1:40" ht="15" x14ac:dyDescent="0.4">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c r="AB1013" s="13"/>
      <c r="AC1013" s="13"/>
      <c r="AD1013" s="13"/>
      <c r="AE1013" s="13"/>
      <c r="AF1013" s="13"/>
      <c r="AG1013" s="13"/>
      <c r="AH1013" s="13"/>
      <c r="AI1013" s="13"/>
      <c r="AJ1013" s="13"/>
      <c r="AK1013" s="13"/>
      <c r="AL1013" s="13"/>
      <c r="AM1013" s="13"/>
      <c r="AN1013" s="13"/>
    </row>
    <row r="1014" spans="1:40" ht="15" x14ac:dyDescent="0.4">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c r="AB1014" s="13"/>
      <c r="AC1014" s="13"/>
      <c r="AD1014" s="13"/>
      <c r="AE1014" s="13"/>
      <c r="AF1014" s="13"/>
      <c r="AG1014" s="13"/>
      <c r="AH1014" s="13"/>
      <c r="AI1014" s="13"/>
      <c r="AJ1014" s="13"/>
      <c r="AK1014" s="13"/>
      <c r="AL1014" s="13"/>
      <c r="AM1014" s="13"/>
      <c r="AN1014" s="13"/>
    </row>
    <row r="1015" spans="1:40" ht="15" x14ac:dyDescent="0.4">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c r="AB1015" s="13"/>
      <c r="AC1015" s="13"/>
      <c r="AD1015" s="13"/>
      <c r="AE1015" s="13"/>
      <c r="AF1015" s="13"/>
      <c r="AG1015" s="13"/>
      <c r="AH1015" s="13"/>
      <c r="AI1015" s="13"/>
      <c r="AJ1015" s="13"/>
      <c r="AK1015" s="13"/>
      <c r="AL1015" s="13"/>
      <c r="AM1015" s="13"/>
      <c r="AN1015" s="13"/>
    </row>
    <row r="1016" spans="1:40" ht="15" x14ac:dyDescent="0.4">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c r="AB1016" s="13"/>
      <c r="AC1016" s="13"/>
      <c r="AD1016" s="13"/>
      <c r="AE1016" s="13"/>
      <c r="AF1016" s="13"/>
      <c r="AG1016" s="13"/>
      <c r="AH1016" s="13"/>
      <c r="AI1016" s="13"/>
      <c r="AJ1016" s="13"/>
      <c r="AK1016" s="13"/>
      <c r="AL1016" s="13"/>
      <c r="AM1016" s="13"/>
      <c r="AN1016" s="13"/>
    </row>
    <row r="1017" spans="1:40" ht="15" x14ac:dyDescent="0.4">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c r="AB1017" s="13"/>
      <c r="AC1017" s="13"/>
      <c r="AD1017" s="13"/>
      <c r="AE1017" s="13"/>
      <c r="AF1017" s="13"/>
      <c r="AG1017" s="13"/>
      <c r="AH1017" s="13"/>
      <c r="AI1017" s="13"/>
      <c r="AJ1017" s="13"/>
      <c r="AK1017" s="13"/>
      <c r="AL1017" s="13"/>
      <c r="AM1017" s="13"/>
      <c r="AN1017" s="13"/>
    </row>
    <row r="1018" spans="1:40" ht="15" x14ac:dyDescent="0.4">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c r="AB1018" s="13"/>
      <c r="AC1018" s="13"/>
      <c r="AD1018" s="13"/>
      <c r="AE1018" s="13"/>
      <c r="AF1018" s="13"/>
      <c r="AG1018" s="13"/>
      <c r="AH1018" s="13"/>
      <c r="AI1018" s="13"/>
      <c r="AJ1018" s="13"/>
      <c r="AK1018" s="13"/>
      <c r="AL1018" s="13"/>
      <c r="AM1018" s="13"/>
      <c r="AN1018" s="13"/>
    </row>
    <row r="1019" spans="1:40" ht="15" x14ac:dyDescent="0.4">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c r="AB1019" s="13"/>
      <c r="AC1019" s="13"/>
      <c r="AD1019" s="13"/>
      <c r="AE1019" s="13"/>
      <c r="AF1019" s="13"/>
      <c r="AG1019" s="13"/>
      <c r="AH1019" s="13"/>
      <c r="AI1019" s="13"/>
      <c r="AJ1019" s="13"/>
      <c r="AK1019" s="13"/>
      <c r="AL1019" s="13"/>
      <c r="AM1019" s="13"/>
      <c r="AN1019" s="13"/>
    </row>
    <row r="1020" spans="1:40" ht="15" x14ac:dyDescent="0.4">
      <c r="A1020" s="13"/>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c r="AA1020" s="13"/>
      <c r="AB1020" s="13"/>
      <c r="AC1020" s="13"/>
      <c r="AD1020" s="13"/>
      <c r="AE1020" s="13"/>
      <c r="AF1020" s="13"/>
      <c r="AG1020" s="13"/>
      <c r="AH1020" s="13"/>
      <c r="AI1020" s="13"/>
      <c r="AJ1020" s="13"/>
      <c r="AK1020" s="13"/>
      <c r="AL1020" s="13"/>
      <c r="AM1020" s="13"/>
      <c r="AN1020" s="13"/>
    </row>
    <row r="1021" spans="1:40" ht="15" x14ac:dyDescent="0.4">
      <c r="A1021" s="13"/>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c r="AA1021" s="13"/>
      <c r="AB1021" s="13"/>
      <c r="AC1021" s="13"/>
      <c r="AD1021" s="13"/>
      <c r="AE1021" s="13"/>
      <c r="AF1021" s="13"/>
      <c r="AG1021" s="13"/>
      <c r="AH1021" s="13"/>
      <c r="AI1021" s="13"/>
      <c r="AJ1021" s="13"/>
      <c r="AK1021" s="13"/>
      <c r="AL1021" s="13"/>
      <c r="AM1021" s="13"/>
      <c r="AN1021" s="13"/>
    </row>
    <row r="1022" spans="1:40" ht="15" x14ac:dyDescent="0.4">
      <c r="A1022" s="13"/>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c r="X1022" s="13"/>
      <c r="Y1022" s="13"/>
      <c r="Z1022" s="13"/>
      <c r="AA1022" s="13"/>
      <c r="AB1022" s="13"/>
      <c r="AC1022" s="13"/>
      <c r="AD1022" s="13"/>
      <c r="AE1022" s="13"/>
      <c r="AF1022" s="13"/>
      <c r="AG1022" s="13"/>
      <c r="AH1022" s="13"/>
      <c r="AI1022" s="13"/>
      <c r="AJ1022" s="13"/>
      <c r="AK1022" s="13"/>
      <c r="AL1022" s="13"/>
      <c r="AM1022" s="13"/>
      <c r="AN1022" s="13"/>
    </row>
    <row r="1023" spans="1:40" ht="15" x14ac:dyDescent="0.4">
      <c r="A1023" s="13"/>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c r="X1023" s="13"/>
      <c r="Y1023" s="13"/>
      <c r="Z1023" s="13"/>
      <c r="AA1023" s="13"/>
      <c r="AB1023" s="13"/>
      <c r="AC1023" s="13"/>
      <c r="AD1023" s="13"/>
      <c r="AE1023" s="13"/>
      <c r="AF1023" s="13"/>
      <c r="AG1023" s="13"/>
      <c r="AH1023" s="13"/>
      <c r="AI1023" s="13"/>
      <c r="AJ1023" s="13"/>
      <c r="AK1023" s="13"/>
      <c r="AL1023" s="13"/>
      <c r="AM1023" s="13"/>
      <c r="AN1023" s="13"/>
    </row>
    <row r="1024" spans="1:40" ht="15" x14ac:dyDescent="0.4">
      <c r="A1024" s="13"/>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c r="X1024" s="13"/>
      <c r="Y1024" s="13"/>
      <c r="Z1024" s="13"/>
      <c r="AA1024" s="13"/>
      <c r="AB1024" s="13"/>
      <c r="AC1024" s="13"/>
      <c r="AD1024" s="13"/>
      <c r="AE1024" s="13"/>
      <c r="AF1024" s="13"/>
      <c r="AG1024" s="13"/>
      <c r="AH1024" s="13"/>
      <c r="AI1024" s="13"/>
      <c r="AJ1024" s="13"/>
      <c r="AK1024" s="13"/>
      <c r="AL1024" s="13"/>
      <c r="AM1024" s="13"/>
      <c r="AN1024" s="13"/>
    </row>
    <row r="1025" spans="1:40" ht="15" x14ac:dyDescent="0.4">
      <c r="A1025" s="13"/>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c r="X1025" s="13"/>
      <c r="Y1025" s="13"/>
      <c r="Z1025" s="13"/>
      <c r="AA1025" s="13"/>
      <c r="AB1025" s="13"/>
      <c r="AC1025" s="13"/>
      <c r="AD1025" s="13"/>
      <c r="AE1025" s="13"/>
      <c r="AF1025" s="13"/>
      <c r="AG1025" s="13"/>
      <c r="AH1025" s="13"/>
      <c r="AI1025" s="13"/>
      <c r="AJ1025" s="13"/>
      <c r="AK1025" s="13"/>
      <c r="AL1025" s="13"/>
      <c r="AM1025" s="13"/>
      <c r="AN1025" s="13"/>
    </row>
    <row r="1026" spans="1:40" ht="15" x14ac:dyDescent="0.4">
      <c r="A1026" s="13"/>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c r="X1026" s="13"/>
      <c r="Y1026" s="13"/>
      <c r="Z1026" s="13"/>
      <c r="AA1026" s="13"/>
      <c r="AB1026" s="13"/>
      <c r="AC1026" s="13"/>
      <c r="AD1026" s="13"/>
      <c r="AE1026" s="13"/>
      <c r="AF1026" s="13"/>
      <c r="AG1026" s="13"/>
      <c r="AH1026" s="13"/>
      <c r="AI1026" s="13"/>
      <c r="AJ1026" s="13"/>
      <c r="AK1026" s="13"/>
      <c r="AL1026" s="13"/>
      <c r="AM1026" s="13"/>
      <c r="AN1026" s="13"/>
    </row>
    <row r="1027" spans="1:40" ht="15" x14ac:dyDescent="0.4">
      <c r="A1027" s="13"/>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c r="X1027" s="13"/>
      <c r="Y1027" s="13"/>
      <c r="Z1027" s="13"/>
      <c r="AA1027" s="13"/>
      <c r="AB1027" s="13"/>
      <c r="AC1027" s="13"/>
      <c r="AD1027" s="13"/>
      <c r="AE1027" s="13"/>
      <c r="AF1027" s="13"/>
      <c r="AG1027" s="13"/>
      <c r="AH1027" s="13"/>
      <c r="AI1027" s="13"/>
      <c r="AJ1027" s="13"/>
      <c r="AK1027" s="13"/>
      <c r="AL1027" s="13"/>
      <c r="AM1027" s="13"/>
      <c r="AN1027" s="13"/>
    </row>
    <row r="1028" spans="1:40" ht="15" x14ac:dyDescent="0.4">
      <c r="A1028" s="13"/>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c r="X1028" s="13"/>
      <c r="Y1028" s="13"/>
      <c r="Z1028" s="13"/>
      <c r="AA1028" s="13"/>
      <c r="AB1028" s="13"/>
      <c r="AC1028" s="13"/>
      <c r="AD1028" s="13"/>
      <c r="AE1028" s="13"/>
      <c r="AF1028" s="13"/>
      <c r="AG1028" s="13"/>
      <c r="AH1028" s="13"/>
      <c r="AI1028" s="13"/>
      <c r="AJ1028" s="13"/>
      <c r="AK1028" s="13"/>
      <c r="AL1028" s="13"/>
      <c r="AM1028" s="13"/>
      <c r="AN1028" s="13"/>
    </row>
    <row r="1029" spans="1:40" ht="15" x14ac:dyDescent="0.4">
      <c r="A1029" s="13"/>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c r="X1029" s="13"/>
      <c r="Y1029" s="13"/>
      <c r="Z1029" s="13"/>
      <c r="AA1029" s="13"/>
      <c r="AB1029" s="13"/>
      <c r="AC1029" s="13"/>
      <c r="AD1029" s="13"/>
      <c r="AE1029" s="13"/>
      <c r="AF1029" s="13"/>
      <c r="AG1029" s="13"/>
      <c r="AH1029" s="13"/>
      <c r="AI1029" s="13"/>
      <c r="AJ1029" s="13"/>
      <c r="AK1029" s="13"/>
      <c r="AL1029" s="13"/>
      <c r="AM1029" s="13"/>
      <c r="AN1029" s="13"/>
    </row>
    <row r="1030" spans="1:40" ht="15" x14ac:dyDescent="0.4">
      <c r="A1030" s="13"/>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c r="X1030" s="13"/>
      <c r="Y1030" s="13"/>
      <c r="Z1030" s="13"/>
      <c r="AA1030" s="13"/>
      <c r="AB1030" s="13"/>
      <c r="AC1030" s="13"/>
      <c r="AD1030" s="13"/>
      <c r="AE1030" s="13"/>
      <c r="AF1030" s="13"/>
      <c r="AG1030" s="13"/>
      <c r="AH1030" s="13"/>
      <c r="AI1030" s="13"/>
      <c r="AJ1030" s="13"/>
      <c r="AK1030" s="13"/>
      <c r="AL1030" s="13"/>
      <c r="AM1030" s="13"/>
      <c r="AN1030" s="13"/>
    </row>
    <row r="1031" spans="1:40" ht="15" x14ac:dyDescent="0.4">
      <c r="A1031" s="13"/>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c r="X1031" s="13"/>
      <c r="Y1031" s="13"/>
      <c r="Z1031" s="13"/>
      <c r="AA1031" s="13"/>
      <c r="AB1031" s="13"/>
      <c r="AC1031" s="13"/>
      <c r="AD1031" s="13"/>
      <c r="AE1031" s="13"/>
      <c r="AF1031" s="13"/>
      <c r="AG1031" s="13"/>
      <c r="AH1031" s="13"/>
      <c r="AI1031" s="13"/>
      <c r="AJ1031" s="13"/>
      <c r="AK1031" s="13"/>
      <c r="AL1031" s="13"/>
      <c r="AM1031" s="13"/>
      <c r="AN1031" s="13"/>
    </row>
    <row r="1032" spans="1:40" ht="15" x14ac:dyDescent="0.4">
      <c r="A1032" s="13"/>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c r="X1032" s="13"/>
      <c r="Y1032" s="13"/>
      <c r="Z1032" s="13"/>
      <c r="AA1032" s="13"/>
      <c r="AB1032" s="13"/>
      <c r="AC1032" s="13"/>
      <c r="AD1032" s="13"/>
      <c r="AE1032" s="13"/>
      <c r="AF1032" s="13"/>
      <c r="AG1032" s="13"/>
      <c r="AH1032" s="13"/>
      <c r="AI1032" s="13"/>
      <c r="AJ1032" s="13"/>
      <c r="AK1032" s="13"/>
      <c r="AL1032" s="13"/>
      <c r="AM1032" s="13"/>
      <c r="AN1032" s="13"/>
    </row>
  </sheetData>
  <mergeCells count="133">
    <mergeCell ref="C42:D42"/>
    <mergeCell ref="B43:B44"/>
    <mergeCell ref="B45:B46"/>
    <mergeCell ref="B49:C49"/>
    <mergeCell ref="I80:P80"/>
    <mergeCell ref="I83:P84"/>
    <mergeCell ref="I86:P89"/>
    <mergeCell ref="I63:P64"/>
    <mergeCell ref="I65:P65"/>
    <mergeCell ref="I66:P68"/>
    <mergeCell ref="I71:P72"/>
    <mergeCell ref="I73:P73"/>
    <mergeCell ref="I74:P75"/>
    <mergeCell ref="I78:P79"/>
    <mergeCell ref="B52:C52"/>
    <mergeCell ref="C55:D55"/>
    <mergeCell ref="B60:D60"/>
    <mergeCell ref="B63:C63"/>
    <mergeCell ref="C64:C65"/>
    <mergeCell ref="J2:O6"/>
    <mergeCell ref="B10:D10"/>
    <mergeCell ref="I14:I15"/>
    <mergeCell ref="J14:J15"/>
    <mergeCell ref="L14:R17"/>
    <mergeCell ref="I16:I17"/>
    <mergeCell ref="J16:J17"/>
    <mergeCell ref="F43:F44"/>
    <mergeCell ref="G43:G44"/>
    <mergeCell ref="H43:H46"/>
    <mergeCell ref="F45:F46"/>
    <mergeCell ref="G45:G46"/>
    <mergeCell ref="E64:E65"/>
    <mergeCell ref="F64:F65"/>
    <mergeCell ref="B13:C13"/>
    <mergeCell ref="B20:C20"/>
    <mergeCell ref="B25:C25"/>
    <mergeCell ref="B30:C30"/>
    <mergeCell ref="B35:C35"/>
    <mergeCell ref="F72:F73"/>
    <mergeCell ref="E79:E80"/>
    <mergeCell ref="F79:F80"/>
    <mergeCell ref="E84:E85"/>
    <mergeCell ref="F84:F85"/>
    <mergeCell ref="L20:P22"/>
    <mergeCell ref="L25:P27"/>
    <mergeCell ref="L30:P32"/>
    <mergeCell ref="L35:R38"/>
    <mergeCell ref="L42:P46"/>
    <mergeCell ref="L49:P51"/>
    <mergeCell ref="L55:P57"/>
    <mergeCell ref="B95:C95"/>
    <mergeCell ref="I95:P96"/>
    <mergeCell ref="I97:P97"/>
    <mergeCell ref="I98:P101"/>
    <mergeCell ref="B78:C78"/>
    <mergeCell ref="B83:C83"/>
    <mergeCell ref="I85:P85"/>
    <mergeCell ref="B87:C87"/>
    <mergeCell ref="B89:C89"/>
    <mergeCell ref="B90:C90"/>
    <mergeCell ref="B92:G92"/>
    <mergeCell ref="B152:I152"/>
    <mergeCell ref="B153:I153"/>
    <mergeCell ref="B154:I154"/>
    <mergeCell ref="J153:Q153"/>
    <mergeCell ref="J154:Q154"/>
    <mergeCell ref="B149:I149"/>
    <mergeCell ref="J149:Q149"/>
    <mergeCell ref="B150:I150"/>
    <mergeCell ref="J150:Q150"/>
    <mergeCell ref="B151:I151"/>
    <mergeCell ref="J151:Q151"/>
    <mergeCell ref="J152:Q152"/>
    <mergeCell ref="B116:D116"/>
    <mergeCell ref="B119:C119"/>
    <mergeCell ref="B120:I120"/>
    <mergeCell ref="J120:Q120"/>
    <mergeCell ref="B121:I121"/>
    <mergeCell ref="J121:Q121"/>
    <mergeCell ref="J122:Q122"/>
    <mergeCell ref="B122:I122"/>
    <mergeCell ref="B123:I123"/>
    <mergeCell ref="J123:Q123"/>
    <mergeCell ref="B124:I124"/>
    <mergeCell ref="B125:I125"/>
    <mergeCell ref="J125:Q125"/>
    <mergeCell ref="B126:I126"/>
    <mergeCell ref="J126:Q126"/>
    <mergeCell ref="B127:I127"/>
    <mergeCell ref="J127:Q127"/>
    <mergeCell ref="B128:I128"/>
    <mergeCell ref="J128:Q128"/>
    <mergeCell ref="J124:Q124"/>
    <mergeCell ref="B129:I129"/>
    <mergeCell ref="J129:Q129"/>
    <mergeCell ref="J130:Q130"/>
    <mergeCell ref="B130:I130"/>
    <mergeCell ref="B131:I131"/>
    <mergeCell ref="B132:I132"/>
    <mergeCell ref="B133:I133"/>
    <mergeCell ref="B134:I134"/>
    <mergeCell ref="B135:I135"/>
    <mergeCell ref="B136:I136"/>
    <mergeCell ref="J131:Q131"/>
    <mergeCell ref="J132:Q132"/>
    <mergeCell ref="J133:Q133"/>
    <mergeCell ref="J134:Q134"/>
    <mergeCell ref="J135:Q135"/>
    <mergeCell ref="J136:Q136"/>
    <mergeCell ref="J137:Q137"/>
    <mergeCell ref="B137:I137"/>
    <mergeCell ref="B147:I147"/>
    <mergeCell ref="J147:Q147"/>
    <mergeCell ref="B148:I148"/>
    <mergeCell ref="J148:Q148"/>
    <mergeCell ref="B138:I138"/>
    <mergeCell ref="B139:I139"/>
    <mergeCell ref="B140:I140"/>
    <mergeCell ref="B141:I141"/>
    <mergeCell ref="B142:I142"/>
    <mergeCell ref="B143:I143"/>
    <mergeCell ref="B144:I144"/>
    <mergeCell ref="B145:I145"/>
    <mergeCell ref="B146:I146"/>
    <mergeCell ref="J145:Q145"/>
    <mergeCell ref="J146:Q146"/>
    <mergeCell ref="J138:Q138"/>
    <mergeCell ref="J139:Q139"/>
    <mergeCell ref="J140:Q140"/>
    <mergeCell ref="J141:Q141"/>
    <mergeCell ref="J142:Q142"/>
    <mergeCell ref="J143:Q143"/>
    <mergeCell ref="J144:Q14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31</vt:i4>
      </vt:variant>
    </vt:vector>
  </HeadingPairs>
  <TitlesOfParts>
    <vt:vector size="33" baseType="lpstr">
      <vt:lpstr>Survey_Responses</vt:lpstr>
      <vt:lpstr>Insights</vt:lpstr>
      <vt:lpstr>Age_col</vt:lpstr>
      <vt:lpstr>Cart_customization_col</vt:lpstr>
      <vt:lpstr>Exp_device_col</vt:lpstr>
      <vt:lpstr>Exp_frequency_col</vt:lpstr>
      <vt:lpstr>Exp_platform_col</vt:lpstr>
      <vt:lpstr>Exp_price_col</vt:lpstr>
      <vt:lpstr>Exp_reason_col</vt:lpstr>
      <vt:lpstr>Exp_service_type_col</vt:lpstr>
      <vt:lpstr>Gender_col</vt:lpstr>
      <vt:lpstr>Not_silpo_address_col</vt:lpstr>
      <vt:lpstr>Not_Silpo_certificate_col</vt:lpstr>
      <vt:lpstr>Online_usage_col</vt:lpstr>
      <vt:lpstr>Silpo_address_col</vt:lpstr>
      <vt:lpstr>Silpo_certificate_col</vt:lpstr>
      <vt:lpstr>Silpo_change_list_col</vt:lpstr>
      <vt:lpstr>Silpo_messanger_col</vt:lpstr>
      <vt:lpstr>Silpo_usage_col</vt:lpstr>
      <vt:lpstr>Silpo_what_to_add_col</vt:lpstr>
      <vt:lpstr>Test_Delivery_fee_col</vt:lpstr>
      <vt:lpstr>Test_price_col</vt:lpstr>
      <vt:lpstr>Test_yes_no_col</vt:lpstr>
      <vt:lpstr>Total_num_exp</vt:lpstr>
      <vt:lpstr>Total_num_not_silpo</vt:lpstr>
      <vt:lpstr>Total_num_resp</vt:lpstr>
      <vt:lpstr>Total_num_silpo</vt:lpstr>
      <vt:lpstr>Total_num_test</vt:lpstr>
      <vt:lpstr>Total_num_unexp</vt:lpstr>
      <vt:lpstr>Unexp_contact_1_col</vt:lpstr>
      <vt:lpstr>Unexp_device_col</vt:lpstr>
      <vt:lpstr>Unexp_platform_col</vt:lpstr>
      <vt:lpstr>Unexp_service_type_col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Марія Сітарчук</cp:lastModifiedBy>
  <dcterms:modified xsi:type="dcterms:W3CDTF">2025-04-26T07:01:05Z</dcterms:modified>
</cp:coreProperties>
</file>