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YP\DATA PROCESSING\Result Data\"/>
    </mc:Choice>
  </mc:AlternateContent>
  <xr:revisionPtr revIDLastSave="0" documentId="8_{DCAA7AE1-5033-48D5-966A-CF24E907575B}" xr6:coauthVersionLast="45" xr6:coauthVersionMax="45" xr10:uidLastSave="{00000000-0000-0000-0000-000000000000}"/>
  <bookViews>
    <workbookView xWindow="-120" yWindow="-120" windowWidth="29040" windowHeight="15840" xr2:uid="{5ABC38DC-2238-4D8A-A348-7C925F21E72B}"/>
  </bookViews>
  <sheets>
    <sheet name="Method Results" sheetId="1" r:id="rId1"/>
    <sheet name="Alg Results" sheetId="2" r:id="rId2"/>
    <sheet name="Alg Results 2" sheetId="3" r:id="rId3"/>
    <sheet name="Alg Results 3" sheetId="4" r:id="rId4"/>
    <sheet name="Report Tables" sheetId="5" r:id="rId5"/>
    <sheet name="Sim Record" sheetId="6" r:id="rId6"/>
    <sheet name="Parameters" sheetId="7" r:id="rId7"/>
    <sheet name="Configs" sheetId="8" r:id="rId8"/>
    <sheet name="Alg Info" sheetId="9" r:id="rId9"/>
  </sheets>
  <externalReferences>
    <externalReference r:id="rId10"/>
  </externalReferences>
  <definedNames>
    <definedName name="_xlnm._FilterDatabase" localSheetId="8" hidden="1">'Alg Info'!$A$2:$K$2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7" l="1"/>
  <c r="H17" i="7"/>
  <c r="H16" i="7"/>
  <c r="H15" i="7"/>
  <c r="H11" i="7"/>
  <c r="G11" i="7"/>
  <c r="D11" i="7"/>
  <c r="C11" i="7"/>
  <c r="G10" i="7"/>
  <c r="D10" i="7"/>
  <c r="C10" i="7"/>
  <c r="G9" i="7"/>
  <c r="D9" i="7"/>
  <c r="C9" i="7"/>
  <c r="G8" i="7"/>
  <c r="D8" i="7"/>
  <c r="C8" i="7"/>
  <c r="I7" i="7"/>
  <c r="I8" i="7" s="1"/>
  <c r="H7" i="7"/>
  <c r="H8" i="7" s="1"/>
  <c r="H6" i="7"/>
  <c r="G6" i="7"/>
  <c r="F6" i="7"/>
  <c r="E6" i="7"/>
  <c r="D6" i="7"/>
  <c r="C6" i="7"/>
  <c r="H5" i="7"/>
  <c r="G5" i="7"/>
  <c r="F5" i="7"/>
  <c r="E5" i="7"/>
  <c r="D5" i="7"/>
  <c r="C5" i="7"/>
  <c r="I4" i="7"/>
  <c r="H4" i="7"/>
  <c r="G4" i="7"/>
  <c r="F4" i="7"/>
  <c r="E4" i="7"/>
  <c r="D4" i="7"/>
  <c r="C4" i="7"/>
  <c r="H3" i="7"/>
  <c r="G3" i="7"/>
  <c r="F3" i="7"/>
  <c r="E3" i="7"/>
  <c r="D3" i="7"/>
  <c r="C3" i="7"/>
  <c r="I2" i="7"/>
  <c r="I5" i="7" s="1"/>
  <c r="E40" i="6"/>
  <c r="D40" i="6"/>
  <c r="C40" i="6"/>
  <c r="E39" i="6"/>
  <c r="D39" i="6"/>
  <c r="C39" i="6"/>
  <c r="E25" i="6"/>
  <c r="E27" i="6" s="1"/>
  <c r="D25" i="6"/>
  <c r="D27" i="6" s="1"/>
  <c r="C25" i="6"/>
  <c r="C27" i="6" s="1"/>
  <c r="E24" i="6"/>
  <c r="E26" i="6" s="1"/>
  <c r="D24" i="6"/>
  <c r="D26" i="6" s="1"/>
  <c r="C24" i="6"/>
  <c r="C26" i="6" s="1"/>
  <c r="M11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M9" i="6"/>
  <c r="L9" i="6"/>
  <c r="K9" i="6"/>
  <c r="J9" i="6"/>
  <c r="I9" i="6"/>
  <c r="H9" i="6"/>
  <c r="G9" i="6"/>
  <c r="F9" i="6"/>
  <c r="E9" i="6"/>
  <c r="D9" i="6"/>
  <c r="C9" i="6"/>
  <c r="M8" i="6"/>
  <c r="M10" i="6" s="1"/>
  <c r="L8" i="6"/>
  <c r="K8" i="6"/>
  <c r="J8" i="6"/>
  <c r="I8" i="6"/>
  <c r="H8" i="6"/>
  <c r="G8" i="6"/>
  <c r="F8" i="6"/>
  <c r="E8" i="6"/>
  <c r="D8" i="6"/>
  <c r="C8" i="6"/>
  <c r="C10" i="6" s="1"/>
  <c r="R6" i="4"/>
  <c r="Q6" i="4"/>
  <c r="P6" i="4"/>
  <c r="O6" i="4"/>
  <c r="S6" i="4" s="1"/>
  <c r="N6" i="4"/>
  <c r="K6" i="4"/>
  <c r="S5" i="4"/>
  <c r="R5" i="4"/>
  <c r="Q5" i="4"/>
  <c r="P5" i="4"/>
  <c r="O5" i="4"/>
  <c r="N5" i="4"/>
  <c r="K5" i="4"/>
  <c r="Q4" i="4"/>
  <c r="P4" i="4"/>
  <c r="O4" i="4"/>
  <c r="S4" i="4" s="1"/>
  <c r="N4" i="4"/>
  <c r="R4" i="4" s="1"/>
  <c r="K4" i="4"/>
  <c r="S3" i="4"/>
  <c r="R3" i="4"/>
  <c r="Q3" i="4"/>
  <c r="P3" i="4"/>
  <c r="O3" i="4"/>
  <c r="N3" i="4"/>
  <c r="K3" i="4"/>
  <c r="Q2" i="4"/>
  <c r="P2" i="4"/>
  <c r="O2" i="4"/>
  <c r="S2" i="4" s="1"/>
  <c r="N2" i="4"/>
  <c r="R2" i="4" s="1"/>
  <c r="K2" i="4"/>
  <c r="V22" i="3"/>
  <c r="P22" i="3"/>
  <c r="O22" i="3"/>
  <c r="N22" i="3"/>
  <c r="M22" i="3"/>
  <c r="L22" i="3"/>
  <c r="V21" i="3"/>
  <c r="P21" i="3"/>
  <c r="N21" i="3"/>
  <c r="M21" i="3"/>
  <c r="L21" i="3"/>
  <c r="O21" i="3" s="1"/>
  <c r="V20" i="3"/>
  <c r="P20" i="3"/>
  <c r="O20" i="3"/>
  <c r="N20" i="3"/>
  <c r="M20" i="3"/>
  <c r="L20" i="3"/>
  <c r="V19" i="3"/>
  <c r="P19" i="3"/>
  <c r="O19" i="3"/>
  <c r="N19" i="3"/>
  <c r="M19" i="3"/>
  <c r="L19" i="3"/>
  <c r="V18" i="3"/>
  <c r="P18" i="3"/>
  <c r="N18" i="3"/>
  <c r="M18" i="3"/>
  <c r="L18" i="3"/>
  <c r="O18" i="3" s="1"/>
  <c r="V14" i="3"/>
  <c r="N14" i="3"/>
  <c r="M14" i="3"/>
  <c r="L14" i="3"/>
  <c r="V13" i="3"/>
  <c r="N13" i="3"/>
  <c r="M13" i="3"/>
  <c r="L13" i="3"/>
  <c r="V12" i="3"/>
  <c r="N12" i="3"/>
  <c r="M12" i="3"/>
  <c r="L12" i="3"/>
  <c r="V11" i="3"/>
  <c r="N11" i="3"/>
  <c r="M11" i="3"/>
  <c r="L11" i="3"/>
  <c r="V10" i="3"/>
  <c r="N10" i="3"/>
  <c r="M10" i="3"/>
  <c r="L10" i="3"/>
  <c r="V7" i="3"/>
  <c r="U7" i="3"/>
  <c r="T7" i="3"/>
  <c r="S7" i="3"/>
  <c r="N7" i="3"/>
  <c r="M7" i="3"/>
  <c r="L7" i="3"/>
  <c r="V6" i="3"/>
  <c r="T6" i="3"/>
  <c r="S6" i="3"/>
  <c r="U6" i="3" s="1"/>
  <c r="N6" i="3"/>
  <c r="M6" i="3"/>
  <c r="L6" i="3"/>
  <c r="V5" i="3"/>
  <c r="U5" i="3"/>
  <c r="T5" i="3"/>
  <c r="S5" i="3"/>
  <c r="N5" i="3"/>
  <c r="M5" i="3"/>
  <c r="L5" i="3"/>
  <c r="V4" i="3"/>
  <c r="U4" i="3"/>
  <c r="T4" i="3"/>
  <c r="S4" i="3"/>
  <c r="N4" i="3"/>
  <c r="M4" i="3"/>
  <c r="L4" i="3"/>
  <c r="V3" i="3"/>
  <c r="U3" i="3"/>
  <c r="T3" i="3"/>
  <c r="S3" i="3"/>
  <c r="N3" i="3"/>
  <c r="M3" i="3"/>
  <c r="L3" i="3"/>
  <c r="M35" i="2"/>
  <c r="L35" i="2"/>
  <c r="N35" i="2" s="1"/>
  <c r="M34" i="2"/>
  <c r="L34" i="2"/>
  <c r="M33" i="2"/>
  <c r="L33" i="2"/>
  <c r="N33" i="2" s="1"/>
  <c r="M32" i="2"/>
  <c r="L32" i="2"/>
  <c r="N32" i="2" s="1"/>
  <c r="M31" i="2"/>
  <c r="L31" i="2"/>
  <c r="M30" i="2"/>
  <c r="L30" i="2"/>
  <c r="M29" i="2"/>
  <c r="L29" i="2"/>
  <c r="M28" i="2"/>
  <c r="L28" i="2"/>
  <c r="N28" i="2" s="1"/>
  <c r="M27" i="2"/>
  <c r="L27" i="2"/>
  <c r="N27" i="2" s="1"/>
  <c r="N26" i="2"/>
  <c r="M26" i="2"/>
  <c r="L26" i="2"/>
  <c r="M25" i="2"/>
  <c r="L25" i="2"/>
  <c r="M24" i="2"/>
  <c r="L24" i="2"/>
  <c r="N24" i="2" s="1"/>
  <c r="M23" i="2"/>
  <c r="L23" i="2"/>
  <c r="N23" i="2" s="1"/>
  <c r="M22" i="2"/>
  <c r="L22" i="2"/>
  <c r="N22" i="2" s="1"/>
  <c r="M21" i="2"/>
  <c r="L21" i="2"/>
  <c r="O19" i="2"/>
  <c r="M19" i="2"/>
  <c r="L19" i="2"/>
  <c r="O18" i="2"/>
  <c r="M18" i="2"/>
  <c r="L18" i="2"/>
  <c r="O17" i="2"/>
  <c r="M17" i="2"/>
  <c r="L17" i="2"/>
  <c r="N17" i="2" s="1"/>
  <c r="O16" i="2"/>
  <c r="M16" i="2"/>
  <c r="L16" i="2"/>
  <c r="N31" i="2" s="1"/>
  <c r="O15" i="2"/>
  <c r="M15" i="2"/>
  <c r="L15" i="2"/>
  <c r="N34" i="2" s="1"/>
  <c r="O13" i="2"/>
  <c r="M13" i="2"/>
  <c r="L13" i="2"/>
  <c r="O12" i="2"/>
  <c r="M12" i="2"/>
  <c r="L12" i="2"/>
  <c r="N12" i="2" s="1"/>
  <c r="O11" i="2"/>
  <c r="M11" i="2"/>
  <c r="L11" i="2"/>
  <c r="N10" i="2" s="1"/>
  <c r="O10" i="2"/>
  <c r="M10" i="2"/>
  <c r="L10" i="2"/>
  <c r="N29" i="2" s="1"/>
  <c r="O9" i="2"/>
  <c r="M9" i="2"/>
  <c r="L9" i="2"/>
  <c r="O7" i="2"/>
  <c r="M7" i="2"/>
  <c r="L7" i="2"/>
  <c r="N7" i="2" s="1"/>
  <c r="O6" i="2"/>
  <c r="M6" i="2"/>
  <c r="L6" i="2"/>
  <c r="N6" i="2" s="1"/>
  <c r="O5" i="2"/>
  <c r="M5" i="2"/>
  <c r="L5" i="2"/>
  <c r="O4" i="2"/>
  <c r="M4" i="2"/>
  <c r="L4" i="2"/>
  <c r="O3" i="2"/>
  <c r="M3" i="2"/>
  <c r="L3" i="2"/>
  <c r="N3" i="2" s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N4" i="2" l="1"/>
  <c r="N9" i="2"/>
  <c r="N13" i="2"/>
  <c r="N18" i="2"/>
  <c r="I3" i="7"/>
  <c r="H9" i="7"/>
  <c r="I9" i="7"/>
  <c r="N11" i="2"/>
  <c r="N16" i="2"/>
  <c r="N30" i="2"/>
  <c r="N21" i="2"/>
  <c r="N5" i="2"/>
  <c r="N15" i="2"/>
  <c r="N19" i="2"/>
  <c r="N25" i="2"/>
  <c r="I6" i="7"/>
  <c r="H10" i="7"/>
  <c r="I10" i="7"/>
  <c r="I11" i="7"/>
</calcChain>
</file>

<file path=xl/sharedStrings.xml><?xml version="1.0" encoding="utf-8"?>
<sst xmlns="http://schemas.openxmlformats.org/spreadsheetml/2006/main" count="806" uniqueCount="301">
  <si>
    <t>Status Code/Type</t>
  </si>
  <si>
    <t>Row Name</t>
  </si>
  <si>
    <t>Run #</t>
  </si>
  <si>
    <t>Weight_MeanLoad</t>
  </si>
  <si>
    <t>Weight_MeanMass</t>
  </si>
  <si>
    <t>Weight_ReliableLoad</t>
  </si>
  <si>
    <t>Weight_SDLoad</t>
  </si>
  <si>
    <t>A</t>
  </si>
  <si>
    <t>B</t>
  </si>
  <si>
    <t>C</t>
  </si>
  <si>
    <t>D</t>
  </si>
  <si>
    <t>MeanMass</t>
  </si>
  <si>
    <t>MeanLoad</t>
  </si>
  <si>
    <t>SDLoad</t>
  </si>
  <si>
    <t>ReliableLoad</t>
  </si>
  <si>
    <t>Design Feasibility</t>
  </si>
  <si>
    <t>Objective and Penalty</t>
  </si>
  <si>
    <t>Objective Function</t>
  </si>
  <si>
    <t>Penalty Function</t>
  </si>
  <si>
    <t>OK</t>
  </si>
  <si>
    <t>Task[1].Optimization1[1]/Subflow[43]</t>
  </si>
  <si>
    <t>Iterations</t>
  </si>
  <si>
    <t>w</t>
  </si>
  <si>
    <t>x</t>
  </si>
  <si>
    <t>y</t>
  </si>
  <si>
    <t>z</t>
  </si>
  <si>
    <t>RelLoad</t>
  </si>
  <si>
    <t>MeanPerf</t>
  </si>
  <si>
    <t>SDPerf</t>
  </si>
  <si>
    <t>ReliablePerf</t>
  </si>
  <si>
    <t>Un</t>
  </si>
  <si>
    <t>Base</t>
  </si>
  <si>
    <t>Det</t>
  </si>
  <si>
    <t>Rob</t>
  </si>
  <si>
    <t>Rel</t>
  </si>
  <si>
    <t>Hyb</t>
  </si>
  <si>
    <t>Hybrob2</t>
  </si>
  <si>
    <t>Hybrel2</t>
  </si>
  <si>
    <t>Hybrob3</t>
  </si>
  <si>
    <t>Hybrel3</t>
  </si>
  <si>
    <t>Semi</t>
  </si>
  <si>
    <t>Full</t>
  </si>
  <si>
    <t>Full x2</t>
  </si>
  <si>
    <t>Robust</t>
  </si>
  <si>
    <t>Hybrid 2:1</t>
  </si>
  <si>
    <t>Hybrid 1:1</t>
  </si>
  <si>
    <t>Hybrid 1:2</t>
  </si>
  <si>
    <t>Reliable</t>
  </si>
  <si>
    <t>Geom by mass (det)</t>
  </si>
  <si>
    <t>Geom by mass (hyb)</t>
  </si>
  <si>
    <t>Method</t>
  </si>
  <si>
    <t>Algorithm</t>
  </si>
  <si>
    <t>Obj.Func</t>
  </si>
  <si>
    <t>Optimal Runs</t>
  </si>
  <si>
    <t>Simtime</t>
  </si>
  <si>
    <t>Convergence Runs</t>
  </si>
  <si>
    <t>Log (Simtime)</t>
  </si>
  <si>
    <t>Normalised Obj</t>
  </si>
  <si>
    <t>Normalised Simtime</t>
  </si>
  <si>
    <t>Normalised Obj2</t>
  </si>
  <si>
    <t>LSGRG</t>
  </si>
  <si>
    <t>Downhill Simplex</t>
  </si>
  <si>
    <t>Particle Swarm</t>
  </si>
  <si>
    <t>Multi_island GA</t>
  </si>
  <si>
    <t>Pointer</t>
  </si>
  <si>
    <t>Opt. Run</t>
  </si>
  <si>
    <t>Obj</t>
  </si>
  <si>
    <t>Total Sims (x20)</t>
  </si>
  <si>
    <t>% Optimal Runs</t>
  </si>
  <si>
    <t>Actual Obj</t>
  </si>
  <si>
    <t>Actual Runs</t>
  </si>
  <si>
    <t>Actual Simtime</t>
  </si>
  <si>
    <t xml:space="preserve">Normalised Optimal Objective </t>
  </si>
  <si>
    <t>Log Sim Time (s)</t>
  </si>
  <si>
    <t>Objective Rank</t>
  </si>
  <si>
    <t>Simulation Time Rank</t>
  </si>
  <si>
    <t>Normalised Iterations / Run</t>
  </si>
  <si>
    <t>Normalised Sim Time</t>
  </si>
  <si>
    <t>Time / Iteration (ms)</t>
  </si>
  <si>
    <t>% Residual Runs</t>
  </si>
  <si>
    <t>Deterministic</t>
  </si>
  <si>
    <t>Simplex</t>
  </si>
  <si>
    <t>PSO</t>
  </si>
  <si>
    <t>MIGA</t>
  </si>
  <si>
    <t>Swarm</t>
  </si>
  <si>
    <t>Optimal Objective</t>
  </si>
  <si>
    <t>Hybrid</t>
  </si>
  <si>
    <t>det</t>
  </si>
  <si>
    <t>Rank Obj</t>
  </si>
  <si>
    <t>Rank Simtime</t>
  </si>
  <si>
    <t>rob</t>
  </si>
  <si>
    <t>rel</t>
  </si>
  <si>
    <t>Time/Iteration</t>
  </si>
  <si>
    <t>Simtime (PC)</t>
  </si>
  <si>
    <t xml:space="preserve">Total Sims </t>
  </si>
  <si>
    <t>99% Value</t>
  </si>
  <si>
    <t>First Feasible</t>
  </si>
  <si>
    <t>99% Optimal</t>
  </si>
  <si>
    <t>Optimal</t>
  </si>
  <si>
    <t>Max</t>
  </si>
  <si>
    <t>Infeasible</t>
  </si>
  <si>
    <t>Improvement</t>
  </si>
  <si>
    <t>Refinement</t>
  </si>
  <si>
    <t>Residual</t>
  </si>
  <si>
    <t>Global</t>
  </si>
  <si>
    <t>NSGA2</t>
  </si>
  <si>
    <t>Methodology</t>
  </si>
  <si>
    <t>Design Variable</t>
  </si>
  <si>
    <t>Unit</t>
  </si>
  <si>
    <t>Values</t>
  </si>
  <si>
    <t>Constraint Variable</t>
  </si>
  <si>
    <t>Constraint</t>
  </si>
  <si>
    <t>Objective</t>
  </si>
  <si>
    <t>Operation</t>
  </si>
  <si>
    <t>cm</t>
  </si>
  <si>
    <t>$28.8&lt;A&lt;43.2$</t>
  </si>
  <si>
    <t>Mean Mass</t>
  </si>
  <si>
    <t>g</t>
  </si>
  <si>
    <t>$m&lt;883.7g$</t>
  </si>
  <si>
    <t>Minimise</t>
  </si>
  <si>
    <t>$9.6&lt;B&lt;14.4$</t>
  </si>
  <si>
    <t>Mean Load</t>
  </si>
  <si>
    <t>kN</t>
  </si>
  <si>
    <t>$L&lt;49.45kN$</t>
  </si>
  <si>
    <t>Maximise</t>
  </si>
  <si>
    <t>$12&lt;C&lt;18$</t>
  </si>
  <si>
    <t>S.D. Load</t>
  </si>
  <si>
    <t>$24&lt;D&lt;36$</t>
  </si>
  <si>
    <t>Reliable Load</t>
  </si>
  <si>
    <t>Stiffened panel design</t>
  </si>
  <si>
    <t>Mass (g)</t>
  </si>
  <si>
    <t>Algorithm Comparison</t>
  </si>
  <si>
    <t>Well suited for</t>
  </si>
  <si>
    <t>Class</t>
  </si>
  <si>
    <t>Acronym</t>
  </si>
  <si>
    <t>Iteration Benchmark</t>
  </si>
  <si>
    <t>Non-Linear</t>
  </si>
  <si>
    <t>Constraints</t>
  </si>
  <si>
    <t>Low CPU Usage</t>
  </si>
  <si>
    <t>Prevalence</t>
  </si>
  <si>
    <t>Notes</t>
  </si>
  <si>
    <t>Gradient</t>
  </si>
  <si>
    <t>MISQP</t>
  </si>
  <si>
    <t>Yes</t>
  </si>
  <si>
    <t>Poor global convergence</t>
  </si>
  <si>
    <t>NLPQLP</t>
  </si>
  <si>
    <t>MMFD</t>
  </si>
  <si>
    <t>No</t>
  </si>
  <si>
    <t>Excellent parallelisation</t>
  </si>
  <si>
    <t>Direct</t>
  </si>
  <si>
    <t>Hooke-Jeeves</t>
  </si>
  <si>
    <t>Excellent for linear problems</t>
  </si>
  <si>
    <t>Exploratory</t>
  </si>
  <si>
    <t>Evol</t>
  </si>
  <si>
    <t>ASA</t>
  </si>
  <si>
    <t>Excellent global convergence</t>
  </si>
  <si>
    <t>Adaptive DOE</t>
  </si>
  <si>
    <t>Good for very large number of DVs</t>
  </si>
  <si>
    <t>GA</t>
  </si>
  <si>
    <t>AMGA</t>
  </si>
  <si>
    <t>Good for many local optima</t>
  </si>
  <si>
    <t>NCGA</t>
  </si>
  <si>
    <t>Multi-Island GA</t>
  </si>
  <si>
    <t>High performance consistency</t>
  </si>
  <si>
    <t>Combined</t>
  </si>
  <si>
    <t>MOST</t>
  </si>
  <si>
    <t>abaqus_doe</t>
  </si>
  <si>
    <t>Input</t>
  </si>
  <si>
    <t>DOE method</t>
  </si>
  <si>
    <t>Opt LH</t>
  </si>
  <si>
    <t>DOE batch size (retries)</t>
  </si>
  <si>
    <t>16 (0)</t>
  </si>
  <si>
    <t>16 (1)</t>
  </si>
  <si>
    <t>6 (0)</t>
  </si>
  <si>
    <t>8 (0)</t>
  </si>
  <si>
    <t>9 (0)</t>
  </si>
  <si>
    <t>15 (0)</t>
  </si>
  <si>
    <t>13 (0)</t>
  </si>
  <si>
    <t>1 (2)</t>
  </si>
  <si>
    <t>DOE runs</t>
  </si>
  <si>
    <t>Output</t>
  </si>
  <si>
    <t>Matrix Generation Time (m)</t>
  </si>
  <si>
    <t>Successful Runs</t>
  </si>
  <si>
    <t>DOE Simtime (s)</t>
  </si>
  <si>
    <t>Metrics</t>
  </si>
  <si>
    <t>Total Simtime</t>
  </si>
  <si>
    <t>Run Success Rate</t>
  </si>
  <si>
    <t>Time per successful run (s)</t>
  </si>
  <si>
    <t>Predicted Time</t>
  </si>
  <si>
    <t>abaqus_approx</t>
  </si>
  <si>
    <t>Approx Method</t>
  </si>
  <si>
    <t>RSM</t>
  </si>
  <si>
    <t>RBF</t>
  </si>
  <si>
    <t>OPM</t>
  </si>
  <si>
    <t>Kriging</t>
  </si>
  <si>
    <t>Technique Options</t>
  </si>
  <si>
    <t>Linear</t>
  </si>
  <si>
    <t>Quadratic</t>
  </si>
  <si>
    <t>Cubic</t>
  </si>
  <si>
    <t>Quartic</t>
  </si>
  <si>
    <t>Radial</t>
  </si>
  <si>
    <t>Elliptic (100)</t>
  </si>
  <si>
    <t>Cheb (3 no cross)</t>
  </si>
  <si>
    <t>SO (3 no cross)</t>
  </si>
  <si>
    <t>Gauss</t>
  </si>
  <si>
    <t>Exp</t>
  </si>
  <si>
    <t>ML</t>
  </si>
  <si>
    <t>MC</t>
  </si>
  <si>
    <t>Sampling Points</t>
  </si>
  <si>
    <t>RMS error (Eigval)</t>
  </si>
  <si>
    <t>Max error (Eigval)</t>
  </si>
  <si>
    <t>uncertainty_doe</t>
  </si>
  <si>
    <t>Design space DOE method</t>
  </si>
  <si>
    <t>LH</t>
  </si>
  <si>
    <t>Design space DOE runs</t>
  </si>
  <si>
    <t>Uncertainty MCS runs</t>
  </si>
  <si>
    <t>Total Runs</t>
  </si>
  <si>
    <t>Time per successful run (ms)</t>
  </si>
  <si>
    <t>uncertainty_approx</t>
  </si>
  <si>
    <t>Max RMS error</t>
  </si>
  <si>
    <t>Max Max error</t>
  </si>
  <si>
    <t>design_space_vis</t>
  </si>
  <si>
    <t>alg_method_probe</t>
  </si>
  <si>
    <t>Algorithm Config</t>
  </si>
  <si>
    <t>Target Mass</t>
  </si>
  <si>
    <t>Weighting</t>
  </si>
  <si>
    <t>Isight Objective Function</t>
  </si>
  <si>
    <t>Mass</t>
  </si>
  <si>
    <t>Mean Eigval</t>
  </si>
  <si>
    <t>Rel Eigval</t>
  </si>
  <si>
    <t>SD Eigval</t>
  </si>
  <si>
    <t>Simtime (s)</t>
  </si>
  <si>
    <t>Time per iteration (s)</t>
  </si>
  <si>
    <t>weighting_comparisons</t>
  </si>
  <si>
    <t>Min DOE</t>
  </si>
  <si>
    <t>Max DOE</t>
  </si>
  <si>
    <t>Min Opt</t>
  </si>
  <si>
    <t>Max Opt</t>
  </si>
  <si>
    <t>Uncertainty COV</t>
  </si>
  <si>
    <t>Uncertainty Range</t>
  </si>
  <si>
    <t>Max Range</t>
  </si>
  <si>
    <t>%</t>
  </si>
  <si>
    <t>E11 (0)</t>
  </si>
  <si>
    <t>E22 (1)</t>
  </si>
  <si>
    <t>G12 (3/4)</t>
  </si>
  <si>
    <t>G23 (5)</t>
  </si>
  <si>
    <t>Layup</t>
  </si>
  <si>
    <t>Symbol</t>
  </si>
  <si>
    <t>Units</t>
  </si>
  <si>
    <t>Lower Bound</t>
  </si>
  <si>
    <t>Nominal Value</t>
  </si>
  <si>
    <t>Upper Bound</t>
  </si>
  <si>
    <t>Description</t>
  </si>
  <si>
    <t>Stringer foot</t>
  </si>
  <si>
    <t>Scaling Factors</t>
  </si>
  <si>
    <t>Min</t>
  </si>
  <si>
    <t>Median</t>
  </si>
  <si>
    <t>Mean</t>
  </si>
  <si>
    <t>Increment (100)</t>
  </si>
  <si>
    <t>Distance between foot and flange</t>
  </si>
  <si>
    <t>Stringer flange</t>
  </si>
  <si>
    <t>Stringer height</t>
  </si>
  <si>
    <t>$E_{11}$</t>
  </si>
  <si>
    <t>-</t>
  </si>
  <si>
    <t>Longitudinal modulus of elasticity</t>
  </si>
  <si>
    <t>$E_{22}=E_{33}</t>
  </si>
  <si>
    <t>$</t>
  </si>
  <si>
    <t>Transverse modulus of elasticity</t>
  </si>
  <si>
    <t>$G_{12}=G_{13}</t>
  </si>
  <si>
    <t>GPa</t>
  </si>
  <si>
    <t>In-plane shear modulus</t>
  </si>
  <si>
    <t>$G_{23}$</t>
  </si>
  <si>
    <t>Out-of-plane shear modulus</t>
  </si>
  <si>
    <t>Config</t>
  </si>
  <si>
    <t>Classification</t>
  </si>
  <si>
    <t>Design Space</t>
  </si>
  <si>
    <t>Type</t>
  </si>
  <si>
    <t>Multi-Objective?</t>
  </si>
  <si>
    <t>Discontinuous</t>
  </si>
  <si>
    <t>Other notes</t>
  </si>
  <si>
    <t>Long-Running Simulations</t>
  </si>
  <si>
    <t>Gradient Based</t>
  </si>
  <si>
    <t>Continuous DV
Integer/Descrete DV</t>
  </si>
  <si>
    <t>Key</t>
  </si>
  <si>
    <t>Integer/Boolean DV</t>
  </si>
  <si>
    <t>Rapid local optimum</t>
  </si>
  <si>
    <t>DV</t>
  </si>
  <si>
    <t>Design Variables</t>
  </si>
  <si>
    <t>OF</t>
  </si>
  <si>
    <t>Continuous DV only</t>
  </si>
  <si>
    <t>Parallelisation</t>
  </si>
  <si>
    <t>Combination</t>
  </si>
  <si>
    <t>Continuous DV</t>
  </si>
  <si>
    <t>Partially</t>
  </si>
  <si>
    <t>Evolutionary</t>
  </si>
  <si>
    <t>Stochastic</t>
  </si>
  <si>
    <t>Focus on global optima</t>
  </si>
  <si>
    <t>Large DV</t>
  </si>
  <si>
    <t>Highly constrained
Many local optima</t>
  </si>
  <si>
    <t>Stress Ratio</t>
  </si>
  <si>
    <t>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</si>
</sst>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0.0"/>
    <numFmt numFmtId="166" formatCode="0.000"/>
    <numFmt numFmtId="167" formatCode="[$-F400]h:mm:ss\ AM/PM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FAFE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</cellStyleXfs>
  <cellXfs count="25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2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3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3" fillId="2" borderId="0" xfId="0" applyFont="1" applyFill="1"/>
    <xf numFmtId="0" fontId="0" fillId="4" borderId="0" xfId="0" applyFill="1"/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9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9" fontId="0" fillId="7" borderId="16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167" fontId="5" fillId="9" borderId="13" xfId="0" applyNumberFormat="1" applyFont="1" applyFill="1" applyBorder="1" applyAlignment="1">
      <alignment horizontal="center" vertical="center"/>
    </xf>
    <xf numFmtId="167" fontId="6" fillId="9" borderId="13" xfId="0" applyNumberFormat="1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9" fontId="5" fillId="9" borderId="0" xfId="0" applyNumberFormat="1" applyFont="1" applyFill="1" applyAlignment="1">
      <alignment horizontal="center" vertical="center"/>
    </xf>
    <xf numFmtId="9" fontId="6" fillId="9" borderId="0" xfId="0" applyNumberFormat="1" applyFont="1" applyFill="1" applyAlignment="1">
      <alignment horizontal="center" vertical="center"/>
    </xf>
    <xf numFmtId="2" fontId="5" fillId="9" borderId="0" xfId="0" applyNumberFormat="1" applyFont="1" applyFill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67" fontId="5" fillId="9" borderId="16" xfId="0" applyNumberFormat="1" applyFont="1" applyFill="1" applyBorder="1" applyAlignment="1">
      <alignment horizontal="center" vertical="center"/>
    </xf>
    <xf numFmtId="167" fontId="6" fillId="9" borderId="16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7" fontId="6" fillId="3" borderId="13" xfId="0" applyNumberFormat="1" applyFont="1" applyFill="1" applyBorder="1" applyAlignment="1">
      <alignment horizontal="center" vertical="center"/>
    </xf>
    <xf numFmtId="167" fontId="0" fillId="3" borderId="13" xfId="0" applyNumberFormat="1" applyFill="1" applyBorder="1" applyAlignment="1">
      <alignment horizontal="center" vertical="center"/>
    </xf>
    <xf numFmtId="21" fontId="0" fillId="3" borderId="13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0" fontId="6" fillId="3" borderId="16" xfId="0" applyNumberFormat="1" applyFont="1" applyFill="1" applyBorder="1" applyAlignment="1">
      <alignment horizontal="center" vertical="center"/>
    </xf>
    <xf numFmtId="10" fontId="0" fillId="3" borderId="16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3" fontId="5" fillId="9" borderId="0" xfId="1" applyNumberFormat="1" applyFont="1" applyFill="1" applyBorder="1" applyAlignment="1">
      <alignment horizontal="center" vertical="center"/>
    </xf>
    <xf numFmtId="3" fontId="6" fillId="9" borderId="0" xfId="1" applyNumberFormat="1" applyFont="1" applyFill="1" applyBorder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2" fillId="3" borderId="16" xfId="0" applyNumberFormat="1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4" borderId="14" xfId="2" applyFill="1" applyBorder="1" applyAlignment="1">
      <alignment horizontal="center" vertical="center"/>
    </xf>
    <xf numFmtId="0" fontId="1" fillId="4" borderId="11" xfId="2" applyFill="1" applyBorder="1" applyAlignment="1">
      <alignment horizontal="center" vertical="center"/>
    </xf>
    <xf numFmtId="0" fontId="1" fillId="4" borderId="12" xfId="2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5" xfId="2" applyFill="1" applyBorder="1" applyAlignment="1">
      <alignment horizontal="center" vertical="center"/>
    </xf>
    <xf numFmtId="0" fontId="1" fillId="4" borderId="4" xfId="2" applyFill="1" applyBorder="1" applyAlignment="1">
      <alignment horizontal="center" vertical="center"/>
    </xf>
    <xf numFmtId="0" fontId="1" fillId="6" borderId="3" xfId="2" applyFill="1" applyBorder="1" applyAlignment="1">
      <alignment horizontal="center" vertical="center"/>
    </xf>
    <xf numFmtId="0" fontId="1" fillId="6" borderId="6" xfId="2" applyFill="1" applyBorder="1" applyAlignment="1">
      <alignment horizontal="center" vertical="center"/>
    </xf>
    <xf numFmtId="9" fontId="1" fillId="6" borderId="3" xfId="2" applyNumberFormat="1" applyFill="1" applyBorder="1" applyAlignment="1">
      <alignment horizontal="center" vertical="center"/>
    </xf>
    <xf numFmtId="9" fontId="1" fillId="6" borderId="4" xfId="2" applyNumberFormat="1" applyFill="1" applyBorder="1" applyAlignment="1">
      <alignment horizontal="center" vertical="center"/>
    </xf>
    <xf numFmtId="168" fontId="1" fillId="6" borderId="3" xfId="2" applyNumberFormat="1" applyFill="1" applyBorder="1" applyAlignment="1">
      <alignment horizontal="center" vertical="center"/>
    </xf>
    <xf numFmtId="168" fontId="1" fillId="6" borderId="5" xfId="2" applyNumberFormat="1" applyFill="1" applyBorder="1" applyAlignment="1">
      <alignment horizontal="center" vertical="center"/>
    </xf>
    <xf numFmtId="168" fontId="1" fillId="6" borderId="4" xfId="2" applyNumberFormat="1" applyFill="1" applyBorder="1" applyAlignment="1">
      <alignment horizontal="center" vertical="center"/>
    </xf>
    <xf numFmtId="0" fontId="1" fillId="6" borderId="0" xfId="2" applyFill="1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165" fontId="1" fillId="0" borderId="7" xfId="2" applyNumberFormat="1" applyBorder="1" applyAlignment="1">
      <alignment horizontal="center" vertical="center"/>
    </xf>
    <xf numFmtId="165" fontId="1" fillId="0" borderId="8" xfId="2" applyNumberForma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17" xfId="2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165" fontId="1" fillId="0" borderId="10" xfId="2" applyNumberFormat="1" applyBorder="1" applyAlignment="1">
      <alignment horizontal="center" vertical="center"/>
    </xf>
    <xf numFmtId="165" fontId="1" fillId="0" borderId="15" xfId="2" applyNumberFormat="1" applyBorder="1" applyAlignment="1">
      <alignment horizontal="center" vertical="center"/>
    </xf>
    <xf numFmtId="0" fontId="1" fillId="6" borderId="9" xfId="2" applyFill="1" applyBorder="1" applyAlignment="1">
      <alignment horizontal="center" vertical="center"/>
    </xf>
    <xf numFmtId="0" fontId="1" fillId="6" borderId="8" xfId="2" applyFill="1" applyBorder="1" applyAlignment="1">
      <alignment horizontal="center" vertical="center"/>
    </xf>
    <xf numFmtId="9" fontId="1" fillId="6" borderId="7" xfId="2" applyNumberFormat="1" applyFill="1" applyBorder="1" applyAlignment="1">
      <alignment horizontal="center" vertical="center"/>
    </xf>
    <xf numFmtId="9" fontId="1" fillId="6" borderId="8" xfId="2" applyNumberFormat="1" applyFill="1" applyBorder="1" applyAlignment="1">
      <alignment horizontal="center" vertical="center"/>
    </xf>
    <xf numFmtId="0" fontId="1" fillId="10" borderId="0" xfId="2" applyFill="1" applyAlignment="1">
      <alignment horizontal="center" vertical="center"/>
    </xf>
    <xf numFmtId="9" fontId="1" fillId="6" borderId="5" xfId="2" applyNumberFormat="1" applyFill="1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165" fontId="1" fillId="0" borderId="11" xfId="2" applyNumberFormat="1" applyBorder="1" applyAlignment="1">
      <alignment horizontal="center" vertical="center"/>
    </xf>
    <xf numFmtId="165" fontId="1" fillId="0" borderId="12" xfId="2" applyNumberFormat="1" applyBorder="1" applyAlignment="1">
      <alignment horizontal="center" vertical="center"/>
    </xf>
    <xf numFmtId="165" fontId="1" fillId="10" borderId="12" xfId="2" applyNumberFormat="1" applyFill="1" applyBorder="1" applyAlignment="1">
      <alignment horizontal="center" vertical="center"/>
    </xf>
    <xf numFmtId="165" fontId="1" fillId="10" borderId="8" xfId="2" applyNumberFormat="1" applyFill="1" applyBorder="1" applyAlignment="1">
      <alignment horizontal="center" vertical="center"/>
    </xf>
    <xf numFmtId="165" fontId="1" fillId="10" borderId="15" xfId="2" applyNumberForma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9" fontId="3" fillId="0" borderId="0" xfId="2" applyNumberFormat="1" applyFont="1" applyAlignment="1">
      <alignment horizontal="center" vertical="center"/>
    </xf>
    <xf numFmtId="0" fontId="3" fillId="4" borderId="0" xfId="2" applyFont="1" applyFill="1" applyAlignment="1">
      <alignment horizontal="center" vertical="center"/>
    </xf>
    <xf numFmtId="166" fontId="1" fillId="0" borderId="0" xfId="2" applyNumberFormat="1" applyAlignment="1">
      <alignment horizontal="center" vertical="center"/>
    </xf>
    <xf numFmtId="0" fontId="1" fillId="4" borderId="0" xfId="2" applyFill="1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165" fontId="1" fillId="0" borderId="0" xfId="2" applyNumberFormat="1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6" borderId="11" xfId="2" applyFont="1" applyFill="1" applyBorder="1" applyAlignment="1">
      <alignment horizontal="center" vertical="center"/>
    </xf>
    <xf numFmtId="0" fontId="3" fillId="6" borderId="11" xfId="2" applyFont="1" applyFill="1" applyBorder="1" applyAlignment="1">
      <alignment horizontal="center" vertical="center"/>
    </xf>
    <xf numFmtId="0" fontId="3" fillId="6" borderId="13" xfId="2" applyFont="1" applyFill="1" applyBorder="1" applyAlignment="1">
      <alignment horizontal="center" vertical="center"/>
    </xf>
    <xf numFmtId="0" fontId="3" fillId="6" borderId="12" xfId="2" applyFont="1" applyFill="1" applyBorder="1" applyAlignment="1">
      <alignment horizontal="center" vertical="center"/>
    </xf>
    <xf numFmtId="0" fontId="3" fillId="6" borderId="14" xfId="2" applyFont="1" applyFill="1" applyBorder="1" applyAlignment="1">
      <alignment horizontal="center" vertical="center"/>
    </xf>
    <xf numFmtId="0" fontId="3" fillId="6" borderId="13" xfId="2" applyFont="1" applyFill="1" applyBorder="1" applyAlignment="1">
      <alignment horizontal="center" vertical="center"/>
    </xf>
    <xf numFmtId="0" fontId="1" fillId="6" borderId="13" xfId="2" applyFill="1" applyBorder="1" applyAlignment="1">
      <alignment horizontal="center" vertical="center"/>
    </xf>
    <xf numFmtId="0" fontId="3" fillId="6" borderId="10" xfId="2" applyFont="1" applyFill="1" applyBorder="1" applyAlignment="1">
      <alignment horizontal="center" vertical="center"/>
    </xf>
    <xf numFmtId="0" fontId="3" fillId="6" borderId="16" xfId="2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7" xfId="2" applyFont="1" applyFill="1" applyBorder="1" applyAlignment="1">
      <alignment horizontal="center" vertical="center"/>
    </xf>
    <xf numFmtId="0" fontId="1" fillId="6" borderId="16" xfId="2" applyFill="1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0" borderId="8" xfId="2" applyBorder="1" applyAlignment="1">
      <alignment horizontal="center" vertical="center" wrapText="1"/>
    </xf>
    <xf numFmtId="0" fontId="1" fillId="6" borderId="11" xfId="2" applyFill="1" applyBorder="1" applyAlignment="1">
      <alignment horizontal="center" vertical="center"/>
    </xf>
    <xf numFmtId="0" fontId="1" fillId="6" borderId="12" xfId="2" applyFill="1" applyBorder="1" applyAlignment="1">
      <alignment horizontal="center" vertical="center"/>
    </xf>
    <xf numFmtId="0" fontId="1" fillId="12" borderId="0" xfId="2" applyFill="1" applyAlignment="1">
      <alignment horizontal="center" vertical="center"/>
    </xf>
    <xf numFmtId="0" fontId="1" fillId="6" borderId="7" xfId="2" applyFill="1" applyBorder="1" applyAlignment="1">
      <alignment horizontal="center" vertical="center"/>
    </xf>
    <xf numFmtId="0" fontId="1" fillId="6" borderId="10" xfId="2" applyFill="1" applyBorder="1" applyAlignment="1">
      <alignment horizontal="center" vertical="center"/>
    </xf>
    <xf numFmtId="0" fontId="1" fillId="6" borderId="15" xfId="2" applyFill="1" applyBorder="1" applyAlignment="1">
      <alignment horizontal="center" vertical="center"/>
    </xf>
    <xf numFmtId="0" fontId="1" fillId="0" borderId="0" xfId="2" applyAlignment="1">
      <alignment horizontal="center" vertical="center" wrapText="1"/>
    </xf>
    <xf numFmtId="0" fontId="1" fillId="13" borderId="0" xfId="2" applyFill="1" applyAlignment="1">
      <alignment horizontal="center" vertical="center"/>
    </xf>
    <xf numFmtId="0" fontId="1" fillId="14" borderId="0" xfId="2" applyFill="1" applyAlignment="1">
      <alignment horizontal="center" vertical="center"/>
    </xf>
  </cellXfs>
  <cellStyles count="3">
    <cellStyle name="Comma" xfId="1" builtinId="3"/>
    <cellStyle name="Normal" xfId="0" builtinId="0"/>
    <cellStyle name="Normal 3" xfId="2" xr:uid="{5A19F90A-F778-40AD-B229-4BFFEF85FE4F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Results'!$L$5:$L$10</c:f>
              <c:strCache>
                <c:ptCount val="6"/>
                <c:pt idx="0">
                  <c:v>0.8837</c:v>
                </c:pt>
                <c:pt idx="1">
                  <c:v>0.9077</c:v>
                </c:pt>
                <c:pt idx="2">
                  <c:v>0.8614</c:v>
                </c:pt>
                <c:pt idx="3">
                  <c:v>0.9540</c:v>
                </c:pt>
                <c:pt idx="4">
                  <c:v>0.9072</c:v>
                </c:pt>
                <c:pt idx="5">
                  <c:v>0.9043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'Method Results'!$B$5:$B$10</c:f>
              <c:strCache>
                <c:ptCount val="6"/>
                <c:pt idx="0">
                  <c:v>Base</c:v>
                </c:pt>
                <c:pt idx="1">
                  <c:v>Det</c:v>
                </c:pt>
                <c:pt idx="2">
                  <c:v>Rob</c:v>
                </c:pt>
                <c:pt idx="3">
                  <c:v>Rel</c:v>
                </c:pt>
                <c:pt idx="4">
                  <c:v>Hyb</c:v>
                </c:pt>
                <c:pt idx="5">
                  <c:v>Hybrob2</c:v>
                </c:pt>
              </c:strCache>
            </c:strRef>
          </c:cat>
          <c:val>
            <c:numRef>
              <c:f>'Method Results'!$L$5:$L$10</c:f>
              <c:numCache>
                <c:formatCode>0.0000</c:formatCode>
                <c:ptCount val="6"/>
                <c:pt idx="0">
                  <c:v>0.88368960704536603</c:v>
                </c:pt>
                <c:pt idx="1">
                  <c:v>0.90765539289161901</c:v>
                </c:pt>
                <c:pt idx="2">
                  <c:v>0.86135396618107296</c:v>
                </c:pt>
                <c:pt idx="3">
                  <c:v>0.95395010356968502</c:v>
                </c:pt>
                <c:pt idx="4">
                  <c:v>0.90719771336238997</c:v>
                </c:pt>
                <c:pt idx="5">
                  <c:v>0.90429077922173295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E-44F2-9812-D46973D5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225295"/>
        <c:axId val="546815311"/>
      </c:barChart>
      <c:catAx>
        <c:axId val="6872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5311"/>
        <c:crosses val="autoZero"/>
        <c:auto val="1"/>
        <c:lblAlgn val="ctr"/>
        <c:lblOffset val="100"/>
        <c:noMultiLvlLbl val="0"/>
      </c:catAx>
      <c:valAx>
        <c:axId val="5468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'Alg Results 2'!$Q$1</c:f>
              <c:strCache>
                <c:ptCount val="1"/>
                <c:pt idx="0">
                  <c:v>Objective Rank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'Alg Results 2'!$A$2:$B$23</c15:sqref>
                  </c15:fullRef>
                </c:ext>
              </c:extLst>
              <c:f>('Alg Results 2'!$A$3:$B$8,'Alg Results 2'!$A$10:$B$16,'Alg Results 2'!$A$18:$B$22)</c:f>
              <c:multiLvlStrCache>
                <c:ptCount val="17"/>
                <c:lvl>
                  <c:pt idx="0">
                    <c:v>LSGRG</c:v>
                  </c:pt>
                  <c:pt idx="1">
                    <c:v>Simplex</c:v>
                  </c:pt>
                  <c:pt idx="2">
                    <c:v>PSO</c:v>
                  </c:pt>
                  <c:pt idx="3">
                    <c:v>MIGA</c:v>
                  </c:pt>
                  <c:pt idx="4">
                    <c:v>Pointer</c:v>
                  </c:pt>
                  <c:pt idx="6">
                    <c:v>LSGRG</c:v>
                  </c:pt>
                  <c:pt idx="7">
                    <c:v>Simplex</c:v>
                  </c:pt>
                  <c:pt idx="8">
                    <c:v>PSO</c:v>
                  </c:pt>
                  <c:pt idx="9">
                    <c:v>MIGA</c:v>
                  </c:pt>
                  <c:pt idx="10">
                    <c:v>Pointer</c:v>
                  </c:pt>
                  <c:pt idx="12">
                    <c:v>LSGRG</c:v>
                  </c:pt>
                  <c:pt idx="13">
                    <c:v>Simplex</c:v>
                  </c:pt>
                  <c:pt idx="14">
                    <c:v>PSO</c:v>
                  </c:pt>
                  <c:pt idx="15">
                    <c:v>MIGA</c:v>
                  </c:pt>
                  <c:pt idx="16">
                    <c:v>Pointer</c:v>
                  </c:pt>
                </c:lvl>
                <c:lvl>
                  <c:pt idx="11">
                    <c:v>Hybrid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 Results 2'!$Q$2:$Q$23</c15:sqref>
                  </c15:fullRef>
                </c:ext>
              </c:extLst>
              <c:f>('Alg Results 2'!$Q$3:$Q$8,'Alg Results 2'!$Q$10:$Q$16,'Alg Results 2'!$Q$18:$Q$22)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D97-BDE5-AB90ED3E994A}"/>
            </c:ext>
          </c:extLst>
        </c:ser>
        <c:ser>
          <c:idx val="11"/>
          <c:order val="1"/>
          <c:tx>
            <c:strRef>
              <c:f>'Alg Results 2'!$R$1</c:f>
              <c:strCache>
                <c:ptCount val="1"/>
                <c:pt idx="0">
                  <c:v>Simulation Time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'Alg Results 2'!$A$2:$B$23</c15:sqref>
                  </c15:fullRef>
                </c:ext>
              </c:extLst>
              <c:f>('Alg Results 2'!$A$3:$B$8,'Alg Results 2'!$A$10:$B$16,'Alg Results 2'!$A$18:$B$22)</c:f>
              <c:multiLvlStrCache>
                <c:ptCount val="17"/>
                <c:lvl>
                  <c:pt idx="0">
                    <c:v>LSGRG</c:v>
                  </c:pt>
                  <c:pt idx="1">
                    <c:v>Simplex</c:v>
                  </c:pt>
                  <c:pt idx="2">
                    <c:v>PSO</c:v>
                  </c:pt>
                  <c:pt idx="3">
                    <c:v>MIGA</c:v>
                  </c:pt>
                  <c:pt idx="4">
                    <c:v>Pointer</c:v>
                  </c:pt>
                  <c:pt idx="6">
                    <c:v>LSGRG</c:v>
                  </c:pt>
                  <c:pt idx="7">
                    <c:v>Simplex</c:v>
                  </c:pt>
                  <c:pt idx="8">
                    <c:v>PSO</c:v>
                  </c:pt>
                  <c:pt idx="9">
                    <c:v>MIGA</c:v>
                  </c:pt>
                  <c:pt idx="10">
                    <c:v>Pointer</c:v>
                  </c:pt>
                  <c:pt idx="12">
                    <c:v>LSGRG</c:v>
                  </c:pt>
                  <c:pt idx="13">
                    <c:v>Simplex</c:v>
                  </c:pt>
                  <c:pt idx="14">
                    <c:v>PSO</c:v>
                  </c:pt>
                  <c:pt idx="15">
                    <c:v>MIGA</c:v>
                  </c:pt>
                  <c:pt idx="16">
                    <c:v>Pointer</c:v>
                  </c:pt>
                </c:lvl>
                <c:lvl>
                  <c:pt idx="11">
                    <c:v>Hybrid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 Results 2'!$R$2:$R$23</c15:sqref>
                  </c15:fullRef>
                </c:ext>
              </c:extLst>
              <c:f>('Alg Results 2'!$R$3:$R$8,'Alg Results 2'!$R$10:$R$16,'Alg Results 2'!$R$18:$R$22)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0-4D97-BDE5-AB90ED3E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699327"/>
        <c:axId val="957353887"/>
      </c:barChart>
      <c:catAx>
        <c:axId val="13886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53887"/>
        <c:crosses val="autoZero"/>
        <c:auto val="1"/>
        <c:lblAlgn val="ctr"/>
        <c:lblOffset val="100"/>
        <c:noMultiLvlLbl val="0"/>
      </c:catAx>
      <c:valAx>
        <c:axId val="9573538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9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 Results 2'!$S$1</c:f>
              <c:strCache>
                <c:ptCount val="1"/>
                <c:pt idx="0">
                  <c:v>Normalised Iterations /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 Results 2'!$B$3:$B$7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PSO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2'!$S$3:$S$7</c:f>
              <c:numCache>
                <c:formatCode>0.000</c:formatCode>
                <c:ptCount val="5"/>
                <c:pt idx="0">
                  <c:v>4.3400000000000001E-2</c:v>
                </c:pt>
                <c:pt idx="1">
                  <c:v>4.2371999999999996</c:v>
                </c:pt>
                <c:pt idx="2">
                  <c:v>10.003500000000001</c:v>
                </c:pt>
                <c:pt idx="3">
                  <c:v>10.003500000000001</c:v>
                </c:pt>
                <c:pt idx="4">
                  <c:v>9.0655999999999999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F-42D9-AF4E-2AAA38EE573F}"/>
            </c:ext>
          </c:extLst>
        </c:ser>
        <c:ser>
          <c:idx val="2"/>
          <c:order val="1"/>
          <c:tx>
            <c:strRef>
              <c:f>'Alg Results 2'!$T$1</c:f>
              <c:strCache>
                <c:ptCount val="1"/>
                <c:pt idx="0">
                  <c:v>Normalised Sim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 Results 2'!$B$3:$B$7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PSO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2'!$T$3:$T$7</c:f>
              <c:numCache>
                <c:formatCode>0.00</c:formatCode>
                <c:ptCount val="5"/>
                <c:pt idx="0">
                  <c:v>7.0549999984602041E-2</c:v>
                </c:pt>
                <c:pt idx="1">
                  <c:v>4.1880000000198647</c:v>
                </c:pt>
                <c:pt idx="2">
                  <c:v>12.086650000008127</c:v>
                </c:pt>
                <c:pt idx="3">
                  <c:v>10.560083333325252</c:v>
                </c:pt>
                <c:pt idx="4">
                  <c:v>9.3874666666689581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F-42D9-AF4E-2AAA38EE573F}"/>
            </c:ext>
          </c:extLst>
        </c:ser>
        <c:ser>
          <c:idx val="1"/>
          <c:order val="2"/>
          <c:tx>
            <c:strRef>
              <c:f>'Alg Results 2'!$U$1</c:f>
              <c:strCache>
                <c:ptCount val="1"/>
                <c:pt idx="0">
                  <c:v>Time / Iteration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 Results 2'!$B$3:$B$7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PSO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2'!$U$3:$U$7</c:f>
              <c:numCache>
                <c:formatCode>0.00</c:formatCode>
                <c:ptCount val="5"/>
                <c:pt idx="0">
                  <c:v>9.7534562190694061</c:v>
                </c:pt>
                <c:pt idx="1">
                  <c:v>5.9303313509202278</c:v>
                </c:pt>
                <c:pt idx="2">
                  <c:v>7.249452691562829</c:v>
                </c:pt>
                <c:pt idx="3">
                  <c:v>6.3338331583897149</c:v>
                </c:pt>
                <c:pt idx="4">
                  <c:v>6.2130250617734903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F-42D9-AF4E-2AAA38EE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647695"/>
        <c:axId val="957354303"/>
      </c:barChart>
      <c:catAx>
        <c:axId val="14276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54303"/>
        <c:crosses val="autoZero"/>
        <c:auto val="1"/>
        <c:lblAlgn val="ctr"/>
        <c:lblOffset val="100"/>
        <c:noMultiLvlLbl val="0"/>
      </c:catAx>
      <c:valAx>
        <c:axId val="95735430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'Alg Results 3'!$P$1</c:f>
              <c:strCache>
                <c:ptCount val="1"/>
                <c:pt idx="0">
                  <c:v>Infeasible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3'!$P$2:$P$6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1-42AA-9618-C0F0B7FD27EE}"/>
            </c:ext>
          </c:extLst>
        </c:ser>
        <c:ser>
          <c:idx val="1"/>
          <c:order val="1"/>
          <c:tx>
            <c:strRef>
              <c:f>'Alg Results 3'!$Q$1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3'!$Q$2:$Q$6</c:f>
              <c:numCache>
                <c:formatCode>General</c:formatCode>
                <c:ptCount val="5"/>
                <c:pt idx="0">
                  <c:v>57</c:v>
                </c:pt>
                <c:pt idx="1">
                  <c:v>82</c:v>
                </c:pt>
                <c:pt idx="2">
                  <c:v>90</c:v>
                </c:pt>
                <c:pt idx="3">
                  <c:v>6189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1-42AA-9618-C0F0B7FD27EE}"/>
            </c:ext>
          </c:extLst>
        </c:ser>
        <c:ser>
          <c:idx val="2"/>
          <c:order val="2"/>
          <c:tx>
            <c:strRef>
              <c:f>'Alg Results 3'!$R$1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3'!$R$2:$R$6</c:f>
              <c:numCache>
                <c:formatCode>General</c:formatCode>
                <c:ptCount val="5"/>
                <c:pt idx="0">
                  <c:v>37</c:v>
                </c:pt>
                <c:pt idx="1">
                  <c:v>100</c:v>
                </c:pt>
                <c:pt idx="2">
                  <c:v>0</c:v>
                </c:pt>
                <c:pt idx="3">
                  <c:v>3197</c:v>
                </c:pt>
                <c:pt idx="4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1-42AA-9618-C0F0B7FD27EE}"/>
            </c:ext>
          </c:extLst>
        </c:ser>
        <c:ser>
          <c:idx val="3"/>
          <c:order val="3"/>
          <c:tx>
            <c:strRef>
              <c:f>'Alg Results 3'!$S$1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3'!$S$2:$S$6</c:f>
              <c:numCache>
                <c:formatCode>General</c:formatCode>
                <c:ptCount val="5"/>
                <c:pt idx="0">
                  <c:v>4</c:v>
                </c:pt>
                <c:pt idx="1">
                  <c:v>9811</c:v>
                </c:pt>
                <c:pt idx="2">
                  <c:v>9902</c:v>
                </c:pt>
                <c:pt idx="3">
                  <c:v>613</c:v>
                </c:pt>
                <c:pt idx="4">
                  <c:v>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1-42AA-9618-C0F0B7FD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281791"/>
        <c:axId val="1324417055"/>
      </c:barChart>
      <c:catAx>
        <c:axId val="14142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17055"/>
        <c:crosses val="autoZero"/>
        <c:auto val="1"/>
        <c:lblAlgn val="ctr"/>
        <c:lblOffset val="100"/>
        <c:noMultiLvlLbl val="0"/>
      </c:catAx>
      <c:valAx>
        <c:axId val="13244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'Alg Results 3'!$P$1</c:f>
              <c:strCache>
                <c:ptCount val="1"/>
                <c:pt idx="0">
                  <c:v>Infeasible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3'!$P$2:$P$6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0-4F9B-B8A1-E81C30A43288}"/>
            </c:ext>
          </c:extLst>
        </c:ser>
        <c:ser>
          <c:idx val="1"/>
          <c:order val="1"/>
          <c:tx>
            <c:strRef>
              <c:f>'Alg Results 3'!$Q$1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3'!$Q$2:$Q$6</c:f>
              <c:numCache>
                <c:formatCode>General</c:formatCode>
                <c:ptCount val="5"/>
                <c:pt idx="0">
                  <c:v>57</c:v>
                </c:pt>
                <c:pt idx="1">
                  <c:v>82</c:v>
                </c:pt>
                <c:pt idx="2">
                  <c:v>90</c:v>
                </c:pt>
                <c:pt idx="3">
                  <c:v>6189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0-4F9B-B8A1-E81C30A43288}"/>
            </c:ext>
          </c:extLst>
        </c:ser>
        <c:ser>
          <c:idx val="2"/>
          <c:order val="2"/>
          <c:tx>
            <c:strRef>
              <c:f>'Alg Results 3'!$R$1</c:f>
              <c:strCache>
                <c:ptCount val="1"/>
                <c:pt idx="0">
                  <c:v>Refinement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 Results 3'!$B$2:$B$6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Swarm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3'!$R$2:$R$6</c:f>
              <c:numCache>
                <c:formatCode>General</c:formatCode>
                <c:ptCount val="5"/>
                <c:pt idx="0">
                  <c:v>37</c:v>
                </c:pt>
                <c:pt idx="1">
                  <c:v>100</c:v>
                </c:pt>
                <c:pt idx="2">
                  <c:v>0</c:v>
                </c:pt>
                <c:pt idx="3">
                  <c:v>3197</c:v>
                </c:pt>
                <c:pt idx="4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0-4F9B-B8A1-E81C30A4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281791"/>
        <c:axId val="1324417055"/>
      </c:barChart>
      <c:catAx>
        <c:axId val="14142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17055"/>
        <c:crosses val="autoZero"/>
        <c:auto val="1"/>
        <c:lblAlgn val="ctr"/>
        <c:lblOffset val="100"/>
        <c:noMultiLvlLbl val="0"/>
      </c:catAx>
      <c:valAx>
        <c:axId val="13244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'Method Results'!$C$30:$C$33</c:f>
              <c:strCache>
                <c:ptCount val="4"/>
                <c:pt idx="0">
                  <c:v>Robust</c:v>
                </c:pt>
                <c:pt idx="1">
                  <c:v>Hybrid 2:1</c:v>
                </c:pt>
                <c:pt idx="2">
                  <c:v>Hybrid 1:1</c:v>
                </c:pt>
                <c:pt idx="3">
                  <c:v>Hybrid 1:2</c:v>
                </c:pt>
              </c:strCache>
            </c:strRef>
          </c:cat>
          <c:val>
            <c:numRef>
              <c:f>'Method Results'!$D$30:$D$33</c:f>
              <c:numCache>
                <c:formatCode>0.0000</c:formatCode>
                <c:ptCount val="4"/>
                <c:pt idx="0">
                  <c:v>0.86135396618107296</c:v>
                </c:pt>
                <c:pt idx="1">
                  <c:v>0.90429077922173295</c:v>
                </c:pt>
                <c:pt idx="2">
                  <c:v>0.90719771336238997</c:v>
                </c:pt>
                <c:pt idx="3">
                  <c:v>0.91052227640555095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F-45B6-915E-640C78EE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225295"/>
        <c:axId val="546815311"/>
      </c:barChart>
      <c:catAx>
        <c:axId val="6872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5311"/>
        <c:crosses val="autoZero"/>
        <c:auto val="1"/>
        <c:lblAlgn val="ctr"/>
        <c:lblOffset val="100"/>
        <c:noMultiLvlLbl val="0"/>
      </c:catAx>
      <c:valAx>
        <c:axId val="5468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'Alg Results'!$M$1</c:f>
              <c:strCache>
                <c:ptCount val="1"/>
                <c:pt idx="0">
                  <c:v>Normalised Obj</c:v>
                </c:pt>
              </c:strCache>
            </c:strRef>
          </c:tx>
          <c:invertIfNegative val="0"/>
          <c:cat>
            <c:strRef>
              <c:f>'Alg Results'!$C$3:$C$7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Results'!$M$3:$M$7</c:f>
              <c:numCache>
                <c:formatCode>0.00</c:formatCode>
                <c:ptCount val="5"/>
                <c:pt idx="0">
                  <c:v>1.7202300070921002</c:v>
                </c:pt>
                <c:pt idx="1">
                  <c:v>1</c:v>
                </c:pt>
                <c:pt idx="2">
                  <c:v>1.7680142638410918</c:v>
                </c:pt>
                <c:pt idx="3">
                  <c:v>1.7479503448720033</c:v>
                </c:pt>
                <c:pt idx="4">
                  <c:v>1.7169230235062594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D-41C5-B033-443B0B82D356}"/>
            </c:ext>
          </c:extLst>
        </c:ser>
        <c:ser>
          <c:idx val="0"/>
          <c:order val="1"/>
          <c:tx>
            <c:strRef>
              <c:f>'Alg Results'!$L$1</c:f>
              <c:strCache>
                <c:ptCount val="1"/>
                <c:pt idx="0">
                  <c:v>Log (Simtime)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 Results'!$C$3:$C$7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Results'!$L$3:$L$7</c:f>
              <c:numCache>
                <c:formatCode>0.00</c:formatCode>
                <c:ptCount val="5"/>
                <c:pt idx="0">
                  <c:v>-0.64206515277247689</c:v>
                </c:pt>
                <c:pt idx="1">
                  <c:v>9.2369699698439223E-2</c:v>
                </c:pt>
                <c:pt idx="2">
                  <c:v>1.9709741505779903</c:v>
                </c:pt>
                <c:pt idx="3">
                  <c:v>1.6726980630235304</c:v>
                </c:pt>
                <c:pt idx="4">
                  <c:v>2.1054113928299518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D-41C5-B033-443B0B82D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4592"/>
        <c:axId val="747595584"/>
      </c:barChart>
      <c:catAx>
        <c:axId val="6252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5584"/>
        <c:crosses val="autoZero"/>
        <c:auto val="1"/>
        <c:lblAlgn val="ctr"/>
        <c:lblOffset val="100"/>
        <c:noMultiLvlLbl val="0"/>
      </c:catAx>
      <c:valAx>
        <c:axId val="74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'Alg Results'!$M$1</c:f>
              <c:strCache>
                <c:ptCount val="1"/>
                <c:pt idx="0">
                  <c:v>Normalised Obj</c:v>
                </c:pt>
              </c:strCache>
            </c:strRef>
          </c:tx>
          <c:invertIfNegative val="0"/>
          <c:cat>
            <c:strRef>
              <c:f>'Alg Results'!$C$9:$C$13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Results'!$M$9:$M$13</c:f>
              <c:numCache>
                <c:formatCode>0.00</c:formatCode>
                <c:ptCount val="5"/>
                <c:pt idx="0">
                  <c:v>3.0801584392434815</c:v>
                </c:pt>
                <c:pt idx="1">
                  <c:v>4.1068448376726057</c:v>
                </c:pt>
                <c:pt idx="2">
                  <c:v>1.0045627847275278</c:v>
                </c:pt>
                <c:pt idx="3">
                  <c:v>1.0402117791959988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8-4C1C-A5FA-BE82040E6F4E}"/>
            </c:ext>
          </c:extLst>
        </c:ser>
        <c:ser>
          <c:idx val="0"/>
          <c:order val="1"/>
          <c:tx>
            <c:strRef>
              <c:f>'Alg Results'!$L$1</c:f>
              <c:strCache>
                <c:ptCount val="1"/>
                <c:pt idx="0">
                  <c:v>Log (Simtime)</c:v>
                </c:pt>
              </c:strCache>
            </c:strRef>
          </c:tx>
          <c:invertIfNegative val="0"/>
          <c:cat>
            <c:strRef>
              <c:f>'Alg Results'!$C$9:$C$13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Results'!$L$9:$L$13</c:f>
              <c:numCache>
                <c:formatCode>0.00</c:formatCode>
                <c:ptCount val="5"/>
                <c:pt idx="0">
                  <c:v>-0.13430393998253709</c:v>
                </c:pt>
                <c:pt idx="1">
                  <c:v>1.7522405710166813</c:v>
                </c:pt>
                <c:pt idx="2">
                  <c:v>1.8064174138606386</c:v>
                </c:pt>
                <c:pt idx="3">
                  <c:v>1.7697169474341712</c:v>
                </c:pt>
                <c:pt idx="4">
                  <c:v>1.812472156674906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8-4C1C-A5FA-BE82040E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4592"/>
        <c:axId val="747595584"/>
      </c:barChart>
      <c:catAx>
        <c:axId val="6252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5584"/>
        <c:crosses val="autoZero"/>
        <c:auto val="1"/>
        <c:lblAlgn val="ctr"/>
        <c:lblOffset val="100"/>
        <c:noMultiLvlLbl val="0"/>
      </c:catAx>
      <c:valAx>
        <c:axId val="74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'Alg Results'!$M$1</c:f>
              <c:strCache>
                <c:ptCount val="1"/>
                <c:pt idx="0">
                  <c:v>Normalised Obj</c:v>
                </c:pt>
              </c:strCache>
            </c:strRef>
          </c:tx>
          <c:invertIfNegative val="0"/>
          <c:cat>
            <c:strRef>
              <c:f>'Alg Results'!$C$15:$C$19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Results'!$M$15:$M$19</c:f>
              <c:numCache>
                <c:formatCode>0.00</c:formatCode>
                <c:ptCount val="5"/>
                <c:pt idx="0">
                  <c:v>0.49764354181834358</c:v>
                </c:pt>
                <c:pt idx="1">
                  <c:v>1</c:v>
                </c:pt>
                <c:pt idx="2">
                  <c:v>0.11393901505808557</c:v>
                </c:pt>
                <c:pt idx="3">
                  <c:v>0.145385377288138</c:v>
                </c:pt>
                <c:pt idx="4">
                  <c:v>0.14167910174163667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69F-B6C0-CD93B1FEA393}"/>
            </c:ext>
          </c:extLst>
        </c:ser>
        <c:ser>
          <c:idx val="0"/>
          <c:order val="1"/>
          <c:tx>
            <c:strRef>
              <c:f>'Alg Results'!$L$1</c:f>
              <c:strCache>
                <c:ptCount val="1"/>
                <c:pt idx="0">
                  <c:v>Log (Simtime)</c:v>
                </c:pt>
              </c:strCache>
            </c:strRef>
          </c:tx>
          <c:invertIfNegative val="0"/>
          <c:cat>
            <c:strRef>
              <c:f>'Alg Results'!$C$15:$C$19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Results'!$L$15:$L$19</c:f>
              <c:numCache>
                <c:formatCode>0.00</c:formatCode>
                <c:ptCount val="5"/>
                <c:pt idx="0">
                  <c:v>-6.3989204337282682E-2</c:v>
                </c:pt>
                <c:pt idx="1">
                  <c:v>0.55071742346973729</c:v>
                </c:pt>
                <c:pt idx="2">
                  <c:v>1.7295211538383235</c:v>
                </c:pt>
                <c:pt idx="3">
                  <c:v>1.68851770522113</c:v>
                </c:pt>
                <c:pt idx="4">
                  <c:v>1.7613714650301764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69F-B6C0-CD93B1FE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4592"/>
        <c:axId val="747595584"/>
      </c:barChart>
      <c:catAx>
        <c:axId val="6252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5584"/>
        <c:crosses val="autoZero"/>
        <c:auto val="1"/>
        <c:lblAlgn val="ctr"/>
        <c:lblOffset val="100"/>
        <c:noMultiLvlLbl val="0"/>
      </c:catAx>
      <c:valAx>
        <c:axId val="74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'Alg Results'!$C$9:$C$13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D-4B74-BA2A-C64D1436C69A}"/>
            </c:ext>
          </c:extLst>
        </c:ser>
        <c:ser>
          <c:idx val="0"/>
          <c:order val="1"/>
          <c:invertIfNegative val="0"/>
          <c:cat>
            <c:strRef>
              <c:f>'Alg Results'!$C$9:$C$13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D-4B74-BA2A-C64D1436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4592"/>
        <c:axId val="747595584"/>
      </c:barChart>
      <c:catAx>
        <c:axId val="6252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5584"/>
        <c:crosses val="autoZero"/>
        <c:auto val="1"/>
        <c:lblAlgn val="ctr"/>
        <c:lblOffset val="100"/>
        <c:noMultiLvlLbl val="0"/>
      </c:catAx>
      <c:valAx>
        <c:axId val="74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45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'Alg Results'!$C$15:$C$19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4DD-B9E6-63975AAE6F0D}"/>
            </c:ext>
          </c:extLst>
        </c:ser>
        <c:ser>
          <c:idx val="0"/>
          <c:order val="1"/>
          <c:invertIfNegative val="0"/>
          <c:cat>
            <c:strRef>
              <c:f>'Alg Results'!$C$15:$C$19</c:f>
              <c:strCache>
                <c:ptCount val="5"/>
                <c:pt idx="0">
                  <c:v>LSGRG</c:v>
                </c:pt>
                <c:pt idx="1">
                  <c:v>Downhill Simplex</c:v>
                </c:pt>
                <c:pt idx="2">
                  <c:v>Particle Swarm</c:v>
                </c:pt>
                <c:pt idx="3">
                  <c:v>Multi_island GA</c:v>
                </c:pt>
                <c:pt idx="4">
                  <c:v>Pointer</c:v>
                </c:pt>
              </c:strCache>
            </c:strRef>
          </c:cat>
          <c:val>
            <c:numRef>
              <c:f>'Alg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9-44DD-B9E6-63975AAE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4592"/>
        <c:axId val="747595584"/>
      </c:barChart>
      <c:catAx>
        <c:axId val="6252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5584"/>
        <c:crosses val="autoZero"/>
        <c:auto val="1"/>
        <c:lblAlgn val="ctr"/>
        <c:lblOffset val="100"/>
        <c:noMultiLvlLbl val="0"/>
      </c:catAx>
      <c:valAx>
        <c:axId val="74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645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'Alg Results'!$O$1</c:f>
              <c:strCache>
                <c:ptCount val="1"/>
                <c:pt idx="0">
                  <c:v>Normalised Obj2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'Alg Results'!$A$21:$C$35</c:f>
              <c:multiLvlStrCache>
                <c:ptCount val="15"/>
                <c:lvl>
                  <c:pt idx="0">
                    <c:v>LSGRG</c:v>
                  </c:pt>
                  <c:pt idx="1">
                    <c:v>Downhill Simplex</c:v>
                  </c:pt>
                  <c:pt idx="2">
                    <c:v>Particle Swarm</c:v>
                  </c:pt>
                  <c:pt idx="3">
                    <c:v>Multi_island GA</c:v>
                  </c:pt>
                  <c:pt idx="4">
                    <c:v>Pointer</c:v>
                  </c:pt>
                  <c:pt idx="5">
                    <c:v>LSGRG</c:v>
                  </c:pt>
                  <c:pt idx="6">
                    <c:v>Downhill Simplex</c:v>
                  </c:pt>
                  <c:pt idx="7">
                    <c:v>Particle Swarm</c:v>
                  </c:pt>
                  <c:pt idx="8">
                    <c:v>Multi_island GA</c:v>
                  </c:pt>
                  <c:pt idx="9">
                    <c:v>Pointer</c:v>
                  </c:pt>
                  <c:pt idx="10">
                    <c:v>LSGRG</c:v>
                  </c:pt>
                  <c:pt idx="11">
                    <c:v>Downhill Simplex</c:v>
                  </c:pt>
                  <c:pt idx="12">
                    <c:v>Particle Swarm</c:v>
                  </c:pt>
                  <c:pt idx="13">
                    <c:v>Multi_island GA</c:v>
                  </c:pt>
                  <c:pt idx="14">
                    <c:v>Pointer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</c:lvl>
                <c:lvl>
                  <c:pt idx="0">
                    <c:v>Det</c:v>
                  </c:pt>
                  <c:pt idx="1">
                    <c:v>Det</c:v>
                  </c:pt>
                  <c:pt idx="2">
                    <c:v>Det</c:v>
                  </c:pt>
                  <c:pt idx="3">
                    <c:v>Det</c:v>
                  </c:pt>
                  <c:pt idx="4">
                    <c:v>Det</c:v>
                  </c:pt>
                  <c:pt idx="5">
                    <c:v>Rob</c:v>
                  </c:pt>
                  <c:pt idx="6">
                    <c:v>Rob</c:v>
                  </c:pt>
                  <c:pt idx="7">
                    <c:v>Rob</c:v>
                  </c:pt>
                  <c:pt idx="8">
                    <c:v>Rob</c:v>
                  </c:pt>
                  <c:pt idx="9">
                    <c:v>Rob</c:v>
                  </c:pt>
                  <c:pt idx="10">
                    <c:v>Hyb</c:v>
                  </c:pt>
                  <c:pt idx="11">
                    <c:v>Hyb</c:v>
                  </c:pt>
                  <c:pt idx="12">
                    <c:v>Hyb</c:v>
                  </c:pt>
                  <c:pt idx="13">
                    <c:v>Hyb</c:v>
                  </c:pt>
                  <c:pt idx="14">
                    <c:v>Hyb</c:v>
                  </c:pt>
                </c:lvl>
              </c:multiLvlStrCache>
            </c:multiLvlStrRef>
          </c:cat>
          <c:val>
            <c:numRef>
              <c:f>'Alg Results'!$O$21:$O$33</c:f>
              <c:numCache>
                <c:formatCode>0.00</c:formatCode>
                <c:ptCount val="13"/>
                <c:pt idx="0">
                  <c:v>0.93778207124694934</c:v>
                </c:pt>
                <c:pt idx="1">
                  <c:v>0</c:v>
                </c:pt>
                <c:pt idx="2">
                  <c:v>1</c:v>
                </c:pt>
                <c:pt idx="3">
                  <c:v>0.97387559071007068</c:v>
                </c:pt>
                <c:pt idx="4">
                  <c:v>0.93347618300823165</c:v>
                </c:pt>
                <c:pt idx="5">
                  <c:v>0.66954049781313396</c:v>
                </c:pt>
                <c:pt idx="6">
                  <c:v>1</c:v>
                </c:pt>
                <c:pt idx="7">
                  <c:v>1.4686233030375454E-3</c:v>
                </c:pt>
                <c:pt idx="8">
                  <c:v>1.2942963455530058E-2</c:v>
                </c:pt>
                <c:pt idx="9">
                  <c:v>0</c:v>
                </c:pt>
                <c:pt idx="10">
                  <c:v>0.43304527936687304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7-4B25-AB58-376E71425F3E}"/>
            </c:ext>
          </c:extLst>
        </c:ser>
        <c:ser>
          <c:idx val="10"/>
          <c:order val="1"/>
          <c:tx>
            <c:strRef>
              <c:f>'Alg Results'!$N$1</c:f>
              <c:strCache>
                <c:ptCount val="1"/>
                <c:pt idx="0">
                  <c:v>Normalised Simtime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'Alg Results'!$A$21:$C$35</c:f>
              <c:multiLvlStrCache>
                <c:ptCount val="15"/>
                <c:lvl>
                  <c:pt idx="0">
                    <c:v>LSGRG</c:v>
                  </c:pt>
                  <c:pt idx="1">
                    <c:v>Downhill Simplex</c:v>
                  </c:pt>
                  <c:pt idx="2">
                    <c:v>Particle Swarm</c:v>
                  </c:pt>
                  <c:pt idx="3">
                    <c:v>Multi_island GA</c:v>
                  </c:pt>
                  <c:pt idx="4">
                    <c:v>Pointer</c:v>
                  </c:pt>
                  <c:pt idx="5">
                    <c:v>LSGRG</c:v>
                  </c:pt>
                  <c:pt idx="6">
                    <c:v>Downhill Simplex</c:v>
                  </c:pt>
                  <c:pt idx="7">
                    <c:v>Particle Swarm</c:v>
                  </c:pt>
                  <c:pt idx="8">
                    <c:v>Multi_island GA</c:v>
                  </c:pt>
                  <c:pt idx="9">
                    <c:v>Pointer</c:v>
                  </c:pt>
                  <c:pt idx="10">
                    <c:v>LSGRG</c:v>
                  </c:pt>
                  <c:pt idx="11">
                    <c:v>Downhill Simplex</c:v>
                  </c:pt>
                  <c:pt idx="12">
                    <c:v>Particle Swarm</c:v>
                  </c:pt>
                  <c:pt idx="13">
                    <c:v>Multi_island GA</c:v>
                  </c:pt>
                  <c:pt idx="14">
                    <c:v>Pointer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</c:lvl>
                <c:lvl>
                  <c:pt idx="0">
                    <c:v>Det</c:v>
                  </c:pt>
                  <c:pt idx="1">
                    <c:v>Det</c:v>
                  </c:pt>
                  <c:pt idx="2">
                    <c:v>Det</c:v>
                  </c:pt>
                  <c:pt idx="3">
                    <c:v>Det</c:v>
                  </c:pt>
                  <c:pt idx="4">
                    <c:v>Det</c:v>
                  </c:pt>
                  <c:pt idx="5">
                    <c:v>Rob</c:v>
                  </c:pt>
                  <c:pt idx="6">
                    <c:v>Rob</c:v>
                  </c:pt>
                  <c:pt idx="7">
                    <c:v>Rob</c:v>
                  </c:pt>
                  <c:pt idx="8">
                    <c:v>Rob</c:v>
                  </c:pt>
                  <c:pt idx="9">
                    <c:v>Rob</c:v>
                  </c:pt>
                  <c:pt idx="10">
                    <c:v>Hyb</c:v>
                  </c:pt>
                  <c:pt idx="11">
                    <c:v>Hyb</c:v>
                  </c:pt>
                  <c:pt idx="12">
                    <c:v>Hyb</c:v>
                  </c:pt>
                  <c:pt idx="13">
                    <c:v>Hyb</c:v>
                  </c:pt>
                  <c:pt idx="14">
                    <c:v>Hyb</c:v>
                  </c:pt>
                </c:lvl>
              </c:multiLvlStrCache>
            </c:multiLvlStrRef>
          </c:cat>
          <c:val>
            <c:numRef>
              <c:f>'Alg Results'!$N$21:$N$35</c:f>
              <c:numCache>
                <c:formatCode>0.00</c:formatCode>
                <c:ptCount val="15"/>
                <c:pt idx="0">
                  <c:v>0</c:v>
                </c:pt>
                <c:pt idx="1">
                  <c:v>0.26731251032750103</c:v>
                </c:pt>
                <c:pt idx="2">
                  <c:v>0.95106882988058983</c:v>
                </c:pt>
                <c:pt idx="3">
                  <c:v>0.84250517788804569</c:v>
                </c:pt>
                <c:pt idx="4">
                  <c:v>1</c:v>
                </c:pt>
                <c:pt idx="5">
                  <c:v>0</c:v>
                </c:pt>
                <c:pt idx="6">
                  <c:v>0.96906085617054738</c:v>
                </c:pt>
                <c:pt idx="7">
                  <c:v>0.99688986174390393</c:v>
                </c:pt>
                <c:pt idx="8">
                  <c:v>0.97803794215773221</c:v>
                </c:pt>
                <c:pt idx="9">
                  <c:v>1</c:v>
                </c:pt>
                <c:pt idx="10">
                  <c:v>0</c:v>
                </c:pt>
                <c:pt idx="11">
                  <c:v>0.33675899679597776</c:v>
                </c:pt>
                <c:pt idx="12">
                  <c:v>0.98255122303972398</c:v>
                </c:pt>
                <c:pt idx="13">
                  <c:v>0.96008801929851351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7-4B25-AB58-376E7142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445151"/>
        <c:axId val="1039647503"/>
      </c:barChart>
      <c:catAx>
        <c:axId val="11244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47503"/>
        <c:crosses val="autoZero"/>
        <c:auto val="1"/>
        <c:lblAlgn val="ctr"/>
        <c:lblOffset val="100"/>
        <c:noMultiLvlLbl val="0"/>
      </c:catAx>
      <c:valAx>
        <c:axId val="10396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 Results 2'!$O$1</c:f>
              <c:strCache>
                <c:ptCount val="1"/>
                <c:pt idx="0">
                  <c:v>Normalised Optimal Objective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'Alg Results 2'!$B$18:$B$22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PSO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2'!$O$18:$O$22</c:f>
              <c:numCache>
                <c:formatCode>0.00</c:formatCode>
                <c:ptCount val="5"/>
                <c:pt idx="0">
                  <c:v>1.7712830696039901</c:v>
                </c:pt>
                <c:pt idx="1">
                  <c:v>0.64076636329739645</c:v>
                </c:pt>
                <c:pt idx="2">
                  <c:v>0.2185884144662083</c:v>
                </c:pt>
                <c:pt idx="3">
                  <c:v>3.1595937563508869E-2</c:v>
                </c:pt>
                <c:pt idx="4">
                  <c:v>2.7486493200987637E-2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738-9B71-9E148629F86F}"/>
            </c:ext>
          </c:extLst>
        </c:ser>
        <c:ser>
          <c:idx val="1"/>
          <c:order val="1"/>
          <c:tx>
            <c:strRef>
              <c:f>'Alg Results 2'!$P$1</c:f>
              <c:strCache>
                <c:ptCount val="1"/>
                <c:pt idx="0">
                  <c:v>Log Sim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'Alg Results 2'!$B$18:$B$22</c:f>
              <c:strCache>
                <c:ptCount val="5"/>
                <c:pt idx="0">
                  <c:v>LSGRG</c:v>
                </c:pt>
                <c:pt idx="1">
                  <c:v>Simplex</c:v>
                </c:pt>
                <c:pt idx="2">
                  <c:v>PSO</c:v>
                </c:pt>
                <c:pt idx="3">
                  <c:v>MIGA</c:v>
                </c:pt>
                <c:pt idx="4">
                  <c:v>Pointer</c:v>
                </c:pt>
              </c:strCache>
            </c:strRef>
          </c:cat>
          <c:val>
            <c:numRef>
              <c:f>'Alg Results 2'!$P$18:$P$22</c:f>
              <c:numCache>
                <c:formatCode>0.00</c:formatCode>
                <c:ptCount val="5"/>
                <c:pt idx="0">
                  <c:v>-0.17587416602766265</c:v>
                </c:pt>
                <c:pt idx="1">
                  <c:v>1.6169331986195361</c:v>
                </c:pt>
                <c:pt idx="2">
                  <c:v>1.8510099346457023</c:v>
                </c:pt>
                <c:pt idx="3">
                  <c:v>1.7775515100824109</c:v>
                </c:pt>
                <c:pt idx="4">
                  <c:v>1.8025678140621648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6-4738-9B71-9E148629F8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299807"/>
        <c:axId val="1038347887"/>
      </c:barChart>
      <c:catAx>
        <c:axId val="14222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7887"/>
        <c:crosses val="autoZero"/>
        <c:auto val="1"/>
        <c:lblAlgn val="ctr"/>
        <c:lblOffset val="100"/>
        <c:noMultiLvlLbl val="0"/>
      </c:catAx>
      <c:valAx>
        <c:axId val="10383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223471</xdr:colOff>
      <xdr:row>4</xdr:row>
      <xdr:rowOff>167053</xdr:rowOff>
    </xdr:from>
    <xdr:to>
      <xdr:col>25</xdr:col>
      <xdr:colOff>538529</xdr:colOff>
      <xdr:row>23</xdr:row>
      <xdr:rowOff>52753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16BF-7C23-4D22-89F5-241850D0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23</xdr:row>
      <xdr:rowOff>85725</xdr:rowOff>
    </xdr:from>
    <xdr:to>
      <xdr:col>25</xdr:col>
      <xdr:colOff>562708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B8782-4046-448F-89CB-EF5E60A4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256442</xdr:colOff>
      <xdr:row>0</xdr:row>
      <xdr:rowOff>145075</xdr:rowOff>
    </xdr:from>
    <xdr:to>
      <xdr:col>24</xdr:col>
      <xdr:colOff>483576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D093C-F804-40C3-A8BE-4362E5B46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307730</xdr:colOff>
      <xdr:row>12</xdr:row>
      <xdr:rowOff>113567</xdr:rowOff>
    </xdr:from>
    <xdr:to>
      <xdr:col>24</xdr:col>
      <xdr:colOff>534864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AF8ED-55FE-4AA0-9C60-89FAAD914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286482</xdr:colOff>
      <xdr:row>25</xdr:row>
      <xdr:rowOff>123825</xdr:rowOff>
    </xdr:from>
    <xdr:to>
      <xdr:col>24</xdr:col>
      <xdr:colOff>513616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D90AD-1A0C-49C4-8D16-81511DFDD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8</xdr:row>
      <xdr:rowOff>0</xdr:rowOff>
    </xdr:from>
    <xdr:to>
      <xdr:col>34</xdr:col>
      <xdr:colOff>227134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C8511-F263-437A-B510-8A4DAA57C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34</xdr:col>
      <xdr:colOff>227134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0E55A-B6CB-4155-9D27-385ADD25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200024</xdr:colOff>
      <xdr:row>4</xdr:row>
      <xdr:rowOff>57150</xdr:rowOff>
    </xdr:from>
    <xdr:to>
      <xdr:col>35</xdr:col>
      <xdr:colOff>361949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4DF795-CDB4-4377-9593-EB36FDA6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561975</xdr:colOff>
      <xdr:row>2</xdr:row>
      <xdr:rowOff>14287</xdr:rowOff>
    </xdr:from>
    <xdr:to>
      <xdr:col>33</xdr:col>
      <xdr:colOff>257175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52D31-81B8-4103-95CE-F75FA8D3A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219074</xdr:colOff>
      <xdr:row>17</xdr:row>
      <xdr:rowOff>180975</xdr:rowOff>
    </xdr:from>
    <xdr:to>
      <xdr:col>34</xdr:col>
      <xdr:colOff>619125</xdr:colOff>
      <xdr:row>38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09033-36A3-4F36-9ED5-239B820C6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390531</xdr:colOff>
      <xdr:row>39</xdr:row>
      <xdr:rowOff>123825</xdr:rowOff>
    </xdr:from>
    <xdr:to>
      <xdr:col>33</xdr:col>
      <xdr:colOff>85731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F1F62-3A16-4711-9D28-BE1720025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514356</xdr:colOff>
      <xdr:row>5</xdr:row>
      <xdr:rowOff>9525</xdr:rowOff>
    </xdr:from>
    <xdr:to>
      <xdr:col>27</xdr:col>
      <xdr:colOff>209556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2FC5E-8EB0-4A6F-9987-15749FBE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523875</xdr:colOff>
      <xdr:row>20</xdr:row>
      <xdr:rowOff>28575</xdr:rowOff>
    </xdr:from>
    <xdr:to>
      <xdr:col>27</xdr:col>
      <xdr:colOff>219075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EB689-D36C-41DC-BA44-AD63D949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ij%20Files\Admin\Excel%20Plans\Plan%20V85%20(4th%20Year%20Ramada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 Grades"/>
      <sheetName val="Sheet1"/>
      <sheetName val="Presentation"/>
      <sheetName val="Uni Re-learning"/>
      <sheetName val="FYP Progress"/>
      <sheetName val="FYP Overview"/>
      <sheetName val="FYP Overview (2)"/>
      <sheetName val="Sim Stages"/>
      <sheetName val="Method Results"/>
      <sheetName val="Alg Results"/>
      <sheetName val="Alg Results 2"/>
      <sheetName val="Alg Results 3"/>
      <sheetName val="Report Tables"/>
      <sheetName val="Alg Results (full)"/>
      <sheetName val="Sim Record"/>
      <sheetName val="Parameters"/>
      <sheetName val="Configs"/>
      <sheetName val="Alg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B5" t="str">
            <v>Base</v>
          </cell>
          <cell r="L5">
            <v>0.88368960704536603</v>
          </cell>
        </row>
        <row r="6">
          <cell r="B6" t="str">
            <v>Det</v>
          </cell>
          <cell r="L6">
            <v>0.90765539289161901</v>
          </cell>
        </row>
        <row r="7">
          <cell r="B7" t="str">
            <v>Rob</v>
          </cell>
          <cell r="L7">
            <v>0.86135396618107296</v>
          </cell>
        </row>
        <row r="8">
          <cell r="B8" t="str">
            <v>Rel</v>
          </cell>
          <cell r="L8">
            <v>0.95395010356968502</v>
          </cell>
        </row>
        <row r="9">
          <cell r="B9" t="str">
            <v>Hyb</v>
          </cell>
          <cell r="L9">
            <v>0.90719771336238997</v>
          </cell>
        </row>
        <row r="10">
          <cell r="B10" t="str">
            <v>Hybrob2</v>
          </cell>
          <cell r="L10">
            <v>0.90429077922173295</v>
          </cell>
        </row>
        <row r="30">
          <cell r="C30" t="str">
            <v>Robust</v>
          </cell>
          <cell r="D30">
            <v>0.86135396618107296</v>
          </cell>
        </row>
        <row r="31">
          <cell r="C31" t="str">
            <v>Hybrid 2:1</v>
          </cell>
          <cell r="D31">
            <v>0.90429077922173295</v>
          </cell>
        </row>
        <row r="32">
          <cell r="C32" t="str">
            <v>Hybrid 1:1</v>
          </cell>
          <cell r="D32">
            <v>0.90719771336238997</v>
          </cell>
        </row>
        <row r="33">
          <cell r="C33" t="str">
            <v>Hybrid 1:2</v>
          </cell>
          <cell r="D33">
            <v>0.91052227640555095</v>
          </cell>
        </row>
      </sheetData>
      <sheetData sheetId="9">
        <row r="1">
          <cell r="L1" t="str">
            <v>Log (Simtime)</v>
          </cell>
          <cell r="M1" t="str">
            <v>Normalised Obj</v>
          </cell>
          <cell r="N1" t="str">
            <v>Normalised Simtime</v>
          </cell>
          <cell r="O1" t="str">
            <v>Normalised Obj2</v>
          </cell>
        </row>
        <row r="3">
          <cell r="C3" t="str">
            <v>LSGRG</v>
          </cell>
          <cell r="L3">
            <v>-0.64206515277247689</v>
          </cell>
          <cell r="M3">
            <v>1.7202300070921002</v>
          </cell>
        </row>
        <row r="4">
          <cell r="C4" t="str">
            <v>Downhill Simplex</v>
          </cell>
          <cell r="L4">
            <v>9.2369699698439223E-2</v>
          </cell>
          <cell r="M4">
            <v>1</v>
          </cell>
        </row>
        <row r="5">
          <cell r="C5" t="str">
            <v>Particle Swarm</v>
          </cell>
          <cell r="L5">
            <v>1.9709741505779903</v>
          </cell>
          <cell r="M5">
            <v>1.7680142638410918</v>
          </cell>
        </row>
        <row r="6">
          <cell r="C6" t="str">
            <v>Multi_island GA</v>
          </cell>
          <cell r="L6">
            <v>1.6726980630235304</v>
          </cell>
          <cell r="M6">
            <v>1.7479503448720033</v>
          </cell>
        </row>
        <row r="7">
          <cell r="C7" t="str">
            <v>Pointer</v>
          </cell>
          <cell r="L7">
            <v>2.1054113928299518</v>
          </cell>
          <cell r="M7">
            <v>1.7169230235062594</v>
          </cell>
        </row>
        <row r="9">
          <cell r="C9" t="str">
            <v>LSGRG</v>
          </cell>
          <cell r="L9">
            <v>-0.13430393998253709</v>
          </cell>
          <cell r="M9">
            <v>3.0801584392434815</v>
          </cell>
        </row>
        <row r="10">
          <cell r="C10" t="str">
            <v>Downhill Simplex</v>
          </cell>
          <cell r="L10">
            <v>1.7522405710166813</v>
          </cell>
          <cell r="M10">
            <v>4.1068448376726057</v>
          </cell>
        </row>
        <row r="11">
          <cell r="C11" t="str">
            <v>Particle Swarm</v>
          </cell>
          <cell r="L11">
            <v>1.8064174138606386</v>
          </cell>
          <cell r="M11">
            <v>1.0045627847275278</v>
          </cell>
        </row>
        <row r="12">
          <cell r="C12" t="str">
            <v>Multi_island GA</v>
          </cell>
          <cell r="L12">
            <v>1.7697169474341712</v>
          </cell>
          <cell r="M12">
            <v>1.0402117791959988</v>
          </cell>
        </row>
        <row r="13">
          <cell r="C13" t="str">
            <v>Pointer</v>
          </cell>
          <cell r="L13">
            <v>1.812472156674906</v>
          </cell>
          <cell r="M13">
            <v>1</v>
          </cell>
        </row>
        <row r="15">
          <cell r="C15" t="str">
            <v>LSGRG</v>
          </cell>
          <cell r="L15">
            <v>-6.3989204337282682E-2</v>
          </cell>
          <cell r="M15">
            <v>0.49764354181834358</v>
          </cell>
        </row>
        <row r="16">
          <cell r="C16" t="str">
            <v>Downhill Simplex</v>
          </cell>
          <cell r="L16">
            <v>0.55071742346973729</v>
          </cell>
          <cell r="M16">
            <v>1</v>
          </cell>
        </row>
        <row r="17">
          <cell r="C17" t="str">
            <v>Particle Swarm</v>
          </cell>
          <cell r="L17">
            <v>1.7295211538383235</v>
          </cell>
          <cell r="M17">
            <v>0.11393901505808557</v>
          </cell>
        </row>
        <row r="18">
          <cell r="C18" t="str">
            <v>Multi_island GA</v>
          </cell>
          <cell r="L18">
            <v>1.68851770522113</v>
          </cell>
          <cell r="M18">
            <v>0.145385377288138</v>
          </cell>
        </row>
        <row r="19">
          <cell r="C19" t="str">
            <v>Pointer</v>
          </cell>
          <cell r="L19">
            <v>1.7613714650301764</v>
          </cell>
          <cell r="M19">
            <v>0.14167910174163667</v>
          </cell>
        </row>
        <row r="21">
          <cell r="A21" t="str">
            <v>Det</v>
          </cell>
          <cell r="B21">
            <v>1</v>
          </cell>
          <cell r="C21" t="str">
            <v>LSGRG</v>
          </cell>
          <cell r="N21">
            <v>0</v>
          </cell>
          <cell r="O21">
            <v>0.93778207124694934</v>
          </cell>
        </row>
        <row r="22">
          <cell r="A22" t="str">
            <v>Det</v>
          </cell>
          <cell r="B22">
            <v>2</v>
          </cell>
          <cell r="C22" t="str">
            <v>Downhill Simplex</v>
          </cell>
          <cell r="N22">
            <v>0.26731251032750103</v>
          </cell>
          <cell r="O22">
            <v>0</v>
          </cell>
        </row>
        <row r="23">
          <cell r="A23" t="str">
            <v>Det</v>
          </cell>
          <cell r="B23">
            <v>3</v>
          </cell>
          <cell r="C23" t="str">
            <v>Particle Swarm</v>
          </cell>
          <cell r="N23">
            <v>0.95106882988058983</v>
          </cell>
          <cell r="O23">
            <v>1</v>
          </cell>
        </row>
        <row r="24">
          <cell r="A24" t="str">
            <v>Det</v>
          </cell>
          <cell r="B24">
            <v>4</v>
          </cell>
          <cell r="C24" t="str">
            <v>Multi_island GA</v>
          </cell>
          <cell r="N24">
            <v>0.84250517788804569</v>
          </cell>
          <cell r="O24">
            <v>0.97387559071007068</v>
          </cell>
        </row>
        <row r="25">
          <cell r="A25" t="str">
            <v>Det</v>
          </cell>
          <cell r="B25">
            <v>5</v>
          </cell>
          <cell r="C25" t="str">
            <v>Pointer</v>
          </cell>
          <cell r="N25">
            <v>1</v>
          </cell>
          <cell r="O25">
            <v>0.93347618300823165</v>
          </cell>
        </row>
        <row r="26">
          <cell r="A26" t="str">
            <v>Rob</v>
          </cell>
          <cell r="B26">
            <v>1</v>
          </cell>
          <cell r="C26" t="str">
            <v>LSGRG</v>
          </cell>
          <cell r="N26">
            <v>0</v>
          </cell>
          <cell r="O26">
            <v>0.66954049781313396</v>
          </cell>
        </row>
        <row r="27">
          <cell r="A27" t="str">
            <v>Rob</v>
          </cell>
          <cell r="B27">
            <v>2</v>
          </cell>
          <cell r="C27" t="str">
            <v>Downhill Simplex</v>
          </cell>
          <cell r="N27">
            <v>0.96906085617054738</v>
          </cell>
          <cell r="O27">
            <v>1</v>
          </cell>
        </row>
        <row r="28">
          <cell r="A28" t="str">
            <v>Rob</v>
          </cell>
          <cell r="B28">
            <v>3</v>
          </cell>
          <cell r="C28" t="str">
            <v>Particle Swarm</v>
          </cell>
          <cell r="N28">
            <v>0.99688986174390393</v>
          </cell>
          <cell r="O28">
            <v>1.4686233030375454E-3</v>
          </cell>
        </row>
        <row r="29">
          <cell r="A29" t="str">
            <v>Rob</v>
          </cell>
          <cell r="B29">
            <v>4</v>
          </cell>
          <cell r="C29" t="str">
            <v>Multi_island GA</v>
          </cell>
          <cell r="N29">
            <v>0.97803794215773221</v>
          </cell>
          <cell r="O29">
            <v>1.2942963455530058E-2</v>
          </cell>
        </row>
        <row r="30">
          <cell r="A30" t="str">
            <v>Rob</v>
          </cell>
          <cell r="B30">
            <v>5</v>
          </cell>
          <cell r="C30" t="str">
            <v>Pointer</v>
          </cell>
          <cell r="N30">
            <v>1</v>
          </cell>
          <cell r="O30">
            <v>0</v>
          </cell>
        </row>
        <row r="31">
          <cell r="A31" t="str">
            <v>Hyb</v>
          </cell>
          <cell r="B31">
            <v>1</v>
          </cell>
          <cell r="C31" t="str">
            <v>LSGRG</v>
          </cell>
          <cell r="N31">
            <v>0</v>
          </cell>
          <cell r="O31">
            <v>0.43304527936687304</v>
          </cell>
        </row>
        <row r="32">
          <cell r="A32" t="str">
            <v>Hyb</v>
          </cell>
          <cell r="B32">
            <v>2</v>
          </cell>
          <cell r="C32" t="str">
            <v>Downhill Simplex</v>
          </cell>
          <cell r="N32">
            <v>0.33675899679597776</v>
          </cell>
          <cell r="O32">
            <v>1</v>
          </cell>
        </row>
        <row r="33">
          <cell r="A33" t="str">
            <v>Hyb</v>
          </cell>
          <cell r="B33">
            <v>3</v>
          </cell>
          <cell r="C33" t="str">
            <v>Particle Swarm</v>
          </cell>
          <cell r="N33">
            <v>0.98255122303972398</v>
          </cell>
          <cell r="O33">
            <v>0</v>
          </cell>
        </row>
        <row r="34">
          <cell r="A34" t="str">
            <v>Hyb</v>
          </cell>
          <cell r="B34">
            <v>4</v>
          </cell>
          <cell r="C34" t="str">
            <v>Multi_island GA</v>
          </cell>
          <cell r="N34">
            <v>0.96008801929851351</v>
          </cell>
        </row>
        <row r="35">
          <cell r="A35" t="str">
            <v>Hyb</v>
          </cell>
          <cell r="B35">
            <v>5</v>
          </cell>
          <cell r="C35" t="str">
            <v>Pointer</v>
          </cell>
          <cell r="N35">
            <v>1</v>
          </cell>
        </row>
      </sheetData>
      <sheetData sheetId="10">
        <row r="1">
          <cell r="O1" t="str">
            <v xml:space="preserve">Normalised Optimal Objective </v>
          </cell>
          <cell r="P1" t="str">
            <v>Log Sim Time (s)</v>
          </cell>
          <cell r="Q1" t="str">
            <v>Objective Rank</v>
          </cell>
          <cell r="R1" t="str">
            <v>Simulation Time Rank</v>
          </cell>
          <cell r="S1" t="str">
            <v>Normalised Iterations / Run</v>
          </cell>
          <cell r="T1" t="str">
            <v>Normalised Sim Time</v>
          </cell>
          <cell r="U1" t="str">
            <v>Time / Iteration (ms)</v>
          </cell>
        </row>
        <row r="2">
          <cell r="A2" t="str">
            <v>Deterministic</v>
          </cell>
          <cell r="B2" t="str">
            <v>Base</v>
          </cell>
        </row>
        <row r="3">
          <cell r="B3" t="str">
            <v>LSGRG</v>
          </cell>
          <cell r="Q3">
            <v>5</v>
          </cell>
          <cell r="R3">
            <v>1</v>
          </cell>
          <cell r="S3">
            <v>4.3400000000000001E-2</v>
          </cell>
          <cell r="T3">
            <v>7.0549999984602041E-2</v>
          </cell>
          <cell r="U3">
            <v>9.7534562190694061</v>
          </cell>
        </row>
        <row r="4">
          <cell r="B4" t="str">
            <v>Simplex</v>
          </cell>
          <cell r="Q4">
            <v>1</v>
          </cell>
          <cell r="R4">
            <v>2</v>
          </cell>
          <cell r="S4">
            <v>4.2371999999999996</v>
          </cell>
          <cell r="T4">
            <v>4.1880000000198647</v>
          </cell>
          <cell r="U4">
            <v>5.9303313509202278</v>
          </cell>
        </row>
        <row r="5">
          <cell r="B5" t="str">
            <v>PSO</v>
          </cell>
          <cell r="Q5">
            <v>3</v>
          </cell>
          <cell r="R5">
            <v>5</v>
          </cell>
          <cell r="S5">
            <v>10.003500000000001</v>
          </cell>
          <cell r="T5">
            <v>12.086650000008127</v>
          </cell>
          <cell r="U5">
            <v>7.249452691562829</v>
          </cell>
        </row>
        <row r="6">
          <cell r="B6" t="str">
            <v>MIGA</v>
          </cell>
          <cell r="Q6">
            <v>2</v>
          </cell>
          <cell r="R6">
            <v>4</v>
          </cell>
          <cell r="S6">
            <v>10.003500000000001</v>
          </cell>
          <cell r="T6">
            <v>10.560083333325252</v>
          </cell>
          <cell r="U6">
            <v>6.3338331583897149</v>
          </cell>
        </row>
        <row r="7">
          <cell r="B7" t="str">
            <v>Pointer</v>
          </cell>
          <cell r="Q7">
            <v>4</v>
          </cell>
          <cell r="R7">
            <v>3</v>
          </cell>
          <cell r="S7">
            <v>9.0655999999999999</v>
          </cell>
          <cell r="T7">
            <v>9.3874666666689581</v>
          </cell>
          <cell r="U7">
            <v>6.2130250617734903</v>
          </cell>
        </row>
        <row r="9">
          <cell r="A9" t="str">
            <v>Robust</v>
          </cell>
          <cell r="B9" t="str">
            <v>Base</v>
          </cell>
        </row>
        <row r="10">
          <cell r="B10" t="str">
            <v>LSGRG</v>
          </cell>
          <cell r="Q10">
            <v>5</v>
          </cell>
          <cell r="R10">
            <v>1</v>
          </cell>
        </row>
        <row r="11">
          <cell r="B11" t="str">
            <v>Simplex</v>
          </cell>
          <cell r="Q11">
            <v>4</v>
          </cell>
          <cell r="R11">
            <v>2</v>
          </cell>
        </row>
        <row r="12">
          <cell r="B12" t="str">
            <v>PSO</v>
          </cell>
          <cell r="Q12">
            <v>2</v>
          </cell>
          <cell r="R12">
            <v>5</v>
          </cell>
        </row>
        <row r="13">
          <cell r="B13" t="str">
            <v>MIGA</v>
          </cell>
          <cell r="Q13">
            <v>1</v>
          </cell>
          <cell r="R13">
            <v>4</v>
          </cell>
        </row>
        <row r="14">
          <cell r="B14" t="str">
            <v>Pointer</v>
          </cell>
          <cell r="Q14">
            <v>3</v>
          </cell>
          <cell r="R14">
            <v>3</v>
          </cell>
        </row>
        <row r="16">
          <cell r="A16" t="str">
            <v>Hybrid</v>
          </cell>
        </row>
        <row r="17">
          <cell r="B17" t="str">
            <v>Base</v>
          </cell>
        </row>
        <row r="18">
          <cell r="B18" t="str">
            <v>LSGRG</v>
          </cell>
          <cell r="O18">
            <v>1.7712830696039901</v>
          </cell>
          <cell r="P18">
            <v>-0.17587416602766265</v>
          </cell>
          <cell r="Q18">
            <v>5</v>
          </cell>
          <cell r="R18">
            <v>1</v>
          </cell>
        </row>
        <row r="19">
          <cell r="B19" t="str">
            <v>Simplex</v>
          </cell>
          <cell r="O19">
            <v>0.64076636329739645</v>
          </cell>
          <cell r="P19">
            <v>1.6169331986195361</v>
          </cell>
          <cell r="Q19">
            <v>4</v>
          </cell>
          <cell r="R19">
            <v>2</v>
          </cell>
        </row>
        <row r="20">
          <cell r="B20" t="str">
            <v>PSO</v>
          </cell>
          <cell r="O20">
            <v>0.2185884144662083</v>
          </cell>
          <cell r="P20">
            <v>1.8510099346457023</v>
          </cell>
          <cell r="Q20">
            <v>3</v>
          </cell>
          <cell r="R20">
            <v>5</v>
          </cell>
        </row>
        <row r="21">
          <cell r="B21" t="str">
            <v>MIGA</v>
          </cell>
          <cell r="O21">
            <v>3.1595937563508869E-2</v>
          </cell>
          <cell r="P21">
            <v>1.7775515100824109</v>
          </cell>
          <cell r="Q21">
            <v>2</v>
          </cell>
          <cell r="R21">
            <v>3</v>
          </cell>
        </row>
        <row r="22">
          <cell r="B22" t="str">
            <v>Pointer</v>
          </cell>
          <cell r="O22">
            <v>2.7486493200987637E-2</v>
          </cell>
          <cell r="P22">
            <v>1.8025678140621648</v>
          </cell>
          <cell r="Q22">
            <v>1</v>
          </cell>
          <cell r="R22">
            <v>4</v>
          </cell>
        </row>
      </sheetData>
      <sheetData sheetId="11">
        <row r="1">
          <cell r="P1" t="str">
            <v>Infeasible</v>
          </cell>
          <cell r="Q1" t="str">
            <v>Improvement</v>
          </cell>
          <cell r="R1" t="str">
            <v>Refinement</v>
          </cell>
          <cell r="S1" t="str">
            <v>Residual</v>
          </cell>
        </row>
        <row r="2">
          <cell r="B2" t="str">
            <v>LSGRG</v>
          </cell>
          <cell r="P2">
            <v>11</v>
          </cell>
          <cell r="Q2">
            <v>57</v>
          </cell>
          <cell r="R2">
            <v>37</v>
          </cell>
          <cell r="S2">
            <v>4</v>
          </cell>
        </row>
        <row r="3">
          <cell r="B3" t="str">
            <v>Simplex</v>
          </cell>
          <cell r="P3">
            <v>7</v>
          </cell>
          <cell r="Q3">
            <v>82</v>
          </cell>
          <cell r="R3">
            <v>100</v>
          </cell>
          <cell r="S3">
            <v>9811</v>
          </cell>
        </row>
        <row r="4">
          <cell r="B4" t="str">
            <v>Swarm</v>
          </cell>
          <cell r="P4">
            <v>8</v>
          </cell>
          <cell r="Q4">
            <v>90</v>
          </cell>
          <cell r="R4">
            <v>0</v>
          </cell>
          <cell r="S4">
            <v>9902</v>
          </cell>
        </row>
        <row r="5">
          <cell r="B5" t="str">
            <v>MIGA</v>
          </cell>
          <cell r="P5">
            <v>1</v>
          </cell>
          <cell r="Q5">
            <v>6189</v>
          </cell>
          <cell r="R5">
            <v>3197</v>
          </cell>
          <cell r="S5">
            <v>613</v>
          </cell>
        </row>
        <row r="6">
          <cell r="B6" t="str">
            <v>Pointer</v>
          </cell>
          <cell r="P6">
            <v>18</v>
          </cell>
          <cell r="Q6">
            <v>76</v>
          </cell>
          <cell r="R6">
            <v>1073</v>
          </cell>
          <cell r="S6">
            <v>8833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EFF3-3A80-4D49-B146-0A1954978B18}">
  <sheetPr>
    <tabColor theme="9"/>
  </sheetPr>
  <dimension ref="A1:S53"/>
  <sheetViews>
    <sheetView tabSelected="1" workbookViewId="0"/>
  </sheetViews>
  <sheetFormatPr defaultRowHeight="15" x14ac:dyDescent="0.25"/>
  <cols>
    <col min="1" max="2" width="9.140625" style="1"/>
    <col min="16" max="16" width="11.85546875" customWidth="1"/>
    <col min="17" max="17" width="10.5703125" customWidth="1"/>
    <col min="18" max="18" width="12.42578125" customWidth="1"/>
  </cols>
  <sheetData>
    <row r="1" spans="1:1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 t="s">
        <v>19</v>
      </c>
      <c r="B2" s="1" t="s">
        <v>20</v>
      </c>
      <c r="C2">
        <v>43</v>
      </c>
      <c r="D2">
        <v>1</v>
      </c>
      <c r="E2">
        <v>1</v>
      </c>
      <c r="F2">
        <v>1</v>
      </c>
      <c r="G2">
        <v>3</v>
      </c>
      <c r="H2">
        <v>28.8</v>
      </c>
      <c r="I2">
        <v>10.035250703265101</v>
      </c>
      <c r="J2">
        <v>12.4279712274154</v>
      </c>
      <c r="K2">
        <v>36</v>
      </c>
      <c r="L2">
        <v>0.86366506330334503</v>
      </c>
      <c r="M2">
        <v>39.393987655412602</v>
      </c>
      <c r="N2">
        <v>1.64556999631215</v>
      </c>
      <c r="O2">
        <v>34.457315527582701</v>
      </c>
      <c r="P2">
        <v>9</v>
      </c>
      <c r="Q2">
        <v>-352.70933284426002</v>
      </c>
      <c r="R2">
        <v>-352.70933284426002</v>
      </c>
      <c r="S2">
        <v>0</v>
      </c>
    </row>
    <row r="4" spans="1:19" s="2" customFormat="1" x14ac:dyDescent="0.25"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26</v>
      </c>
      <c r="P4" s="2" t="s">
        <v>27</v>
      </c>
      <c r="Q4" s="2" t="s">
        <v>28</v>
      </c>
      <c r="R4" s="2" t="s">
        <v>29</v>
      </c>
    </row>
    <row r="5" spans="1:19" s="5" customFormat="1" x14ac:dyDescent="0.25">
      <c r="A5" s="3" t="s">
        <v>30</v>
      </c>
      <c r="B5" s="4" t="s">
        <v>31</v>
      </c>
      <c r="H5" s="6">
        <v>36</v>
      </c>
      <c r="I5" s="6">
        <v>12</v>
      </c>
      <c r="J5" s="6">
        <v>15</v>
      </c>
      <c r="K5" s="6">
        <v>30</v>
      </c>
      <c r="L5" s="6">
        <v>0.88368960704536603</v>
      </c>
      <c r="M5" s="7">
        <v>49.445075583900902</v>
      </c>
      <c r="N5" s="8">
        <v>2.1026152274969498</v>
      </c>
      <c r="O5" s="7">
        <v>43.137278277125397</v>
      </c>
      <c r="P5" s="7">
        <f t="shared" ref="P5:P28" si="0">M5/L5</f>
        <v>55.952989816437366</v>
      </c>
      <c r="Q5" s="6">
        <f t="shared" ref="Q5:Q28" si="1">N5/L5</f>
        <v>2.3793594614370153</v>
      </c>
      <c r="R5" s="6">
        <f>O5/L5</f>
        <v>48.814966175007712</v>
      </c>
    </row>
    <row r="6" spans="1:19" x14ac:dyDescent="0.25">
      <c r="B6" s="1" t="s">
        <v>32</v>
      </c>
      <c r="C6">
        <v>41</v>
      </c>
      <c r="D6">
        <v>1</v>
      </c>
      <c r="E6">
        <v>1</v>
      </c>
      <c r="F6">
        <v>0</v>
      </c>
      <c r="G6">
        <v>0</v>
      </c>
      <c r="H6" s="9">
        <v>43.2</v>
      </c>
      <c r="I6" s="9">
        <v>14.41996559</v>
      </c>
      <c r="J6" s="9">
        <v>18</v>
      </c>
      <c r="K6" s="9">
        <v>24</v>
      </c>
      <c r="L6" s="9">
        <v>0.90765539289161901</v>
      </c>
      <c r="M6" s="10">
        <v>67.252678643398994</v>
      </c>
      <c r="N6" s="11">
        <v>2.5601666174302098</v>
      </c>
      <c r="O6" s="10">
        <v>59.5722376952546</v>
      </c>
      <c r="P6" s="10">
        <f t="shared" si="0"/>
        <v>74.094947454831541</v>
      </c>
      <c r="Q6" s="9">
        <f t="shared" si="1"/>
        <v>2.820637256694968</v>
      </c>
      <c r="R6" s="9">
        <f t="shared" ref="R6:R28" si="2">O6/L6</f>
        <v>65.633100581784319</v>
      </c>
    </row>
    <row r="7" spans="1:19" x14ac:dyDescent="0.25">
      <c r="B7" s="1" t="s">
        <v>33</v>
      </c>
      <c r="C7">
        <v>88</v>
      </c>
      <c r="D7">
        <v>1</v>
      </c>
      <c r="E7">
        <v>1</v>
      </c>
      <c r="F7">
        <v>0</v>
      </c>
      <c r="G7">
        <v>1</v>
      </c>
      <c r="H7" s="9">
        <v>34.7703005061772</v>
      </c>
      <c r="I7" s="9">
        <v>10.249279016665501</v>
      </c>
      <c r="J7" s="9">
        <v>17.249349820247001</v>
      </c>
      <c r="K7" s="9">
        <v>24</v>
      </c>
      <c r="L7" s="9">
        <v>0.86135396618107296</v>
      </c>
      <c r="M7" s="10">
        <v>47.905254475543899</v>
      </c>
      <c r="N7" s="11">
        <v>1.9689472562828301</v>
      </c>
      <c r="O7" s="10">
        <v>41.998458006352898</v>
      </c>
      <c r="P7" s="10">
        <f t="shared" si="0"/>
        <v>55.616223244362821</v>
      </c>
      <c r="Q7" s="9">
        <f t="shared" si="1"/>
        <v>2.2858747200206424</v>
      </c>
      <c r="R7" s="9">
        <f t="shared" si="2"/>
        <v>48.7586516755227</v>
      </c>
    </row>
    <row r="8" spans="1:19" x14ac:dyDescent="0.25">
      <c r="B8" s="1" t="s">
        <v>34</v>
      </c>
      <c r="C8">
        <v>41</v>
      </c>
      <c r="D8">
        <v>1</v>
      </c>
      <c r="E8">
        <v>1</v>
      </c>
      <c r="F8">
        <v>1</v>
      </c>
      <c r="G8">
        <v>0</v>
      </c>
      <c r="H8" s="9">
        <v>43.2</v>
      </c>
      <c r="I8" s="9">
        <v>14.41996559</v>
      </c>
      <c r="J8" s="9">
        <v>18</v>
      </c>
      <c r="K8" s="9">
        <v>36</v>
      </c>
      <c r="L8" s="9">
        <v>0.95395010356968502</v>
      </c>
      <c r="M8" s="10">
        <v>69.307706669857396</v>
      </c>
      <c r="N8" s="11">
        <v>2.6993143296916999</v>
      </c>
      <c r="O8" s="10">
        <v>61.209825785527499</v>
      </c>
      <c r="P8" s="10">
        <f t="shared" si="0"/>
        <v>72.653387646280123</v>
      </c>
      <c r="Q8" s="9">
        <f t="shared" si="1"/>
        <v>2.8296179428995867</v>
      </c>
      <c r="R8" s="9">
        <f t="shared" si="2"/>
        <v>64.164598920300023</v>
      </c>
    </row>
    <row r="9" spans="1:19" s="12" customFormat="1" x14ac:dyDescent="0.25">
      <c r="A9" s="2"/>
      <c r="B9" s="2" t="s">
        <v>35</v>
      </c>
      <c r="C9" s="12">
        <v>49</v>
      </c>
      <c r="D9" s="12">
        <v>1</v>
      </c>
      <c r="E9" s="12">
        <v>1</v>
      </c>
      <c r="F9" s="12">
        <v>1</v>
      </c>
      <c r="G9" s="12">
        <v>1</v>
      </c>
      <c r="H9" s="13">
        <v>43.2</v>
      </c>
      <c r="I9" s="13">
        <v>14.41996559</v>
      </c>
      <c r="J9" s="13">
        <v>17.901509612746601</v>
      </c>
      <c r="K9" s="13">
        <v>24</v>
      </c>
      <c r="L9" s="13">
        <v>0.90719771336238997</v>
      </c>
      <c r="M9" s="14">
        <v>67.009009675693093</v>
      </c>
      <c r="N9" s="15">
        <v>2.54301215323986</v>
      </c>
      <c r="O9" s="14">
        <v>59.380031725378799</v>
      </c>
      <c r="P9" s="14">
        <f>M9/L9</f>
        <v>73.863732997445965</v>
      </c>
      <c r="Q9" s="13">
        <f>N9/L9</f>
        <v>2.803150973357917</v>
      </c>
      <c r="R9" s="13">
        <f>O9/L9</f>
        <v>65.454344572029143</v>
      </c>
    </row>
    <row r="10" spans="1:19" x14ac:dyDescent="0.25">
      <c r="B10" s="1" t="s">
        <v>36</v>
      </c>
      <c r="C10">
        <v>32</v>
      </c>
      <c r="D10">
        <v>1</v>
      </c>
      <c r="E10">
        <v>1</v>
      </c>
      <c r="F10">
        <v>1</v>
      </c>
      <c r="G10">
        <v>2</v>
      </c>
      <c r="H10" s="9">
        <v>43.2</v>
      </c>
      <c r="I10" s="9">
        <v>14.41996559</v>
      </c>
      <c r="J10" s="9">
        <v>17.253031964819598</v>
      </c>
      <c r="K10" s="9">
        <v>24</v>
      </c>
      <c r="L10" s="9">
        <v>0.90429077922173295</v>
      </c>
      <c r="M10" s="9">
        <v>65.462858285672198</v>
      </c>
      <c r="N10" s="9">
        <v>2.4657936621977701</v>
      </c>
      <c r="O10" s="9">
        <v>58.065534031610298</v>
      </c>
      <c r="P10" s="9">
        <f t="shared" ref="P10:P11" si="3">M10/L10</f>
        <v>72.391380947190484</v>
      </c>
      <c r="Q10" s="9">
        <f t="shared" ref="Q10:Q11" si="4">N10/L10</f>
        <v>2.7267707676063289</v>
      </c>
      <c r="R10" s="9">
        <f t="shared" ref="R10:R11" si="5">O10/L10</f>
        <v>64.211131381416607</v>
      </c>
    </row>
    <row r="11" spans="1:19" x14ac:dyDescent="0.25">
      <c r="B11" s="1" t="s">
        <v>37</v>
      </c>
      <c r="C11">
        <v>33</v>
      </c>
      <c r="D11">
        <v>1</v>
      </c>
      <c r="E11">
        <v>1</v>
      </c>
      <c r="F11">
        <v>2</v>
      </c>
      <c r="G11">
        <v>1</v>
      </c>
      <c r="H11" s="9">
        <v>43.2</v>
      </c>
      <c r="I11" s="9">
        <v>14.41996559</v>
      </c>
      <c r="J11" s="9">
        <v>18</v>
      </c>
      <c r="K11" s="9">
        <v>24.766714826289999</v>
      </c>
      <c r="L11" s="9">
        <v>0.91052227640555095</v>
      </c>
      <c r="M11" s="9">
        <v>67.408782165056195</v>
      </c>
      <c r="N11" s="9">
        <v>2.5676384429341099</v>
      </c>
      <c r="O11" s="9">
        <v>59.705925912349599</v>
      </c>
      <c r="P11" s="9">
        <f t="shared" si="3"/>
        <v>74.03309497397953</v>
      </c>
      <c r="Q11" s="9">
        <f t="shared" si="4"/>
        <v>2.8199622452624888</v>
      </c>
      <c r="R11" s="9">
        <f t="shared" si="5"/>
        <v>65.573273119741117</v>
      </c>
    </row>
    <row r="12" spans="1:19" s="17" customFormat="1" x14ac:dyDescent="0.25">
      <c r="A12" s="16"/>
      <c r="B12" s="16" t="s">
        <v>38</v>
      </c>
      <c r="C12" s="17">
        <v>43</v>
      </c>
      <c r="D12" s="17">
        <v>1</v>
      </c>
      <c r="E12" s="17">
        <v>1</v>
      </c>
      <c r="F12" s="17">
        <v>1</v>
      </c>
      <c r="G12" s="17">
        <v>3</v>
      </c>
      <c r="H12" s="18">
        <v>28.8</v>
      </c>
      <c r="I12" s="18">
        <v>10.035250703265101</v>
      </c>
      <c r="J12" s="18">
        <v>12.4279712274154</v>
      </c>
      <c r="K12" s="18">
        <v>36</v>
      </c>
      <c r="L12" s="18">
        <v>0.86366506330334503</v>
      </c>
      <c r="M12" s="18">
        <v>39.393987655412602</v>
      </c>
      <c r="N12" s="18">
        <v>1.64556999631215</v>
      </c>
      <c r="O12" s="18">
        <v>34.457315527582701</v>
      </c>
      <c r="P12" s="9">
        <f>M12/L12</f>
        <v>45.612575209119292</v>
      </c>
      <c r="Q12" s="9">
        <f>N12/L12</f>
        <v>1.9053335213284834</v>
      </c>
      <c r="R12" s="9">
        <f>O12/L12</f>
        <v>39.896618482853071</v>
      </c>
    </row>
    <row r="13" spans="1:19" s="20" customFormat="1" x14ac:dyDescent="0.25">
      <c r="A13" s="19"/>
      <c r="B13" s="19" t="s">
        <v>39</v>
      </c>
      <c r="C13" s="20">
        <v>6</v>
      </c>
      <c r="D13" s="20">
        <v>1</v>
      </c>
      <c r="E13" s="20">
        <v>1</v>
      </c>
      <c r="F13" s="20">
        <v>3</v>
      </c>
      <c r="G13" s="20">
        <v>1</v>
      </c>
      <c r="H13" s="21">
        <v>43.2</v>
      </c>
      <c r="I13" s="21">
        <v>14.41996559</v>
      </c>
      <c r="J13" s="21">
        <v>18</v>
      </c>
      <c r="K13" s="21">
        <v>36</v>
      </c>
      <c r="L13" s="21">
        <v>0.95395010356968502</v>
      </c>
      <c r="M13" s="21">
        <v>69.307706669857396</v>
      </c>
      <c r="N13" s="21">
        <v>2.6993143296916999</v>
      </c>
      <c r="O13" s="21">
        <v>61.209825785527499</v>
      </c>
      <c r="P13" s="13">
        <f>M13/L13</f>
        <v>72.653387646280123</v>
      </c>
      <c r="Q13" s="13">
        <f>N13/L13</f>
        <v>2.8296179428995867</v>
      </c>
      <c r="R13" s="13">
        <f>O13/L13</f>
        <v>64.164598920300023</v>
      </c>
    </row>
    <row r="14" spans="1:19" x14ac:dyDescent="0.25">
      <c r="A14" s="22" t="s">
        <v>40</v>
      </c>
      <c r="B14" s="1" t="s">
        <v>31</v>
      </c>
      <c r="H14" s="9">
        <v>36</v>
      </c>
      <c r="I14" s="9">
        <v>12</v>
      </c>
      <c r="J14" s="9">
        <v>15</v>
      </c>
      <c r="K14" s="9">
        <v>30</v>
      </c>
      <c r="L14" s="9">
        <v>0.88368960704536603</v>
      </c>
      <c r="M14" s="9">
        <v>49.445075583900902</v>
      </c>
      <c r="N14" s="9">
        <v>2.1026152274969498</v>
      </c>
      <c r="O14" s="9">
        <v>43.137278277125397</v>
      </c>
      <c r="P14" s="9">
        <f t="shared" si="0"/>
        <v>55.952989816437366</v>
      </c>
      <c r="Q14" s="9">
        <f t="shared" si="1"/>
        <v>2.3793594614370153</v>
      </c>
      <c r="R14" s="9">
        <f t="shared" si="2"/>
        <v>48.814966175007712</v>
      </c>
    </row>
    <row r="15" spans="1:19" x14ac:dyDescent="0.25">
      <c r="B15" s="1" t="s">
        <v>32</v>
      </c>
      <c r="C15">
        <v>26</v>
      </c>
      <c r="D15">
        <v>1</v>
      </c>
      <c r="E15">
        <v>1</v>
      </c>
      <c r="F15">
        <v>0</v>
      </c>
      <c r="G15">
        <v>0</v>
      </c>
      <c r="H15" s="9">
        <v>37.402840755704503</v>
      </c>
      <c r="I15" s="9">
        <v>14.41996559</v>
      </c>
      <c r="J15" s="9">
        <v>18</v>
      </c>
      <c r="K15" s="9">
        <v>24</v>
      </c>
      <c r="L15" s="9">
        <v>0.88370006153510305</v>
      </c>
      <c r="M15" s="9">
        <v>59.052880106220599</v>
      </c>
      <c r="N15" s="9">
        <v>2.4049242128335502</v>
      </c>
      <c r="O15" s="9">
        <v>51.838162799541301</v>
      </c>
      <c r="P15" s="9">
        <f t="shared" si="0"/>
        <v>66.824573943831112</v>
      </c>
      <c r="Q15" s="9">
        <f t="shared" si="1"/>
        <v>2.7214258745845066</v>
      </c>
      <c r="R15" s="9">
        <f t="shared" si="2"/>
        <v>58.660358933880353</v>
      </c>
    </row>
    <row r="16" spans="1:19" x14ac:dyDescent="0.25">
      <c r="B16" s="1" t="s">
        <v>33</v>
      </c>
      <c r="C16">
        <v>78</v>
      </c>
      <c r="D16">
        <v>1</v>
      </c>
      <c r="E16">
        <v>1</v>
      </c>
      <c r="F16">
        <v>0</v>
      </c>
      <c r="G16">
        <v>1</v>
      </c>
      <c r="H16" s="9">
        <v>35.115608775051903</v>
      </c>
      <c r="I16" s="9">
        <v>11.0362409549444</v>
      </c>
      <c r="J16" s="9">
        <v>17.295486980282</v>
      </c>
      <c r="K16" s="9">
        <v>24</v>
      </c>
      <c r="L16" s="9">
        <v>0.86437017430125496</v>
      </c>
      <c r="M16" s="9">
        <v>49.466064185758398</v>
      </c>
      <c r="N16" s="9">
        <v>2.0282315572874801</v>
      </c>
      <c r="O16" s="9">
        <v>43.381416177913302</v>
      </c>
      <c r="P16" s="9">
        <f t="shared" si="0"/>
        <v>57.227870253327623</v>
      </c>
      <c r="Q16" s="9">
        <f t="shared" si="1"/>
        <v>2.3464848945384711</v>
      </c>
      <c r="R16" s="9">
        <f t="shared" si="2"/>
        <v>50.18846955586158</v>
      </c>
    </row>
    <row r="17" spans="1:18" x14ac:dyDescent="0.25">
      <c r="B17" s="1" t="s">
        <v>34</v>
      </c>
      <c r="C17">
        <v>21</v>
      </c>
      <c r="D17">
        <v>1</v>
      </c>
      <c r="E17">
        <v>1</v>
      </c>
      <c r="F17">
        <v>1</v>
      </c>
      <c r="G17">
        <v>0</v>
      </c>
      <c r="H17" s="9">
        <v>37.402825975083204</v>
      </c>
      <c r="I17" s="9">
        <v>14.41996559</v>
      </c>
      <c r="J17" s="9">
        <v>18</v>
      </c>
      <c r="K17" s="9">
        <v>24</v>
      </c>
      <c r="L17" s="9">
        <v>0.88369999805884303</v>
      </c>
      <c r="M17" s="9">
        <v>59.052863244029197</v>
      </c>
      <c r="N17" s="9">
        <v>2.40492348993169</v>
      </c>
      <c r="O17" s="9">
        <v>51.838148106036002</v>
      </c>
      <c r="P17" s="9">
        <f t="shared" si="0"/>
        <v>66.824559662494238</v>
      </c>
      <c r="Q17" s="9">
        <f t="shared" si="1"/>
        <v>2.7214252520248996</v>
      </c>
      <c r="R17" s="9">
        <f t="shared" si="2"/>
        <v>58.660346520204754</v>
      </c>
    </row>
    <row r="18" spans="1:18" s="12" customFormat="1" x14ac:dyDescent="0.25">
      <c r="A18" s="2"/>
      <c r="B18" s="2" t="s">
        <v>35</v>
      </c>
      <c r="C18" s="12">
        <v>41</v>
      </c>
      <c r="D18" s="12">
        <v>1</v>
      </c>
      <c r="E18" s="12">
        <v>1</v>
      </c>
      <c r="F18" s="12">
        <v>1</v>
      </c>
      <c r="G18" s="12">
        <v>1</v>
      </c>
      <c r="H18" s="13">
        <v>37.7439225143047</v>
      </c>
      <c r="I18" s="13">
        <v>14.41996559</v>
      </c>
      <c r="J18" s="13">
        <v>17.6798107159889</v>
      </c>
      <c r="K18" s="13">
        <v>24</v>
      </c>
      <c r="L18" s="13">
        <v>0.88370000019710604</v>
      </c>
      <c r="M18" s="13">
        <v>58.750175894202698</v>
      </c>
      <c r="N18" s="13">
        <v>2.3748486503547199</v>
      </c>
      <c r="O18" s="13">
        <v>51.625684582827397</v>
      </c>
      <c r="P18" s="9">
        <f t="shared" si="0"/>
        <v>66.482036755797992</v>
      </c>
      <c r="Q18" s="9">
        <f t="shared" si="1"/>
        <v>2.6873923840953022</v>
      </c>
      <c r="R18" s="9">
        <f t="shared" si="2"/>
        <v>58.419921434098086</v>
      </c>
    </row>
    <row r="19" spans="1:18" s="17" customFormat="1" x14ac:dyDescent="0.25">
      <c r="A19" s="16" t="s">
        <v>41</v>
      </c>
      <c r="B19" s="16" t="s">
        <v>31</v>
      </c>
      <c r="H19" s="18">
        <v>36</v>
      </c>
      <c r="I19" s="18">
        <v>12</v>
      </c>
      <c r="J19" s="18">
        <v>15</v>
      </c>
      <c r="K19" s="18">
        <v>30</v>
      </c>
      <c r="L19" s="18">
        <v>0.88368960704536603</v>
      </c>
      <c r="M19" s="18">
        <v>49.445075583900902</v>
      </c>
      <c r="N19" s="18">
        <v>2.1026152274969498</v>
      </c>
      <c r="O19" s="18">
        <v>43.137278277125397</v>
      </c>
      <c r="P19" s="18">
        <f t="shared" si="0"/>
        <v>55.952989816437366</v>
      </c>
      <c r="Q19" s="18">
        <f t="shared" si="1"/>
        <v>2.3793594614370153</v>
      </c>
      <c r="R19" s="18">
        <f t="shared" si="2"/>
        <v>48.814966175007712</v>
      </c>
    </row>
    <row r="20" spans="1:18" s="17" customFormat="1" x14ac:dyDescent="0.25">
      <c r="A20" s="16"/>
      <c r="B20" s="16" t="s">
        <v>32</v>
      </c>
      <c r="C20" s="17">
        <v>26</v>
      </c>
      <c r="D20" s="17">
        <v>1</v>
      </c>
      <c r="E20" s="17">
        <v>1</v>
      </c>
      <c r="F20" s="17">
        <v>0</v>
      </c>
      <c r="G20" s="17">
        <v>0</v>
      </c>
      <c r="H20" s="18">
        <v>37.402840755704503</v>
      </c>
      <c r="I20" s="18">
        <v>14.41996559</v>
      </c>
      <c r="J20" s="18">
        <v>18</v>
      </c>
      <c r="K20" s="18">
        <v>24</v>
      </c>
      <c r="L20" s="18">
        <v>0.88370006153510305</v>
      </c>
      <c r="M20" s="18">
        <v>59.052880106220599</v>
      </c>
      <c r="N20" s="18">
        <v>2.4049242128335502</v>
      </c>
      <c r="O20" s="18">
        <v>51.838162799541301</v>
      </c>
      <c r="P20" s="18">
        <f t="shared" si="0"/>
        <v>66.824573943831112</v>
      </c>
      <c r="Q20" s="18">
        <f t="shared" si="1"/>
        <v>2.7214258745845066</v>
      </c>
      <c r="R20" s="18">
        <f t="shared" si="2"/>
        <v>58.660358933880353</v>
      </c>
    </row>
    <row r="21" spans="1:18" s="17" customFormat="1" x14ac:dyDescent="0.25">
      <c r="A21" s="16"/>
      <c r="B21" s="16" t="s">
        <v>33</v>
      </c>
      <c r="C21" s="17">
        <v>71</v>
      </c>
      <c r="D21" s="17">
        <v>1</v>
      </c>
      <c r="E21" s="17">
        <v>1</v>
      </c>
      <c r="F21" s="17">
        <v>0</v>
      </c>
      <c r="G21" s="17">
        <v>1</v>
      </c>
      <c r="H21" s="18">
        <v>37.259233871145099</v>
      </c>
      <c r="I21" s="18">
        <v>11.6303971104066</v>
      </c>
      <c r="J21" s="18">
        <v>17.3656322152512</v>
      </c>
      <c r="K21" s="18">
        <v>26.254644771911501</v>
      </c>
      <c r="L21" s="18">
        <v>0.88370001202161297</v>
      </c>
      <c r="M21" s="18">
        <v>53.155450317063</v>
      </c>
      <c r="N21" s="18">
        <v>2.1742574035494902</v>
      </c>
      <c r="O21" s="18">
        <v>46.6327281304943</v>
      </c>
      <c r="P21" s="18">
        <f t="shared" si="0"/>
        <v>60.151012327657362</v>
      </c>
      <c r="Q21" s="18">
        <f t="shared" si="1"/>
        <v>2.4604021432290231</v>
      </c>
      <c r="R21" s="18">
        <f t="shared" si="2"/>
        <v>52.769862505505756</v>
      </c>
    </row>
    <row r="22" spans="1:18" s="17" customFormat="1" x14ac:dyDescent="0.25">
      <c r="A22" s="16"/>
      <c r="B22" s="16" t="s">
        <v>34</v>
      </c>
      <c r="C22" s="17">
        <v>21</v>
      </c>
      <c r="D22" s="17">
        <v>1</v>
      </c>
      <c r="E22" s="17">
        <v>1</v>
      </c>
      <c r="F22" s="17">
        <v>1</v>
      </c>
      <c r="G22" s="17">
        <v>0</v>
      </c>
      <c r="H22" s="18">
        <v>37.402825975083204</v>
      </c>
      <c r="I22" s="18">
        <v>14.41996559</v>
      </c>
      <c r="J22" s="18">
        <v>18</v>
      </c>
      <c r="K22" s="18">
        <v>24</v>
      </c>
      <c r="L22" s="18">
        <v>0.88369999805884303</v>
      </c>
      <c r="M22" s="18">
        <v>59.052863244029197</v>
      </c>
      <c r="N22" s="18">
        <v>2.40492348993169</v>
      </c>
      <c r="O22" s="18">
        <v>51.838148106036002</v>
      </c>
      <c r="P22" s="18">
        <f t="shared" si="0"/>
        <v>66.824559662494238</v>
      </c>
      <c r="Q22" s="18">
        <f t="shared" si="1"/>
        <v>2.7214252520248996</v>
      </c>
      <c r="R22" s="18">
        <f t="shared" si="2"/>
        <v>58.660346520204754</v>
      </c>
    </row>
    <row r="23" spans="1:18" s="20" customFormat="1" x14ac:dyDescent="0.25">
      <c r="A23" s="19"/>
      <c r="B23" s="19" t="s">
        <v>35</v>
      </c>
      <c r="C23" s="20">
        <v>41</v>
      </c>
      <c r="D23" s="20">
        <v>1</v>
      </c>
      <c r="E23" s="20">
        <v>1</v>
      </c>
      <c r="F23" s="20">
        <v>1</v>
      </c>
      <c r="G23" s="20">
        <v>1</v>
      </c>
      <c r="H23" s="21">
        <v>37.7439225143047</v>
      </c>
      <c r="I23" s="21">
        <v>14.41996559</v>
      </c>
      <c r="J23" s="21">
        <v>17.6798107159889</v>
      </c>
      <c r="K23" s="21">
        <v>24</v>
      </c>
      <c r="L23" s="21">
        <v>0.88370000019710604</v>
      </c>
      <c r="M23" s="21">
        <v>58.750175894202698</v>
      </c>
      <c r="N23" s="21">
        <v>2.3748486503547199</v>
      </c>
      <c r="O23" s="21">
        <v>51.625684582827397</v>
      </c>
      <c r="P23" s="18">
        <f t="shared" si="0"/>
        <v>66.482036755797992</v>
      </c>
      <c r="Q23" s="18">
        <f t="shared" si="1"/>
        <v>2.6873923840953022</v>
      </c>
      <c r="R23" s="18">
        <f t="shared" si="2"/>
        <v>58.419921434098086</v>
      </c>
    </row>
    <row r="24" spans="1:18" s="17" customFormat="1" x14ac:dyDescent="0.25">
      <c r="A24" s="16" t="s">
        <v>42</v>
      </c>
      <c r="B24" s="16" t="s">
        <v>31</v>
      </c>
      <c r="H24" s="18">
        <v>36</v>
      </c>
      <c r="I24" s="18">
        <v>12</v>
      </c>
      <c r="J24" s="18">
        <v>15</v>
      </c>
      <c r="K24" s="18">
        <v>30</v>
      </c>
      <c r="L24" s="18">
        <v>0.88368960704536603</v>
      </c>
      <c r="M24" s="18">
        <v>49.445075583900902</v>
      </c>
      <c r="N24" s="18">
        <v>2.1026152274969498</v>
      </c>
      <c r="O24" s="18">
        <v>43.137278277125397</v>
      </c>
      <c r="P24" s="18">
        <f t="shared" si="0"/>
        <v>55.952989816437366</v>
      </c>
      <c r="Q24" s="18">
        <f t="shared" si="1"/>
        <v>2.3793594614370153</v>
      </c>
      <c r="R24" s="18">
        <f t="shared" si="2"/>
        <v>48.814966175007712</v>
      </c>
    </row>
    <row r="25" spans="1:18" s="17" customFormat="1" x14ac:dyDescent="0.25">
      <c r="A25" s="16"/>
      <c r="B25" s="16" t="s">
        <v>32</v>
      </c>
      <c r="C25" s="17">
        <v>26</v>
      </c>
      <c r="D25" s="17">
        <v>1</v>
      </c>
      <c r="E25" s="17">
        <v>1</v>
      </c>
      <c r="F25" s="17">
        <v>0</v>
      </c>
      <c r="G25" s="17">
        <v>0</v>
      </c>
      <c r="H25" s="18">
        <v>37.402840755704503</v>
      </c>
      <c r="I25" s="18">
        <v>14.41996559</v>
      </c>
      <c r="J25" s="18">
        <v>18</v>
      </c>
      <c r="K25" s="18">
        <v>24</v>
      </c>
      <c r="L25" s="18">
        <v>0.88370006153510305</v>
      </c>
      <c r="M25" s="18">
        <v>59.052880106220599</v>
      </c>
      <c r="N25" s="18">
        <v>2.4049242128335502</v>
      </c>
      <c r="O25" s="18">
        <v>51.838162799541301</v>
      </c>
      <c r="P25" s="18">
        <f t="shared" si="0"/>
        <v>66.824573943831112</v>
      </c>
      <c r="Q25" s="18">
        <f t="shared" si="1"/>
        <v>2.7214258745845066</v>
      </c>
      <c r="R25" s="18">
        <f t="shared" si="2"/>
        <v>58.660358933880353</v>
      </c>
    </row>
    <row r="26" spans="1:18" s="17" customFormat="1" x14ac:dyDescent="0.25">
      <c r="A26" s="16"/>
      <c r="B26" s="16" t="s">
        <v>33</v>
      </c>
      <c r="C26" s="17">
        <v>71</v>
      </c>
      <c r="D26" s="17">
        <v>1</v>
      </c>
      <c r="E26" s="17">
        <v>1</v>
      </c>
      <c r="F26" s="17">
        <v>0</v>
      </c>
      <c r="G26" s="17">
        <v>1</v>
      </c>
      <c r="H26" s="18">
        <v>37.259233871145099</v>
      </c>
      <c r="I26" s="18">
        <v>11.6303971104066</v>
      </c>
      <c r="J26" s="18">
        <v>17.3656322152512</v>
      </c>
      <c r="K26" s="18">
        <v>26.254644771911501</v>
      </c>
      <c r="L26" s="18">
        <v>0.88370001202161297</v>
      </c>
      <c r="M26" s="18">
        <v>53.155450317063</v>
      </c>
      <c r="N26" s="18">
        <v>2.1742574035494902</v>
      </c>
      <c r="O26" s="18">
        <v>46.6327281304943</v>
      </c>
      <c r="P26" s="18">
        <f t="shared" si="0"/>
        <v>60.151012327657362</v>
      </c>
      <c r="Q26" s="18">
        <f t="shared" si="1"/>
        <v>2.4604021432290231</v>
      </c>
      <c r="R26" s="18">
        <f t="shared" si="2"/>
        <v>52.769862505505756</v>
      </c>
    </row>
    <row r="27" spans="1:18" s="17" customFormat="1" x14ac:dyDescent="0.25">
      <c r="A27" s="16"/>
      <c r="B27" s="16" t="s">
        <v>34</v>
      </c>
      <c r="C27" s="17">
        <v>21</v>
      </c>
      <c r="D27" s="17">
        <v>1</v>
      </c>
      <c r="E27" s="17">
        <v>1</v>
      </c>
      <c r="F27" s="17">
        <v>1</v>
      </c>
      <c r="G27" s="17">
        <v>0</v>
      </c>
      <c r="H27" s="18">
        <v>37.402825975083204</v>
      </c>
      <c r="I27" s="18">
        <v>14.41996559</v>
      </c>
      <c r="J27" s="18">
        <v>18</v>
      </c>
      <c r="K27" s="18">
        <v>24</v>
      </c>
      <c r="L27" s="18">
        <v>0.88369999805884303</v>
      </c>
      <c r="M27" s="18">
        <v>59.052863244029197</v>
      </c>
      <c r="N27" s="18">
        <v>2.40492348993169</v>
      </c>
      <c r="O27" s="18">
        <v>51.838148106036002</v>
      </c>
      <c r="P27" s="18">
        <f t="shared" si="0"/>
        <v>66.824559662494238</v>
      </c>
      <c r="Q27" s="18">
        <f t="shared" si="1"/>
        <v>2.7214252520248996</v>
      </c>
      <c r="R27" s="18">
        <f t="shared" si="2"/>
        <v>58.660346520204754</v>
      </c>
    </row>
    <row r="28" spans="1:18" s="17" customFormat="1" x14ac:dyDescent="0.25">
      <c r="A28" s="16"/>
      <c r="B28" s="16" t="s">
        <v>35</v>
      </c>
      <c r="C28" s="17">
        <v>41</v>
      </c>
      <c r="D28" s="17">
        <v>1</v>
      </c>
      <c r="E28" s="17">
        <v>1</v>
      </c>
      <c r="F28" s="17">
        <v>1</v>
      </c>
      <c r="G28" s="17">
        <v>1</v>
      </c>
      <c r="H28" s="18">
        <v>37.7439225143047</v>
      </c>
      <c r="I28" s="18">
        <v>14.41996559</v>
      </c>
      <c r="J28" s="18">
        <v>17.6798107159889</v>
      </c>
      <c r="K28" s="18">
        <v>24</v>
      </c>
      <c r="L28" s="18">
        <v>0.88370000019710604</v>
      </c>
      <c r="M28" s="18">
        <v>58.750175894202698</v>
      </c>
      <c r="N28" s="18">
        <v>2.3748486503547199</v>
      </c>
      <c r="O28" s="18">
        <v>51.625684582827397</v>
      </c>
      <c r="P28" s="18">
        <f t="shared" si="0"/>
        <v>66.482036755797992</v>
      </c>
      <c r="Q28" s="18">
        <f t="shared" si="1"/>
        <v>2.6873923840953022</v>
      </c>
      <c r="R28" s="18">
        <f t="shared" si="2"/>
        <v>58.419921434098086</v>
      </c>
    </row>
    <row r="30" spans="1:18" x14ac:dyDescent="0.25">
      <c r="C30" s="1" t="s">
        <v>43</v>
      </c>
      <c r="D30" s="9">
        <v>0.86135396618107296</v>
      </c>
    </row>
    <row r="31" spans="1:18" x14ac:dyDescent="0.25">
      <c r="C31" s="1" t="s">
        <v>44</v>
      </c>
      <c r="D31" s="9">
        <v>0.90429077922173295</v>
      </c>
    </row>
    <row r="32" spans="1:18" x14ac:dyDescent="0.25">
      <c r="C32" s="1" t="s">
        <v>45</v>
      </c>
      <c r="D32" s="9">
        <v>0.90719771336238997</v>
      </c>
    </row>
    <row r="33" spans="1:9" x14ac:dyDescent="0.25">
      <c r="C33" s="1" t="s">
        <v>46</v>
      </c>
      <c r="D33" s="9">
        <v>0.91052227640555095</v>
      </c>
    </row>
    <row r="34" spans="1:9" x14ac:dyDescent="0.25">
      <c r="C34" s="1" t="s">
        <v>47</v>
      </c>
      <c r="D34" s="9">
        <v>0.95395010356968502</v>
      </c>
    </row>
    <row r="36" spans="1:9" x14ac:dyDescent="0.25">
      <c r="A36" s="1" t="s">
        <v>48</v>
      </c>
    </row>
    <row r="37" spans="1:9" x14ac:dyDescent="0.25">
      <c r="B37" s="2" t="s">
        <v>7</v>
      </c>
      <c r="C37" s="2" t="s">
        <v>8</v>
      </c>
      <c r="D37" s="2" t="s">
        <v>9</v>
      </c>
      <c r="E37" s="2" t="s">
        <v>10</v>
      </c>
      <c r="F37" s="2" t="s">
        <v>11</v>
      </c>
      <c r="G37" s="2" t="s">
        <v>12</v>
      </c>
      <c r="H37" s="2" t="s">
        <v>13</v>
      </c>
      <c r="I37" s="2" t="s">
        <v>26</v>
      </c>
    </row>
    <row r="38" spans="1:9" x14ac:dyDescent="0.25">
      <c r="B38">
        <v>28.8612608</v>
      </c>
      <c r="C38" s="17">
        <v>14.4095283</v>
      </c>
      <c r="D38">
        <v>16.266654580000001</v>
      </c>
      <c r="E38" s="23">
        <v>24.03315409</v>
      </c>
      <c r="F38">
        <v>0.84010514700000005</v>
      </c>
      <c r="G38">
        <v>45.520491630000002</v>
      </c>
      <c r="H38">
        <v>1.932831607</v>
      </c>
      <c r="I38">
        <v>39.722041279999999</v>
      </c>
    </row>
    <row r="39" spans="1:9" x14ac:dyDescent="0.25">
      <c r="B39">
        <v>31.891133270000001</v>
      </c>
      <c r="C39" s="17">
        <v>14.36907016</v>
      </c>
      <c r="D39" s="17">
        <v>17.99740937</v>
      </c>
      <c r="E39" s="23">
        <v>24.000005439999999</v>
      </c>
      <c r="F39">
        <v>0.86015206300000002</v>
      </c>
      <c r="G39">
        <v>52.010316160000002</v>
      </c>
      <c r="H39">
        <v>2.1672994750000001</v>
      </c>
      <c r="I39">
        <v>45.508467600000003</v>
      </c>
    </row>
    <row r="40" spans="1:9" x14ac:dyDescent="0.25">
      <c r="B40">
        <v>36.562554939999998</v>
      </c>
      <c r="C40" s="17">
        <v>14.39584346</v>
      </c>
      <c r="D40" s="17">
        <v>17.9956909</v>
      </c>
      <c r="E40" s="23">
        <v>24.000035499999999</v>
      </c>
      <c r="F40">
        <v>0.88002993299999999</v>
      </c>
      <c r="G40">
        <v>58.036157230000001</v>
      </c>
      <c r="H40">
        <v>2.3626183959999998</v>
      </c>
      <c r="I40">
        <v>50.948356400000002</v>
      </c>
    </row>
    <row r="41" spans="1:9" x14ac:dyDescent="0.25">
      <c r="B41">
        <v>41.436127339999999</v>
      </c>
      <c r="C41" s="17">
        <v>14.400743390000001</v>
      </c>
      <c r="D41" s="17">
        <v>17.967002520000001</v>
      </c>
      <c r="E41" s="23">
        <v>24.00156741</v>
      </c>
      <c r="F41">
        <v>0.900539494</v>
      </c>
      <c r="G41">
        <v>63.968203780000003</v>
      </c>
      <c r="H41">
        <v>2.5572573329999999</v>
      </c>
      <c r="I41">
        <v>56.29649062</v>
      </c>
    </row>
    <row r="42" spans="1:9" x14ac:dyDescent="0.25">
      <c r="B42" s="17">
        <v>43.199275579999998</v>
      </c>
      <c r="C42" s="17">
        <v>14.417951479999999</v>
      </c>
      <c r="D42" s="17">
        <v>17.99603595</v>
      </c>
      <c r="E42">
        <v>27.353244549999999</v>
      </c>
      <c r="F42">
        <v>0.92036620000000002</v>
      </c>
      <c r="G42">
        <v>67.841770319999995</v>
      </c>
      <c r="H42">
        <v>2.599650671</v>
      </c>
      <c r="I42">
        <v>60.042878119999997</v>
      </c>
    </row>
    <row r="44" spans="1:9" x14ac:dyDescent="0.25">
      <c r="A44" s="1" t="s">
        <v>49</v>
      </c>
    </row>
    <row r="45" spans="1:9" x14ac:dyDescent="0.25">
      <c r="B45" s="2" t="s">
        <v>7</v>
      </c>
      <c r="C45" s="2" t="s">
        <v>8</v>
      </c>
      <c r="D45" s="2" t="s">
        <v>9</v>
      </c>
      <c r="E45" s="2" t="s">
        <v>10</v>
      </c>
      <c r="F45" s="2" t="s">
        <v>12</v>
      </c>
      <c r="G45" s="2" t="s">
        <v>11</v>
      </c>
      <c r="H45" s="2" t="s">
        <v>14</v>
      </c>
      <c r="I45" s="2" t="s">
        <v>13</v>
      </c>
    </row>
    <row r="46" spans="1:9" x14ac:dyDescent="0.25">
      <c r="B46">
        <v>28.800658609999999</v>
      </c>
      <c r="C46">
        <v>10.61049146</v>
      </c>
      <c r="D46">
        <v>12.486517559999999</v>
      </c>
      <c r="E46">
        <v>24.11184643</v>
      </c>
      <c r="F46">
        <v>37.897210479999998</v>
      </c>
      <c r="G46">
        <v>0.81712791500000004</v>
      </c>
      <c r="H46">
        <v>32.816224759999997</v>
      </c>
      <c r="I46">
        <v>1.693674895</v>
      </c>
    </row>
    <row r="47" spans="1:9" x14ac:dyDescent="0.25">
      <c r="B47">
        <v>28.80654067</v>
      </c>
      <c r="C47">
        <v>14.418189659999999</v>
      </c>
      <c r="D47">
        <v>12.649092169999999</v>
      </c>
      <c r="E47">
        <v>25.575350090000001</v>
      </c>
      <c r="F47">
        <v>41.161571029999998</v>
      </c>
      <c r="G47">
        <v>0.830378795</v>
      </c>
      <c r="H47">
        <v>35.855699989999998</v>
      </c>
      <c r="I47">
        <v>1.7686372420000001</v>
      </c>
    </row>
    <row r="48" spans="1:9" x14ac:dyDescent="0.25">
      <c r="B48">
        <v>28.80186947</v>
      </c>
      <c r="C48">
        <v>14.41970727</v>
      </c>
      <c r="D48">
        <v>17.275141049999998</v>
      </c>
      <c r="E48">
        <v>24.283550429999998</v>
      </c>
      <c r="F48">
        <v>47.009968780000001</v>
      </c>
      <c r="G48">
        <v>0.84506059899999997</v>
      </c>
      <c r="H48">
        <v>41.143142779999998</v>
      </c>
      <c r="I48">
        <v>1.9556236659999999</v>
      </c>
    </row>
    <row r="49" spans="2:9" x14ac:dyDescent="0.25">
      <c r="B49">
        <v>33.166181399999999</v>
      </c>
      <c r="C49">
        <v>14.41454821</v>
      </c>
      <c r="D49">
        <v>17.205216069999999</v>
      </c>
      <c r="E49">
        <v>24.003400750000001</v>
      </c>
      <c r="F49">
        <v>52.336185260000001</v>
      </c>
      <c r="G49">
        <v>0.86207739800000005</v>
      </c>
      <c r="H49">
        <v>45.937024860000001</v>
      </c>
      <c r="I49">
        <v>2.1330698240000001</v>
      </c>
    </row>
    <row r="50" spans="2:9" x14ac:dyDescent="0.25">
      <c r="B50">
        <v>43.199973900000003</v>
      </c>
      <c r="C50">
        <v>9.629636412</v>
      </c>
      <c r="D50">
        <v>12.637350420000001</v>
      </c>
      <c r="E50">
        <v>24.245581959999999</v>
      </c>
      <c r="F50">
        <v>49.678187270000002</v>
      </c>
      <c r="G50">
        <v>0.87699977200000001</v>
      </c>
      <c r="H50">
        <v>43.871443220000003</v>
      </c>
      <c r="I50">
        <v>1.935596195</v>
      </c>
    </row>
    <row r="51" spans="2:9" x14ac:dyDescent="0.25">
      <c r="B51">
        <v>43.199977160000003</v>
      </c>
      <c r="C51">
        <v>14.418166429999999</v>
      </c>
      <c r="D51">
        <v>12.698443080000001</v>
      </c>
      <c r="E51">
        <v>24.344858070000001</v>
      </c>
      <c r="F51">
        <v>56.158808929999999</v>
      </c>
      <c r="G51">
        <v>0.88612786200000004</v>
      </c>
      <c r="H51">
        <v>49.640260560000002</v>
      </c>
      <c r="I51">
        <v>2.1728661219999998</v>
      </c>
    </row>
    <row r="52" spans="2:9" x14ac:dyDescent="0.25">
      <c r="B52">
        <v>43.196524410000002</v>
      </c>
      <c r="C52">
        <v>9.6840734390000005</v>
      </c>
      <c r="D52">
        <v>16.852712629999999</v>
      </c>
      <c r="E52">
        <v>24.008583699999999</v>
      </c>
      <c r="F52">
        <v>55.829229310000002</v>
      </c>
      <c r="G52">
        <v>0.89405143499999995</v>
      </c>
      <c r="H52">
        <v>49.491490810000002</v>
      </c>
      <c r="I52">
        <v>2.112595701</v>
      </c>
    </row>
    <row r="53" spans="2:9" x14ac:dyDescent="0.25">
      <c r="B53">
        <v>43.199929599999997</v>
      </c>
      <c r="C53">
        <v>14.41832647</v>
      </c>
      <c r="D53">
        <v>17.246989070000001</v>
      </c>
      <c r="E53">
        <v>24.009205940000001</v>
      </c>
      <c r="F53">
        <v>65.447631000000001</v>
      </c>
      <c r="G53">
        <v>0.90429552599999996</v>
      </c>
      <c r="H53">
        <v>58.051746219999998</v>
      </c>
      <c r="I53">
        <v>2.4653138349999999</v>
      </c>
    </row>
  </sheetData>
  <conditionalFormatting sqref="H14:H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{DC53FCE7-19EA-4898-BC1F-0838A3379052}</x14:id>
        </ext>
      </extLst>
    </cfRule>
  </conditionalFormatting>
  <conditionalFormatting sqref="I14:I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{7590FEDE-B729-4A80-87D2-18F7688FF790}</x14:id>
        </ext>
      </extLst>
    </cfRule>
  </conditionalFormatting>
  <conditionalFormatting sqref="J14:J1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{817834F4-6EE9-4721-B092-F974E7218667}</x14:id>
        </ext>
      </extLst>
    </cfRule>
  </conditionalFormatting>
  <conditionalFormatting sqref="K14:K1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{86734BE7-BDCB-4FA9-99C4-A201D5C6F6CC}</x14:id>
        </ext>
      </extLst>
    </cfRule>
  </conditionalFormatting>
  <conditionalFormatting sqref="M14:M18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{ADCA6FB7-BA4D-409A-B9AC-96EBACD05EBF}</x14:id>
        </ext>
      </extLst>
    </cfRule>
  </conditionalFormatting>
  <conditionalFormatting sqref="L14:L1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{59F5A644-AB78-45A5-90AB-3EEB9369436F}</x14:id>
        </ext>
      </extLst>
    </cfRule>
  </conditionalFormatting>
  <conditionalFormatting sqref="O14:O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{E70C806B-8373-4044-9249-0964CB6886CB}</x14:id>
        </ext>
      </extLst>
    </cfRule>
  </conditionalFormatting>
  <conditionalFormatting sqref="N14:N1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{B47DF7CD-B7F5-4D64-9B21-BEA7BE650BBA}</x14:id>
        </ext>
      </extLst>
    </cfRule>
  </conditionalFormatting>
  <conditionalFormatting sqref="C15:C18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{FC07BB21-EE55-431C-97BE-8AB2D825CC38}</x14:id>
        </ext>
      </extLst>
    </cfRule>
  </conditionalFormatting>
  <conditionalFormatting sqref="H24:H2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{6DAA87B4-0EB2-4630-8768-6BF566791125}</x14:id>
        </ext>
      </extLst>
    </cfRule>
  </conditionalFormatting>
  <conditionalFormatting sqref="I24:I2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{6E16F9CB-EF02-471D-A9AA-B5D3E940AC3D}</x14:id>
        </ext>
      </extLst>
    </cfRule>
  </conditionalFormatting>
  <conditionalFormatting sqref="J24:J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{0C58A97F-3631-49C0-8056-82D061C844E0}</x14:id>
        </ext>
      </extLst>
    </cfRule>
  </conditionalFormatting>
  <conditionalFormatting sqref="K24:K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{AE51EF0F-1F87-4E4D-9AEF-600965CFD8A7}</x14:id>
        </ext>
      </extLst>
    </cfRule>
  </conditionalFormatting>
  <conditionalFormatting sqref="M24:M2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{746CB8A2-4F23-465D-9661-50E885EB9A09}</x14:id>
        </ext>
      </extLst>
    </cfRule>
  </conditionalFormatting>
  <conditionalFormatting sqref="L24:L2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{6412D6F8-4A4E-44E0-8F2A-4DC87425DA7E}</x14:id>
        </ext>
      </extLst>
    </cfRule>
  </conditionalFormatting>
  <conditionalFormatting sqref="O24:O2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{0CF80E7F-6464-4265-9D4A-C242E6DD86B4}</x14:id>
        </ext>
      </extLst>
    </cfRule>
  </conditionalFormatting>
  <conditionalFormatting sqref="N24:N2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{AC5BA3EB-94FA-49D9-9D1D-893F064915BD}</x14:id>
        </ext>
      </extLst>
    </cfRule>
  </conditionalFormatting>
  <conditionalFormatting sqref="C2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{521FE302-705E-4C23-86D5-EFA1E48F6511}</x14:id>
        </ext>
      </extLst>
    </cfRule>
  </conditionalFormatting>
  <conditionalFormatting sqref="H19:H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{C6878007-8BB7-4155-ADA1-C17DC1A4F414}</x14:id>
        </ext>
      </extLst>
    </cfRule>
  </conditionalFormatting>
  <conditionalFormatting sqref="I19:I2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{E29F04EB-8A07-4967-AF6C-38A9DE327E86}</x14:id>
        </ext>
      </extLst>
    </cfRule>
  </conditionalFormatting>
  <conditionalFormatting sqref="J19:J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{58919D4C-373E-446E-A3E1-C577C66F7B67}</x14:id>
        </ext>
      </extLst>
    </cfRule>
  </conditionalFormatting>
  <conditionalFormatting sqref="K19:K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{60F40163-3854-49F8-8961-BDB02287834B}</x14:id>
        </ext>
      </extLst>
    </cfRule>
  </conditionalFormatting>
  <conditionalFormatting sqref="M19:M2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{2EFE9645-5B5D-47B9-A43A-9A2063F2C5CB}</x14:id>
        </ext>
      </extLst>
    </cfRule>
  </conditionalFormatting>
  <conditionalFormatting sqref="L19:L2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{4318CC17-D013-4B6A-AA5F-41CD1A54DCAD}</x14:id>
        </ext>
      </extLst>
    </cfRule>
  </conditionalFormatting>
  <conditionalFormatting sqref="O19:O2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{AFF83BF1-BB0A-4AD9-825E-0DD95F93A447}</x14:id>
        </ext>
      </extLst>
    </cfRule>
  </conditionalFormatting>
  <conditionalFormatting sqref="N19:N2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{3417D585-002C-49F8-ADB9-F9B1856C9F6E}</x14:id>
        </ext>
      </extLst>
    </cfRule>
  </conditionalFormatting>
  <conditionalFormatting sqref="C20:C2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{D296D95E-B1EA-4DB3-86BF-CBDC4E59697C}</x14:id>
        </ext>
      </extLst>
    </cfRule>
  </conditionalFormatting>
  <conditionalFormatting sqref="P5:P28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{DE4B4E69-4339-490C-B3A8-7EA7EEE8D30A}</x14:id>
        </ext>
      </extLst>
    </cfRule>
  </conditionalFormatting>
  <conditionalFormatting sqref="Q5:Q2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{FA6A52C2-36A1-494F-A775-BC98A8AA9496}</x14:id>
        </ext>
      </extLst>
    </cfRule>
  </conditionalFormatting>
  <conditionalFormatting sqref="R5:R28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{45420997-41DA-4641-9275-7C8C074ABE33}</x14:id>
        </ext>
      </extLst>
    </cfRule>
  </conditionalFormatting>
  <conditionalFormatting sqref="H5:H1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{7B531AAD-7F90-44FD-877A-71D44298FBC6}</x14:id>
        </ext>
      </extLst>
    </cfRule>
  </conditionalFormatting>
  <conditionalFormatting sqref="I5:I1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{4D71B26A-BE67-4C09-ABDE-AA3CF8F2CC04}</x14:id>
        </ext>
      </extLst>
    </cfRule>
  </conditionalFormatting>
  <conditionalFormatting sqref="J5:J1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{645828B6-5834-417A-88F2-8E4C7CD2D94B}</x14:id>
        </ext>
      </extLst>
    </cfRule>
  </conditionalFormatting>
  <conditionalFormatting sqref="K5:K1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{1D951890-7967-4F9C-BAE0-2A783A3D112A}</x14:id>
        </ext>
      </extLst>
    </cfRule>
  </conditionalFormatting>
  <conditionalFormatting sqref="M5:M1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{635D3A5E-D6A2-4780-9E51-0CAC293C2A4D}</x14:id>
        </ext>
      </extLst>
    </cfRule>
  </conditionalFormatting>
  <conditionalFormatting sqref="L5:L1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{B61D6EF1-8A77-455E-B262-599A26A11803}</x14:id>
        </ext>
      </extLst>
    </cfRule>
  </conditionalFormatting>
  <conditionalFormatting sqref="O5:O13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{BD0C6571-30EE-423B-9513-4908FAF3916B}</x14:id>
        </ext>
      </extLst>
    </cfRule>
  </conditionalFormatting>
  <conditionalFormatting sqref="N5:N13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{5BE62E6F-9E13-482A-930E-2C7636C4AD6E}</x14:id>
        </ext>
      </extLst>
    </cfRule>
  </conditionalFormatting>
  <conditionalFormatting sqref="C6:C13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{377344DE-B78B-4141-BDBC-9E5DDB9C7419}</x14:id>
        </ext>
      </extLst>
    </cfRule>
  </conditionalFormatting>
  <conditionalFormatting sqref="D30:D3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{83A4C15E-49EC-49FB-9BCD-C1B423B71F5B}</x14:id>
        </ext>
      </extLst>
    </cfRule>
  </conditionalFormatting>
  <conditionalFormatting sqref="B46:B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{970F53C7-20C0-4DC2-969B-92C1FBAB0894}</x14:id>
        </ext>
      </extLst>
    </cfRule>
  </conditionalFormatting>
  <conditionalFormatting sqref="C46:C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{08687E8F-8578-4763-A1C3-765B9C3E2F21}</x14:id>
        </ext>
      </extLst>
    </cfRule>
  </conditionalFormatting>
  <conditionalFormatting sqref="D46:D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{AE28EF83-C6E5-4675-9D13-09CF8A3BFF01}</x14:id>
        </ext>
      </extLst>
    </cfRule>
  </conditionalFormatting>
  <conditionalFormatting sqref="E46:E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{40C112D3-9734-4EA7-A5D9-1C5D2FEC1B69}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53FCE7-19EA-4898-BC1F-0838A3379052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H14:H18</xm:sqref>
        </x14:conditionalFormatting>
        <x14:conditionalFormatting xmlns:xm="http://schemas.microsoft.com/office/excel/2006/main">
          <x14:cfRule type="dataBar" id="{7590FEDE-B729-4A80-87D2-18F7688FF790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I14:I18</xm:sqref>
        </x14:conditionalFormatting>
        <x14:conditionalFormatting xmlns:xm="http://schemas.microsoft.com/office/excel/2006/main">
          <x14:cfRule type="dataBar" id="{817834F4-6EE9-4721-B092-F974E7218667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</xm:sqref>
        </x14:conditionalFormatting>
        <x14:conditionalFormatting xmlns:xm="http://schemas.microsoft.com/office/excel/2006/main">
          <x14:cfRule type="dataBar" id="{86734BE7-BDCB-4FA9-99C4-A201D5C6F6CC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ADCA6FB7-BA4D-409A-B9AC-96EBACD05EBF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M14:M18</xm:sqref>
        </x14:conditionalFormatting>
        <x14:conditionalFormatting xmlns:xm="http://schemas.microsoft.com/office/excel/2006/main">
          <x14:cfRule type="dataBar" id="{59F5A644-AB78-45A5-90AB-3EEB9369436F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L14:L18</xm:sqref>
        </x14:conditionalFormatting>
        <x14:conditionalFormatting xmlns:xm="http://schemas.microsoft.com/office/excel/2006/main">
          <x14:cfRule type="dataBar" id="{E70C806B-8373-4044-9249-0964CB6886CB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O14:O18</xm:sqref>
        </x14:conditionalFormatting>
        <x14:conditionalFormatting xmlns:xm="http://schemas.microsoft.com/office/excel/2006/main">
          <x14:cfRule type="dataBar" id="{B47DF7CD-B7F5-4D64-9B21-BEA7BE650BBA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N14:N18</xm:sqref>
        </x14:conditionalFormatting>
        <x14:conditionalFormatting xmlns:xm="http://schemas.microsoft.com/office/excel/2006/main">
          <x14:cfRule type="dataBar" id="{FC07BB21-EE55-431C-97BE-8AB2D825CC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C15:C18</xm:sqref>
        </x14:conditionalFormatting>
        <x14:conditionalFormatting xmlns:xm="http://schemas.microsoft.com/office/excel/2006/main">
          <x14:cfRule type="dataBar" id="{6DAA87B4-0EB2-4630-8768-6BF566791125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H24:H28</xm:sqref>
        </x14:conditionalFormatting>
        <x14:conditionalFormatting xmlns:xm="http://schemas.microsoft.com/office/excel/2006/main">
          <x14:cfRule type="dataBar" id="{6E16F9CB-EF02-471D-A9AA-B5D3E940AC3D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I24:I28</xm:sqref>
        </x14:conditionalFormatting>
        <x14:conditionalFormatting xmlns:xm="http://schemas.microsoft.com/office/excel/2006/main">
          <x14:cfRule type="dataBar" id="{0C58A97F-3631-49C0-8056-82D061C844E0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J24:J28</xm:sqref>
        </x14:conditionalFormatting>
        <x14:conditionalFormatting xmlns:xm="http://schemas.microsoft.com/office/excel/2006/main">
          <x14:cfRule type="dataBar" id="{AE51EF0F-1F87-4E4D-9AEF-600965CFD8A7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K24:K28</xm:sqref>
        </x14:conditionalFormatting>
        <x14:conditionalFormatting xmlns:xm="http://schemas.microsoft.com/office/excel/2006/main">
          <x14:cfRule type="dataBar" id="{746CB8A2-4F23-465D-9661-50E885EB9A09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M24:M28</xm:sqref>
        </x14:conditionalFormatting>
        <x14:conditionalFormatting xmlns:xm="http://schemas.microsoft.com/office/excel/2006/main">
          <x14:cfRule type="dataBar" id="{6412D6F8-4A4E-44E0-8F2A-4DC87425DA7E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CF80E7F-6464-4265-9D4A-C242E6DD86B4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O24:O28</xm:sqref>
        </x14:conditionalFormatting>
        <x14:conditionalFormatting xmlns:xm="http://schemas.microsoft.com/office/excel/2006/main">
          <x14:cfRule type="dataBar" id="{AC5BA3EB-94FA-49D9-9D1D-893F064915BD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N24:N28</xm:sqref>
        </x14:conditionalFormatting>
        <x14:conditionalFormatting xmlns:xm="http://schemas.microsoft.com/office/excel/2006/main">
          <x14:cfRule type="dataBar" id="{521FE302-705E-4C23-86D5-EFA1E48F65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dataBar" id="{C6878007-8BB7-4155-ADA1-C17DC1A4F414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H19:H23</xm:sqref>
        </x14:conditionalFormatting>
        <x14:conditionalFormatting xmlns:xm="http://schemas.microsoft.com/office/excel/2006/main">
          <x14:cfRule type="dataBar" id="{E29F04EB-8A07-4967-AF6C-38A9DE327E86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I19:I23</xm:sqref>
        </x14:conditionalFormatting>
        <x14:conditionalFormatting xmlns:xm="http://schemas.microsoft.com/office/excel/2006/main">
          <x14:cfRule type="dataBar" id="{58919D4C-373E-446E-A3E1-C577C66F7B67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60F40163-3854-49F8-8961-BDB02287834B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K19:K23</xm:sqref>
        </x14:conditionalFormatting>
        <x14:conditionalFormatting xmlns:xm="http://schemas.microsoft.com/office/excel/2006/main">
          <x14:cfRule type="dataBar" id="{2EFE9645-5B5D-47B9-A43A-9A2063F2C5CB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4318CC17-D013-4B6A-AA5F-41CD1A54DCAD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L19:L23</xm:sqref>
        </x14:conditionalFormatting>
        <x14:conditionalFormatting xmlns:xm="http://schemas.microsoft.com/office/excel/2006/main">
          <x14:cfRule type="dataBar" id="{AFF83BF1-BB0A-4AD9-825E-0DD95F93A447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O19:O23</xm:sqref>
        </x14:conditionalFormatting>
        <x14:conditionalFormatting xmlns:xm="http://schemas.microsoft.com/office/excel/2006/main">
          <x14:cfRule type="dataBar" id="{3417D585-002C-49F8-ADB9-F9B1856C9F6E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296D95E-B1EA-4DB3-86BF-CBDC4E596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C20:C23</xm:sqref>
        </x14:conditionalFormatting>
        <x14:conditionalFormatting xmlns:xm="http://schemas.microsoft.com/office/excel/2006/main">
          <x14:cfRule type="dataBar" id="{DE4B4E69-4339-490C-B3A8-7EA7EEE8D3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A6A52C2-36A1-494F-A775-BC98A8AA94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45420997-41DA-4641-9275-7C8C074ABE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  <x14:conditionalFormatting xmlns:xm="http://schemas.microsoft.com/office/excel/2006/main">
          <x14:cfRule type="dataBar" id="{7B531AAD-7F90-44FD-877A-71D44298FBC6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H5:H13</xm:sqref>
        </x14:conditionalFormatting>
        <x14:conditionalFormatting xmlns:xm="http://schemas.microsoft.com/office/excel/2006/main">
          <x14:cfRule type="dataBar" id="{4D71B26A-BE67-4C09-ABDE-AA3CF8F2CC04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I5:I13</xm:sqref>
        </x14:conditionalFormatting>
        <x14:conditionalFormatting xmlns:xm="http://schemas.microsoft.com/office/excel/2006/main">
          <x14:cfRule type="dataBar" id="{645828B6-5834-417A-88F2-8E4C7CD2D94B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J5:J13</xm:sqref>
        </x14:conditionalFormatting>
        <x14:conditionalFormatting xmlns:xm="http://schemas.microsoft.com/office/excel/2006/main">
          <x14:cfRule type="dataBar" id="{1D951890-7967-4F9C-BAE0-2A783A3D112A}">
            <x14:dataBar minLength="0" maxLength="100" border="1" negativeBarBorderColorSameAsPositive="0">
              <x14:cfvo type="min"/>
              <x14:cfvo type="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K5:K13</xm:sqref>
        </x14:conditionalFormatting>
        <x14:conditionalFormatting xmlns:xm="http://schemas.microsoft.com/office/excel/2006/main">
          <x14:cfRule type="dataBar" id="{635D3A5E-D6A2-4780-9E51-0CAC293C2A4D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M5:M13</xm:sqref>
        </x14:conditionalFormatting>
        <x14:conditionalFormatting xmlns:xm="http://schemas.microsoft.com/office/excel/2006/main">
          <x14:cfRule type="dataBar" id="{B61D6EF1-8A77-455E-B262-599A26A11803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L5:L13</xm:sqref>
        </x14:conditionalFormatting>
        <x14:conditionalFormatting xmlns:xm="http://schemas.microsoft.com/office/excel/2006/main">
          <x14:cfRule type="dataBar" id="{BD0C6571-30EE-423B-9513-4908FAF3916B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O5:O13</xm:sqref>
        </x14:conditionalFormatting>
        <x14:conditionalFormatting xmlns:xm="http://schemas.microsoft.com/office/excel/2006/main">
          <x14:cfRule type="dataBar" id="{5BE62E6F-9E13-482A-930E-2C7636C4AD6E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N5:N13</xm:sqref>
        </x14:conditionalFormatting>
        <x14:conditionalFormatting xmlns:xm="http://schemas.microsoft.com/office/excel/2006/main">
          <x14:cfRule type="dataBar" id="{377344DE-B78B-4141-BDBC-9E5DDB9C74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83A4C15E-49EC-49FB-9BCD-C1B423B71F5B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D30:D34</xm:sqref>
        </x14:conditionalFormatting>
        <x14:conditionalFormatting xmlns:xm="http://schemas.microsoft.com/office/excel/2006/main">
          <x14:cfRule type="dataBar" id="{970F53C7-20C0-4DC2-969B-92C1FBAB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B46:B53</xm:sqref>
        </x14:conditionalFormatting>
        <x14:conditionalFormatting xmlns:xm="http://schemas.microsoft.com/office/excel/2006/main">
          <x14:cfRule type="dataBar" id="{08687E8F-8578-4763-A1C3-765B9C3E2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C46:C53</xm:sqref>
        </x14:conditionalFormatting>
        <x14:conditionalFormatting xmlns:xm="http://schemas.microsoft.com/office/excel/2006/main">
          <x14:cfRule type="dataBar" id="{AE28EF83-C6E5-4675-9D13-09CF8A3BF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D46:D53</xm:sqref>
        </x14:conditionalFormatting>
        <x14:conditionalFormatting xmlns:xm="http://schemas.microsoft.com/office/excel/2006/main">
          <x14:cfRule type="dataBar" id="{40C112D3-9734-4EA7-A5D9-1C5D2FEC1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BC45-8D8D-49C5-915B-90B546DB7008}">
  <sheetPr>
    <tabColor theme="9"/>
  </sheetPr>
  <dimension ref="A1:AS35"/>
  <sheetViews>
    <sheetView workbookViewId="0"/>
  </sheetViews>
  <sheetFormatPr defaultColWidth="9.140625" defaultRowHeight="15" x14ac:dyDescent="0.25"/>
  <cols>
    <col min="1" max="1" width="8.140625" style="32" bestFit="1" customWidth="1"/>
    <col min="2" max="2" width="2" style="32" bestFit="1" customWidth="1"/>
    <col min="3" max="3" width="16.7109375" style="32" bestFit="1" customWidth="1"/>
    <col min="4" max="7" width="4.5703125" style="33" bestFit="1" customWidth="1"/>
    <col min="8" max="8" width="9.140625" style="33"/>
    <col min="9" max="9" width="8.140625" style="31" bestFit="1" customWidth="1"/>
    <col min="10" max="10" width="9.140625" style="31"/>
    <col min="11" max="11" width="12.5703125" style="31" bestFit="1" customWidth="1"/>
    <col min="12" max="12" width="11.5703125" style="30" customWidth="1"/>
    <col min="13" max="15" width="11.7109375" style="30" customWidth="1"/>
    <col min="16" max="16384" width="9.140625" style="31"/>
  </cols>
  <sheetData>
    <row r="1" spans="1:45" s="24" customFormat="1" ht="30" x14ac:dyDescent="0.25">
      <c r="A1" s="24" t="s">
        <v>50</v>
      </c>
      <c r="C1" s="24" t="s">
        <v>51</v>
      </c>
      <c r="D1" s="25" t="s">
        <v>7</v>
      </c>
      <c r="E1" s="25" t="s">
        <v>8</v>
      </c>
      <c r="F1" s="25" t="s">
        <v>9</v>
      </c>
      <c r="G1" s="25" t="s">
        <v>10</v>
      </c>
      <c r="H1" s="25" t="s">
        <v>52</v>
      </c>
      <c r="I1" s="24" t="s">
        <v>53</v>
      </c>
      <c r="J1" s="24" t="s">
        <v>54</v>
      </c>
      <c r="K1" s="24" t="s">
        <v>55</v>
      </c>
      <c r="L1" s="26" t="s">
        <v>56</v>
      </c>
      <c r="M1" s="26" t="s">
        <v>57</v>
      </c>
      <c r="N1" s="26" t="s">
        <v>58</v>
      </c>
      <c r="O1" s="26" t="s">
        <v>59</v>
      </c>
    </row>
    <row r="3" spans="1:45" s="29" customFormat="1" x14ac:dyDescent="0.25">
      <c r="A3" s="27" t="s">
        <v>32</v>
      </c>
      <c r="B3" s="27">
        <v>1</v>
      </c>
      <c r="C3" s="27" t="s">
        <v>60</v>
      </c>
      <c r="D3" s="28">
        <v>36.7752129314676</v>
      </c>
      <c r="E3" s="28">
        <v>14.40454562441</v>
      </c>
      <c r="F3" s="28">
        <v>18</v>
      </c>
      <c r="G3" s="28">
        <v>24</v>
      </c>
      <c r="H3" s="28">
        <v>13.816048018857032</v>
      </c>
      <c r="I3" s="29">
        <v>21</v>
      </c>
      <c r="J3" s="28">
        <v>0.22800000011920901</v>
      </c>
      <c r="K3" s="29">
        <v>53</v>
      </c>
      <c r="L3" s="30">
        <f>LOG10(J3)</f>
        <v>-0.64206515277247689</v>
      </c>
      <c r="M3" s="30">
        <f>H3/MIN($H$3:$H$7)</f>
        <v>1.7202300070921002</v>
      </c>
      <c r="N3" s="30">
        <f>(L3-MIN($L$3:$L$7))/(MAX($L$3:$L$7)-MIN($L$3:$L$7))</f>
        <v>0</v>
      </c>
      <c r="O3" s="30">
        <f>(H3-MIN($H$3:$H$7))/(MAX($H$3:$H$7)-MIN($H$3:$H$7))</f>
        <v>0.93778207124694934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29" customFormat="1" x14ac:dyDescent="0.25">
      <c r="A4" s="27" t="s">
        <v>32</v>
      </c>
      <c r="B4" s="27">
        <v>2</v>
      </c>
      <c r="C4" s="27" t="s">
        <v>61</v>
      </c>
      <c r="D4" s="28">
        <v>43.199996948242102</v>
      </c>
      <c r="E4" s="28">
        <v>13.405427932739199</v>
      </c>
      <c r="F4" s="28">
        <v>18</v>
      </c>
      <c r="G4" s="28">
        <v>24.000015258788999</v>
      </c>
      <c r="H4" s="28">
        <v>8.0315120430969955</v>
      </c>
      <c r="I4" s="29">
        <v>228</v>
      </c>
      <c r="J4" s="28">
        <v>1.2370000001974399</v>
      </c>
      <c r="K4" s="29">
        <v>505</v>
      </c>
      <c r="L4" s="30">
        <f>LOG10(J4)</f>
        <v>9.2369699698439223E-2</v>
      </c>
      <c r="M4" s="30">
        <f>H4/MIN($H$3:$H$7)</f>
        <v>1</v>
      </c>
      <c r="N4" s="30">
        <f t="shared" ref="N4:N7" si="0">(L4-MIN($L$3:$L$7))/(MAX($L$3:$L$7)-MIN($L$3:$L$7))</f>
        <v>0.26731251032750103</v>
      </c>
      <c r="O4" s="30">
        <f t="shared" ref="O4:O7" si="1">(H4-MIN($H$3:$H$7))/(MAX($H$3:$H$7)-MIN($H$3:$H$7))</f>
        <v>0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29" customFormat="1" x14ac:dyDescent="0.25">
      <c r="A5" s="27" t="s">
        <v>32</v>
      </c>
      <c r="B5" s="27">
        <v>3</v>
      </c>
      <c r="C5" s="27" t="s">
        <v>62</v>
      </c>
      <c r="D5" s="28">
        <v>36.510381091008703</v>
      </c>
      <c r="E5" s="28">
        <v>14.415363849512699</v>
      </c>
      <c r="F5" s="28">
        <v>17.9349371132251</v>
      </c>
      <c r="G5" s="28">
        <v>24.0654335872517</v>
      </c>
      <c r="H5" s="28">
        <v>14.199827852406997</v>
      </c>
      <c r="I5" s="29">
        <v>7088</v>
      </c>
      <c r="J5" s="28">
        <v>93.534999999683293</v>
      </c>
      <c r="K5" s="29">
        <v>20000</v>
      </c>
      <c r="L5" s="30">
        <f>LOG10(J5)</f>
        <v>1.9709741505779903</v>
      </c>
      <c r="M5" s="30">
        <f>H5/MIN($H$3:$H$7)</f>
        <v>1.7680142638410918</v>
      </c>
      <c r="N5" s="30">
        <f t="shared" si="0"/>
        <v>0.95106882988058983</v>
      </c>
      <c r="O5" s="30">
        <f t="shared" si="1"/>
        <v>1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s="29" customFormat="1" x14ac:dyDescent="0.25">
      <c r="A6" s="27" t="s">
        <v>32</v>
      </c>
      <c r="B6" s="27">
        <v>4</v>
      </c>
      <c r="C6" s="27" t="s">
        <v>63</v>
      </c>
      <c r="D6" s="28">
        <v>36.578658731975203</v>
      </c>
      <c r="E6" s="28">
        <v>14.4068005050742</v>
      </c>
      <c r="F6" s="28">
        <v>17.985442893110498</v>
      </c>
      <c r="G6" s="28">
        <v>24.013550011444199</v>
      </c>
      <c r="H6" s="28">
        <v>14.038684245575041</v>
      </c>
      <c r="I6" s="29">
        <v>9482</v>
      </c>
      <c r="J6" s="28">
        <v>47.064999999944099</v>
      </c>
      <c r="K6" s="29">
        <v>20000</v>
      </c>
      <c r="L6" s="30">
        <f>LOG10(J6)</f>
        <v>1.6726980630235304</v>
      </c>
      <c r="M6" s="30">
        <f>H6/MIN($H$3:$H$7)</f>
        <v>1.7479503448720033</v>
      </c>
      <c r="N6" s="30">
        <f t="shared" si="0"/>
        <v>0.84250517788804569</v>
      </c>
      <c r="O6" s="30">
        <f t="shared" si="1"/>
        <v>0.97387559071007068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s="29" customFormat="1" x14ac:dyDescent="0.25">
      <c r="A7" s="27" t="s">
        <v>32</v>
      </c>
      <c r="B7" s="27">
        <v>5</v>
      </c>
      <c r="C7" s="27" t="s">
        <v>64</v>
      </c>
      <c r="D7" s="28">
        <v>36.7742919921875</v>
      </c>
      <c r="E7" s="28">
        <v>14.41996559</v>
      </c>
      <c r="F7" s="28">
        <v>18</v>
      </c>
      <c r="G7" s="28">
        <v>24</v>
      </c>
      <c r="H7" s="28">
        <v>13.789487940361028</v>
      </c>
      <c r="I7" s="29">
        <v>532</v>
      </c>
      <c r="J7" s="28">
        <v>127.47100000036799</v>
      </c>
      <c r="K7" s="29">
        <v>20000</v>
      </c>
      <c r="L7" s="30">
        <f>LOG10(J7)</f>
        <v>2.1054113928299518</v>
      </c>
      <c r="M7" s="30">
        <f>H7/MIN($H$3:$H$7)</f>
        <v>1.7169230235062594</v>
      </c>
      <c r="N7" s="30">
        <f t="shared" si="0"/>
        <v>1</v>
      </c>
      <c r="O7" s="30">
        <f t="shared" si="1"/>
        <v>0.93347618300823165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x14ac:dyDescent="0.25">
      <c r="J8" s="33"/>
    </row>
    <row r="9" spans="1:45" s="29" customFormat="1" x14ac:dyDescent="0.25">
      <c r="A9" s="27" t="s">
        <v>33</v>
      </c>
      <c r="B9" s="27">
        <v>1</v>
      </c>
      <c r="C9" s="27" t="s">
        <v>60</v>
      </c>
      <c r="D9" s="28">
        <v>34.286636621696701</v>
      </c>
      <c r="E9" s="28">
        <v>12.071970498806699</v>
      </c>
      <c r="F9" s="28">
        <v>17.420648761792499</v>
      </c>
      <c r="G9" s="28">
        <v>28.0479333851817</v>
      </c>
      <c r="H9" s="28">
        <v>2.3501520565359897</v>
      </c>
      <c r="I9" s="29">
        <v>51</v>
      </c>
      <c r="J9" s="28">
        <v>0.73400000017136302</v>
      </c>
      <c r="K9" s="29">
        <v>117</v>
      </c>
      <c r="L9" s="30">
        <f>LOG10(J9)</f>
        <v>-0.13430393998253709</v>
      </c>
      <c r="M9" s="30">
        <f>H9/MIN($H$9:$H$13)</f>
        <v>3.0801584392434815</v>
      </c>
      <c r="N9" s="30">
        <f>(L9-MIN($L$9:$L$13))/(MAX($L$9:$L$13)-MIN($L$9:$L$13))</f>
        <v>0</v>
      </c>
      <c r="O9" s="30">
        <f>(H9-MIN($H$9:$H$13))/(MAX($H$9:$H$13)-MIN($H$9:$H$13))</f>
        <v>0.66954049781313396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s="29" customFormat="1" x14ac:dyDescent="0.25">
      <c r="A10" s="27" t="s">
        <v>33</v>
      </c>
      <c r="B10" s="27">
        <v>2</v>
      </c>
      <c r="C10" s="27" t="s">
        <v>61</v>
      </c>
      <c r="D10" s="28">
        <v>35.279998779296797</v>
      </c>
      <c r="E10" s="28">
        <v>12.361497879028301</v>
      </c>
      <c r="F10" s="28">
        <v>15.449998855590801</v>
      </c>
      <c r="G10" s="28">
        <v>29.099998474121001</v>
      </c>
      <c r="H10" s="28">
        <v>3.1335108344300124</v>
      </c>
      <c r="I10" s="29">
        <v>8</v>
      </c>
      <c r="J10" s="28">
        <v>56.524999999906797</v>
      </c>
      <c r="K10" s="29">
        <v>20000</v>
      </c>
      <c r="L10" s="30">
        <f>LOG10(J10)</f>
        <v>1.7522405710166813</v>
      </c>
      <c r="M10" s="30">
        <f>H10/MIN($H$9:$H$13)</f>
        <v>4.1068448376726057</v>
      </c>
      <c r="N10" s="30">
        <f t="shared" ref="N10:N13" si="2">(L10-MIN($L$9:$L$13))/(MAX($L$9:$L$13)-MIN($L$9:$L$13))</f>
        <v>0.96906085617054738</v>
      </c>
      <c r="O10" s="30">
        <f t="shared" ref="O10:O13" si="3">(H10-MIN($H$9:$H$13))/(MAX($H$9:$H$13)-MIN($H$9:$H$13))</f>
        <v>1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s="29" customFormat="1" x14ac:dyDescent="0.25">
      <c r="A11" s="27" t="s">
        <v>33</v>
      </c>
      <c r="B11" s="27">
        <v>3</v>
      </c>
      <c r="C11" s="27" t="s">
        <v>62</v>
      </c>
      <c r="D11" s="28">
        <v>43.2</v>
      </c>
      <c r="E11" s="28">
        <v>9.82636761596296</v>
      </c>
      <c r="F11" s="28">
        <v>12.6352907599705</v>
      </c>
      <c r="G11" s="28">
        <v>24.682938103176799</v>
      </c>
      <c r="H11" s="28">
        <v>0.76647852408098061</v>
      </c>
      <c r="I11" s="29">
        <v>3745</v>
      </c>
      <c r="J11" s="28">
        <v>64.035000000148997</v>
      </c>
      <c r="K11" s="29">
        <v>20000</v>
      </c>
      <c r="L11" s="30">
        <f>LOG10(J11)</f>
        <v>1.8064174138606386</v>
      </c>
      <c r="M11" s="30">
        <f>H11/MIN($H$9:$H$13)</f>
        <v>1.0045627847275278</v>
      </c>
      <c r="N11" s="30">
        <f t="shared" si="2"/>
        <v>0.99688986174390393</v>
      </c>
      <c r="O11" s="30">
        <f t="shared" si="3"/>
        <v>1.4686233030375454E-3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29" customFormat="1" x14ac:dyDescent="0.25">
      <c r="A12" s="27" t="s">
        <v>33</v>
      </c>
      <c r="B12" s="27">
        <v>4</v>
      </c>
      <c r="C12" s="27" t="s">
        <v>63</v>
      </c>
      <c r="D12" s="28">
        <v>43.2</v>
      </c>
      <c r="E12" s="28">
        <v>9.6055160970359292</v>
      </c>
      <c r="F12" s="28">
        <v>12.946303501945501</v>
      </c>
      <c r="G12" s="28">
        <v>24.5083085374227</v>
      </c>
      <c r="H12" s="28">
        <v>0.7936786046340103</v>
      </c>
      <c r="I12" s="29">
        <v>7798</v>
      </c>
      <c r="J12" s="28">
        <v>58.8459999999031</v>
      </c>
      <c r="K12" s="29">
        <v>20000</v>
      </c>
      <c r="L12" s="30">
        <f>LOG10(J12)</f>
        <v>1.7697169474341712</v>
      </c>
      <c r="M12" s="30">
        <f>H12/MIN($H$9:$H$13)</f>
        <v>1.0402117791959988</v>
      </c>
      <c r="N12" s="30">
        <f t="shared" si="2"/>
        <v>0.97803794215773221</v>
      </c>
      <c r="O12" s="30">
        <f t="shared" si="3"/>
        <v>1.2942963455530058E-2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s="29" customFormat="1" x14ac:dyDescent="0.25">
      <c r="A13" s="27" t="s">
        <v>33</v>
      </c>
      <c r="B13" s="27">
        <v>5</v>
      </c>
      <c r="C13" s="27" t="s">
        <v>64</v>
      </c>
      <c r="D13" s="28">
        <v>43.2</v>
      </c>
      <c r="E13" s="28">
        <v>9.7675514221191406</v>
      </c>
      <c r="F13" s="28">
        <v>12.704906463623001</v>
      </c>
      <c r="G13" s="28">
        <v>24.620231628417901</v>
      </c>
      <c r="H13" s="28">
        <v>0.76299713241803602</v>
      </c>
      <c r="I13" s="29">
        <v>4170</v>
      </c>
      <c r="J13" s="28">
        <v>64.933999999891896</v>
      </c>
      <c r="K13" s="29">
        <v>20000</v>
      </c>
      <c r="L13" s="30">
        <f>LOG10(J13)</f>
        <v>1.812472156674906</v>
      </c>
      <c r="M13" s="30">
        <f>H13/MIN($H$9:$H$13)</f>
        <v>1</v>
      </c>
      <c r="N13" s="30">
        <f t="shared" si="2"/>
        <v>1</v>
      </c>
      <c r="O13" s="30">
        <f t="shared" si="3"/>
        <v>0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x14ac:dyDescent="0.25">
      <c r="J14" s="33"/>
    </row>
    <row r="15" spans="1:45" s="29" customFormat="1" x14ac:dyDescent="0.25">
      <c r="A15" s="27" t="s">
        <v>35</v>
      </c>
      <c r="B15" s="27">
        <v>1</v>
      </c>
      <c r="C15" s="27" t="s">
        <v>60</v>
      </c>
      <c r="D15" s="28">
        <v>35.999714337189999</v>
      </c>
      <c r="E15" s="28">
        <v>14.41996559</v>
      </c>
      <c r="F15" s="28">
        <v>17.342684865080098</v>
      </c>
      <c r="G15" s="28">
        <v>25.162577706360199</v>
      </c>
      <c r="H15" s="28">
        <v>57.057772707479103</v>
      </c>
      <c r="I15" s="29">
        <v>142</v>
      </c>
      <c r="J15" s="28">
        <v>0.86299999989569098</v>
      </c>
      <c r="K15" s="29">
        <v>299</v>
      </c>
      <c r="L15" s="30">
        <f>LOG10(J15)</f>
        <v>-6.3989204337282682E-2</v>
      </c>
      <c r="M15" s="30">
        <f>H15/MAX($H$15:$H$19)</f>
        <v>0.49764354181834358</v>
      </c>
      <c r="N15" s="30">
        <f>(L15-MIN($L$15:$L$19))/(MAX($L$15:$L$19)-MIN($L$15:$L$19))</f>
        <v>0</v>
      </c>
      <c r="O15" s="30">
        <f>(H15-MIN($H$15:$H$19))/(MAX($H$15:$H$19)-MIN($H$15:$H$19))</f>
        <v>0.43304527936687304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s="29" customFormat="1" x14ac:dyDescent="0.25">
      <c r="A16" s="27" t="s">
        <v>35</v>
      </c>
      <c r="B16" s="27">
        <v>2</v>
      </c>
      <c r="C16" s="27" t="s">
        <v>61</v>
      </c>
      <c r="D16" s="28">
        <v>34.739997863769503</v>
      </c>
      <c r="E16" s="28">
        <v>12.632619857788001</v>
      </c>
      <c r="F16" s="28">
        <v>15.787498474121</v>
      </c>
      <c r="G16" s="28">
        <v>29.324996948242099</v>
      </c>
      <c r="H16" s="28">
        <v>114.65590912522499</v>
      </c>
      <c r="I16" s="29">
        <v>9</v>
      </c>
      <c r="J16" s="28">
        <v>3.55400000000372</v>
      </c>
      <c r="K16" s="29">
        <v>1519</v>
      </c>
      <c r="L16" s="30">
        <f>LOG10(J16)</f>
        <v>0.55071742346973729</v>
      </c>
      <c r="M16" s="30">
        <f>H16/MAX($H$15:$H$19)</f>
        <v>1</v>
      </c>
      <c r="N16" s="30">
        <f t="shared" ref="N16:N19" si="4">(L16-MIN($L$15:$L$19))/(MAX($L$15:$L$19)-MIN($L$15:$L$19))</f>
        <v>0.33675899679597776</v>
      </c>
      <c r="O16" s="30">
        <f t="shared" ref="O16:O19" si="5">(H16-MIN($H$15:$H$19))/(MAX($H$15:$H$19)-MIN($H$15:$H$19))</f>
        <v>1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s="29" customFormat="1" x14ac:dyDescent="0.25">
      <c r="A17" s="27" t="s">
        <v>35</v>
      </c>
      <c r="B17" s="27">
        <v>3</v>
      </c>
      <c r="C17" s="27" t="s">
        <v>62</v>
      </c>
      <c r="D17" s="28">
        <v>43.2</v>
      </c>
      <c r="E17" s="28">
        <v>9.6</v>
      </c>
      <c r="F17" s="28">
        <v>12.9945476138772</v>
      </c>
      <c r="G17" s="28">
        <v>24.609186663522301</v>
      </c>
      <c r="H17" s="28">
        <v>13.0637813563175</v>
      </c>
      <c r="I17" s="29">
        <v>729</v>
      </c>
      <c r="J17" s="28">
        <v>53.643999999854699</v>
      </c>
      <c r="K17" s="29">
        <v>20000</v>
      </c>
      <c r="L17" s="30">
        <f>LOG10(J17)</f>
        <v>1.7295211538383235</v>
      </c>
      <c r="M17" s="30">
        <f>H17/MAX($H$15:$H$19)</f>
        <v>0.11393901505808557</v>
      </c>
      <c r="N17" s="30">
        <f t="shared" si="4"/>
        <v>0.98255122303972398</v>
      </c>
      <c r="O17" s="30">
        <f t="shared" si="5"/>
        <v>0</v>
      </c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29" customFormat="1" x14ac:dyDescent="0.25">
      <c r="A18" s="27" t="s">
        <v>35</v>
      </c>
      <c r="B18" s="27">
        <v>4</v>
      </c>
      <c r="C18" s="27" t="s">
        <v>63</v>
      </c>
      <c r="D18" s="28">
        <v>43.185278095674001</v>
      </c>
      <c r="E18" s="28">
        <v>10.4442570383399</v>
      </c>
      <c r="F18" s="28">
        <v>13.099748226138701</v>
      </c>
      <c r="G18" s="28">
        <v>24.035706111238198</v>
      </c>
      <c r="H18" s="28">
        <v>16.6692926064853</v>
      </c>
      <c r="I18" s="29">
        <v>9382</v>
      </c>
      <c r="J18" s="28">
        <v>48.8110000002197</v>
      </c>
      <c r="K18" s="29">
        <v>20000</v>
      </c>
      <c r="L18" s="30">
        <f>LOG10(J18)</f>
        <v>1.68851770522113</v>
      </c>
      <c r="M18" s="30">
        <f>H18/MAX($H$15:$H$19)</f>
        <v>0.145385377288138</v>
      </c>
      <c r="N18" s="30">
        <f t="shared" si="4"/>
        <v>0.96008801929851351</v>
      </c>
      <c r="O18" s="30">
        <f t="shared" si="5"/>
        <v>3.5490065316569487E-2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s="29" customFormat="1" x14ac:dyDescent="0.25">
      <c r="A19" s="27" t="s">
        <v>35</v>
      </c>
      <c r="B19" s="27">
        <v>5</v>
      </c>
      <c r="C19" s="27" t="s">
        <v>64</v>
      </c>
      <c r="D19" s="28">
        <v>43.2</v>
      </c>
      <c r="E19" s="28">
        <v>10.610551834106399</v>
      </c>
      <c r="F19" s="28">
        <v>13.121502876281699</v>
      </c>
      <c r="G19" s="28">
        <v>24.325735092163001</v>
      </c>
      <c r="H19" s="28">
        <v>16.2443462142326</v>
      </c>
      <c r="I19" s="29">
        <v>3905</v>
      </c>
      <c r="J19" s="28">
        <v>57.725999999791298</v>
      </c>
      <c r="K19" s="29">
        <v>20000</v>
      </c>
      <c r="L19" s="30">
        <f>LOG10(J19)</f>
        <v>1.7613714650301764</v>
      </c>
      <c r="M19" s="30">
        <f>H19/MAX($H$15:$H$19)</f>
        <v>0.14167910174163667</v>
      </c>
      <c r="N19" s="30">
        <f t="shared" si="4"/>
        <v>1</v>
      </c>
      <c r="O19" s="30">
        <f t="shared" si="5"/>
        <v>3.1307197986343571E-2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1" spans="1:45" x14ac:dyDescent="0.25">
      <c r="A21" s="27" t="s">
        <v>32</v>
      </c>
      <c r="B21" s="27">
        <v>1</v>
      </c>
      <c r="C21" s="27" t="s">
        <v>60</v>
      </c>
      <c r="D21" s="28">
        <v>36.7752129314676</v>
      </c>
      <c r="E21" s="28">
        <v>14.40454562441</v>
      </c>
      <c r="F21" s="28">
        <v>18</v>
      </c>
      <c r="G21" s="28">
        <v>24</v>
      </c>
      <c r="H21" s="28">
        <v>13.816048018857032</v>
      </c>
      <c r="I21" s="29">
        <v>21</v>
      </c>
      <c r="J21" s="28">
        <v>0.22800000011920901</v>
      </c>
      <c r="K21" s="29">
        <v>53</v>
      </c>
      <c r="L21" s="30">
        <f t="shared" ref="L21:L35" si="6">LOG10(J21)</f>
        <v>-0.64206515277247689</v>
      </c>
      <c r="M21" s="30">
        <f>H21/MIN($H$3:$H$7)</f>
        <v>1.7202300070921002</v>
      </c>
      <c r="N21" s="30">
        <f>(L21-MIN($L$3:$L$7))/(MAX($L$3:$L$7)-MIN($L$3:$L$7))</f>
        <v>0</v>
      </c>
      <c r="O21" s="30">
        <v>0.93778207124694934</v>
      </c>
    </row>
    <row r="22" spans="1:45" x14ac:dyDescent="0.25">
      <c r="A22" s="27" t="s">
        <v>32</v>
      </c>
      <c r="B22" s="27">
        <v>2</v>
      </c>
      <c r="C22" s="27" t="s">
        <v>61</v>
      </c>
      <c r="D22" s="28">
        <v>43.199996948242102</v>
      </c>
      <c r="E22" s="28">
        <v>13.405427932739199</v>
      </c>
      <c r="F22" s="28">
        <v>18</v>
      </c>
      <c r="G22" s="28">
        <v>24.000015258788999</v>
      </c>
      <c r="H22" s="28">
        <v>8.0315120430969955</v>
      </c>
      <c r="I22" s="29">
        <v>228</v>
      </c>
      <c r="J22" s="28">
        <v>1.2370000001974399</v>
      </c>
      <c r="K22" s="29">
        <v>505</v>
      </c>
      <c r="L22" s="30">
        <f t="shared" si="6"/>
        <v>9.2369699698439223E-2</v>
      </c>
      <c r="M22" s="30">
        <f>H22/MIN($H$3:$H$7)</f>
        <v>1</v>
      </c>
      <c r="N22" s="30">
        <f>(L22-MIN($L$3:$L$7))/(MAX($L$3:$L$7)-MIN($L$3:$L$7))</f>
        <v>0.26731251032750103</v>
      </c>
      <c r="O22" s="30">
        <v>0</v>
      </c>
    </row>
    <row r="23" spans="1:45" x14ac:dyDescent="0.25">
      <c r="A23" s="27" t="s">
        <v>32</v>
      </c>
      <c r="B23" s="27">
        <v>3</v>
      </c>
      <c r="C23" s="27" t="s">
        <v>62</v>
      </c>
      <c r="D23" s="28">
        <v>36.510381091008703</v>
      </c>
      <c r="E23" s="28">
        <v>14.415363849512699</v>
      </c>
      <c r="F23" s="28">
        <v>17.9349371132251</v>
      </c>
      <c r="G23" s="28">
        <v>24.0654335872517</v>
      </c>
      <c r="H23" s="28">
        <v>14.199827852406997</v>
      </c>
      <c r="I23" s="29">
        <v>7088</v>
      </c>
      <c r="J23" s="28">
        <v>93.534999999683293</v>
      </c>
      <c r="K23" s="29">
        <v>20000</v>
      </c>
      <c r="L23" s="30">
        <f t="shared" si="6"/>
        <v>1.9709741505779903</v>
      </c>
      <c r="M23" s="30">
        <f>H23/MIN($H$3:$H$7)</f>
        <v>1.7680142638410918</v>
      </c>
      <c r="N23" s="30">
        <f>(L23-MIN($L$3:$L$7))/(MAX($L$3:$L$7)-MIN($L$3:$L$7))</f>
        <v>0.95106882988058983</v>
      </c>
      <c r="O23" s="30">
        <v>1</v>
      </c>
    </row>
    <row r="24" spans="1:45" x14ac:dyDescent="0.25">
      <c r="A24" s="27" t="s">
        <v>32</v>
      </c>
      <c r="B24" s="27">
        <v>4</v>
      </c>
      <c r="C24" s="27" t="s">
        <v>63</v>
      </c>
      <c r="D24" s="28">
        <v>36.578658731975203</v>
      </c>
      <c r="E24" s="28">
        <v>14.4068005050742</v>
      </c>
      <c r="F24" s="28">
        <v>17.985442893110498</v>
      </c>
      <c r="G24" s="28">
        <v>24.013550011444199</v>
      </c>
      <c r="H24" s="28">
        <v>14.038684245575041</v>
      </c>
      <c r="I24" s="29">
        <v>9482</v>
      </c>
      <c r="J24" s="28">
        <v>47.064999999944099</v>
      </c>
      <c r="K24" s="29">
        <v>20000</v>
      </c>
      <c r="L24" s="30">
        <f t="shared" si="6"/>
        <v>1.6726980630235304</v>
      </c>
      <c r="M24" s="30">
        <f>H24/MIN($H$3:$H$7)</f>
        <v>1.7479503448720033</v>
      </c>
      <c r="N24" s="30">
        <f>(L24-MIN($L$3:$L$7))/(MAX($L$3:$L$7)-MIN($L$3:$L$7))</f>
        <v>0.84250517788804569</v>
      </c>
      <c r="O24" s="30">
        <v>0.97387559071007068</v>
      </c>
    </row>
    <row r="25" spans="1:45" x14ac:dyDescent="0.25">
      <c r="A25" s="27" t="s">
        <v>32</v>
      </c>
      <c r="B25" s="27">
        <v>5</v>
      </c>
      <c r="C25" s="27" t="s">
        <v>64</v>
      </c>
      <c r="D25" s="28">
        <v>36.7742919921875</v>
      </c>
      <c r="E25" s="28">
        <v>14.41996559</v>
      </c>
      <c r="F25" s="28">
        <v>18</v>
      </c>
      <c r="G25" s="28">
        <v>24</v>
      </c>
      <c r="H25" s="28">
        <v>13.789487940361028</v>
      </c>
      <c r="I25" s="29">
        <v>532</v>
      </c>
      <c r="J25" s="28">
        <v>127.47100000036799</v>
      </c>
      <c r="K25" s="29">
        <v>20000</v>
      </c>
      <c r="L25" s="30">
        <f t="shared" si="6"/>
        <v>2.1054113928299518</v>
      </c>
      <c r="M25" s="30">
        <f>H25/MIN($H$3:$H$7)</f>
        <v>1.7169230235062594</v>
      </c>
      <c r="N25" s="30">
        <f>(L25-MIN($L$3:$L$7))/(MAX($L$3:$L$7)-MIN($L$3:$L$7))</f>
        <v>1</v>
      </c>
      <c r="O25" s="30">
        <v>0.93347618300823165</v>
      </c>
    </row>
    <row r="26" spans="1:45" x14ac:dyDescent="0.25">
      <c r="A26" s="27" t="s">
        <v>33</v>
      </c>
      <c r="B26" s="27">
        <v>1</v>
      </c>
      <c r="C26" s="27" t="s">
        <v>60</v>
      </c>
      <c r="D26" s="28">
        <v>34.286636621696701</v>
      </c>
      <c r="E26" s="28">
        <v>12.071970498806699</v>
      </c>
      <c r="F26" s="28">
        <v>17.420648761792499</v>
      </c>
      <c r="G26" s="28">
        <v>28.0479333851817</v>
      </c>
      <c r="H26" s="28">
        <v>2.3501520565359897</v>
      </c>
      <c r="I26" s="29">
        <v>51</v>
      </c>
      <c r="J26" s="28">
        <v>0.73400000017136302</v>
      </c>
      <c r="K26" s="29">
        <v>117</v>
      </c>
      <c r="L26" s="30">
        <f t="shared" si="6"/>
        <v>-0.13430393998253709</v>
      </c>
      <c r="M26" s="30">
        <f>H26/MIN($H$9:$H$13)</f>
        <v>3.0801584392434815</v>
      </c>
      <c r="N26" s="30">
        <f>(L26-MIN($L$9:$L$13))/(MAX($L$9:$L$13)-MIN($L$9:$L$13))</f>
        <v>0</v>
      </c>
      <c r="O26" s="30">
        <v>0.66954049781313396</v>
      </c>
    </row>
    <row r="27" spans="1:45" x14ac:dyDescent="0.25">
      <c r="A27" s="27" t="s">
        <v>33</v>
      </c>
      <c r="B27" s="27">
        <v>2</v>
      </c>
      <c r="C27" s="27" t="s">
        <v>61</v>
      </c>
      <c r="D27" s="28">
        <v>35.279998779296797</v>
      </c>
      <c r="E27" s="28">
        <v>12.361497879028301</v>
      </c>
      <c r="F27" s="28">
        <v>15.449998855590801</v>
      </c>
      <c r="G27" s="28">
        <v>29.099998474121001</v>
      </c>
      <c r="H27" s="28">
        <v>3.1335108344300124</v>
      </c>
      <c r="I27" s="29">
        <v>8</v>
      </c>
      <c r="J27" s="28">
        <v>56.524999999906797</v>
      </c>
      <c r="K27" s="29">
        <v>20000</v>
      </c>
      <c r="L27" s="30">
        <f t="shared" si="6"/>
        <v>1.7522405710166813</v>
      </c>
      <c r="M27" s="30">
        <f>H27/MIN($H$9:$H$13)</f>
        <v>4.1068448376726057</v>
      </c>
      <c r="N27" s="30">
        <f>(L27-MIN($L$9:$L$13))/(MAX($L$9:$L$13)-MIN($L$9:$L$13))</f>
        <v>0.96906085617054738</v>
      </c>
      <c r="O27" s="30">
        <v>1</v>
      </c>
    </row>
    <row r="28" spans="1:45" x14ac:dyDescent="0.25">
      <c r="A28" s="27" t="s">
        <v>33</v>
      </c>
      <c r="B28" s="27">
        <v>3</v>
      </c>
      <c r="C28" s="27" t="s">
        <v>62</v>
      </c>
      <c r="D28" s="28">
        <v>43.2</v>
      </c>
      <c r="E28" s="28">
        <v>9.82636761596296</v>
      </c>
      <c r="F28" s="28">
        <v>12.6352907599705</v>
      </c>
      <c r="G28" s="28">
        <v>24.682938103176799</v>
      </c>
      <c r="H28" s="28">
        <v>0.76647852408098061</v>
      </c>
      <c r="I28" s="29">
        <v>3745</v>
      </c>
      <c r="J28" s="28">
        <v>64.035000000148997</v>
      </c>
      <c r="K28" s="29">
        <v>20000</v>
      </c>
      <c r="L28" s="30">
        <f t="shared" si="6"/>
        <v>1.8064174138606386</v>
      </c>
      <c r="M28" s="30">
        <f>H28/MIN($H$9:$H$13)</f>
        <v>1.0045627847275278</v>
      </c>
      <c r="N28" s="30">
        <f>(L28-MIN($L$9:$L$13))/(MAX($L$9:$L$13)-MIN($L$9:$L$13))</f>
        <v>0.99688986174390393</v>
      </c>
      <c r="O28" s="30">
        <v>1.4686233030375454E-3</v>
      </c>
    </row>
    <row r="29" spans="1:45" x14ac:dyDescent="0.25">
      <c r="A29" s="27" t="s">
        <v>33</v>
      </c>
      <c r="B29" s="27">
        <v>4</v>
      </c>
      <c r="C29" s="27" t="s">
        <v>63</v>
      </c>
      <c r="D29" s="28">
        <v>43.2</v>
      </c>
      <c r="E29" s="28">
        <v>9.6055160970359292</v>
      </c>
      <c r="F29" s="28">
        <v>12.946303501945501</v>
      </c>
      <c r="G29" s="28">
        <v>24.5083085374227</v>
      </c>
      <c r="H29" s="28">
        <v>0.7936786046340103</v>
      </c>
      <c r="I29" s="29">
        <v>7798</v>
      </c>
      <c r="J29" s="28">
        <v>58.8459999999031</v>
      </c>
      <c r="K29" s="29">
        <v>20000</v>
      </c>
      <c r="L29" s="30">
        <f t="shared" si="6"/>
        <v>1.7697169474341712</v>
      </c>
      <c r="M29" s="30">
        <f>H29/MIN($H$9:$H$13)</f>
        <v>1.0402117791959988</v>
      </c>
      <c r="N29" s="30">
        <f>(L29-MIN($L$9:$L$13))/(MAX($L$9:$L$13)-MIN($L$9:$L$13))</f>
        <v>0.97803794215773221</v>
      </c>
      <c r="O29" s="30">
        <v>1.2942963455530058E-2</v>
      </c>
    </row>
    <row r="30" spans="1:45" x14ac:dyDescent="0.25">
      <c r="A30" s="27" t="s">
        <v>33</v>
      </c>
      <c r="B30" s="27">
        <v>5</v>
      </c>
      <c r="C30" s="27" t="s">
        <v>64</v>
      </c>
      <c r="D30" s="28">
        <v>43.2</v>
      </c>
      <c r="E30" s="28">
        <v>9.7675514221191406</v>
      </c>
      <c r="F30" s="28">
        <v>12.704906463623001</v>
      </c>
      <c r="G30" s="28">
        <v>24.620231628417901</v>
      </c>
      <c r="H30" s="28">
        <v>0.76299713241803602</v>
      </c>
      <c r="I30" s="29">
        <v>4170</v>
      </c>
      <c r="J30" s="28">
        <v>64.933999999891896</v>
      </c>
      <c r="K30" s="29">
        <v>20000</v>
      </c>
      <c r="L30" s="30">
        <f t="shared" si="6"/>
        <v>1.812472156674906</v>
      </c>
      <c r="M30" s="30">
        <f>H30/MIN($H$9:$H$13)</f>
        <v>1</v>
      </c>
      <c r="N30" s="30">
        <f>(L30-MIN($L$9:$L$13))/(MAX($L$9:$L$13)-MIN($L$9:$L$13))</f>
        <v>1</v>
      </c>
      <c r="O30" s="30">
        <v>0</v>
      </c>
    </row>
    <row r="31" spans="1:45" x14ac:dyDescent="0.25">
      <c r="A31" s="27" t="s">
        <v>35</v>
      </c>
      <c r="B31" s="27">
        <v>1</v>
      </c>
      <c r="C31" s="27" t="s">
        <v>60</v>
      </c>
      <c r="D31" s="28">
        <v>35.999714337189999</v>
      </c>
      <c r="E31" s="28">
        <v>14.41996559</v>
      </c>
      <c r="F31" s="28">
        <v>17.342684865080098</v>
      </c>
      <c r="G31" s="28">
        <v>25.162577706360199</v>
      </c>
      <c r="H31" s="28">
        <v>57.057772707479103</v>
      </c>
      <c r="I31" s="29">
        <v>142</v>
      </c>
      <c r="J31" s="28">
        <v>0.86299999989569098</v>
      </c>
      <c r="K31" s="29">
        <v>299</v>
      </c>
      <c r="L31" s="30">
        <f t="shared" si="6"/>
        <v>-6.3989204337282682E-2</v>
      </c>
      <c r="M31" s="30">
        <f>H31/MAX($H$15:$H$19)</f>
        <v>0.49764354181834358</v>
      </c>
      <c r="N31" s="30">
        <f>(L31-MIN($L$15:$L$19))/(MAX($L$15:$L$19)-MIN($L$15:$L$19))</f>
        <v>0</v>
      </c>
      <c r="O31" s="30">
        <v>0.43304527936687304</v>
      </c>
    </row>
    <row r="32" spans="1:45" x14ac:dyDescent="0.25">
      <c r="A32" s="27" t="s">
        <v>35</v>
      </c>
      <c r="B32" s="27">
        <v>2</v>
      </c>
      <c r="C32" s="27" t="s">
        <v>61</v>
      </c>
      <c r="D32" s="28">
        <v>34.739997863769503</v>
      </c>
      <c r="E32" s="28">
        <v>12.632619857788001</v>
      </c>
      <c r="F32" s="28">
        <v>15.787498474121</v>
      </c>
      <c r="G32" s="28">
        <v>29.324996948242099</v>
      </c>
      <c r="H32" s="28">
        <v>114.65590912522499</v>
      </c>
      <c r="I32" s="29">
        <v>9</v>
      </c>
      <c r="J32" s="28">
        <v>3.55400000000372</v>
      </c>
      <c r="K32" s="29">
        <v>1519</v>
      </c>
      <c r="L32" s="30">
        <f t="shared" si="6"/>
        <v>0.55071742346973729</v>
      </c>
      <c r="M32" s="30">
        <f>H32/MAX($H$15:$H$19)</f>
        <v>1</v>
      </c>
      <c r="N32" s="30">
        <f>(L32-MIN($L$15:$L$19))/(MAX($L$15:$L$19)-MIN($L$15:$L$19))</f>
        <v>0.33675899679597776</v>
      </c>
      <c r="O32" s="30">
        <v>1</v>
      </c>
    </row>
    <row r="33" spans="1:15" x14ac:dyDescent="0.25">
      <c r="A33" s="27" t="s">
        <v>35</v>
      </c>
      <c r="B33" s="27">
        <v>3</v>
      </c>
      <c r="C33" s="27" t="s">
        <v>62</v>
      </c>
      <c r="D33" s="28">
        <v>43.2</v>
      </c>
      <c r="E33" s="28">
        <v>9.6</v>
      </c>
      <c r="F33" s="28">
        <v>12.9945476138772</v>
      </c>
      <c r="G33" s="28">
        <v>24.609186663522301</v>
      </c>
      <c r="H33" s="28">
        <v>13.0637813563175</v>
      </c>
      <c r="I33" s="29">
        <v>729</v>
      </c>
      <c r="J33" s="28">
        <v>53.643999999854699</v>
      </c>
      <c r="K33" s="29">
        <v>20000</v>
      </c>
      <c r="L33" s="30">
        <f t="shared" si="6"/>
        <v>1.7295211538383235</v>
      </c>
      <c r="M33" s="30">
        <f>H33/MAX($H$15:$H$19)</f>
        <v>0.11393901505808557</v>
      </c>
      <c r="N33" s="30">
        <f>(L33-MIN($L$15:$L$19))/(MAX($L$15:$L$19)-MIN($L$15:$L$19))</f>
        <v>0.98255122303972398</v>
      </c>
      <c r="O33" s="30">
        <v>0</v>
      </c>
    </row>
    <row r="34" spans="1:15" x14ac:dyDescent="0.25">
      <c r="A34" s="27" t="s">
        <v>35</v>
      </c>
      <c r="B34" s="27">
        <v>4</v>
      </c>
      <c r="C34" s="27" t="s">
        <v>63</v>
      </c>
      <c r="D34" s="28">
        <v>43.185278095674001</v>
      </c>
      <c r="E34" s="28">
        <v>10.4442570383399</v>
      </c>
      <c r="F34" s="28">
        <v>13.099748226138701</v>
      </c>
      <c r="G34" s="28">
        <v>24.035706111238198</v>
      </c>
      <c r="H34" s="28">
        <v>16.6692926064853</v>
      </c>
      <c r="I34" s="29">
        <v>9382</v>
      </c>
      <c r="J34" s="28">
        <v>48.8110000002197</v>
      </c>
      <c r="K34" s="29">
        <v>20000</v>
      </c>
      <c r="L34" s="30">
        <f t="shared" si="6"/>
        <v>1.68851770522113</v>
      </c>
      <c r="M34" s="30">
        <f>H34/MAX($H$15:$H$19)</f>
        <v>0.145385377288138</v>
      </c>
      <c r="N34" s="30">
        <f>(L34-MIN($L$15:$L$19))/(MAX($L$15:$L$19)-MIN($L$15:$L$19))</f>
        <v>0.96008801929851351</v>
      </c>
      <c r="O34" s="30">
        <v>3.5490065316569487E-2</v>
      </c>
    </row>
    <row r="35" spans="1:15" x14ac:dyDescent="0.25">
      <c r="A35" s="27" t="s">
        <v>35</v>
      </c>
      <c r="B35" s="27">
        <v>5</v>
      </c>
      <c r="C35" s="27" t="s">
        <v>64</v>
      </c>
      <c r="D35" s="28">
        <v>43.2</v>
      </c>
      <c r="E35" s="28">
        <v>10.610551834106399</v>
      </c>
      <c r="F35" s="28">
        <v>13.121502876281699</v>
      </c>
      <c r="G35" s="28">
        <v>24.325735092163001</v>
      </c>
      <c r="H35" s="28">
        <v>16.2443462142326</v>
      </c>
      <c r="I35" s="29">
        <v>3905</v>
      </c>
      <c r="J35" s="28">
        <v>57.725999999791298</v>
      </c>
      <c r="K35" s="29">
        <v>20000</v>
      </c>
      <c r="L35" s="30">
        <f t="shared" si="6"/>
        <v>1.7613714650301764</v>
      </c>
      <c r="M35" s="30">
        <f>H35/MAX($H$15:$H$19)</f>
        <v>0.14167910174163667</v>
      </c>
      <c r="N35" s="30">
        <f>(L35-MIN($L$15:$L$19))/(MAX($L$15:$L$19)-MIN($L$15:$L$19))</f>
        <v>1</v>
      </c>
      <c r="O35" s="30">
        <v>3.1307197986343571E-2</v>
      </c>
    </row>
  </sheetData>
  <conditionalFormatting sqref="D44:D1048576 D1:D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1048576 E1:E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1048576 F1:F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1048576 G1:G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{5BD38381-7803-4620-9834-68EA68509F77}</x14:id>
        </ext>
      </extLst>
    </cfRule>
  </conditionalFormatting>
  <conditionalFormatting sqref="I15:I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{0A749855-D080-4085-983C-4D60B6ADC68B}</x14:id>
        </ext>
      </extLst>
    </cfRule>
  </conditionalFormatting>
  <conditionalFormatting sqref="J15:J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{03FD8FB6-AF90-4B54-9F47-F41C588E4BA0}</x14:id>
        </ext>
      </extLst>
    </cfRule>
  </conditionalFormatting>
  <conditionalFormatting sqref="K15:K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{65183E2A-ECD2-4BB0-8885-06CC55C27390}</x14:id>
        </ext>
      </extLst>
    </cfRule>
  </conditionalFormatting>
  <conditionalFormatting sqref="K10:K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{BD7461B7-09E2-474B-AD8E-C1CBEB0AA63A}</x14:id>
        </ext>
      </extLst>
    </cfRule>
  </conditionalFormatting>
  <conditionalFormatting sqref="H9:H1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{13701817-26B4-426F-9B7B-60D840CB4E8F}</x14:id>
        </ext>
      </extLst>
    </cfRule>
  </conditionalFormatting>
  <conditionalFormatting sqref="I9:I1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{BA6755E2-873C-495D-B159-48C290E74777}</x14:id>
        </ext>
      </extLst>
    </cfRule>
  </conditionalFormatting>
  <conditionalFormatting sqref="J9:J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{30A7204D-091E-4D5C-AE88-E56B48CBB31A}</x14:id>
        </ext>
      </extLst>
    </cfRule>
  </conditionalFormatting>
  <conditionalFormatting sqref="I3:I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{8FC405FF-CA7E-4C45-845B-730579594121}</x14:id>
        </ext>
      </extLst>
    </cfRule>
  </conditionalFormatting>
  <conditionalFormatting sqref="H3:H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{AAD1085F-49F5-4FA9-9354-0EF9AB69AD95}</x14:id>
        </ext>
      </extLst>
    </cfRule>
  </conditionalFormatting>
  <conditionalFormatting sqref="J3:J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{31646855-F782-4290-BED8-46B4E832F061}</x14:id>
        </ext>
      </extLst>
    </cfRule>
  </conditionalFormatting>
  <conditionalFormatting sqref="H31:H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{210125A2-F615-4611-89F8-18E62E9682B5}</x14:id>
        </ext>
      </extLst>
    </cfRule>
  </conditionalFormatting>
  <conditionalFormatting sqref="I31:I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{490CD98E-146C-4CB0-B787-9843642F7D31}</x14:id>
        </ext>
      </extLst>
    </cfRule>
  </conditionalFormatting>
  <conditionalFormatting sqref="J31:J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{B7B97766-7606-44E9-8C59-7EC2E1F0B3AF}</x14:id>
        </ext>
      </extLst>
    </cfRule>
  </conditionalFormatting>
  <conditionalFormatting sqref="H26:H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{F8E7CB2F-0D82-4779-A7A7-82740DAB945F}</x14:id>
        </ext>
      </extLst>
    </cfRule>
  </conditionalFormatting>
  <conditionalFormatting sqref="I26:I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{DB14C599-ECC6-4929-B6FF-9119FDC90142}</x14:id>
        </ext>
      </extLst>
    </cfRule>
  </conditionalFormatting>
  <conditionalFormatting sqref="J26:J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{3DB6AE52-4C21-4BC0-9CB6-BC52E094B0C6}</x14:id>
        </ext>
      </extLst>
    </cfRule>
  </conditionalFormatting>
  <conditionalFormatting sqref="H21:H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{7A66FF51-48FC-41A8-AFDC-874A406F4359}</x14:id>
        </ext>
      </extLst>
    </cfRule>
  </conditionalFormatting>
  <conditionalFormatting sqref="I21:I2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{0C638DD1-F412-4AF7-9671-0522FD25C711}</x14:id>
        </ext>
      </extLst>
    </cfRule>
  </conditionalFormatting>
  <conditionalFormatting sqref="J21:J2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{35E6B1D0-D6A7-489D-911E-88E0E682B936}</x14:id>
        </ext>
      </extLst>
    </cfRule>
  </conditionalFormatting>
  <conditionalFormatting sqref="D21:D3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3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{4C2AB09E-F7FD-415F-9F4C-90E7672CFEF9}</x14:id>
        </ext>
      </extLst>
    </cfRule>
  </conditionalFormatting>
  <conditionalFormatting sqref="K31:K3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{6DB54F79-E250-4A67-9421-29156EE4A2D3}</x14:id>
        </ext>
      </extLst>
    </cfRule>
  </conditionalFormatting>
  <conditionalFormatting sqref="K27:K3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{11A5B444-A42A-44F4-9E4C-775D7B18E6ED}</x14:id>
        </ext>
      </extLst>
    </cfRule>
  </conditionalFormatting>
  <conditionalFormatting sqref="K21:K2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{F65D4FA2-C22E-4484-A7EB-609331BEB338}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D38381-7803-4620-9834-68EA68509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H15:H19</xm:sqref>
        </x14:conditionalFormatting>
        <x14:conditionalFormatting xmlns:xm="http://schemas.microsoft.com/office/excel/2006/main">
          <x14:cfRule type="dataBar" id="{0A749855-D080-4085-983C-4D60B6ADC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I15:I19</xm:sqref>
        </x14:conditionalFormatting>
        <x14:conditionalFormatting xmlns:xm="http://schemas.microsoft.com/office/excel/2006/main">
          <x14:cfRule type="dataBar" id="{03FD8FB6-AF90-4B54-9F47-F41C588E4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J15:J19</xm:sqref>
        </x14:conditionalFormatting>
        <x14:conditionalFormatting xmlns:xm="http://schemas.microsoft.com/office/excel/2006/main">
          <x14:cfRule type="dataBar" id="{65183E2A-ECD2-4BB0-8885-06CC55C27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K15:K19</xm:sqref>
        </x14:conditionalFormatting>
        <x14:conditionalFormatting xmlns:xm="http://schemas.microsoft.com/office/excel/2006/main">
          <x14:cfRule type="dataBar" id="{BD7461B7-09E2-474B-AD8E-C1CBEB0AA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K10:K14</xm:sqref>
        </x14:conditionalFormatting>
        <x14:conditionalFormatting xmlns:xm="http://schemas.microsoft.com/office/excel/2006/main">
          <x14:cfRule type="dataBar" id="{13701817-26B4-426F-9B7B-60D840CB4E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H9:H13</xm:sqref>
        </x14:conditionalFormatting>
        <x14:conditionalFormatting xmlns:xm="http://schemas.microsoft.com/office/excel/2006/main">
          <x14:cfRule type="dataBar" id="{BA6755E2-873C-495D-B159-48C290E74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I9:I13</xm:sqref>
        </x14:conditionalFormatting>
        <x14:conditionalFormatting xmlns:xm="http://schemas.microsoft.com/office/excel/2006/main">
          <x14:cfRule type="dataBar" id="{30A7204D-091E-4D5C-AE88-E56B48CBB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8FC405FF-CA7E-4C45-845B-730579594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AAD1085F-49F5-4FA9-9354-0EF9AB69A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31646855-F782-4290-BED8-46B4E832F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dataBar" id="{210125A2-F615-4611-89F8-18E62E968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H31:H35</xm:sqref>
        </x14:conditionalFormatting>
        <x14:conditionalFormatting xmlns:xm="http://schemas.microsoft.com/office/excel/2006/main">
          <x14:cfRule type="dataBar" id="{490CD98E-146C-4CB0-B787-9843642F7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I31:I35</xm:sqref>
        </x14:conditionalFormatting>
        <x14:conditionalFormatting xmlns:xm="http://schemas.microsoft.com/office/excel/2006/main">
          <x14:cfRule type="dataBar" id="{B7B97766-7606-44E9-8C59-7EC2E1F0B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J31:J35</xm:sqref>
        </x14:conditionalFormatting>
        <x14:conditionalFormatting xmlns:xm="http://schemas.microsoft.com/office/excel/2006/main">
          <x14:cfRule type="dataBar" id="{F8E7CB2F-0D82-4779-A7A7-82740DAB9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H26:H30</xm:sqref>
        </x14:conditionalFormatting>
        <x14:conditionalFormatting xmlns:xm="http://schemas.microsoft.com/office/excel/2006/main">
          <x14:cfRule type="dataBar" id="{DB14C599-ECC6-4929-B6FF-9119FDC9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I26:I30</xm:sqref>
        </x14:conditionalFormatting>
        <x14:conditionalFormatting xmlns:xm="http://schemas.microsoft.com/office/excel/2006/main">
          <x14:cfRule type="dataBar" id="{3DB6AE52-4C21-4BC0-9CB6-BC52E094B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J26:J30</xm:sqref>
        </x14:conditionalFormatting>
        <x14:conditionalFormatting xmlns:xm="http://schemas.microsoft.com/office/excel/2006/main">
          <x14:cfRule type="dataBar" id="{7A66FF51-48FC-41A8-AFDC-874A406F4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H21:H25</xm:sqref>
        </x14:conditionalFormatting>
        <x14:conditionalFormatting xmlns:xm="http://schemas.microsoft.com/office/excel/2006/main">
          <x14:cfRule type="dataBar" id="{0C638DD1-F412-4AF7-9671-0522FD25C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I21:I25</xm:sqref>
        </x14:conditionalFormatting>
        <x14:conditionalFormatting xmlns:xm="http://schemas.microsoft.com/office/excel/2006/main">
          <x14:cfRule type="dataBar" id="{35E6B1D0-D6A7-489D-911E-88E0E682B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J21:J25</xm:sqref>
        </x14:conditionalFormatting>
        <x14:conditionalFormatting xmlns:xm="http://schemas.microsoft.com/office/excel/2006/main">
          <x14:cfRule type="dataBar" id="{4C2AB09E-F7FD-415F-9F4C-90E7672CF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K3:K8</xm:sqref>
        </x14:conditionalFormatting>
        <x14:conditionalFormatting xmlns:xm="http://schemas.microsoft.com/office/excel/2006/main">
          <x14:cfRule type="dataBar" id="{6DB54F79-E250-4A67-9421-29156EE4A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K31:K35</xm:sqref>
        </x14:conditionalFormatting>
        <x14:conditionalFormatting xmlns:xm="http://schemas.microsoft.com/office/excel/2006/main">
          <x14:cfRule type="dataBar" id="{11A5B444-A42A-44F4-9E4C-775D7B18E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5D4FA2-C22E-4484-A7EB-609331BEB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K21:K25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234-C5C1-4A99-B938-8ADE65AC221F}">
  <dimension ref="A1:AP47"/>
  <sheetViews>
    <sheetView topLeftCell="A19" workbookViewId="0"/>
  </sheetViews>
  <sheetFormatPr defaultColWidth="9.140625" defaultRowHeight="15" x14ac:dyDescent="0.25"/>
  <cols>
    <col min="1" max="1" width="7.28515625" style="84" bestFit="1" customWidth="1"/>
    <col min="2" max="2" width="8.140625" style="53" bestFit="1" customWidth="1"/>
    <col min="3" max="6" width="5.5703125" style="31" bestFit="1" customWidth="1"/>
    <col min="7" max="7" width="8.7109375" style="52" bestFit="1" customWidth="1"/>
    <col min="8" max="8" width="7.28515625" style="54" bestFit="1" customWidth="1"/>
    <col min="9" max="9" width="8.42578125" style="55" bestFit="1" customWidth="1"/>
    <col min="10" max="10" width="10" style="52" bestFit="1" customWidth="1"/>
    <col min="11" max="14" width="10" style="31" customWidth="1"/>
    <col min="15" max="15" width="12" style="30" bestFit="1" customWidth="1"/>
    <col min="16" max="16" width="12.7109375" style="30" bestFit="1" customWidth="1"/>
    <col min="17" max="17" width="5.28515625" style="51" bestFit="1" customWidth="1"/>
    <col min="18" max="18" width="8.42578125" style="52" bestFit="1" customWidth="1"/>
    <col min="19" max="19" width="11.28515625" style="51" bestFit="1" customWidth="1"/>
    <col min="20" max="20" width="12" style="30" bestFit="1" customWidth="1"/>
    <col min="21" max="21" width="8.5703125" style="52" bestFit="1" customWidth="1"/>
    <col min="22" max="23" width="8.5703125" style="31" customWidth="1"/>
    <col min="24" max="34" width="9.140625" style="31"/>
    <col min="35" max="35" width="17.42578125" style="31" bestFit="1" customWidth="1"/>
    <col min="36" max="36" width="12" style="31" bestFit="1" customWidth="1"/>
    <col min="37" max="37" width="13.28515625" style="31" bestFit="1" customWidth="1"/>
    <col min="38" max="39" width="12" style="31" bestFit="1" customWidth="1"/>
    <col min="40" max="40" width="12.140625" style="31" bestFit="1" customWidth="1"/>
    <col min="41" max="44" width="10.5703125" style="31" bestFit="1" customWidth="1"/>
    <col min="45" max="16384" width="9.140625" style="31"/>
  </cols>
  <sheetData>
    <row r="1" spans="1:40" s="43" customFormat="1" ht="45.75" thickBot="1" x14ac:dyDescent="0.3">
      <c r="A1" s="34"/>
      <c r="B1" s="35"/>
      <c r="C1" s="36" t="s">
        <v>7</v>
      </c>
      <c r="D1" s="36" t="s">
        <v>8</v>
      </c>
      <c r="E1" s="36" t="s">
        <v>9</v>
      </c>
      <c r="F1" s="36" t="s">
        <v>10</v>
      </c>
      <c r="G1" s="37" t="s">
        <v>65</v>
      </c>
      <c r="H1" s="38" t="s">
        <v>66</v>
      </c>
      <c r="I1" s="39" t="s">
        <v>54</v>
      </c>
      <c r="J1" s="40" t="s">
        <v>67</v>
      </c>
      <c r="K1" s="41" t="s">
        <v>68</v>
      </c>
      <c r="L1" s="41" t="s">
        <v>69</v>
      </c>
      <c r="M1" s="41" t="s">
        <v>70</v>
      </c>
      <c r="N1" s="41" t="s">
        <v>71</v>
      </c>
      <c r="O1" s="42" t="s">
        <v>72</v>
      </c>
      <c r="P1" s="42" t="s">
        <v>73</v>
      </c>
      <c r="Q1" s="34" t="s">
        <v>74</v>
      </c>
      <c r="R1" s="35" t="s">
        <v>75</v>
      </c>
      <c r="S1" s="34" t="s">
        <v>76</v>
      </c>
      <c r="T1" s="42" t="s">
        <v>77</v>
      </c>
      <c r="U1" s="35" t="s">
        <v>78</v>
      </c>
      <c r="V1" s="43" t="s">
        <v>79</v>
      </c>
    </row>
    <row r="2" spans="1:40" x14ac:dyDescent="0.25">
      <c r="A2" s="44" t="s">
        <v>80</v>
      </c>
      <c r="B2" s="45" t="s">
        <v>31</v>
      </c>
      <c r="C2" s="46"/>
      <c r="D2" s="46"/>
      <c r="E2" s="46"/>
      <c r="F2" s="46"/>
      <c r="G2" s="47"/>
      <c r="H2" s="48"/>
      <c r="I2" s="49"/>
      <c r="J2" s="47"/>
      <c r="K2" s="50"/>
      <c r="L2" s="46"/>
      <c r="M2" s="46"/>
      <c r="N2" s="46"/>
    </row>
    <row r="3" spans="1:40" x14ac:dyDescent="0.25">
      <c r="A3" s="44"/>
      <c r="B3" s="53" t="s">
        <v>60</v>
      </c>
      <c r="C3" s="46"/>
      <c r="D3" s="46"/>
      <c r="E3" s="46"/>
      <c r="F3" s="46"/>
      <c r="G3" s="47"/>
      <c r="H3" s="54">
        <v>-65.316662642075798</v>
      </c>
      <c r="I3" s="55">
        <v>0.42329999990761225</v>
      </c>
      <c r="J3" s="52">
        <v>869</v>
      </c>
      <c r="K3" s="56">
        <v>0.39622641509433965</v>
      </c>
      <c r="L3" s="30">
        <f>H3-$H$8</f>
        <v>6.6833373579242021</v>
      </c>
      <c r="M3" s="31">
        <f>ROUND(K3*(J3-1)/20,0)</f>
        <v>17</v>
      </c>
      <c r="N3" s="31">
        <f>K3*I3</f>
        <v>0.16772264147282751</v>
      </c>
      <c r="Q3" s="51">
        <v>5</v>
      </c>
      <c r="R3" s="52">
        <v>1</v>
      </c>
      <c r="S3" s="57">
        <f>(J3-1)/20/1000</f>
        <v>4.3400000000000001E-2</v>
      </c>
      <c r="T3" s="30">
        <f>I3/6</f>
        <v>7.0549999984602041E-2</v>
      </c>
      <c r="U3" s="58">
        <f>I3/S3*1000/1000</f>
        <v>9.7534562190694061</v>
      </c>
      <c r="V3" s="56">
        <f>1-K3</f>
        <v>0.60377358490566035</v>
      </c>
      <c r="W3" s="30"/>
    </row>
    <row r="4" spans="1:40" x14ac:dyDescent="0.25">
      <c r="A4" s="44"/>
      <c r="B4" s="53" t="s">
        <v>81</v>
      </c>
      <c r="C4" s="46"/>
      <c r="D4" s="46"/>
      <c r="E4" s="46"/>
      <c r="F4" s="46"/>
      <c r="G4" s="47"/>
      <c r="H4" s="54">
        <v>-71.001765982694337</v>
      </c>
      <c r="I4" s="55">
        <v>25.128000000119187</v>
      </c>
      <c r="J4" s="52">
        <v>84745</v>
      </c>
      <c r="K4" s="56">
        <v>0.4514851485148515</v>
      </c>
      <c r="L4" s="30">
        <f>H4-$H$8</f>
        <v>0.99823401730566275</v>
      </c>
      <c r="M4" s="31">
        <f t="shared" ref="M4:M22" si="0">ROUND(K4*(J4-1)/20,0)</f>
        <v>1913</v>
      </c>
      <c r="N4" s="31">
        <f t="shared" ref="N4:N22" si="1">K4*I4</f>
        <v>11.344918811934999</v>
      </c>
      <c r="Q4" s="51">
        <v>1</v>
      </c>
      <c r="R4" s="52">
        <v>2</v>
      </c>
      <c r="S4" s="57">
        <f t="shared" ref="S4:S7" si="2">(J4-1)/20/1000</f>
        <v>4.2371999999999996</v>
      </c>
      <c r="T4" s="30">
        <f t="shared" ref="T4:T7" si="3">I4/6</f>
        <v>4.1880000000198647</v>
      </c>
      <c r="U4" s="58">
        <f>I4/S4*1000/1000</f>
        <v>5.9303313509202278</v>
      </c>
      <c r="V4" s="56">
        <f t="shared" ref="V4:V22" si="4">1-K4</f>
        <v>0.54851485148514856</v>
      </c>
      <c r="W4" s="30"/>
    </row>
    <row r="5" spans="1:40" x14ac:dyDescent="0.25">
      <c r="A5" s="44"/>
      <c r="B5" s="53" t="s">
        <v>82</v>
      </c>
      <c r="C5" s="46"/>
      <c r="D5" s="46"/>
      <c r="E5" s="46"/>
      <c r="F5" s="46"/>
      <c r="G5" s="47"/>
      <c r="H5" s="54">
        <v>-65.582293993561038</v>
      </c>
      <c r="I5" s="55">
        <v>72.519900000048764</v>
      </c>
      <c r="J5" s="52">
        <v>200071</v>
      </c>
      <c r="K5" s="56">
        <v>0.35439999999999999</v>
      </c>
      <c r="L5" s="30">
        <f>H5-$H$8</f>
        <v>6.4177060064389622</v>
      </c>
      <c r="M5" s="31">
        <f t="shared" si="0"/>
        <v>3545</v>
      </c>
      <c r="N5" s="31">
        <f t="shared" si="1"/>
        <v>25.701052560017281</v>
      </c>
      <c r="Q5" s="51">
        <v>3</v>
      </c>
      <c r="R5" s="52">
        <v>5</v>
      </c>
      <c r="S5" s="57">
        <f t="shared" si="2"/>
        <v>10.003500000000001</v>
      </c>
      <c r="T5" s="30">
        <f t="shared" si="3"/>
        <v>12.086650000008127</v>
      </c>
      <c r="U5" s="58">
        <f>I5/S5*1000/1000</f>
        <v>7.249452691562829</v>
      </c>
      <c r="V5" s="56">
        <f t="shared" si="4"/>
        <v>0.64559999999999995</v>
      </c>
      <c r="W5" s="30"/>
    </row>
    <row r="6" spans="1:40" x14ac:dyDescent="0.25">
      <c r="A6" s="44"/>
      <c r="B6" s="53" t="s">
        <v>83</v>
      </c>
      <c r="C6" s="46"/>
      <c r="D6" s="46"/>
      <c r="E6" s="46"/>
      <c r="F6" s="46"/>
      <c r="G6" s="47"/>
      <c r="H6" s="54">
        <v>-65.706305571871042</v>
      </c>
      <c r="I6" s="55">
        <v>63.360499999951514</v>
      </c>
      <c r="J6" s="52">
        <v>200071</v>
      </c>
      <c r="K6" s="56">
        <v>0.47410000000000002</v>
      </c>
      <c r="L6" s="30">
        <f>H6-$H$8</f>
        <v>6.2936944281289584</v>
      </c>
      <c r="M6" s="31">
        <f t="shared" si="0"/>
        <v>4743</v>
      </c>
      <c r="N6" s="31">
        <f t="shared" si="1"/>
        <v>30.039213049977015</v>
      </c>
      <c r="Q6" s="51">
        <v>2</v>
      </c>
      <c r="R6" s="52">
        <v>4</v>
      </c>
      <c r="S6" s="57">
        <f t="shared" si="2"/>
        <v>10.003500000000001</v>
      </c>
      <c r="T6" s="30">
        <f t="shared" si="3"/>
        <v>10.560083333325252</v>
      </c>
      <c r="U6" s="58">
        <f>I6/S6*1000/1000</f>
        <v>6.3338331583897149</v>
      </c>
      <c r="V6" s="56">
        <f t="shared" si="4"/>
        <v>0.52590000000000003</v>
      </c>
      <c r="W6" s="30"/>
      <c r="AJ6" s="53" t="s">
        <v>60</v>
      </c>
      <c r="AK6" s="53" t="s">
        <v>81</v>
      </c>
      <c r="AL6" s="53" t="s">
        <v>84</v>
      </c>
      <c r="AM6" s="53" t="s">
        <v>83</v>
      </c>
      <c r="AN6" s="53" t="s">
        <v>64</v>
      </c>
    </row>
    <row r="7" spans="1:40" x14ac:dyDescent="0.25">
      <c r="A7" s="44"/>
      <c r="B7" s="53" t="s">
        <v>64</v>
      </c>
      <c r="C7" s="59"/>
      <c r="D7" s="59"/>
      <c r="E7" s="59"/>
      <c r="F7" s="59"/>
      <c r="G7" s="47"/>
      <c r="H7" s="54">
        <v>-65.334596919899354</v>
      </c>
      <c r="I7" s="55">
        <v>56.324800000013752</v>
      </c>
      <c r="J7" s="52">
        <v>181313</v>
      </c>
      <c r="K7" s="56">
        <v>2.6599999999999999E-2</v>
      </c>
      <c r="L7" s="30">
        <f>H7-$H$8</f>
        <v>6.6654030801006456</v>
      </c>
      <c r="M7" s="31">
        <f t="shared" si="0"/>
        <v>241</v>
      </c>
      <c r="N7" s="31">
        <f t="shared" si="1"/>
        <v>1.4982396800003657</v>
      </c>
      <c r="Q7" s="51">
        <v>4</v>
      </c>
      <c r="R7" s="52">
        <v>3</v>
      </c>
      <c r="S7" s="57">
        <f t="shared" si="2"/>
        <v>9.0655999999999999</v>
      </c>
      <c r="T7" s="30">
        <f t="shared" si="3"/>
        <v>9.3874666666689581</v>
      </c>
      <c r="U7" s="58">
        <f>I7/S7*1000/1000</f>
        <v>6.2130250617734903</v>
      </c>
      <c r="V7" s="56">
        <f t="shared" si="4"/>
        <v>0.97340000000000004</v>
      </c>
      <c r="W7" s="30"/>
      <c r="AI7" s="31" t="s">
        <v>85</v>
      </c>
      <c r="AJ7" s="31">
        <v>70.851322784159606</v>
      </c>
      <c r="AK7" s="31">
        <v>25.630654531895857</v>
      </c>
      <c r="AL7" s="31">
        <v>8.7435365786483317</v>
      </c>
      <c r="AM7" s="31">
        <v>1.2638375025403548</v>
      </c>
      <c r="AN7" s="31">
        <v>1.0994597280395055</v>
      </c>
    </row>
    <row r="8" spans="1:40" ht="15.75" thickBot="1" x14ac:dyDescent="0.3">
      <c r="A8" s="60"/>
      <c r="B8" s="45"/>
      <c r="C8" s="30">
        <v>36.731151293202103</v>
      </c>
      <c r="D8" s="30">
        <v>14.41996559</v>
      </c>
      <c r="E8" s="30">
        <v>18</v>
      </c>
      <c r="F8" s="30">
        <v>24</v>
      </c>
      <c r="G8" s="47"/>
      <c r="H8" s="61">
        <v>-72</v>
      </c>
      <c r="I8" s="49"/>
      <c r="J8" s="47"/>
      <c r="K8" s="50"/>
      <c r="L8" s="46"/>
      <c r="M8" s="46"/>
      <c r="N8" s="46"/>
      <c r="AI8" s="31" t="s">
        <v>54</v>
      </c>
      <c r="AJ8" s="55">
        <v>0.66700000008568117</v>
      </c>
      <c r="AK8" s="55">
        <v>41.393599999975372</v>
      </c>
      <c r="AL8" s="55">
        <v>70.95940000009719</v>
      </c>
      <c r="AM8" s="55">
        <v>59.917199999978735</v>
      </c>
      <c r="AN8" s="55">
        <v>63.469900000048781</v>
      </c>
    </row>
    <row r="9" spans="1:40" s="73" customFormat="1" x14ac:dyDescent="0.25">
      <c r="A9" s="62" t="s">
        <v>43</v>
      </c>
      <c r="B9" s="63" t="s">
        <v>31</v>
      </c>
      <c r="C9" s="64"/>
      <c r="D9" s="64"/>
      <c r="E9" s="64"/>
      <c r="F9" s="64"/>
      <c r="G9" s="65"/>
      <c r="H9" s="66"/>
      <c r="I9" s="67"/>
      <c r="J9" s="65"/>
      <c r="K9" s="68"/>
      <c r="L9" s="69"/>
      <c r="M9" s="69"/>
      <c r="N9" s="69"/>
      <c r="O9" s="70"/>
      <c r="P9" s="70"/>
      <c r="Q9" s="71"/>
      <c r="R9" s="72"/>
      <c r="S9" s="71"/>
      <c r="T9" s="70"/>
      <c r="U9" s="72"/>
    </row>
    <row r="10" spans="1:40" x14ac:dyDescent="0.25">
      <c r="A10" s="44"/>
      <c r="B10" s="53" t="s">
        <v>60</v>
      </c>
      <c r="C10" s="59"/>
      <c r="D10" s="59"/>
      <c r="E10" s="59"/>
      <c r="F10" s="59"/>
      <c r="G10" s="47"/>
      <c r="H10" s="54">
        <v>-28.032149310944021</v>
      </c>
      <c r="I10" s="55">
        <v>0.56050000004470291</v>
      </c>
      <c r="J10" s="52">
        <v>1775</v>
      </c>
      <c r="K10" s="56">
        <v>0.4358974358974359</v>
      </c>
      <c r="L10" s="30">
        <f>H10-$H$15</f>
        <v>1.18332976938418</v>
      </c>
      <c r="M10" s="31">
        <f t="shared" si="0"/>
        <v>39</v>
      </c>
      <c r="N10" s="31">
        <f t="shared" si="1"/>
        <v>0.2443205128399987</v>
      </c>
      <c r="Q10" s="51">
        <v>5</v>
      </c>
      <c r="R10" s="52">
        <v>1</v>
      </c>
      <c r="V10" s="56">
        <f t="shared" si="4"/>
        <v>0.5641025641025641</v>
      </c>
    </row>
    <row r="11" spans="1:40" x14ac:dyDescent="0.25">
      <c r="A11" s="44"/>
      <c r="B11" s="53" t="s">
        <v>81</v>
      </c>
      <c r="C11" s="59"/>
      <c r="D11" s="59"/>
      <c r="E11" s="59"/>
      <c r="F11" s="59"/>
      <c r="G11" s="47"/>
      <c r="H11" s="54">
        <v>-28.302754708939641</v>
      </c>
      <c r="I11" s="55">
        <v>52.701099999947438</v>
      </c>
      <c r="J11" s="52">
        <v>181215</v>
      </c>
      <c r="K11" s="56">
        <v>4.0000000000000002E-4</v>
      </c>
      <c r="L11" s="30">
        <f t="shared" ref="L11:L14" si="5">H11-$H$15</f>
        <v>0.91272437138855977</v>
      </c>
      <c r="M11" s="31">
        <f t="shared" si="0"/>
        <v>4</v>
      </c>
      <c r="N11" s="31">
        <f t="shared" si="1"/>
        <v>2.1080439999978978E-2</v>
      </c>
      <c r="Q11" s="51">
        <v>4</v>
      </c>
      <c r="R11" s="52">
        <v>2</v>
      </c>
      <c r="V11" s="56">
        <f t="shared" si="4"/>
        <v>0.99960000000000004</v>
      </c>
    </row>
    <row r="12" spans="1:40" x14ac:dyDescent="0.25">
      <c r="A12" s="44"/>
      <c r="B12" s="53" t="s">
        <v>82</v>
      </c>
      <c r="C12" s="59"/>
      <c r="D12" s="59"/>
      <c r="E12" s="59"/>
      <c r="F12" s="59"/>
      <c r="G12" s="47"/>
      <c r="H12" s="54">
        <v>-29.129993100720206</v>
      </c>
      <c r="I12" s="55">
        <v>68.901100000040586</v>
      </c>
      <c r="J12" s="52">
        <v>200071</v>
      </c>
      <c r="K12" s="56">
        <v>0.18725</v>
      </c>
      <c r="L12" s="30">
        <f t="shared" si="5"/>
        <v>8.5485979607994977E-2</v>
      </c>
      <c r="M12" s="31">
        <f t="shared" si="0"/>
        <v>1873</v>
      </c>
      <c r="N12" s="31">
        <f t="shared" si="1"/>
        <v>12.901730975007599</v>
      </c>
      <c r="Q12" s="51">
        <v>2</v>
      </c>
      <c r="R12" s="52">
        <v>5</v>
      </c>
      <c r="V12" s="56">
        <f t="shared" si="4"/>
        <v>0.81274999999999997</v>
      </c>
    </row>
    <row r="13" spans="1:40" x14ac:dyDescent="0.25">
      <c r="A13" s="44"/>
      <c r="B13" s="53" t="s">
        <v>83</v>
      </c>
      <c r="C13" s="59"/>
      <c r="D13" s="59"/>
      <c r="E13" s="59"/>
      <c r="F13" s="59"/>
      <c r="G13" s="47"/>
      <c r="H13" s="54">
        <v>-29.150967160501182</v>
      </c>
      <c r="I13" s="55">
        <v>61.978100000088986</v>
      </c>
      <c r="J13" s="52">
        <v>200071</v>
      </c>
      <c r="K13" s="56">
        <v>0.38990000000000002</v>
      </c>
      <c r="L13" s="30">
        <f t="shared" si="5"/>
        <v>6.4511919827019426E-2</v>
      </c>
      <c r="M13" s="31">
        <f t="shared" si="0"/>
        <v>3900</v>
      </c>
      <c r="N13" s="31">
        <f t="shared" si="1"/>
        <v>24.165261190034698</v>
      </c>
      <c r="Q13" s="51">
        <v>1</v>
      </c>
      <c r="R13" s="52">
        <v>4</v>
      </c>
      <c r="V13" s="56">
        <f t="shared" si="4"/>
        <v>0.61009999999999998</v>
      </c>
    </row>
    <row r="14" spans="1:40" ht="15.75" thickBot="1" x14ac:dyDescent="0.3">
      <c r="A14" s="44"/>
      <c r="B14" s="53" t="s">
        <v>64</v>
      </c>
      <c r="C14" s="59"/>
      <c r="D14" s="59"/>
      <c r="E14" s="59"/>
      <c r="F14" s="59"/>
      <c r="G14" s="47"/>
      <c r="H14" s="54">
        <v>-29.096607040929531</v>
      </c>
      <c r="I14" s="55">
        <v>56.605199999920991</v>
      </c>
      <c r="J14" s="52">
        <v>185367</v>
      </c>
      <c r="K14" s="56">
        <v>0.20849999999999999</v>
      </c>
      <c r="L14" s="30">
        <f t="shared" si="5"/>
        <v>0.11887203939867064</v>
      </c>
      <c r="M14" s="31">
        <f t="shared" si="0"/>
        <v>1932</v>
      </c>
      <c r="N14" s="31">
        <f t="shared" si="1"/>
        <v>11.802184199983525</v>
      </c>
      <c r="Q14" s="51">
        <v>3</v>
      </c>
      <c r="R14" s="52">
        <v>3</v>
      </c>
      <c r="V14" s="56">
        <f t="shared" si="4"/>
        <v>0.79149999999999998</v>
      </c>
    </row>
    <row r="15" spans="1:40" s="83" customFormat="1" ht="15.75" hidden="1" thickBot="1" x14ac:dyDescent="0.3">
      <c r="A15" s="60"/>
      <c r="B15" s="74"/>
      <c r="C15" s="75">
        <v>43.191650263218101</v>
      </c>
      <c r="D15" s="75">
        <v>9.8809532090302898</v>
      </c>
      <c r="E15" s="75">
        <v>12.6552529182879</v>
      </c>
      <c r="F15" s="75">
        <v>24.723094529640601</v>
      </c>
      <c r="G15" s="76"/>
      <c r="H15" s="77">
        <v>-29.215479080328201</v>
      </c>
      <c r="I15" s="78"/>
      <c r="J15" s="76"/>
      <c r="K15" s="79"/>
      <c r="L15" s="80"/>
      <c r="M15" s="80"/>
      <c r="N15" s="80"/>
      <c r="O15" s="75"/>
      <c r="P15" s="75"/>
      <c r="Q15" s="81"/>
      <c r="R15" s="82"/>
      <c r="S15" s="81"/>
      <c r="T15" s="75"/>
      <c r="U15" s="82"/>
    </row>
    <row r="16" spans="1:40" s="31" customFormat="1" x14ac:dyDescent="0.25">
      <c r="A16" s="62" t="s">
        <v>86</v>
      </c>
      <c r="B16" s="45"/>
      <c r="C16" s="30"/>
      <c r="D16" s="30"/>
      <c r="E16" s="30"/>
      <c r="F16" s="30"/>
      <c r="G16" s="47"/>
      <c r="H16" s="54"/>
      <c r="I16" s="49"/>
      <c r="J16" s="47"/>
      <c r="K16" s="50"/>
      <c r="L16" s="46"/>
      <c r="M16" s="46"/>
      <c r="N16" s="46"/>
      <c r="O16" s="30"/>
      <c r="P16" s="30"/>
      <c r="Q16" s="51"/>
      <c r="R16" s="52"/>
      <c r="S16" s="51"/>
      <c r="T16" s="30"/>
      <c r="U16" s="52"/>
    </row>
    <row r="17" spans="1:42" x14ac:dyDescent="0.25">
      <c r="A17" s="44"/>
      <c r="B17" s="45" t="s">
        <v>31</v>
      </c>
      <c r="C17" s="30"/>
      <c r="D17" s="30"/>
      <c r="E17" s="30"/>
      <c r="F17" s="30"/>
      <c r="G17" s="47"/>
      <c r="I17" s="49"/>
      <c r="J17" s="47"/>
      <c r="K17" s="50"/>
      <c r="L17" s="46"/>
      <c r="M17" s="46"/>
      <c r="N17" s="46"/>
    </row>
    <row r="18" spans="1:42" x14ac:dyDescent="0.25">
      <c r="A18" s="44"/>
      <c r="B18" s="53" t="s">
        <v>60</v>
      </c>
      <c r="C18" s="30"/>
      <c r="D18" s="30"/>
      <c r="E18" s="30"/>
      <c r="F18" s="30"/>
      <c r="H18" s="54">
        <v>-592.69663467793839</v>
      </c>
      <c r="I18" s="55">
        <v>0.66700000008568117</v>
      </c>
      <c r="J18" s="52">
        <v>2249</v>
      </c>
      <c r="K18" s="56">
        <v>0.47491638795986624</v>
      </c>
      <c r="L18" s="30">
        <f>H18-$H$23</f>
        <v>70.851322784159606</v>
      </c>
      <c r="M18" s="31">
        <f t="shared" si="0"/>
        <v>53</v>
      </c>
      <c r="N18" s="31">
        <f t="shared" si="1"/>
        <v>0.3167692308099222</v>
      </c>
      <c r="O18" s="30">
        <f>L18/40</f>
        <v>1.7712830696039901</v>
      </c>
      <c r="P18" s="30">
        <f>LOG10(I18)</f>
        <v>-0.17587416602766265</v>
      </c>
      <c r="Q18" s="51">
        <v>5</v>
      </c>
      <c r="R18" s="52">
        <v>1</v>
      </c>
      <c r="V18" s="56">
        <f t="shared" si="4"/>
        <v>0.52508361204013376</v>
      </c>
    </row>
    <row r="19" spans="1:42" x14ac:dyDescent="0.25">
      <c r="A19" s="44"/>
      <c r="B19" s="53" t="s">
        <v>81</v>
      </c>
      <c r="C19" s="30"/>
      <c r="D19" s="30"/>
      <c r="E19" s="30"/>
      <c r="F19" s="30"/>
      <c r="H19" s="54">
        <v>-637.91730293020214</v>
      </c>
      <c r="I19" s="55">
        <v>41.393599999975372</v>
      </c>
      <c r="J19" s="52">
        <v>143295</v>
      </c>
      <c r="K19" s="56">
        <v>5.9249506254114553E-3</v>
      </c>
      <c r="L19" s="30">
        <f t="shared" ref="L19:L22" si="6">H19-$H$23</f>
        <v>25.630654531895857</v>
      </c>
      <c r="M19" s="31">
        <f t="shared" si="0"/>
        <v>42</v>
      </c>
      <c r="N19" s="31">
        <f t="shared" si="1"/>
        <v>0.24525503620788569</v>
      </c>
      <c r="O19" s="30">
        <f t="shared" ref="O19:O22" si="7">L19/40</f>
        <v>0.64076636329739645</v>
      </c>
      <c r="P19" s="30">
        <f t="shared" ref="P19:P22" si="8">LOG10(I19)</f>
        <v>1.6169331986195361</v>
      </c>
      <c r="Q19" s="51">
        <v>4</v>
      </c>
      <c r="R19" s="52">
        <v>2</v>
      </c>
      <c r="V19" s="56">
        <f t="shared" si="4"/>
        <v>0.99407504937458857</v>
      </c>
    </row>
    <row r="20" spans="1:42" x14ac:dyDescent="0.25">
      <c r="A20" s="44"/>
      <c r="B20" s="53" t="s">
        <v>82</v>
      </c>
      <c r="C20" s="30"/>
      <c r="D20" s="30"/>
      <c r="E20" s="30"/>
      <c r="F20" s="30"/>
      <c r="H20" s="54">
        <v>-654.80442088344967</v>
      </c>
      <c r="I20" s="55">
        <v>70.95940000009719</v>
      </c>
      <c r="J20" s="52">
        <v>200071</v>
      </c>
      <c r="K20" s="56">
        <v>3.6450000000000003E-2</v>
      </c>
      <c r="L20" s="30">
        <f t="shared" si="6"/>
        <v>8.7435365786483317</v>
      </c>
      <c r="M20" s="31">
        <f t="shared" si="0"/>
        <v>365</v>
      </c>
      <c r="N20" s="31">
        <f t="shared" si="1"/>
        <v>2.5864701300035429</v>
      </c>
      <c r="O20" s="30">
        <f t="shared" si="7"/>
        <v>0.2185884144662083</v>
      </c>
      <c r="P20" s="30">
        <f t="shared" si="8"/>
        <v>1.8510099346457023</v>
      </c>
      <c r="Q20" s="51">
        <v>3</v>
      </c>
      <c r="R20" s="52">
        <v>5</v>
      </c>
      <c r="V20" s="56">
        <f t="shared" si="4"/>
        <v>0.96355000000000002</v>
      </c>
      <c r="AB20" s="53"/>
      <c r="AD20" s="55"/>
    </row>
    <row r="21" spans="1:42" x14ac:dyDescent="0.25">
      <c r="A21" s="44"/>
      <c r="B21" s="53" t="s">
        <v>83</v>
      </c>
      <c r="C21" s="30"/>
      <c r="D21" s="30"/>
      <c r="E21" s="30"/>
      <c r="F21" s="30"/>
      <c r="H21" s="54">
        <v>-662.28411995955764</v>
      </c>
      <c r="I21" s="55">
        <v>59.917199999978735</v>
      </c>
      <c r="J21" s="52">
        <v>200071</v>
      </c>
      <c r="K21" s="56">
        <v>0.46910000000000002</v>
      </c>
      <c r="L21" s="30">
        <f t="shared" si="6"/>
        <v>1.2638375025403548</v>
      </c>
      <c r="M21" s="31">
        <f t="shared" si="0"/>
        <v>4693</v>
      </c>
      <c r="N21" s="31">
        <f t="shared" si="1"/>
        <v>28.107158519990026</v>
      </c>
      <c r="O21" s="30">
        <f t="shared" si="7"/>
        <v>3.1595937563508869E-2</v>
      </c>
      <c r="P21" s="30">
        <f t="shared" si="8"/>
        <v>1.7775515100824109</v>
      </c>
      <c r="Q21" s="51">
        <v>2</v>
      </c>
      <c r="R21" s="52">
        <v>3</v>
      </c>
      <c r="V21" s="56">
        <f t="shared" si="4"/>
        <v>0.53089999999999993</v>
      </c>
      <c r="AB21" s="53"/>
      <c r="AD21" s="55"/>
    </row>
    <row r="22" spans="1:42" x14ac:dyDescent="0.25">
      <c r="A22" s="44"/>
      <c r="B22" s="53" t="s">
        <v>64</v>
      </c>
      <c r="C22" s="30"/>
      <c r="D22" s="30"/>
      <c r="E22" s="30"/>
      <c r="F22" s="30"/>
      <c r="H22" s="54">
        <v>-662.44849773405849</v>
      </c>
      <c r="I22" s="55">
        <v>63.469900000048781</v>
      </c>
      <c r="J22" s="52">
        <v>195055</v>
      </c>
      <c r="K22" s="56">
        <v>0.19525000000000001</v>
      </c>
      <c r="L22" s="30">
        <f t="shared" si="6"/>
        <v>1.0994597280395055</v>
      </c>
      <c r="M22" s="31">
        <f t="shared" si="0"/>
        <v>1904</v>
      </c>
      <c r="N22" s="31">
        <f t="shared" si="1"/>
        <v>12.392497975009524</v>
      </c>
      <c r="O22" s="30">
        <f t="shared" si="7"/>
        <v>2.7486493200987637E-2</v>
      </c>
      <c r="P22" s="30">
        <f t="shared" si="8"/>
        <v>1.8025678140621648</v>
      </c>
      <c r="Q22" s="51">
        <v>1</v>
      </c>
      <c r="R22" s="52">
        <v>4</v>
      </c>
      <c r="V22" s="56">
        <f t="shared" si="4"/>
        <v>0.80474999999999997</v>
      </c>
      <c r="AB22" s="53"/>
      <c r="AD22" s="55"/>
    </row>
    <row r="23" spans="1:42" x14ac:dyDescent="0.25">
      <c r="A23" s="44"/>
      <c r="B23" s="45"/>
      <c r="C23" s="30">
        <v>43.2</v>
      </c>
      <c r="D23" s="30">
        <v>9.6</v>
      </c>
      <c r="E23" s="30">
        <v>12.719798580910901</v>
      </c>
      <c r="F23" s="30">
        <v>24.749828336003599</v>
      </c>
      <c r="G23" s="47"/>
      <c r="H23" s="54">
        <v>-663.547957462098</v>
      </c>
      <c r="I23" s="49"/>
      <c r="J23" s="47"/>
      <c r="K23" s="46"/>
      <c r="L23" s="46"/>
      <c r="M23" s="46"/>
      <c r="N23" s="46"/>
      <c r="AB23" s="53"/>
      <c r="AD23" s="55"/>
    </row>
    <row r="24" spans="1:42" x14ac:dyDescent="0.25">
      <c r="AB24" s="53"/>
      <c r="AD24" s="55"/>
    </row>
    <row r="25" spans="1:42" ht="15.75" thickBot="1" x14ac:dyDescent="0.3">
      <c r="K25" s="33">
        <v>6.6833373579242021</v>
      </c>
      <c r="L25" s="33">
        <v>0.42329999990761225</v>
      </c>
      <c r="M25" s="30">
        <v>1.18332976938418</v>
      </c>
      <c r="N25" s="85">
        <v>0.56050000004470291</v>
      </c>
      <c r="O25" s="33">
        <v>70.851322784159606</v>
      </c>
      <c r="P25" s="85">
        <v>0.66700000008568117</v>
      </c>
      <c r="AL25" s="53" t="s">
        <v>60</v>
      </c>
      <c r="AM25" s="53" t="s">
        <v>81</v>
      </c>
      <c r="AN25" s="53" t="s">
        <v>84</v>
      </c>
      <c r="AO25" s="53" t="s">
        <v>83</v>
      </c>
      <c r="AP25" s="53" t="s">
        <v>64</v>
      </c>
    </row>
    <row r="26" spans="1:42" ht="15.75" thickBot="1" x14ac:dyDescent="0.3">
      <c r="K26" s="33">
        <v>0.99823401730566275</v>
      </c>
      <c r="L26" s="86">
        <v>25.128000000119187</v>
      </c>
      <c r="M26" s="30">
        <v>0.91272437138855977</v>
      </c>
      <c r="N26" s="87">
        <v>52.701099999947438</v>
      </c>
      <c r="O26" s="33">
        <v>25.630654531895857</v>
      </c>
      <c r="P26" s="87">
        <v>41.393599999975372</v>
      </c>
      <c r="AJ26" s="88" t="s">
        <v>87</v>
      </c>
      <c r="AK26" s="89" t="s">
        <v>88</v>
      </c>
      <c r="AL26" s="31">
        <v>5</v>
      </c>
      <c r="AM26" s="31">
        <v>1</v>
      </c>
      <c r="AN26" s="31">
        <v>3</v>
      </c>
      <c r="AO26" s="31">
        <v>2</v>
      </c>
      <c r="AP26" s="31">
        <v>4</v>
      </c>
    </row>
    <row r="27" spans="1:42" ht="15.75" thickBot="1" x14ac:dyDescent="0.3">
      <c r="K27" s="33">
        <v>6.4177060064389622</v>
      </c>
      <c r="L27" s="86">
        <v>72.519900000048764</v>
      </c>
      <c r="M27" s="30">
        <v>8.5485979607994977E-2</v>
      </c>
      <c r="N27" s="87">
        <v>68.901100000040586</v>
      </c>
      <c r="O27" s="33">
        <v>8.7435365786483317</v>
      </c>
      <c r="P27" s="87">
        <v>70.95940000009719</v>
      </c>
      <c r="AJ27" s="88"/>
      <c r="AK27" s="89" t="s">
        <v>89</v>
      </c>
      <c r="AL27" s="31">
        <v>1</v>
      </c>
      <c r="AM27" s="31">
        <v>2</v>
      </c>
      <c r="AN27" s="31">
        <v>5</v>
      </c>
      <c r="AO27" s="31">
        <v>4</v>
      </c>
      <c r="AP27" s="31">
        <v>3</v>
      </c>
    </row>
    <row r="28" spans="1:42" ht="15.75" thickBot="1" x14ac:dyDescent="0.3">
      <c r="K28" s="33">
        <v>6.2936944281289584</v>
      </c>
      <c r="L28" s="86">
        <v>63.360499999951514</v>
      </c>
      <c r="M28" s="30">
        <v>6.4511919827019426E-2</v>
      </c>
      <c r="N28" s="87">
        <v>61.978100000088986</v>
      </c>
      <c r="O28" s="33">
        <v>1.2638375025403548</v>
      </c>
      <c r="P28" s="87">
        <v>59.917199999978735</v>
      </c>
      <c r="AJ28" s="88" t="s">
        <v>90</v>
      </c>
      <c r="AK28" s="89" t="s">
        <v>88</v>
      </c>
      <c r="AL28" s="31">
        <v>5</v>
      </c>
      <c r="AM28" s="31">
        <v>4</v>
      </c>
      <c r="AN28" s="31">
        <v>2</v>
      </c>
      <c r="AO28" s="31">
        <v>1</v>
      </c>
      <c r="AP28" s="31">
        <v>3</v>
      </c>
    </row>
    <row r="29" spans="1:42" ht="15.75" thickBot="1" x14ac:dyDescent="0.3">
      <c r="K29" s="33">
        <v>6.6654030801006456</v>
      </c>
      <c r="L29" s="86">
        <v>56.324800000013752</v>
      </c>
      <c r="M29" s="30">
        <v>0.11887203939867064</v>
      </c>
      <c r="N29" s="87">
        <v>56.605199999920991</v>
      </c>
      <c r="O29" s="33">
        <v>1.0994597280395055</v>
      </c>
      <c r="P29" s="87">
        <v>63.469900000048781</v>
      </c>
      <c r="AJ29" s="88"/>
      <c r="AK29" s="89" t="s">
        <v>89</v>
      </c>
      <c r="AL29" s="31">
        <v>1</v>
      </c>
      <c r="AM29" s="31">
        <v>2</v>
      </c>
      <c r="AN29" s="31">
        <v>5</v>
      </c>
      <c r="AO29" s="31">
        <v>4</v>
      </c>
      <c r="AP29" s="31">
        <v>3</v>
      </c>
    </row>
    <row r="30" spans="1:42" ht="15.75" thickBot="1" x14ac:dyDescent="0.3">
      <c r="AJ30" s="88" t="s">
        <v>91</v>
      </c>
      <c r="AK30" s="89" t="s">
        <v>88</v>
      </c>
      <c r="AL30" s="31">
        <v>5</v>
      </c>
      <c r="AM30" s="31">
        <v>4</v>
      </c>
      <c r="AN30" s="31">
        <v>3</v>
      </c>
      <c r="AO30" s="31">
        <v>2</v>
      </c>
      <c r="AP30" s="31">
        <v>1</v>
      </c>
    </row>
    <row r="31" spans="1:42" ht="15.75" thickBot="1" x14ac:dyDescent="0.3">
      <c r="AJ31" s="88"/>
      <c r="AK31" s="89" t="s">
        <v>89</v>
      </c>
      <c r="AL31" s="31">
        <v>1</v>
      </c>
      <c r="AM31" s="31">
        <v>2</v>
      </c>
      <c r="AN31" s="31">
        <v>5</v>
      </c>
      <c r="AO31" s="31">
        <v>3</v>
      </c>
      <c r="AP31" s="31">
        <v>4</v>
      </c>
    </row>
    <row r="45" spans="36:41" x14ac:dyDescent="0.25">
      <c r="AJ45" s="31" t="s">
        <v>21</v>
      </c>
      <c r="AK45" s="31">
        <v>43.4</v>
      </c>
      <c r="AL45" s="31">
        <v>4237.2</v>
      </c>
      <c r="AM45" s="31">
        <v>10003.5</v>
      </c>
      <c r="AN45" s="31">
        <v>10003.5</v>
      </c>
      <c r="AO45" s="31">
        <v>9065.6</v>
      </c>
    </row>
    <row r="46" spans="36:41" x14ac:dyDescent="0.25">
      <c r="AJ46" s="31" t="s">
        <v>54</v>
      </c>
      <c r="AK46" s="31">
        <v>0.42329999990761225</v>
      </c>
      <c r="AL46" s="31">
        <v>25.128000000119187</v>
      </c>
      <c r="AM46" s="31">
        <v>72.519900000048764</v>
      </c>
      <c r="AN46" s="31">
        <v>63.360499999951514</v>
      </c>
      <c r="AO46" s="31">
        <v>56.324800000013752</v>
      </c>
    </row>
    <row r="47" spans="36:41" x14ac:dyDescent="0.25">
      <c r="AJ47" s="31" t="s">
        <v>92</v>
      </c>
      <c r="AK47" s="30">
        <v>9.7534562190694061</v>
      </c>
      <c r="AL47" s="30">
        <v>5.9303313509202278</v>
      </c>
      <c r="AM47" s="30">
        <v>7.249452691562829</v>
      </c>
      <c r="AN47" s="30">
        <v>6.3338331583897149</v>
      </c>
      <c r="AO47" s="30">
        <v>6.2130250617734903</v>
      </c>
    </row>
  </sheetData>
  <mergeCells count="6">
    <mergeCell ref="A2:A8"/>
    <mergeCell ref="A9:A15"/>
    <mergeCell ref="A16:A23"/>
    <mergeCell ref="AJ26:AJ27"/>
    <mergeCell ref="AJ28:AJ29"/>
    <mergeCell ref="AJ30:AJ31"/>
  </mergeCells>
  <conditionalFormatting sqref="U23:W1048576 U1:W2 U3:U22 W3:W22 V8:V9 V15:V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05B2-F9BB-4B94-8409-3BF721B76BE2}">
  <dimension ref="A1:AG27"/>
  <sheetViews>
    <sheetView topLeftCell="K1" workbookViewId="0"/>
  </sheetViews>
  <sheetFormatPr defaultColWidth="9.140625" defaultRowHeight="15" x14ac:dyDescent="0.25"/>
  <cols>
    <col min="1" max="1" width="7.28515625" style="84" bestFit="1" customWidth="1"/>
    <col min="2" max="2" width="8.140625" style="53" bestFit="1" customWidth="1"/>
    <col min="3" max="6" width="5.5703125" style="31" bestFit="1" customWidth="1"/>
    <col min="7" max="7" width="8.7109375" style="52" bestFit="1" customWidth="1"/>
    <col min="8" max="8" width="7.28515625" style="54" bestFit="1" customWidth="1"/>
    <col min="9" max="9" width="8.42578125" style="55" bestFit="1" customWidth="1"/>
    <col min="10" max="10" width="10" style="52" bestFit="1" customWidth="1"/>
    <col min="11" max="11" width="10" style="31" customWidth="1"/>
    <col min="12" max="15" width="9.140625" style="31"/>
    <col min="16" max="16" width="10.7109375" style="31" bestFit="1" customWidth="1"/>
    <col min="17" max="17" width="13.28515625" style="31" bestFit="1" customWidth="1"/>
    <col min="18" max="18" width="11.5703125" style="31" bestFit="1" customWidth="1"/>
    <col min="19" max="19" width="8.5703125" style="31" bestFit="1" customWidth="1"/>
    <col min="20" max="16384" width="9.140625" style="31"/>
  </cols>
  <sheetData>
    <row r="1" spans="1:33" s="43" customFormat="1" ht="30.75" thickBot="1" x14ac:dyDescent="0.3">
      <c r="A1" s="34"/>
      <c r="B1" s="35"/>
      <c r="C1" s="36" t="s">
        <v>7</v>
      </c>
      <c r="D1" s="36" t="s">
        <v>8</v>
      </c>
      <c r="E1" s="36" t="s">
        <v>9</v>
      </c>
      <c r="F1" s="36" t="s">
        <v>10</v>
      </c>
      <c r="G1" s="37" t="s">
        <v>65</v>
      </c>
      <c r="H1" s="38" t="s">
        <v>66</v>
      </c>
      <c r="I1" s="39" t="s">
        <v>93</v>
      </c>
      <c r="J1" s="40" t="s">
        <v>94</v>
      </c>
      <c r="K1" s="41" t="s">
        <v>95</v>
      </c>
      <c r="L1" s="43" t="s">
        <v>96</v>
      </c>
      <c r="M1" s="43" t="s">
        <v>97</v>
      </c>
      <c r="N1" s="43" t="s">
        <v>98</v>
      </c>
      <c r="O1" s="43" t="s">
        <v>99</v>
      </c>
      <c r="P1" s="36" t="s">
        <v>100</v>
      </c>
      <c r="Q1" s="36" t="s">
        <v>101</v>
      </c>
      <c r="R1" s="36" t="s">
        <v>102</v>
      </c>
      <c r="S1" s="36" t="s">
        <v>103</v>
      </c>
    </row>
    <row r="2" spans="1:33" x14ac:dyDescent="0.25">
      <c r="A2" s="44"/>
      <c r="B2" s="53" t="s">
        <v>60</v>
      </c>
      <c r="C2" s="30">
        <v>35.626837459744401</v>
      </c>
      <c r="D2" s="30">
        <v>10.5317112575806</v>
      </c>
      <c r="E2" s="30">
        <v>17.313213185908999</v>
      </c>
      <c r="F2" s="30">
        <v>24.1323686489267</v>
      </c>
      <c r="G2" s="52">
        <v>105</v>
      </c>
      <c r="H2" s="54">
        <v>70.730999999999995</v>
      </c>
      <c r="I2" s="55">
        <v>0.66900000000000004</v>
      </c>
      <c r="J2" s="52">
        <v>109</v>
      </c>
      <c r="K2" s="31">
        <f>H2*1.01</f>
        <v>71.438310000000001</v>
      </c>
      <c r="L2" s="31">
        <v>11</v>
      </c>
      <c r="M2" s="31">
        <v>68</v>
      </c>
      <c r="N2" s="31">
        <f>G2</f>
        <v>105</v>
      </c>
      <c r="O2" s="31">
        <f>J2</f>
        <v>109</v>
      </c>
      <c r="P2" s="31">
        <f>L2</f>
        <v>11</v>
      </c>
      <c r="Q2" s="31">
        <f>M2-L2</f>
        <v>57</v>
      </c>
      <c r="R2" s="31">
        <f>N2-M2</f>
        <v>37</v>
      </c>
      <c r="S2" s="31">
        <f>O2-N2</f>
        <v>4</v>
      </c>
    </row>
    <row r="3" spans="1:33" x14ac:dyDescent="0.25">
      <c r="A3" s="44"/>
      <c r="B3" s="53" t="s">
        <v>81</v>
      </c>
      <c r="C3" s="30">
        <v>35.204872131347599</v>
      </c>
      <c r="D3" s="30">
        <v>14.419964790344199</v>
      </c>
      <c r="E3" s="30">
        <v>17.290279388427699</v>
      </c>
      <c r="F3" s="30">
        <v>24.3863105773925</v>
      </c>
      <c r="G3" s="52">
        <v>189</v>
      </c>
      <c r="H3" s="54">
        <v>54.476875098415597</v>
      </c>
      <c r="I3" s="55">
        <v>58.902000000234601</v>
      </c>
      <c r="J3" s="52">
        <v>10000</v>
      </c>
      <c r="K3" s="31">
        <f t="shared" ref="K3:K6" si="0">H3*1.01</f>
        <v>55.021643849399752</v>
      </c>
      <c r="L3" s="31">
        <v>7</v>
      </c>
      <c r="M3" s="31">
        <v>89</v>
      </c>
      <c r="N3" s="31">
        <f t="shared" ref="N3:N6" si="1">G3</f>
        <v>189</v>
      </c>
      <c r="O3" s="31">
        <f t="shared" ref="O3:O6" si="2">J3</f>
        <v>10000</v>
      </c>
      <c r="P3" s="31">
        <f t="shared" ref="P3:P6" si="3">L3</f>
        <v>7</v>
      </c>
      <c r="Q3" s="31">
        <f t="shared" ref="Q3:S6" si="4">M3-L3</f>
        <v>82</v>
      </c>
      <c r="R3" s="31">
        <f t="shared" si="4"/>
        <v>100</v>
      </c>
      <c r="S3" s="31">
        <f t="shared" si="4"/>
        <v>9811</v>
      </c>
    </row>
    <row r="4" spans="1:33" x14ac:dyDescent="0.25">
      <c r="A4" s="44"/>
      <c r="B4" s="53" t="s">
        <v>84</v>
      </c>
      <c r="C4" s="30">
        <v>43.2</v>
      </c>
      <c r="D4" s="30">
        <v>9.6867346519871198</v>
      </c>
      <c r="E4" s="30">
        <v>12.458906210208699</v>
      </c>
      <c r="F4" s="30">
        <v>24.258845995527999</v>
      </c>
      <c r="G4" s="52">
        <v>98</v>
      </c>
      <c r="H4" s="54">
        <v>13.112584299692999</v>
      </c>
      <c r="I4" s="55">
        <v>67.992999999783905</v>
      </c>
      <c r="J4" s="52">
        <v>10000</v>
      </c>
      <c r="K4" s="31">
        <f t="shared" si="0"/>
        <v>13.243710142689929</v>
      </c>
      <c r="L4" s="31">
        <v>8</v>
      </c>
      <c r="M4" s="31">
        <v>98</v>
      </c>
      <c r="N4" s="31">
        <f t="shared" si="1"/>
        <v>98</v>
      </c>
      <c r="O4" s="31">
        <f t="shared" si="2"/>
        <v>10000</v>
      </c>
      <c r="P4" s="31">
        <f t="shared" si="3"/>
        <v>8</v>
      </c>
      <c r="Q4" s="31">
        <f t="shared" si="4"/>
        <v>90</v>
      </c>
      <c r="R4" s="31">
        <f t="shared" si="4"/>
        <v>0</v>
      </c>
      <c r="S4" s="31">
        <f t="shared" si="4"/>
        <v>9902</v>
      </c>
    </row>
    <row r="5" spans="1:33" x14ac:dyDescent="0.25">
      <c r="A5" s="44"/>
      <c r="B5" s="53" t="s">
        <v>83</v>
      </c>
      <c r="C5" s="30">
        <v>43.2</v>
      </c>
      <c r="D5" s="30">
        <v>9.6004412877628695</v>
      </c>
      <c r="E5" s="30">
        <v>12.726573586633</v>
      </c>
      <c r="F5" s="30">
        <v>24.002929732204102</v>
      </c>
      <c r="G5" s="52">
        <v>9387</v>
      </c>
      <c r="H5" s="54">
        <v>11.912593777583901</v>
      </c>
      <c r="I5" s="55">
        <v>81.925999999977606</v>
      </c>
      <c r="J5" s="52">
        <v>10000</v>
      </c>
      <c r="K5" s="31">
        <f t="shared" si="0"/>
        <v>12.03171971535974</v>
      </c>
      <c r="L5" s="31">
        <v>1</v>
      </c>
      <c r="M5" s="31">
        <v>6190</v>
      </c>
      <c r="N5" s="31">
        <f t="shared" si="1"/>
        <v>9387</v>
      </c>
      <c r="O5" s="31">
        <f t="shared" si="2"/>
        <v>10000</v>
      </c>
      <c r="P5" s="31">
        <f t="shared" si="3"/>
        <v>1</v>
      </c>
      <c r="Q5" s="31">
        <f t="shared" si="4"/>
        <v>6189</v>
      </c>
      <c r="R5" s="31">
        <f t="shared" si="4"/>
        <v>3197</v>
      </c>
      <c r="S5" s="31">
        <f t="shared" si="4"/>
        <v>613</v>
      </c>
    </row>
    <row r="6" spans="1:33" x14ac:dyDescent="0.25">
      <c r="A6" s="44"/>
      <c r="B6" s="53" t="s">
        <v>64</v>
      </c>
      <c r="C6" s="30">
        <v>43.2</v>
      </c>
      <c r="D6" s="30">
        <v>9.7634143829345703</v>
      </c>
      <c r="E6" s="30">
        <v>12.7021112442016</v>
      </c>
      <c r="F6" s="30">
        <v>24.600872039794901</v>
      </c>
      <c r="G6" s="52">
        <v>1167</v>
      </c>
      <c r="H6" s="54">
        <v>11.338365783454201</v>
      </c>
      <c r="I6" s="55">
        <v>82.182999999727997</v>
      </c>
      <c r="J6" s="52">
        <v>10000</v>
      </c>
      <c r="K6" s="31">
        <f t="shared" si="0"/>
        <v>11.451749441288742</v>
      </c>
      <c r="L6" s="31">
        <v>18</v>
      </c>
      <c r="M6" s="31">
        <v>94</v>
      </c>
      <c r="N6" s="31">
        <f t="shared" si="1"/>
        <v>1167</v>
      </c>
      <c r="O6" s="31">
        <f t="shared" si="2"/>
        <v>10000</v>
      </c>
      <c r="P6" s="31">
        <f t="shared" si="3"/>
        <v>18</v>
      </c>
      <c r="Q6" s="31">
        <f t="shared" si="4"/>
        <v>76</v>
      </c>
      <c r="R6" s="31">
        <f t="shared" si="4"/>
        <v>1073</v>
      </c>
      <c r="S6" s="31">
        <f t="shared" si="4"/>
        <v>8833</v>
      </c>
    </row>
    <row r="7" spans="1:33" ht="15.75" thickBot="1" x14ac:dyDescent="0.3">
      <c r="A7" s="44"/>
      <c r="B7" s="45" t="s">
        <v>104</v>
      </c>
      <c r="C7" s="30">
        <v>43.2</v>
      </c>
      <c r="D7" s="30">
        <v>9.6030154663796399</v>
      </c>
      <c r="E7" s="30">
        <v>12.719523918516799</v>
      </c>
      <c r="F7" s="30">
        <v>24.7437857633325</v>
      </c>
      <c r="G7" s="47"/>
      <c r="H7" s="54">
        <v>11.446712882751299</v>
      </c>
      <c r="I7" s="49"/>
      <c r="J7" s="47"/>
    </row>
    <row r="8" spans="1:33" s="73" customFormat="1" x14ac:dyDescent="0.25">
      <c r="A8" s="84"/>
      <c r="B8" s="90" t="s">
        <v>105</v>
      </c>
      <c r="C8" s="91">
        <v>43.199989930000001</v>
      </c>
      <c r="D8" s="91">
        <v>10.08808282</v>
      </c>
      <c r="E8" s="91">
        <v>12.686078739999999</v>
      </c>
      <c r="F8" s="91">
        <v>24.788216890000001</v>
      </c>
      <c r="G8" s="92"/>
      <c r="H8" s="93">
        <v>11.677616835132653</v>
      </c>
      <c r="I8" s="55"/>
      <c r="J8" s="52"/>
      <c r="K8" s="31"/>
    </row>
    <row r="9" spans="1:33" x14ac:dyDescent="0.25">
      <c r="AD9" s="31" t="s">
        <v>96</v>
      </c>
      <c r="AE9" s="31" t="s">
        <v>97</v>
      </c>
      <c r="AF9" s="31" t="s">
        <v>98</v>
      </c>
      <c r="AG9" s="31" t="s">
        <v>99</v>
      </c>
    </row>
    <row r="10" spans="1:33" x14ac:dyDescent="0.25">
      <c r="AC10" s="31" t="s">
        <v>60</v>
      </c>
      <c r="AD10" s="31">
        <v>11</v>
      </c>
      <c r="AE10" s="31">
        <v>68</v>
      </c>
      <c r="AF10" s="31">
        <v>105</v>
      </c>
      <c r="AG10" s="31">
        <v>109</v>
      </c>
    </row>
    <row r="11" spans="1:33" x14ac:dyDescent="0.25">
      <c r="AC11" s="31" t="s">
        <v>81</v>
      </c>
      <c r="AD11" s="31">
        <v>7</v>
      </c>
      <c r="AE11" s="31">
        <v>89</v>
      </c>
      <c r="AF11" s="31">
        <v>189</v>
      </c>
      <c r="AG11" s="31">
        <v>10000</v>
      </c>
    </row>
    <row r="12" spans="1:33" x14ac:dyDescent="0.25">
      <c r="AC12" s="31" t="s">
        <v>84</v>
      </c>
      <c r="AD12" s="31">
        <v>8</v>
      </c>
      <c r="AE12" s="31">
        <v>98</v>
      </c>
      <c r="AF12" s="31">
        <v>98</v>
      </c>
      <c r="AG12" s="31">
        <v>10000</v>
      </c>
    </row>
    <row r="13" spans="1:33" x14ac:dyDescent="0.25">
      <c r="AC13" s="31" t="s">
        <v>83</v>
      </c>
      <c r="AD13" s="31">
        <v>1</v>
      </c>
      <c r="AE13" s="31">
        <v>6190</v>
      </c>
      <c r="AF13" s="31">
        <v>9387</v>
      </c>
      <c r="AG13" s="31">
        <v>10000</v>
      </c>
    </row>
    <row r="14" spans="1:33" s="83" customFormat="1" ht="15.75" thickBot="1" x14ac:dyDescent="0.3">
      <c r="A14" s="84"/>
      <c r="B14" s="53"/>
      <c r="C14" s="31"/>
      <c r="D14" s="31"/>
      <c r="E14" s="31"/>
      <c r="F14" s="31"/>
      <c r="G14" s="52"/>
      <c r="H14" s="54"/>
      <c r="I14" s="55"/>
      <c r="J14" s="52"/>
      <c r="K14" s="31"/>
      <c r="AC14" s="83" t="s">
        <v>64</v>
      </c>
      <c r="AD14" s="83">
        <v>18</v>
      </c>
      <c r="AE14" s="83">
        <v>94</v>
      </c>
      <c r="AF14" s="83">
        <v>1167</v>
      </c>
      <c r="AG14" s="83">
        <v>10000</v>
      </c>
    </row>
    <row r="22" spans="29:33" x14ac:dyDescent="0.25">
      <c r="AD22" s="31" t="s">
        <v>7</v>
      </c>
      <c r="AE22" s="31" t="s">
        <v>8</v>
      </c>
      <c r="AF22" s="31" t="s">
        <v>9</v>
      </c>
      <c r="AG22" s="31" t="s">
        <v>10</v>
      </c>
    </row>
    <row r="23" spans="29:33" x14ac:dyDescent="0.25">
      <c r="AC23" s="31" t="s">
        <v>60</v>
      </c>
      <c r="AD23" s="31">
        <v>35.626837459744401</v>
      </c>
      <c r="AE23" s="31">
        <v>10.5317112575806</v>
      </c>
      <c r="AF23" s="31">
        <v>17.313213185908999</v>
      </c>
      <c r="AG23" s="31">
        <v>24.1323686489267</v>
      </c>
    </row>
    <row r="24" spans="29:33" x14ac:dyDescent="0.25">
      <c r="AC24" s="31" t="s">
        <v>81</v>
      </c>
      <c r="AD24" s="31">
        <v>35.204872131347599</v>
      </c>
      <c r="AE24" s="31">
        <v>14.419964790344199</v>
      </c>
      <c r="AF24" s="31">
        <v>17.290279388427699</v>
      </c>
      <c r="AG24" s="31">
        <v>24.3863105773925</v>
      </c>
    </row>
    <row r="25" spans="29:33" x14ac:dyDescent="0.25">
      <c r="AC25" s="31" t="s">
        <v>84</v>
      </c>
      <c r="AD25" s="31">
        <v>43.2</v>
      </c>
      <c r="AE25" s="31">
        <v>9.6867346519871198</v>
      </c>
      <c r="AF25" s="31">
        <v>12.458906210208699</v>
      </c>
      <c r="AG25" s="31">
        <v>24.258845995527999</v>
      </c>
    </row>
    <row r="26" spans="29:33" x14ac:dyDescent="0.25">
      <c r="AC26" s="31" t="s">
        <v>83</v>
      </c>
      <c r="AD26" s="31">
        <v>43.2</v>
      </c>
      <c r="AE26" s="31">
        <v>9.6004412877628695</v>
      </c>
      <c r="AF26" s="31">
        <v>12.726573586633</v>
      </c>
      <c r="AG26" s="31">
        <v>24.002929732204102</v>
      </c>
    </row>
    <row r="27" spans="29:33" x14ac:dyDescent="0.25">
      <c r="AC27" s="31" t="s">
        <v>64</v>
      </c>
      <c r="AD27" s="31">
        <v>43.2</v>
      </c>
      <c r="AE27" s="31">
        <v>9.7634143829345703</v>
      </c>
      <c r="AF27" s="31">
        <v>12.7021112442016</v>
      </c>
      <c r="AG27" s="31">
        <v>24.600872039794901</v>
      </c>
    </row>
  </sheetData>
  <mergeCells count="1">
    <mergeCell ref="A2:A7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1B24-4819-4171-A235-922A16BE2ECE}">
  <sheetPr>
    <tabColor theme="9"/>
  </sheetPr>
  <dimension ref="A1:I79"/>
  <sheetViews>
    <sheetView topLeftCell="A19" workbookViewId="0"/>
  </sheetViews>
  <sheetFormatPr defaultColWidth="9.140625" defaultRowHeight="15" x14ac:dyDescent="0.25"/>
  <cols>
    <col min="1" max="1" width="21.42578125" style="31" bestFit="1" customWidth="1"/>
    <col min="2" max="2" width="10.42578125" style="31" bestFit="1" customWidth="1"/>
    <col min="3" max="3" width="16.7109375" style="31" bestFit="1" customWidth="1"/>
    <col min="4" max="4" width="18.28515625" style="31" bestFit="1" customWidth="1"/>
    <col min="5" max="5" width="10.5703125" style="31" bestFit="1" customWidth="1"/>
    <col min="6" max="6" width="11.85546875" style="31" bestFit="1" customWidth="1"/>
    <col min="7" max="7" width="12.85546875" style="31" bestFit="1" customWidth="1"/>
    <col min="8" max="8" width="13.7109375" style="31" bestFit="1" customWidth="1"/>
    <col min="9" max="10" width="35.5703125" style="31" bestFit="1" customWidth="1"/>
    <col min="11" max="12" width="21.7109375" style="31" bestFit="1" customWidth="1"/>
    <col min="13" max="16384" width="9.140625" style="31"/>
  </cols>
  <sheetData>
    <row r="1" spans="1:9" x14ac:dyDescent="0.25">
      <c r="A1" s="94" t="s">
        <v>106</v>
      </c>
    </row>
    <row r="3" spans="1:9" x14ac:dyDescent="0.25">
      <c r="A3" s="95" t="s">
        <v>107</v>
      </c>
      <c r="B3" s="95" t="s">
        <v>108</v>
      </c>
      <c r="C3" s="95" t="s">
        <v>109</v>
      </c>
      <c r="D3" s="96" t="s">
        <v>110</v>
      </c>
      <c r="E3" s="95" t="s">
        <v>108</v>
      </c>
      <c r="F3" s="95" t="s">
        <v>111</v>
      </c>
      <c r="G3" s="96" t="s">
        <v>112</v>
      </c>
      <c r="H3" s="95" t="s">
        <v>108</v>
      </c>
      <c r="I3" s="95" t="s">
        <v>113</v>
      </c>
    </row>
    <row r="4" spans="1:9" x14ac:dyDescent="0.25">
      <c r="A4" s="31" t="s">
        <v>7</v>
      </c>
      <c r="B4" s="31" t="s">
        <v>114</v>
      </c>
      <c r="C4" s="31" t="s">
        <v>115</v>
      </c>
      <c r="D4" s="97" t="s">
        <v>116</v>
      </c>
      <c r="E4" s="31" t="s">
        <v>117</v>
      </c>
      <c r="F4" s="31" t="s">
        <v>118</v>
      </c>
      <c r="G4" s="97" t="s">
        <v>116</v>
      </c>
      <c r="H4" s="31" t="s">
        <v>117</v>
      </c>
      <c r="I4" s="31" t="s">
        <v>119</v>
      </c>
    </row>
    <row r="5" spans="1:9" x14ac:dyDescent="0.25">
      <c r="A5" s="31" t="s">
        <v>8</v>
      </c>
      <c r="B5" s="31" t="s">
        <v>114</v>
      </c>
      <c r="C5" s="31" t="s">
        <v>120</v>
      </c>
      <c r="D5" s="97" t="s">
        <v>121</v>
      </c>
      <c r="E5" s="31" t="s">
        <v>122</v>
      </c>
      <c r="F5" s="31" t="s">
        <v>123</v>
      </c>
      <c r="G5" s="97" t="s">
        <v>121</v>
      </c>
      <c r="H5" s="31" t="s">
        <v>122</v>
      </c>
      <c r="I5" s="31" t="s">
        <v>124</v>
      </c>
    </row>
    <row r="6" spans="1:9" x14ac:dyDescent="0.25">
      <c r="A6" s="31" t="s">
        <v>9</v>
      </c>
      <c r="B6" s="31" t="s">
        <v>114</v>
      </c>
      <c r="C6" s="31" t="s">
        <v>125</v>
      </c>
      <c r="D6" s="97"/>
      <c r="G6" s="97" t="s">
        <v>126</v>
      </c>
      <c r="H6" s="31" t="s">
        <v>122</v>
      </c>
      <c r="I6" s="31" t="s">
        <v>119</v>
      </c>
    </row>
    <row r="7" spans="1:9" x14ac:dyDescent="0.25">
      <c r="A7" s="98" t="s">
        <v>10</v>
      </c>
      <c r="B7" s="98" t="s">
        <v>114</v>
      </c>
      <c r="C7" s="98" t="s">
        <v>127</v>
      </c>
      <c r="D7" s="99"/>
      <c r="E7" s="98"/>
      <c r="F7" s="98"/>
      <c r="G7" s="99" t="s">
        <v>128</v>
      </c>
      <c r="H7" s="98" t="s">
        <v>122</v>
      </c>
      <c r="I7" s="98" t="s">
        <v>124</v>
      </c>
    </row>
    <row r="9" spans="1:9" x14ac:dyDescent="0.25">
      <c r="A9" s="94" t="s">
        <v>129</v>
      </c>
    </row>
    <row r="11" spans="1:9" x14ac:dyDescent="0.25">
      <c r="B11" s="31" t="s">
        <v>130</v>
      </c>
      <c r="C11" s="31" t="s">
        <v>12</v>
      </c>
      <c r="D11" s="31" t="s">
        <v>13</v>
      </c>
      <c r="E11" s="31" t="s">
        <v>26</v>
      </c>
    </row>
    <row r="12" spans="1:9" x14ac:dyDescent="0.25">
      <c r="A12" s="31" t="s">
        <v>31</v>
      </c>
      <c r="B12" s="86">
        <v>883.68960704536607</v>
      </c>
      <c r="C12" s="30">
        <v>49.445075583900902</v>
      </c>
      <c r="D12" s="30">
        <v>2.1026152274969498</v>
      </c>
      <c r="E12" s="30">
        <v>43.137278277125397</v>
      </c>
    </row>
    <row r="13" spans="1:9" x14ac:dyDescent="0.25">
      <c r="A13" s="31" t="s">
        <v>32</v>
      </c>
      <c r="B13" s="86">
        <v>907.65539289161904</v>
      </c>
      <c r="C13" s="30">
        <v>67.252678643398994</v>
      </c>
      <c r="D13" s="30">
        <v>2.5601666174302098</v>
      </c>
      <c r="E13" s="30">
        <v>59.5722376952546</v>
      </c>
    </row>
    <row r="14" spans="1:9" x14ac:dyDescent="0.25">
      <c r="A14" s="31" t="s">
        <v>33</v>
      </c>
      <c r="B14" s="86">
        <v>861.35396618107291</v>
      </c>
      <c r="C14" s="30">
        <v>47.905254475543899</v>
      </c>
      <c r="D14" s="30">
        <v>1.9689472562828301</v>
      </c>
      <c r="E14" s="30">
        <v>41.998458006352898</v>
      </c>
    </row>
    <row r="15" spans="1:9" x14ac:dyDescent="0.25">
      <c r="A15" s="31" t="s">
        <v>34</v>
      </c>
      <c r="B15" s="86">
        <v>953.95010356968498</v>
      </c>
      <c r="C15" s="30">
        <v>69.307706669857396</v>
      </c>
      <c r="D15" s="30">
        <v>2.6993143296916999</v>
      </c>
      <c r="E15" s="30">
        <v>61.209825785527499</v>
      </c>
    </row>
    <row r="16" spans="1:9" x14ac:dyDescent="0.25">
      <c r="A16" s="31" t="s">
        <v>35</v>
      </c>
      <c r="B16" s="86">
        <v>907.19771336239</v>
      </c>
      <c r="C16" s="30">
        <v>67.009009675693093</v>
      </c>
      <c r="D16" s="30">
        <v>2.54301215323986</v>
      </c>
      <c r="E16" s="30">
        <v>59.380031725378799</v>
      </c>
    </row>
    <row r="18" spans="1:5" x14ac:dyDescent="0.25">
      <c r="B18" s="31" t="s">
        <v>11</v>
      </c>
      <c r="C18" s="31" t="s">
        <v>12</v>
      </c>
      <c r="D18" s="31" t="s">
        <v>13</v>
      </c>
      <c r="E18" s="31" t="s">
        <v>26</v>
      </c>
    </row>
    <row r="19" spans="1:5" x14ac:dyDescent="0.25">
      <c r="A19" s="31" t="s">
        <v>35</v>
      </c>
      <c r="B19" s="100">
        <v>0.90719771336238997</v>
      </c>
      <c r="C19" s="100">
        <v>67.009009675693093</v>
      </c>
      <c r="D19" s="100">
        <v>2.54301215323986</v>
      </c>
      <c r="E19" s="100">
        <v>59.380031725378799</v>
      </c>
    </row>
    <row r="20" spans="1:5" x14ac:dyDescent="0.25">
      <c r="A20" s="31" t="s">
        <v>36</v>
      </c>
      <c r="B20" s="100">
        <v>0.90429077922173295</v>
      </c>
      <c r="C20" s="100">
        <v>65.462858285672198</v>
      </c>
      <c r="D20" s="100">
        <v>2.4657936621977701</v>
      </c>
      <c r="E20" s="100">
        <v>58.065534031610298</v>
      </c>
    </row>
    <row r="21" spans="1:5" x14ac:dyDescent="0.25">
      <c r="A21" s="31" t="s">
        <v>37</v>
      </c>
      <c r="B21" s="100">
        <v>0.91052227640555095</v>
      </c>
      <c r="C21" s="100">
        <v>67.408782165056195</v>
      </c>
      <c r="D21" s="100">
        <v>2.5676384429341099</v>
      </c>
      <c r="E21" s="100">
        <v>59.705925912349599</v>
      </c>
    </row>
    <row r="23" spans="1:5" x14ac:dyDescent="0.25">
      <c r="B23" s="31" t="s">
        <v>7</v>
      </c>
      <c r="C23" s="31" t="s">
        <v>8</v>
      </c>
      <c r="D23" s="31" t="s">
        <v>9</v>
      </c>
      <c r="E23" s="31" t="s">
        <v>10</v>
      </c>
    </row>
    <row r="24" spans="1:5" x14ac:dyDescent="0.25">
      <c r="A24" s="31" t="s">
        <v>31</v>
      </c>
      <c r="B24" s="30">
        <v>36</v>
      </c>
      <c r="C24" s="30">
        <v>12</v>
      </c>
      <c r="D24" s="30">
        <v>15</v>
      </c>
      <c r="E24" s="30">
        <v>30</v>
      </c>
    </row>
    <row r="25" spans="1:5" x14ac:dyDescent="0.25">
      <c r="A25" s="31" t="s">
        <v>32</v>
      </c>
      <c r="B25" s="30">
        <v>43.2</v>
      </c>
      <c r="C25" s="30">
        <v>14.41996559</v>
      </c>
      <c r="D25" s="30">
        <v>18</v>
      </c>
      <c r="E25" s="30">
        <v>24</v>
      </c>
    </row>
    <row r="26" spans="1:5" x14ac:dyDescent="0.25">
      <c r="A26" s="31" t="s">
        <v>33</v>
      </c>
      <c r="B26" s="30">
        <v>34.7703005061772</v>
      </c>
      <c r="C26" s="30">
        <v>10.249279016665501</v>
      </c>
      <c r="D26" s="30">
        <v>17.249349820247001</v>
      </c>
      <c r="E26" s="30">
        <v>24</v>
      </c>
    </row>
    <row r="27" spans="1:5" x14ac:dyDescent="0.25">
      <c r="A27" s="31" t="s">
        <v>34</v>
      </c>
      <c r="B27" s="30">
        <v>43.2</v>
      </c>
      <c r="C27" s="30">
        <v>14.41996559</v>
      </c>
      <c r="D27" s="30">
        <v>18</v>
      </c>
      <c r="E27" s="30">
        <v>36</v>
      </c>
    </row>
    <row r="28" spans="1:5" x14ac:dyDescent="0.25">
      <c r="A28" s="31" t="s">
        <v>35</v>
      </c>
      <c r="B28" s="30">
        <v>43.2</v>
      </c>
      <c r="C28" s="30">
        <v>14.41996559</v>
      </c>
      <c r="D28" s="30">
        <v>17.901509612746601</v>
      </c>
      <c r="E28" s="30">
        <v>24</v>
      </c>
    </row>
    <row r="30" spans="1:5" x14ac:dyDescent="0.25">
      <c r="B30" s="31" t="s">
        <v>11</v>
      </c>
      <c r="C30" s="31" t="s">
        <v>12</v>
      </c>
      <c r="D30" s="31" t="s">
        <v>13</v>
      </c>
      <c r="E30" s="31" t="s">
        <v>26</v>
      </c>
    </row>
    <row r="31" spans="1:5" x14ac:dyDescent="0.25">
      <c r="A31" s="31" t="s">
        <v>31</v>
      </c>
      <c r="B31" s="100">
        <v>0.88368960704536603</v>
      </c>
      <c r="C31" s="100">
        <v>49.445075583900902</v>
      </c>
      <c r="D31" s="100">
        <v>2.1026152274969498</v>
      </c>
      <c r="E31" s="100">
        <v>43.137278277125397</v>
      </c>
    </row>
    <row r="32" spans="1:5" x14ac:dyDescent="0.25">
      <c r="A32" s="31" t="s">
        <v>32</v>
      </c>
      <c r="B32" s="100">
        <v>0.88370006153510305</v>
      </c>
      <c r="C32" s="100">
        <v>59.052880106220599</v>
      </c>
      <c r="D32" s="100">
        <v>2.4049242128335502</v>
      </c>
      <c r="E32" s="100">
        <v>51.838162799541301</v>
      </c>
    </row>
    <row r="33" spans="1:5" x14ac:dyDescent="0.25">
      <c r="A33" s="31" t="s">
        <v>33</v>
      </c>
      <c r="B33" s="100">
        <v>0.86437017430125496</v>
      </c>
      <c r="C33" s="100">
        <v>49.466064185758398</v>
      </c>
      <c r="D33" s="100">
        <v>2.0282315572874801</v>
      </c>
      <c r="E33" s="100">
        <v>43.381416177913302</v>
      </c>
    </row>
    <row r="34" spans="1:5" x14ac:dyDescent="0.25">
      <c r="A34" s="31" t="s">
        <v>34</v>
      </c>
      <c r="B34" s="100">
        <v>0.88369999805884303</v>
      </c>
      <c r="C34" s="100">
        <v>59.052863244029197</v>
      </c>
      <c r="D34" s="100">
        <v>2.40492348993169</v>
      </c>
      <c r="E34" s="100">
        <v>51.838148106036002</v>
      </c>
    </row>
    <row r="35" spans="1:5" x14ac:dyDescent="0.25">
      <c r="A35" s="31" t="s">
        <v>35</v>
      </c>
      <c r="B35" s="100">
        <v>0.88370000019710604</v>
      </c>
      <c r="C35" s="100">
        <v>58.750175894202698</v>
      </c>
      <c r="D35" s="100">
        <v>2.3748486503547199</v>
      </c>
      <c r="E35" s="100">
        <v>51.625684582827397</v>
      </c>
    </row>
    <row r="37" spans="1:5" x14ac:dyDescent="0.25">
      <c r="B37" s="31" t="s">
        <v>7</v>
      </c>
      <c r="C37" s="31" t="s">
        <v>8</v>
      </c>
      <c r="D37" s="31" t="s">
        <v>9</v>
      </c>
      <c r="E37" s="31" t="s">
        <v>10</v>
      </c>
    </row>
    <row r="38" spans="1:5" x14ac:dyDescent="0.25">
      <c r="A38" s="31" t="s">
        <v>31</v>
      </c>
      <c r="B38" s="30">
        <v>36</v>
      </c>
      <c r="C38" s="30">
        <v>12</v>
      </c>
      <c r="D38" s="30">
        <v>15</v>
      </c>
      <c r="E38" s="30">
        <v>30</v>
      </c>
    </row>
    <row r="39" spans="1:5" x14ac:dyDescent="0.25">
      <c r="A39" s="31" t="s">
        <v>32</v>
      </c>
      <c r="B39" s="30">
        <v>37.402840755704503</v>
      </c>
      <c r="C39" s="30">
        <v>14.41996559</v>
      </c>
      <c r="D39" s="30">
        <v>18</v>
      </c>
      <c r="E39" s="30">
        <v>24</v>
      </c>
    </row>
    <row r="40" spans="1:5" x14ac:dyDescent="0.25">
      <c r="A40" s="31" t="s">
        <v>33</v>
      </c>
      <c r="B40" s="30">
        <v>35.115608775051903</v>
      </c>
      <c r="C40" s="30">
        <v>11.0362409549444</v>
      </c>
      <c r="D40" s="30">
        <v>17.295486980282</v>
      </c>
      <c r="E40" s="30">
        <v>24</v>
      </c>
    </row>
    <row r="41" spans="1:5" x14ac:dyDescent="0.25">
      <c r="A41" s="31" t="s">
        <v>34</v>
      </c>
      <c r="B41" s="30">
        <v>37.402825975083204</v>
      </c>
      <c r="C41" s="30">
        <v>14.41996559</v>
      </c>
      <c r="D41" s="30">
        <v>18</v>
      </c>
      <c r="E41" s="30">
        <v>24</v>
      </c>
    </row>
    <row r="42" spans="1:5" x14ac:dyDescent="0.25">
      <c r="A42" s="31" t="s">
        <v>35</v>
      </c>
      <c r="B42" s="30">
        <v>37.7439225143047</v>
      </c>
      <c r="C42" s="30">
        <v>14.41996559</v>
      </c>
      <c r="D42" s="30">
        <v>17.6798107159889</v>
      </c>
      <c r="E42" s="30">
        <v>24</v>
      </c>
    </row>
    <row r="44" spans="1:5" x14ac:dyDescent="0.25">
      <c r="A44" s="31" t="s">
        <v>11</v>
      </c>
      <c r="B44" s="31" t="s">
        <v>7</v>
      </c>
      <c r="C44" s="31" t="s">
        <v>8</v>
      </c>
      <c r="D44" s="31" t="s">
        <v>9</v>
      </c>
      <c r="E44" s="31" t="s">
        <v>10</v>
      </c>
    </row>
    <row r="45" spans="1:5" x14ac:dyDescent="0.25">
      <c r="A45" s="100">
        <v>0.84010514700000005</v>
      </c>
      <c r="B45" s="30">
        <v>28.8612608</v>
      </c>
      <c r="C45" s="30">
        <v>14.4095283</v>
      </c>
      <c r="D45" s="30">
        <v>16.266654580000001</v>
      </c>
      <c r="E45" s="30">
        <v>24.03315409</v>
      </c>
    </row>
    <row r="46" spans="1:5" x14ac:dyDescent="0.25">
      <c r="A46" s="100">
        <v>0.86015206300000002</v>
      </c>
      <c r="B46" s="30">
        <v>31.891133270000001</v>
      </c>
      <c r="C46" s="30">
        <v>14.36907016</v>
      </c>
      <c r="D46" s="30">
        <v>17.99740937</v>
      </c>
      <c r="E46" s="30">
        <v>24.000005439999999</v>
      </c>
    </row>
    <row r="47" spans="1:5" x14ac:dyDescent="0.25">
      <c r="A47" s="100">
        <v>0.88002993299999999</v>
      </c>
      <c r="B47" s="30">
        <v>36.562554939999998</v>
      </c>
      <c r="C47" s="30">
        <v>14.39584346</v>
      </c>
      <c r="D47" s="30">
        <v>17.9956909</v>
      </c>
      <c r="E47" s="30">
        <v>24.000035499999999</v>
      </c>
    </row>
    <row r="48" spans="1:5" x14ac:dyDescent="0.25">
      <c r="A48" s="100">
        <v>0.900539494</v>
      </c>
      <c r="B48" s="30">
        <v>41.436127339999999</v>
      </c>
      <c r="C48" s="30">
        <v>14.400743390000001</v>
      </c>
      <c r="D48" s="30">
        <v>17.967002520000001</v>
      </c>
      <c r="E48" s="30">
        <v>24.00156741</v>
      </c>
    </row>
    <row r="49" spans="1:8" x14ac:dyDescent="0.25">
      <c r="A49" s="100">
        <v>0.92036620000000002</v>
      </c>
      <c r="B49" s="30">
        <v>43.199275579999998</v>
      </c>
      <c r="C49" s="30">
        <v>14.417951479999999</v>
      </c>
      <c r="D49" s="30">
        <v>17.99603595</v>
      </c>
      <c r="E49" s="30">
        <v>27.353244549999999</v>
      </c>
    </row>
    <row r="51" spans="1:8" x14ac:dyDescent="0.25">
      <c r="A51" s="31" t="s">
        <v>11</v>
      </c>
      <c r="B51" s="31" t="s">
        <v>7</v>
      </c>
      <c r="C51" s="31" t="s">
        <v>8</v>
      </c>
      <c r="D51" s="31" t="s">
        <v>9</v>
      </c>
      <c r="E51" s="31" t="s">
        <v>10</v>
      </c>
    </row>
    <row r="52" spans="1:8" x14ac:dyDescent="0.25">
      <c r="A52" s="100">
        <v>0.81712791500000004</v>
      </c>
      <c r="B52" s="30">
        <v>28.800658609999999</v>
      </c>
      <c r="C52" s="30">
        <v>10.61049146</v>
      </c>
      <c r="D52" s="30">
        <v>12.486517559999999</v>
      </c>
      <c r="E52" s="30">
        <v>24.11184643</v>
      </c>
    </row>
    <row r="53" spans="1:8" x14ac:dyDescent="0.25">
      <c r="A53" s="100">
        <v>0.830378795</v>
      </c>
      <c r="B53" s="30">
        <v>28.80654067</v>
      </c>
      <c r="C53" s="30">
        <v>14.418189659999999</v>
      </c>
      <c r="D53" s="30">
        <v>12.649092169999999</v>
      </c>
      <c r="E53" s="30">
        <v>25.575350090000001</v>
      </c>
    </row>
    <row r="54" spans="1:8" x14ac:dyDescent="0.25">
      <c r="A54" s="100">
        <v>0.84506059899999997</v>
      </c>
      <c r="B54" s="30">
        <v>28.80186947</v>
      </c>
      <c r="C54" s="30">
        <v>14.41970727</v>
      </c>
      <c r="D54" s="30">
        <v>17.275141049999998</v>
      </c>
      <c r="E54" s="30">
        <v>24.283550429999998</v>
      </c>
    </row>
    <row r="55" spans="1:8" x14ac:dyDescent="0.25">
      <c r="A55" s="100">
        <v>0.86207739800000005</v>
      </c>
      <c r="B55" s="30">
        <v>33.166181399999999</v>
      </c>
      <c r="C55" s="30">
        <v>14.41454821</v>
      </c>
      <c r="D55" s="30">
        <v>17.205216069999999</v>
      </c>
      <c r="E55" s="30">
        <v>24.003400750000001</v>
      </c>
    </row>
    <row r="56" spans="1:8" x14ac:dyDescent="0.25">
      <c r="A56" s="100">
        <v>0.87699977200000001</v>
      </c>
      <c r="B56" s="30">
        <v>43.199973900000003</v>
      </c>
      <c r="C56" s="30">
        <v>9.629636412</v>
      </c>
      <c r="D56" s="30">
        <v>12.637350420000001</v>
      </c>
      <c r="E56" s="30">
        <v>24.245581959999999</v>
      </c>
    </row>
    <row r="57" spans="1:8" x14ac:dyDescent="0.25">
      <c r="A57" s="100">
        <v>0.88612786200000004</v>
      </c>
      <c r="B57" s="30">
        <v>43.199977160000003</v>
      </c>
      <c r="C57" s="30">
        <v>14.418166429999999</v>
      </c>
      <c r="D57" s="30">
        <v>12.698443080000001</v>
      </c>
      <c r="E57" s="30">
        <v>24.344858070000001</v>
      </c>
    </row>
    <row r="58" spans="1:8" x14ac:dyDescent="0.25">
      <c r="A58" s="100">
        <v>0.89405143499999995</v>
      </c>
      <c r="B58" s="30">
        <v>43.196524410000002</v>
      </c>
      <c r="C58" s="30">
        <v>9.6840734390000005</v>
      </c>
      <c r="D58" s="30">
        <v>16.852712629999999</v>
      </c>
      <c r="E58" s="30">
        <v>24.008583699999999</v>
      </c>
    </row>
    <row r="59" spans="1:8" x14ac:dyDescent="0.25">
      <c r="A59" s="100">
        <v>0.90429552599999996</v>
      </c>
      <c r="B59" s="30">
        <v>43.199929599999997</v>
      </c>
      <c r="C59" s="30">
        <v>14.41832647</v>
      </c>
      <c r="D59" s="30">
        <v>17.246989070000001</v>
      </c>
      <c r="E59" s="30">
        <v>24.009205940000001</v>
      </c>
    </row>
    <row r="61" spans="1:8" x14ac:dyDescent="0.25">
      <c r="A61" s="94" t="s">
        <v>131</v>
      </c>
    </row>
    <row r="62" spans="1:8" x14ac:dyDescent="0.25">
      <c r="A62" s="94"/>
      <c r="D62" s="88" t="s">
        <v>132</v>
      </c>
      <c r="E62" s="88"/>
      <c r="F62" s="88"/>
      <c r="G62" s="101"/>
    </row>
    <row r="63" spans="1:8" s="102" customFormat="1" ht="30" x14ac:dyDescent="0.25">
      <c r="A63" s="102" t="s">
        <v>133</v>
      </c>
      <c r="B63" s="102" t="s">
        <v>134</v>
      </c>
      <c r="C63" s="102" t="s">
        <v>135</v>
      </c>
      <c r="D63" s="102" t="s">
        <v>136</v>
      </c>
      <c r="E63" s="102" t="s">
        <v>137</v>
      </c>
      <c r="F63" s="102" t="s">
        <v>138</v>
      </c>
      <c r="G63" s="102" t="s">
        <v>139</v>
      </c>
      <c r="H63" s="102" t="s">
        <v>140</v>
      </c>
    </row>
    <row r="64" spans="1:8" s="104" customFormat="1" x14ac:dyDescent="0.25">
      <c r="A64" s="103" t="s">
        <v>141</v>
      </c>
      <c r="B64" s="104" t="s">
        <v>142</v>
      </c>
      <c r="C64" s="104">
        <v>13</v>
      </c>
      <c r="D64" s="104" t="s">
        <v>143</v>
      </c>
      <c r="G64" s="104">
        <v>1</v>
      </c>
      <c r="H64" s="104" t="s">
        <v>144</v>
      </c>
    </row>
    <row r="65" spans="1:8" s="31" customFormat="1" x14ac:dyDescent="0.25">
      <c r="A65" s="105"/>
      <c r="B65" s="31" t="s">
        <v>145</v>
      </c>
      <c r="C65" s="31">
        <v>13</v>
      </c>
      <c r="D65" s="31" t="s">
        <v>143</v>
      </c>
      <c r="F65" s="31" t="s">
        <v>143</v>
      </c>
      <c r="G65" s="31">
        <v>5</v>
      </c>
      <c r="H65" s="31" t="s">
        <v>144</v>
      </c>
    </row>
    <row r="66" spans="1:8" s="31" customFormat="1" x14ac:dyDescent="0.25">
      <c r="A66" s="105"/>
      <c r="B66" s="31" t="s">
        <v>146</v>
      </c>
      <c r="C66" s="31">
        <v>14</v>
      </c>
      <c r="D66" s="31" t="s">
        <v>143</v>
      </c>
      <c r="E66" s="31" t="s">
        <v>147</v>
      </c>
      <c r="F66" s="31" t="s">
        <v>143</v>
      </c>
      <c r="G66" s="31">
        <v>2</v>
      </c>
      <c r="H66" s="31" t="s">
        <v>148</v>
      </c>
    </row>
    <row r="67" spans="1:8" s="107" customFormat="1" x14ac:dyDescent="0.25">
      <c r="A67" s="106"/>
      <c r="B67" s="107" t="s">
        <v>60</v>
      </c>
      <c r="C67" s="107">
        <v>15</v>
      </c>
      <c r="D67" s="107" t="s">
        <v>143</v>
      </c>
      <c r="E67" s="107" t="s">
        <v>143</v>
      </c>
      <c r="F67" s="107" t="s">
        <v>143</v>
      </c>
      <c r="G67" s="107">
        <v>5</v>
      </c>
    </row>
    <row r="68" spans="1:8" s="108" customFormat="1" x14ac:dyDescent="0.25">
      <c r="A68" s="103" t="s">
        <v>149</v>
      </c>
      <c r="B68" s="108" t="s">
        <v>61</v>
      </c>
      <c r="C68" s="108">
        <v>20</v>
      </c>
      <c r="E68" s="108" t="s">
        <v>147</v>
      </c>
      <c r="F68" s="108" t="s">
        <v>143</v>
      </c>
      <c r="G68" s="108">
        <v>4</v>
      </c>
    </row>
    <row r="69" spans="1:8" s="98" customFormat="1" x14ac:dyDescent="0.25">
      <c r="A69" s="106"/>
      <c r="B69" s="98" t="s">
        <v>150</v>
      </c>
      <c r="C69" s="98">
        <v>37</v>
      </c>
      <c r="E69" s="98" t="s">
        <v>147</v>
      </c>
      <c r="F69" s="98" t="s">
        <v>143</v>
      </c>
      <c r="G69" s="98">
        <v>4</v>
      </c>
      <c r="H69" s="98" t="s">
        <v>151</v>
      </c>
    </row>
    <row r="70" spans="1:8" s="104" customFormat="1" x14ac:dyDescent="0.25">
      <c r="A70" s="103" t="s">
        <v>152</v>
      </c>
      <c r="B70" s="104" t="s">
        <v>153</v>
      </c>
      <c r="C70" s="104">
        <v>52</v>
      </c>
      <c r="D70" s="104" t="s">
        <v>143</v>
      </c>
      <c r="F70" s="104" t="s">
        <v>143</v>
      </c>
      <c r="G70" s="104">
        <v>2</v>
      </c>
    </row>
    <row r="71" spans="1:8" s="109" customFormat="1" x14ac:dyDescent="0.25">
      <c r="A71" s="105"/>
      <c r="B71" s="109" t="s">
        <v>62</v>
      </c>
      <c r="C71" s="109">
        <v>21</v>
      </c>
      <c r="F71" s="109" t="s">
        <v>147</v>
      </c>
      <c r="G71" s="109">
        <v>5</v>
      </c>
    </row>
    <row r="72" spans="1:8" s="31" customFormat="1" x14ac:dyDescent="0.25">
      <c r="A72" s="105"/>
      <c r="B72" s="31" t="s">
        <v>154</v>
      </c>
      <c r="C72" s="31">
        <v>74</v>
      </c>
      <c r="F72" s="31" t="s">
        <v>147</v>
      </c>
      <c r="G72" s="31">
        <v>3</v>
      </c>
      <c r="H72" s="31" t="s">
        <v>155</v>
      </c>
    </row>
    <row r="73" spans="1:8" s="98" customFormat="1" x14ac:dyDescent="0.25">
      <c r="A73" s="106"/>
      <c r="B73" s="98" t="s">
        <v>156</v>
      </c>
      <c r="C73" s="98">
        <v>54</v>
      </c>
      <c r="G73" s="98">
        <v>1</v>
      </c>
      <c r="H73" s="98" t="s">
        <v>157</v>
      </c>
    </row>
    <row r="74" spans="1:8" s="110" customFormat="1" x14ac:dyDescent="0.25">
      <c r="A74" s="103" t="s">
        <v>158</v>
      </c>
      <c r="B74" s="110" t="s">
        <v>105</v>
      </c>
      <c r="C74" s="110">
        <v>116</v>
      </c>
      <c r="D74" s="110" t="s">
        <v>143</v>
      </c>
      <c r="F74" s="110" t="s">
        <v>147</v>
      </c>
      <c r="G74" s="110">
        <v>5</v>
      </c>
    </row>
    <row r="75" spans="1:8" s="111" customFormat="1" x14ac:dyDescent="0.25">
      <c r="A75" s="105"/>
      <c r="B75" s="111" t="s">
        <v>159</v>
      </c>
      <c r="C75" s="111">
        <v>136</v>
      </c>
      <c r="D75" s="111" t="s">
        <v>143</v>
      </c>
      <c r="E75" s="111" t="s">
        <v>143</v>
      </c>
      <c r="F75" s="111" t="s">
        <v>147</v>
      </c>
      <c r="G75" s="111">
        <v>4</v>
      </c>
      <c r="H75" s="111" t="s">
        <v>160</v>
      </c>
    </row>
    <row r="76" spans="1:8" s="111" customFormat="1" x14ac:dyDescent="0.25">
      <c r="A76" s="105"/>
      <c r="B76" s="111" t="s">
        <v>161</v>
      </c>
      <c r="C76" s="111">
        <v>272</v>
      </c>
      <c r="F76" s="111" t="s">
        <v>147</v>
      </c>
      <c r="G76" s="111">
        <v>3</v>
      </c>
    </row>
    <row r="77" spans="1:8" s="107" customFormat="1" x14ac:dyDescent="0.25">
      <c r="A77" s="106"/>
      <c r="B77" s="107" t="s">
        <v>162</v>
      </c>
      <c r="C77" s="107">
        <v>167</v>
      </c>
      <c r="F77" s="107" t="s">
        <v>147</v>
      </c>
      <c r="G77" s="107">
        <v>4</v>
      </c>
      <c r="H77" s="107" t="s">
        <v>163</v>
      </c>
    </row>
    <row r="78" spans="1:8" s="104" customFormat="1" x14ac:dyDescent="0.25">
      <c r="A78" s="103" t="s">
        <v>164</v>
      </c>
      <c r="B78" s="104" t="s">
        <v>165</v>
      </c>
      <c r="C78" s="104">
        <v>10</v>
      </c>
      <c r="E78" s="104" t="s">
        <v>143</v>
      </c>
      <c r="F78" s="104" t="s">
        <v>143</v>
      </c>
      <c r="G78" s="104">
        <v>2</v>
      </c>
    </row>
    <row r="79" spans="1:8" s="107" customFormat="1" x14ac:dyDescent="0.25">
      <c r="A79" s="106"/>
      <c r="B79" s="107" t="s">
        <v>64</v>
      </c>
      <c r="C79" s="107">
        <v>34</v>
      </c>
      <c r="D79" s="107" t="s">
        <v>143</v>
      </c>
      <c r="E79" s="107" t="s">
        <v>143</v>
      </c>
      <c r="F79" s="107" t="s">
        <v>143</v>
      </c>
      <c r="G79" s="107">
        <v>4</v>
      </c>
    </row>
  </sheetData>
  <mergeCells count="6">
    <mergeCell ref="D62:F62"/>
    <mergeCell ref="A64:A67"/>
    <mergeCell ref="A68:A69"/>
    <mergeCell ref="A70:A73"/>
    <mergeCell ref="A74:A77"/>
    <mergeCell ref="A78:A7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01CE-C9E2-4BBF-8B3F-42A267774500}">
  <sheetPr>
    <tabColor theme="8"/>
  </sheetPr>
  <dimension ref="A1:R57"/>
  <sheetViews>
    <sheetView workbookViewId="0"/>
  </sheetViews>
  <sheetFormatPr defaultColWidth="9.140625" defaultRowHeight="15" x14ac:dyDescent="0.25"/>
  <cols>
    <col min="1" max="1" width="9.140625" style="31"/>
    <col min="2" max="2" width="26.7109375" style="55" bestFit="1" customWidth="1"/>
    <col min="3" max="3" width="12" style="31" bestFit="1" customWidth="1"/>
    <col min="4" max="7" width="9.140625" style="31"/>
    <col min="8" max="8" width="11.85546875" style="31" bestFit="1" customWidth="1"/>
    <col min="9" max="9" width="16.140625" style="31" bestFit="1" customWidth="1"/>
    <col min="10" max="10" width="14" style="31" bestFit="1" customWidth="1"/>
    <col min="11" max="14" width="9.140625" style="31"/>
    <col min="15" max="15" width="11.85546875" style="31" bestFit="1" customWidth="1"/>
    <col min="16" max="16384" width="9.140625" style="31"/>
  </cols>
  <sheetData>
    <row r="1" spans="1:18" ht="15.75" thickBot="1" x14ac:dyDescent="0.3">
      <c r="B1" s="112" t="s">
        <v>166</v>
      </c>
      <c r="C1" s="113">
        <v>6.5305263157894737</v>
      </c>
    </row>
    <row r="2" spans="1:18" s="118" customFormat="1" x14ac:dyDescent="0.25">
      <c r="A2" s="114" t="s">
        <v>167</v>
      </c>
      <c r="B2" s="115" t="s">
        <v>168</v>
      </c>
      <c r="C2" s="116" t="s">
        <v>169</v>
      </c>
      <c r="D2" s="116" t="s">
        <v>169</v>
      </c>
      <c r="E2" s="116" t="s">
        <v>169</v>
      </c>
      <c r="F2" s="116" t="s">
        <v>169</v>
      </c>
      <c r="G2" s="116" t="s">
        <v>169</v>
      </c>
      <c r="H2" s="116" t="s">
        <v>169</v>
      </c>
      <c r="I2" s="116" t="s">
        <v>169</v>
      </c>
      <c r="J2" s="116" t="s">
        <v>169</v>
      </c>
      <c r="K2" s="117" t="s">
        <v>169</v>
      </c>
      <c r="L2" s="117" t="s">
        <v>169</v>
      </c>
      <c r="M2" s="117" t="s">
        <v>169</v>
      </c>
    </row>
    <row r="3" spans="1:18" s="109" customFormat="1" x14ac:dyDescent="0.25">
      <c r="A3" s="119"/>
      <c r="B3" s="120" t="s">
        <v>170</v>
      </c>
      <c r="C3" s="121" t="s">
        <v>171</v>
      </c>
      <c r="D3" s="121" t="s">
        <v>171</v>
      </c>
      <c r="E3" s="121" t="s">
        <v>172</v>
      </c>
      <c r="F3" s="121">
        <v>1</v>
      </c>
      <c r="G3" s="121" t="s">
        <v>173</v>
      </c>
      <c r="H3" s="121" t="s">
        <v>174</v>
      </c>
      <c r="I3" s="121" t="s">
        <v>175</v>
      </c>
      <c r="J3" s="121" t="s">
        <v>176</v>
      </c>
      <c r="K3" s="122" t="s">
        <v>177</v>
      </c>
      <c r="L3" s="122" t="s">
        <v>177</v>
      </c>
      <c r="M3" s="122" t="s">
        <v>178</v>
      </c>
    </row>
    <row r="4" spans="1:18" s="109" customFormat="1" ht="15.75" thickBot="1" x14ac:dyDescent="0.3">
      <c r="A4" s="123"/>
      <c r="B4" s="120" t="s">
        <v>179</v>
      </c>
      <c r="C4" s="121">
        <v>200</v>
      </c>
      <c r="D4" s="121">
        <v>118</v>
      </c>
      <c r="E4" s="121">
        <v>69</v>
      </c>
      <c r="F4" s="121">
        <v>15</v>
      </c>
      <c r="G4" s="121">
        <v>200</v>
      </c>
      <c r="H4" s="121">
        <v>200</v>
      </c>
      <c r="I4" s="121">
        <v>200</v>
      </c>
      <c r="J4" s="121">
        <v>200</v>
      </c>
      <c r="K4" s="122">
        <v>200</v>
      </c>
      <c r="L4" s="122">
        <v>1000</v>
      </c>
      <c r="M4" s="122">
        <v>32</v>
      </c>
    </row>
    <row r="5" spans="1:18" s="128" customFormat="1" x14ac:dyDescent="0.25">
      <c r="A5" s="124" t="s">
        <v>180</v>
      </c>
      <c r="B5" s="125" t="s">
        <v>181</v>
      </c>
      <c r="C5" s="126">
        <v>1.68</v>
      </c>
      <c r="D5" s="126"/>
      <c r="E5" s="126"/>
      <c r="F5" s="126"/>
      <c r="G5" s="126">
        <v>1.68</v>
      </c>
      <c r="H5" s="126">
        <v>1.68</v>
      </c>
      <c r="I5" s="126">
        <v>1.68</v>
      </c>
      <c r="J5" s="126">
        <v>1.68</v>
      </c>
      <c r="K5" s="127">
        <v>1.68</v>
      </c>
      <c r="L5" s="127">
        <v>30</v>
      </c>
      <c r="M5" s="127"/>
    </row>
    <row r="6" spans="1:18" s="133" customFormat="1" x14ac:dyDescent="0.25">
      <c r="A6" s="129"/>
      <c r="B6" s="130" t="s">
        <v>182</v>
      </c>
      <c r="C6" s="131">
        <v>82</v>
      </c>
      <c r="D6" s="131">
        <v>49</v>
      </c>
      <c r="E6" s="131">
        <v>54</v>
      </c>
      <c r="F6" s="131">
        <v>15</v>
      </c>
      <c r="G6" s="131">
        <v>194</v>
      </c>
      <c r="H6" s="131">
        <v>192</v>
      </c>
      <c r="I6" s="131">
        <v>194</v>
      </c>
      <c r="J6" s="131">
        <v>147</v>
      </c>
      <c r="K6" s="132">
        <v>190</v>
      </c>
      <c r="L6" s="132">
        <v>968</v>
      </c>
      <c r="M6" s="132">
        <v>32</v>
      </c>
    </row>
    <row r="7" spans="1:18" s="133" customFormat="1" ht="15.75" thickBot="1" x14ac:dyDescent="0.3">
      <c r="A7" s="134"/>
      <c r="B7" s="130" t="s">
        <v>183</v>
      </c>
      <c r="C7" s="131">
        <v>835</v>
      </c>
      <c r="D7" s="131">
        <v>624</v>
      </c>
      <c r="E7" s="131">
        <v>583</v>
      </c>
      <c r="F7" s="131">
        <v>944</v>
      </c>
      <c r="G7" s="131">
        <v>1920</v>
      </c>
      <c r="H7" s="131">
        <v>1560</v>
      </c>
      <c r="I7" s="131">
        <v>1460</v>
      </c>
      <c r="J7" s="131">
        <v>998</v>
      </c>
      <c r="K7" s="132">
        <v>1140</v>
      </c>
      <c r="L7" s="132">
        <v>5590</v>
      </c>
      <c r="M7" s="132">
        <v>2590</v>
      </c>
    </row>
    <row r="8" spans="1:18" s="139" customFormat="1" x14ac:dyDescent="0.25">
      <c r="A8" s="135" t="s">
        <v>184</v>
      </c>
      <c r="B8" s="136" t="s">
        <v>185</v>
      </c>
      <c r="C8" s="137">
        <f t="shared" ref="C8:K8" si="0">(C5*60+C7)/60/60/24</f>
        <v>1.0831018518518518E-2</v>
      </c>
      <c r="D8" s="137">
        <f t="shared" si="0"/>
        <v>7.2222222222222228E-3</v>
      </c>
      <c r="E8" s="137">
        <f t="shared" si="0"/>
        <v>6.7476851851851856E-3</v>
      </c>
      <c r="F8" s="137">
        <f t="shared" si="0"/>
        <v>1.0925925925925924E-2</v>
      </c>
      <c r="G8" s="137">
        <f t="shared" si="0"/>
        <v>2.338888888888889E-2</v>
      </c>
      <c r="H8" s="137">
        <f t="shared" si="0"/>
        <v>1.922222222222222E-2</v>
      </c>
      <c r="I8" s="137">
        <f t="shared" si="0"/>
        <v>1.8064814814814815E-2</v>
      </c>
      <c r="J8" s="137">
        <f t="shared" si="0"/>
        <v>1.2717592592592593E-2</v>
      </c>
      <c r="K8" s="138">
        <f t="shared" si="0"/>
        <v>1.4361111111111111E-2</v>
      </c>
      <c r="L8" s="138">
        <f>(L5*60+L7)/60/60/24</f>
        <v>8.5532407407407418E-2</v>
      </c>
      <c r="M8" s="138">
        <f>(M5*60+M7)/60/60/24</f>
        <v>2.9976851851851852E-2</v>
      </c>
    </row>
    <row r="9" spans="1:18" s="111" customFormat="1" x14ac:dyDescent="0.25">
      <c r="A9" s="140"/>
      <c r="B9" s="141" t="s">
        <v>186</v>
      </c>
      <c r="C9" s="142">
        <f t="shared" ref="C9:L9" si="1">C6/C4</f>
        <v>0.41</v>
      </c>
      <c r="D9" s="142">
        <f t="shared" si="1"/>
        <v>0.4152542372881356</v>
      </c>
      <c r="E9" s="142">
        <f t="shared" si="1"/>
        <v>0.78260869565217395</v>
      </c>
      <c r="F9" s="142">
        <f t="shared" si="1"/>
        <v>1</v>
      </c>
      <c r="G9" s="142">
        <f t="shared" si="1"/>
        <v>0.97</v>
      </c>
      <c r="H9" s="142">
        <f t="shared" si="1"/>
        <v>0.96</v>
      </c>
      <c r="I9" s="142">
        <f t="shared" si="1"/>
        <v>0.97</v>
      </c>
      <c r="J9" s="142">
        <f t="shared" si="1"/>
        <v>0.73499999999999999</v>
      </c>
      <c r="K9" s="143">
        <f t="shared" si="1"/>
        <v>0.95</v>
      </c>
      <c r="L9" s="143">
        <f t="shared" si="1"/>
        <v>0.96799999999999997</v>
      </c>
      <c r="M9" s="143">
        <f>M6/M4</f>
        <v>1</v>
      </c>
    </row>
    <row r="10" spans="1:18" s="111" customFormat="1" x14ac:dyDescent="0.25">
      <c r="A10" s="140"/>
      <c r="B10" s="141" t="s">
        <v>187</v>
      </c>
      <c r="C10" s="144">
        <f t="shared" ref="C10:K10" si="2">C8/C6*60*60*24</f>
        <v>11.412195121951218</v>
      </c>
      <c r="D10" s="144">
        <f t="shared" si="2"/>
        <v>12.73469387755102</v>
      </c>
      <c r="E10" s="144">
        <f t="shared" si="2"/>
        <v>10.796296296296296</v>
      </c>
      <c r="F10" s="144">
        <f t="shared" si="2"/>
        <v>62.933333333333323</v>
      </c>
      <c r="G10" s="144">
        <f t="shared" si="2"/>
        <v>10.416494845360825</v>
      </c>
      <c r="H10" s="144">
        <f t="shared" si="2"/>
        <v>8.65</v>
      </c>
      <c r="I10" s="144">
        <f t="shared" si="2"/>
        <v>8.0453608247422679</v>
      </c>
      <c r="J10" s="144">
        <f t="shared" si="2"/>
        <v>7.4748299319727884</v>
      </c>
      <c r="K10" s="145">
        <f t="shared" si="2"/>
        <v>6.5305263157894737</v>
      </c>
      <c r="L10" s="145">
        <f>L8/L6*60*60*24</f>
        <v>7.634297520661157</v>
      </c>
      <c r="M10" s="145">
        <f>M8/M6*60*60*24</f>
        <v>80.9375</v>
      </c>
    </row>
    <row r="11" spans="1:18" s="150" customFormat="1" ht="15.75" thickBot="1" x14ac:dyDescent="0.3">
      <c r="A11" s="146"/>
      <c r="B11" s="147" t="s">
        <v>188</v>
      </c>
      <c r="C11" s="148">
        <f t="shared" ref="C11:H11" si="3">$C$1*C4/3600/24</f>
        <v>1.5116959064327487E-2</v>
      </c>
      <c r="D11" s="148">
        <f t="shared" si="3"/>
        <v>8.919005847953217E-3</v>
      </c>
      <c r="E11" s="148">
        <f t="shared" si="3"/>
        <v>5.215350877192982E-3</v>
      </c>
      <c r="F11" s="148">
        <f t="shared" si="3"/>
        <v>1.1337719298245613E-3</v>
      </c>
      <c r="G11" s="148">
        <f t="shared" si="3"/>
        <v>1.5116959064327487E-2</v>
      </c>
      <c r="H11" s="148">
        <f t="shared" si="3"/>
        <v>1.5116959064327487E-2</v>
      </c>
      <c r="I11" s="148">
        <f>$C$1*I4/3600/24</f>
        <v>1.5116959064327487E-2</v>
      </c>
      <c r="J11" s="148">
        <f>$C$1*J4/3600/24</f>
        <v>1.5116959064327487E-2</v>
      </c>
      <c r="K11" s="149">
        <f>$C$1*K4/3600/24</f>
        <v>1.5116959064327487E-2</v>
      </c>
      <c r="L11" s="149">
        <f>$C$1*L4/3600/24</f>
        <v>7.5584795321637421E-2</v>
      </c>
      <c r="M11" s="149">
        <f>$C$1*M4/3600/24</f>
        <v>2.4187134502923978E-3</v>
      </c>
    </row>
    <row r="12" spans="1:18" ht="15.75" thickBot="1" x14ac:dyDescent="0.3">
      <c r="B12" s="112" t="s">
        <v>189</v>
      </c>
    </row>
    <row r="13" spans="1:18" s="118" customFormat="1" x14ac:dyDescent="0.25">
      <c r="A13" s="114" t="s">
        <v>167</v>
      </c>
      <c r="B13" s="115" t="s">
        <v>190</v>
      </c>
      <c r="C13" s="117" t="s">
        <v>191</v>
      </c>
      <c r="D13" s="117" t="s">
        <v>191</v>
      </c>
      <c r="E13" s="117" t="s">
        <v>191</v>
      </c>
      <c r="F13" s="117" t="s">
        <v>191</v>
      </c>
      <c r="G13" s="117" t="s">
        <v>192</v>
      </c>
      <c r="H13" s="117" t="s">
        <v>192</v>
      </c>
      <c r="I13" s="117" t="s">
        <v>193</v>
      </c>
      <c r="J13" s="117" t="s">
        <v>193</v>
      </c>
      <c r="K13" s="117" t="s">
        <v>194</v>
      </c>
      <c r="L13" s="117" t="s">
        <v>194</v>
      </c>
      <c r="M13" s="117" t="s">
        <v>194</v>
      </c>
      <c r="N13" s="117" t="s">
        <v>194</v>
      </c>
      <c r="O13" s="117" t="s">
        <v>192</v>
      </c>
      <c r="P13" s="117"/>
      <c r="Q13" s="117"/>
      <c r="R13" s="117"/>
    </row>
    <row r="14" spans="1:18" s="109" customFormat="1" x14ac:dyDescent="0.25">
      <c r="A14" s="119"/>
      <c r="B14" s="120" t="s">
        <v>195</v>
      </c>
      <c r="C14" s="122" t="s">
        <v>196</v>
      </c>
      <c r="D14" s="122" t="s">
        <v>197</v>
      </c>
      <c r="E14" s="122" t="s">
        <v>198</v>
      </c>
      <c r="F14" s="122" t="s">
        <v>199</v>
      </c>
      <c r="G14" s="122" t="s">
        <v>200</v>
      </c>
      <c r="H14" s="122" t="s">
        <v>201</v>
      </c>
      <c r="I14" s="122" t="s">
        <v>202</v>
      </c>
      <c r="J14" s="122" t="s">
        <v>203</v>
      </c>
      <c r="K14" s="122" t="s">
        <v>204</v>
      </c>
      <c r="L14" s="122" t="s">
        <v>205</v>
      </c>
      <c r="M14" s="122" t="s">
        <v>206</v>
      </c>
      <c r="N14" s="122" t="s">
        <v>207</v>
      </c>
      <c r="O14" s="122" t="s">
        <v>201</v>
      </c>
      <c r="P14" s="122"/>
      <c r="Q14" s="122"/>
      <c r="R14" s="122"/>
    </row>
    <row r="15" spans="1:18" s="109" customFormat="1" ht="15.75" thickBot="1" x14ac:dyDescent="0.3">
      <c r="A15" s="119"/>
      <c r="B15" s="120" t="s">
        <v>208</v>
      </c>
      <c r="C15" s="122">
        <v>200</v>
      </c>
      <c r="D15" s="122">
        <v>200</v>
      </c>
      <c r="E15" s="122">
        <v>200</v>
      </c>
      <c r="F15" s="122">
        <v>200</v>
      </c>
      <c r="G15" s="122">
        <v>200</v>
      </c>
      <c r="H15" s="122">
        <v>200</v>
      </c>
      <c r="I15" s="122">
        <v>200</v>
      </c>
      <c r="J15" s="122">
        <v>200</v>
      </c>
      <c r="K15" s="122">
        <v>200</v>
      </c>
      <c r="L15" s="122">
        <v>200</v>
      </c>
      <c r="M15" s="122">
        <v>200</v>
      </c>
      <c r="N15" s="122">
        <v>200</v>
      </c>
      <c r="O15" s="122">
        <v>1000</v>
      </c>
      <c r="P15" s="122"/>
      <c r="Q15" s="122"/>
      <c r="R15" s="122"/>
    </row>
    <row r="16" spans="1:18" s="128" customFormat="1" x14ac:dyDescent="0.25">
      <c r="A16" s="151" t="s">
        <v>180</v>
      </c>
      <c r="B16" s="125" t="s">
        <v>54</v>
      </c>
      <c r="C16" s="152">
        <v>0</v>
      </c>
      <c r="D16" s="152">
        <v>0</v>
      </c>
      <c r="E16" s="153">
        <v>0</v>
      </c>
      <c r="F16" s="153">
        <v>0</v>
      </c>
      <c r="G16" s="153"/>
      <c r="H16" s="153">
        <v>1.3194444444444443E-3</v>
      </c>
      <c r="I16" s="153"/>
      <c r="J16" s="153"/>
      <c r="K16" s="153"/>
      <c r="L16" s="153"/>
      <c r="M16" s="153"/>
      <c r="N16" s="153">
        <v>5.6712962962962956E-4</v>
      </c>
      <c r="O16" s="154">
        <v>4.027777777777778E-2</v>
      </c>
    </row>
    <row r="17" spans="1:18" s="133" customFormat="1" x14ac:dyDescent="0.25">
      <c r="A17" s="155"/>
      <c r="B17" s="130" t="s">
        <v>209</v>
      </c>
      <c r="C17" s="156">
        <v>4.2299999999999997E-2</v>
      </c>
      <c r="D17" s="156">
        <v>3.9100000000000003E-2</v>
      </c>
      <c r="E17" s="157">
        <v>4.0099999999999997E-2</v>
      </c>
      <c r="F17" s="157">
        <v>3.8300000000000001E-2</v>
      </c>
      <c r="G17" s="157"/>
      <c r="H17" s="157">
        <v>2.6200000000000001E-2</v>
      </c>
      <c r="I17" s="157"/>
      <c r="J17" s="157"/>
      <c r="K17" s="157"/>
      <c r="L17" s="157"/>
      <c r="M17" s="157"/>
      <c r="N17" s="157">
        <v>6.3E-2</v>
      </c>
      <c r="O17" s="157">
        <v>1.6400000000000001E-2</v>
      </c>
    </row>
    <row r="18" spans="1:18" s="162" customFormat="1" ht="15.75" thickBot="1" x14ac:dyDescent="0.3">
      <c r="A18" s="158"/>
      <c r="B18" s="159" t="s">
        <v>210</v>
      </c>
      <c r="C18" s="160"/>
      <c r="D18" s="160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>
        <v>4.87E-2</v>
      </c>
    </row>
    <row r="19" spans="1:18" ht="15.75" thickBot="1" x14ac:dyDescent="0.3">
      <c r="B19" s="112" t="s">
        <v>211</v>
      </c>
      <c r="C19" s="113">
        <v>2.1506849315068495</v>
      </c>
    </row>
    <row r="20" spans="1:18" s="118" customFormat="1" x14ac:dyDescent="0.25">
      <c r="A20" s="114" t="s">
        <v>167</v>
      </c>
      <c r="B20" s="115" t="s">
        <v>212</v>
      </c>
      <c r="C20" s="116" t="s">
        <v>213</v>
      </c>
      <c r="D20" s="117" t="s">
        <v>213</v>
      </c>
      <c r="E20" s="117" t="s">
        <v>213</v>
      </c>
    </row>
    <row r="21" spans="1:18" s="109" customFormat="1" x14ac:dyDescent="0.25">
      <c r="A21" s="119"/>
      <c r="B21" s="120" t="s">
        <v>214</v>
      </c>
      <c r="C21" s="121">
        <v>1000</v>
      </c>
      <c r="D21" s="122">
        <v>1000</v>
      </c>
      <c r="E21" s="122">
        <v>2000</v>
      </c>
    </row>
    <row r="22" spans="1:18" s="109" customFormat="1" ht="15.75" thickBot="1" x14ac:dyDescent="0.3">
      <c r="A22" s="123"/>
      <c r="B22" s="120" t="s">
        <v>215</v>
      </c>
      <c r="C22" s="121">
        <v>500</v>
      </c>
      <c r="D22" s="122">
        <v>735</v>
      </c>
      <c r="E22" s="122">
        <v>730</v>
      </c>
    </row>
    <row r="23" spans="1:18" s="166" customFormat="1" ht="15.75" thickBot="1" x14ac:dyDescent="0.3">
      <c r="A23" s="163" t="s">
        <v>180</v>
      </c>
      <c r="B23" s="163" t="s">
        <v>183</v>
      </c>
      <c r="C23" s="164">
        <v>1130</v>
      </c>
      <c r="D23" s="165">
        <v>1870</v>
      </c>
      <c r="E23" s="165">
        <v>3140</v>
      </c>
    </row>
    <row r="24" spans="1:18" s="139" customFormat="1" x14ac:dyDescent="0.25">
      <c r="A24" s="135" t="s">
        <v>184</v>
      </c>
      <c r="B24" s="136" t="s">
        <v>185</v>
      </c>
      <c r="C24" s="137">
        <f>C23/60/60/24</f>
        <v>1.3078703703703703E-2</v>
      </c>
      <c r="D24" s="138">
        <f>D23/60/60/24</f>
        <v>2.164351851851852E-2</v>
      </c>
      <c r="E24" s="138">
        <f>E23/60/60/24</f>
        <v>3.6342592592592593E-2</v>
      </c>
    </row>
    <row r="25" spans="1:18" s="111" customFormat="1" x14ac:dyDescent="0.25">
      <c r="A25" s="140"/>
      <c r="B25" s="141" t="s">
        <v>216</v>
      </c>
      <c r="C25" s="167">
        <f>C21*C22</f>
        <v>500000</v>
      </c>
      <c r="D25" s="168">
        <f>D21*D22</f>
        <v>735000</v>
      </c>
      <c r="E25" s="168">
        <f>E21*E22</f>
        <v>1460000</v>
      </c>
    </row>
    <row r="26" spans="1:18" s="111" customFormat="1" x14ac:dyDescent="0.25">
      <c r="A26" s="140"/>
      <c r="B26" s="141" t="s">
        <v>217</v>
      </c>
      <c r="C26" s="144">
        <f>C24/C25*60*60*24*1000</f>
        <v>2.2599999999999998</v>
      </c>
      <c r="D26" s="145">
        <f>D24/D25*60*60*24*1000</f>
        <v>2.5442176870748301</v>
      </c>
      <c r="E26" s="145">
        <f>E24/E25*60*60*24*1000</f>
        <v>2.1506849315068495</v>
      </c>
    </row>
    <row r="27" spans="1:18" s="150" customFormat="1" ht="15.75" thickBot="1" x14ac:dyDescent="0.3">
      <c r="A27" s="146"/>
      <c r="B27" s="147" t="s">
        <v>188</v>
      </c>
      <c r="C27" s="148">
        <f>$C$19*C25/3600/24/1000</f>
        <v>1.2446093353627601E-2</v>
      </c>
      <c r="D27" s="149">
        <f>$C$19*D25/3600/24/1000</f>
        <v>1.8295757229832576E-2</v>
      </c>
      <c r="E27" s="149">
        <f>$C$19*E25/3600/24/1000</f>
        <v>3.6342592592592586E-2</v>
      </c>
    </row>
    <row r="28" spans="1:18" ht="15.75" thickBot="1" x14ac:dyDescent="0.3">
      <c r="B28" s="112" t="s">
        <v>218</v>
      </c>
    </row>
    <row r="29" spans="1:18" s="118" customFormat="1" x14ac:dyDescent="0.25">
      <c r="A29" s="114" t="s">
        <v>167</v>
      </c>
      <c r="B29" s="115" t="s">
        <v>190</v>
      </c>
      <c r="C29" s="117" t="s">
        <v>191</v>
      </c>
      <c r="D29" s="117" t="s">
        <v>191</v>
      </c>
      <c r="E29" s="117" t="s">
        <v>191</v>
      </c>
      <c r="F29" s="117" t="s">
        <v>191</v>
      </c>
      <c r="G29" s="117" t="s">
        <v>192</v>
      </c>
      <c r="H29" s="117" t="s">
        <v>192</v>
      </c>
      <c r="I29" s="117" t="s">
        <v>193</v>
      </c>
      <c r="J29" s="117" t="s">
        <v>193</v>
      </c>
      <c r="K29" s="117" t="s">
        <v>194</v>
      </c>
      <c r="L29" s="117" t="s">
        <v>194</v>
      </c>
      <c r="M29" s="117" t="s">
        <v>194</v>
      </c>
      <c r="N29" s="117" t="s">
        <v>194</v>
      </c>
      <c r="O29" s="117"/>
      <c r="P29" s="117"/>
      <c r="Q29" s="117"/>
      <c r="R29" s="117"/>
    </row>
    <row r="30" spans="1:18" s="109" customFormat="1" x14ac:dyDescent="0.25">
      <c r="A30" s="119"/>
      <c r="B30" s="120" t="s">
        <v>195</v>
      </c>
      <c r="C30" s="122" t="s">
        <v>196</v>
      </c>
      <c r="D30" s="122" t="s">
        <v>197</v>
      </c>
      <c r="E30" s="122" t="s">
        <v>198</v>
      </c>
      <c r="F30" s="122" t="s">
        <v>199</v>
      </c>
      <c r="G30" s="122" t="s">
        <v>200</v>
      </c>
      <c r="H30" s="122" t="s">
        <v>201</v>
      </c>
      <c r="I30" s="122" t="s">
        <v>202</v>
      </c>
      <c r="J30" s="122" t="s">
        <v>203</v>
      </c>
      <c r="K30" s="122" t="s">
        <v>204</v>
      </c>
      <c r="L30" s="122" t="s">
        <v>205</v>
      </c>
      <c r="M30" s="122" t="s">
        <v>206</v>
      </c>
      <c r="N30" s="122" t="s">
        <v>207</v>
      </c>
      <c r="O30" s="122"/>
      <c r="P30" s="122"/>
      <c r="Q30" s="122"/>
      <c r="R30" s="122"/>
    </row>
    <row r="31" spans="1:18" s="109" customFormat="1" ht="15.75" thickBot="1" x14ac:dyDescent="0.3">
      <c r="A31" s="119"/>
      <c r="B31" s="120" t="s">
        <v>208</v>
      </c>
      <c r="C31" s="122">
        <v>1000</v>
      </c>
      <c r="D31" s="122">
        <v>1000</v>
      </c>
      <c r="E31" s="122">
        <v>1000</v>
      </c>
      <c r="F31" s="122">
        <v>1000</v>
      </c>
      <c r="G31" s="122">
        <v>1000</v>
      </c>
      <c r="H31" s="122">
        <v>1000</v>
      </c>
      <c r="I31" s="122">
        <v>1000</v>
      </c>
      <c r="J31" s="122">
        <v>1000</v>
      </c>
      <c r="K31" s="122">
        <v>1000</v>
      </c>
      <c r="L31" s="122">
        <v>1000</v>
      </c>
      <c r="M31" s="122">
        <v>1000</v>
      </c>
      <c r="N31" s="122">
        <v>1000</v>
      </c>
      <c r="O31" s="122"/>
      <c r="P31" s="122"/>
      <c r="Q31" s="122"/>
      <c r="R31" s="122"/>
    </row>
    <row r="32" spans="1:18" s="128" customFormat="1" x14ac:dyDescent="0.25">
      <c r="A32" s="151" t="s">
        <v>180</v>
      </c>
      <c r="B32" s="125" t="s">
        <v>54</v>
      </c>
      <c r="C32" s="152"/>
      <c r="D32" s="152"/>
      <c r="E32" s="152"/>
      <c r="F32" s="152"/>
      <c r="G32" s="152">
        <v>1.5277777777777777E-2</v>
      </c>
      <c r="H32" s="153"/>
      <c r="I32" s="153"/>
      <c r="J32" s="153"/>
      <c r="K32" s="153"/>
      <c r="L32" s="153"/>
      <c r="M32" s="153"/>
      <c r="N32" s="153"/>
    </row>
    <row r="33" spans="1:14" s="133" customFormat="1" x14ac:dyDescent="0.25">
      <c r="A33" s="155"/>
      <c r="B33" s="130" t="s">
        <v>219</v>
      </c>
      <c r="C33" s="169"/>
      <c r="D33" s="156"/>
      <c r="E33" s="157"/>
      <c r="F33" s="169"/>
      <c r="G33" s="157">
        <v>1.9699999999999999E-2</v>
      </c>
      <c r="H33" s="157"/>
      <c r="I33" s="157"/>
      <c r="J33" s="157"/>
      <c r="K33" s="157"/>
      <c r="L33" s="157"/>
      <c r="M33" s="157"/>
      <c r="N33" s="157"/>
    </row>
    <row r="34" spans="1:14" s="162" customFormat="1" ht="15.75" thickBot="1" x14ac:dyDescent="0.3">
      <c r="A34" s="158"/>
      <c r="B34" s="159" t="s">
        <v>220</v>
      </c>
      <c r="C34" s="170"/>
      <c r="D34" s="160"/>
      <c r="E34" s="161"/>
      <c r="F34" s="170"/>
      <c r="G34" s="161">
        <v>7.1499999999999994E-2</v>
      </c>
      <c r="H34" s="161"/>
      <c r="I34" s="161"/>
      <c r="J34" s="161"/>
      <c r="K34" s="161"/>
      <c r="L34" s="161"/>
      <c r="M34" s="161"/>
      <c r="N34" s="161"/>
    </row>
    <row r="35" spans="1:14" ht="15.75" thickBot="1" x14ac:dyDescent="0.3">
      <c r="B35" s="112" t="s">
        <v>221</v>
      </c>
      <c r="C35" s="113">
        <v>2.44</v>
      </c>
    </row>
    <row r="36" spans="1:14" s="118" customFormat="1" x14ac:dyDescent="0.25">
      <c r="A36" s="114" t="s">
        <v>167</v>
      </c>
      <c r="B36" s="115" t="s">
        <v>212</v>
      </c>
      <c r="C36" s="117" t="s">
        <v>213</v>
      </c>
      <c r="D36" s="117" t="s">
        <v>213</v>
      </c>
      <c r="E36" s="117" t="s">
        <v>213</v>
      </c>
    </row>
    <row r="37" spans="1:14" s="109" customFormat="1" ht="15.75" thickBot="1" x14ac:dyDescent="0.3">
      <c r="A37" s="119"/>
      <c r="B37" s="120" t="s">
        <v>214</v>
      </c>
      <c r="C37" s="122">
        <v>1000</v>
      </c>
      <c r="D37" s="122">
        <v>10000</v>
      </c>
      <c r="E37" s="122">
        <v>100000</v>
      </c>
    </row>
    <row r="38" spans="1:14" s="166" customFormat="1" ht="15.75" thickBot="1" x14ac:dyDescent="0.3">
      <c r="A38" s="163" t="s">
        <v>180</v>
      </c>
      <c r="B38" s="163" t="s">
        <v>183</v>
      </c>
      <c r="C38" s="165">
        <v>4.79</v>
      </c>
      <c r="D38" s="165">
        <v>24.4</v>
      </c>
      <c r="E38" s="165">
        <v>177</v>
      </c>
    </row>
    <row r="39" spans="1:14" s="111" customFormat="1" x14ac:dyDescent="0.25">
      <c r="A39" s="140" t="s">
        <v>184</v>
      </c>
      <c r="B39" s="141" t="s">
        <v>217</v>
      </c>
      <c r="C39" s="145">
        <f>C38/C37*1000</f>
        <v>4.79</v>
      </c>
      <c r="D39" s="145">
        <f>D38/D37*1000</f>
        <v>2.44</v>
      </c>
      <c r="E39" s="145">
        <f>E38/E37*1000</f>
        <v>1.77</v>
      </c>
    </row>
    <row r="40" spans="1:14" s="150" customFormat="1" ht="15.75" thickBot="1" x14ac:dyDescent="0.3">
      <c r="A40" s="146"/>
      <c r="B40" s="147" t="s">
        <v>188</v>
      </c>
      <c r="C40" s="149">
        <f>$C$35*C37/3600/24/1000</f>
        <v>2.8240740740740743E-5</v>
      </c>
      <c r="D40" s="149">
        <f>$C$35*D37/3600/24/1000</f>
        <v>2.8240740740740738E-4</v>
      </c>
      <c r="E40" s="149">
        <f>$C$35*E37/3600/24/1000</f>
        <v>2.8240740740740739E-3</v>
      </c>
    </row>
    <row r="41" spans="1:14" ht="15.75" thickBot="1" x14ac:dyDescent="0.3">
      <c r="B41" s="112" t="s">
        <v>222</v>
      </c>
      <c r="C41" s="113">
        <v>6.5305263157894737</v>
      </c>
    </row>
    <row r="42" spans="1:14" s="118" customFormat="1" x14ac:dyDescent="0.25">
      <c r="A42" s="114" t="s">
        <v>167</v>
      </c>
      <c r="B42" s="115" t="s">
        <v>51</v>
      </c>
    </row>
    <row r="43" spans="1:14" s="109" customFormat="1" x14ac:dyDescent="0.25">
      <c r="A43" s="119"/>
      <c r="B43" s="120" t="s">
        <v>223</v>
      </c>
    </row>
    <row r="44" spans="1:14" s="109" customFormat="1" x14ac:dyDescent="0.25">
      <c r="A44" s="119"/>
      <c r="B44" s="120" t="s">
        <v>50</v>
      </c>
    </row>
    <row r="45" spans="1:14" s="109" customFormat="1" x14ac:dyDescent="0.25">
      <c r="A45" s="119"/>
      <c r="B45" s="120" t="s">
        <v>224</v>
      </c>
    </row>
    <row r="46" spans="1:14" s="109" customFormat="1" ht="15.75" thickBot="1" x14ac:dyDescent="0.3">
      <c r="A46" s="123"/>
      <c r="B46" s="120" t="s">
        <v>225</v>
      </c>
    </row>
    <row r="47" spans="1:14" s="128" customFormat="1" x14ac:dyDescent="0.25">
      <c r="A47" s="124" t="s">
        <v>180</v>
      </c>
      <c r="B47" s="125" t="s">
        <v>226</v>
      </c>
    </row>
    <row r="48" spans="1:14" s="133" customFormat="1" x14ac:dyDescent="0.25">
      <c r="A48" s="129"/>
      <c r="B48" s="130" t="s">
        <v>227</v>
      </c>
    </row>
    <row r="49" spans="1:3" s="133" customFormat="1" x14ac:dyDescent="0.25">
      <c r="A49" s="129"/>
      <c r="B49" s="130" t="s">
        <v>228</v>
      </c>
    </row>
    <row r="50" spans="1:3" s="133" customFormat="1" x14ac:dyDescent="0.25">
      <c r="A50" s="129"/>
      <c r="B50" s="130" t="s">
        <v>229</v>
      </c>
    </row>
    <row r="51" spans="1:3" s="133" customFormat="1" x14ac:dyDescent="0.25">
      <c r="A51" s="129"/>
      <c r="B51" s="130" t="s">
        <v>230</v>
      </c>
    </row>
    <row r="52" spans="1:3" s="133" customFormat="1" x14ac:dyDescent="0.25">
      <c r="A52" s="129"/>
      <c r="B52" s="130" t="s">
        <v>21</v>
      </c>
    </row>
    <row r="53" spans="1:3" s="133" customFormat="1" ht="15.75" thickBot="1" x14ac:dyDescent="0.3">
      <c r="A53" s="134"/>
      <c r="B53" s="130" t="s">
        <v>231</v>
      </c>
    </row>
    <row r="54" spans="1:3" s="139" customFormat="1" x14ac:dyDescent="0.25">
      <c r="A54" s="171" t="s">
        <v>184</v>
      </c>
      <c r="B54" s="136" t="s">
        <v>232</v>
      </c>
    </row>
    <row r="55" spans="1:3" s="150" customFormat="1" ht="15.75" thickBot="1" x14ac:dyDescent="0.3">
      <c r="A55" s="172"/>
      <c r="B55" s="147" t="s">
        <v>188</v>
      </c>
    </row>
    <row r="56" spans="1:3" x14ac:dyDescent="0.25">
      <c r="B56" s="112" t="s">
        <v>233</v>
      </c>
      <c r="C56" s="113"/>
    </row>
    <row r="57" spans="1:3" s="133" customFormat="1" x14ac:dyDescent="0.25">
      <c r="A57" s="31"/>
      <c r="B57" s="130" t="s">
        <v>231</v>
      </c>
      <c r="C57" s="133">
        <v>3.99</v>
      </c>
    </row>
  </sheetData>
  <mergeCells count="14">
    <mergeCell ref="A47:A53"/>
    <mergeCell ref="A54:A55"/>
    <mergeCell ref="A24:A27"/>
    <mergeCell ref="A29:A31"/>
    <mergeCell ref="A32:A34"/>
    <mergeCell ref="A36:A37"/>
    <mergeCell ref="A39:A40"/>
    <mergeCell ref="A42:A46"/>
    <mergeCell ref="A2:A4"/>
    <mergeCell ref="A5:A7"/>
    <mergeCell ref="A8:A11"/>
    <mergeCell ref="A13:A15"/>
    <mergeCell ref="A16:A18"/>
    <mergeCell ref="A20:A2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8100-1BB4-4150-B2C3-C8CE765247E4}">
  <sheetPr>
    <tabColor theme="8"/>
  </sheetPr>
  <dimension ref="A1:U24"/>
  <sheetViews>
    <sheetView workbookViewId="0"/>
  </sheetViews>
  <sheetFormatPr defaultColWidth="9.140625" defaultRowHeight="15" x14ac:dyDescent="0.25"/>
  <cols>
    <col min="1" max="1" width="14" style="173" bestFit="1" customWidth="1"/>
    <col min="2" max="6" width="9.140625" style="173"/>
    <col min="7" max="7" width="15.7109375" style="173" bestFit="1" customWidth="1"/>
    <col min="8" max="8" width="17.42578125" style="173" bestFit="1" customWidth="1"/>
    <col min="9" max="9" width="10.5703125" style="173" bestFit="1" customWidth="1"/>
    <col min="10" max="16384" width="9.140625" style="173"/>
  </cols>
  <sheetData>
    <row r="1" spans="1:21" ht="15.75" thickBot="1" x14ac:dyDescent="0.3">
      <c r="B1" s="174" t="s">
        <v>31</v>
      </c>
      <c r="C1" s="175" t="s">
        <v>234</v>
      </c>
      <c r="D1" s="176" t="s">
        <v>235</v>
      </c>
      <c r="E1" s="175" t="s">
        <v>236</v>
      </c>
      <c r="F1" s="176" t="s">
        <v>237</v>
      </c>
      <c r="G1" s="177" t="s">
        <v>238</v>
      </c>
      <c r="H1" s="178" t="s">
        <v>239</v>
      </c>
      <c r="I1" s="179" t="s">
        <v>240</v>
      </c>
    </row>
    <row r="2" spans="1:21" s="187" customFormat="1" ht="15.75" thickBot="1" x14ac:dyDescent="0.3">
      <c r="A2" s="180" t="s">
        <v>241</v>
      </c>
      <c r="B2" s="181"/>
      <c r="C2" s="182">
        <v>-0.22</v>
      </c>
      <c r="D2" s="183">
        <v>0.22</v>
      </c>
      <c r="E2" s="182">
        <v>-0.2</v>
      </c>
      <c r="F2" s="183">
        <v>0.2</v>
      </c>
      <c r="G2" s="184">
        <v>5.0000000000000001E-3</v>
      </c>
      <c r="H2" s="185">
        <v>1.4999999999999999E-2</v>
      </c>
      <c r="I2" s="186">
        <f>(1+F2)*(1+H2)-1</f>
        <v>0.21799999999999975</v>
      </c>
    </row>
    <row r="3" spans="1:21" x14ac:dyDescent="0.25">
      <c r="A3" s="188" t="s">
        <v>7</v>
      </c>
      <c r="B3" s="189">
        <v>36</v>
      </c>
      <c r="C3" s="190">
        <f t="shared" ref="C3:I6" si="0">$B3*(1+C$2)</f>
        <v>28.080000000000002</v>
      </c>
      <c r="D3" s="191">
        <f t="shared" si="0"/>
        <v>43.92</v>
      </c>
      <c r="E3" s="190">
        <f t="shared" si="0"/>
        <v>28.8</v>
      </c>
      <c r="F3" s="191">
        <f t="shared" si="0"/>
        <v>43.199999999999996</v>
      </c>
      <c r="G3" s="191">
        <f t="shared" si="0"/>
        <v>36.179999999999993</v>
      </c>
      <c r="H3" s="191">
        <f t="shared" si="0"/>
        <v>36.54</v>
      </c>
      <c r="I3" s="191">
        <f t="shared" si="0"/>
        <v>43.847999999999992</v>
      </c>
    </row>
    <row r="4" spans="1:21" x14ac:dyDescent="0.25">
      <c r="A4" s="192" t="s">
        <v>8</v>
      </c>
      <c r="B4" s="189">
        <v>12</v>
      </c>
      <c r="C4" s="190">
        <f t="shared" si="0"/>
        <v>9.36</v>
      </c>
      <c r="D4" s="191">
        <f t="shared" si="0"/>
        <v>14.64</v>
      </c>
      <c r="E4" s="190">
        <f t="shared" si="0"/>
        <v>9.6000000000000014</v>
      </c>
      <c r="F4" s="191">
        <f t="shared" si="0"/>
        <v>14.399999999999999</v>
      </c>
      <c r="G4" s="191">
        <f t="shared" si="0"/>
        <v>12.059999999999999</v>
      </c>
      <c r="H4" s="191">
        <f t="shared" si="0"/>
        <v>12.18</v>
      </c>
      <c r="I4" s="191">
        <f t="shared" si="0"/>
        <v>14.615999999999996</v>
      </c>
    </row>
    <row r="5" spans="1:21" x14ac:dyDescent="0.25">
      <c r="A5" s="192" t="s">
        <v>9</v>
      </c>
      <c r="B5" s="189">
        <v>15</v>
      </c>
      <c r="C5" s="190">
        <f t="shared" si="0"/>
        <v>11.700000000000001</v>
      </c>
      <c r="D5" s="191">
        <f t="shared" si="0"/>
        <v>18.3</v>
      </c>
      <c r="E5" s="190">
        <f t="shared" si="0"/>
        <v>12</v>
      </c>
      <c r="F5" s="191">
        <f t="shared" si="0"/>
        <v>18</v>
      </c>
      <c r="G5" s="191">
        <f t="shared" si="0"/>
        <v>15.074999999999999</v>
      </c>
      <c r="H5" s="191">
        <f t="shared" si="0"/>
        <v>15.224999999999998</v>
      </c>
      <c r="I5" s="191">
        <f t="shared" si="0"/>
        <v>18.269999999999996</v>
      </c>
    </row>
    <row r="6" spans="1:21" ht="15.75" thickBot="1" x14ac:dyDescent="0.3">
      <c r="A6" s="193" t="s">
        <v>10</v>
      </c>
      <c r="B6" s="194">
        <v>30</v>
      </c>
      <c r="C6" s="195">
        <f t="shared" si="0"/>
        <v>23.400000000000002</v>
      </c>
      <c r="D6" s="196">
        <f t="shared" si="0"/>
        <v>36.6</v>
      </c>
      <c r="E6" s="195">
        <f t="shared" si="0"/>
        <v>24</v>
      </c>
      <c r="F6" s="196">
        <f t="shared" si="0"/>
        <v>36</v>
      </c>
      <c r="G6" s="196">
        <f t="shared" si="0"/>
        <v>30.15</v>
      </c>
      <c r="H6" s="196">
        <f t="shared" si="0"/>
        <v>30.449999999999996</v>
      </c>
      <c r="I6" s="196">
        <f t="shared" si="0"/>
        <v>36.539999999999992</v>
      </c>
    </row>
    <row r="7" spans="1:21" s="187" customFormat="1" ht="15.75" thickBot="1" x14ac:dyDescent="0.3">
      <c r="A7" s="197" t="s">
        <v>241</v>
      </c>
      <c r="B7" s="198"/>
      <c r="C7" s="199">
        <v>-0.15</v>
      </c>
      <c r="D7" s="200">
        <v>0.15</v>
      </c>
      <c r="E7" s="201"/>
      <c r="F7" s="201"/>
      <c r="G7" s="182">
        <v>0.05</v>
      </c>
      <c r="H7" s="202">
        <f>G7*3</f>
        <v>0.15000000000000002</v>
      </c>
      <c r="I7" s="183">
        <f>(1+F7)*(1+H7)-1</f>
        <v>0.14999999999999991</v>
      </c>
    </row>
    <row r="8" spans="1:21" x14ac:dyDescent="0.25">
      <c r="A8" s="188" t="s">
        <v>242</v>
      </c>
      <c r="B8" s="203">
        <v>139</v>
      </c>
      <c r="C8" s="204">
        <f t="shared" ref="C8:D11" si="1">$B8*(1+C$7)</f>
        <v>118.14999999999999</v>
      </c>
      <c r="D8" s="205">
        <f t="shared" si="1"/>
        <v>159.85</v>
      </c>
      <c r="E8" s="206"/>
      <c r="F8" s="206"/>
      <c r="G8" s="205">
        <f t="shared" ref="G8:I11" si="2">$B8*(1+G$7)</f>
        <v>145.95000000000002</v>
      </c>
      <c r="H8" s="205">
        <f t="shared" si="2"/>
        <v>159.85</v>
      </c>
      <c r="I8" s="205">
        <f t="shared" si="2"/>
        <v>159.85</v>
      </c>
    </row>
    <row r="9" spans="1:21" x14ac:dyDescent="0.25">
      <c r="A9" s="192" t="s">
        <v>243</v>
      </c>
      <c r="B9" s="189">
        <v>8.1</v>
      </c>
      <c r="C9" s="190">
        <f t="shared" si="1"/>
        <v>6.8849999999999998</v>
      </c>
      <c r="D9" s="191">
        <f t="shared" si="1"/>
        <v>9.3149999999999995</v>
      </c>
      <c r="E9" s="207"/>
      <c r="F9" s="207"/>
      <c r="G9" s="191">
        <f t="shared" si="2"/>
        <v>8.5050000000000008</v>
      </c>
      <c r="H9" s="191">
        <f t="shared" si="2"/>
        <v>9.3149999999999995</v>
      </c>
      <c r="I9" s="191">
        <f t="shared" si="2"/>
        <v>9.3149999999999995</v>
      </c>
    </row>
    <row r="10" spans="1:21" x14ac:dyDescent="0.25">
      <c r="A10" s="192" t="s">
        <v>244</v>
      </c>
      <c r="B10" s="189">
        <v>4.8</v>
      </c>
      <c r="C10" s="190">
        <f t="shared" si="1"/>
        <v>4.08</v>
      </c>
      <c r="D10" s="191">
        <f t="shared" si="1"/>
        <v>5.52</v>
      </c>
      <c r="E10" s="207"/>
      <c r="F10" s="207"/>
      <c r="G10" s="191">
        <f t="shared" si="2"/>
        <v>5.04</v>
      </c>
      <c r="H10" s="191">
        <f t="shared" si="2"/>
        <v>5.52</v>
      </c>
      <c r="I10" s="191">
        <f t="shared" si="2"/>
        <v>5.52</v>
      </c>
    </row>
    <row r="11" spans="1:21" ht="15.75" thickBot="1" x14ac:dyDescent="0.3">
      <c r="A11" s="193" t="s">
        <v>245</v>
      </c>
      <c r="B11" s="194">
        <v>3.1</v>
      </c>
      <c r="C11" s="195">
        <f t="shared" si="1"/>
        <v>2.6349999999999998</v>
      </c>
      <c r="D11" s="196">
        <f t="shared" si="1"/>
        <v>3.5649999999999999</v>
      </c>
      <c r="E11" s="208"/>
      <c r="F11" s="208"/>
      <c r="G11" s="196">
        <f t="shared" si="2"/>
        <v>3.2550000000000003</v>
      </c>
      <c r="H11" s="196">
        <f t="shared" si="2"/>
        <v>3.5649999999999999</v>
      </c>
      <c r="I11" s="196">
        <f t="shared" si="2"/>
        <v>3.5649999999999999</v>
      </c>
    </row>
    <row r="12" spans="1:21" x14ac:dyDescent="0.25">
      <c r="A12" s="173" t="s">
        <v>246</v>
      </c>
      <c r="P12" s="173" t="s">
        <v>247</v>
      </c>
      <c r="Q12" s="173" t="s">
        <v>248</v>
      </c>
      <c r="R12" s="173" t="s">
        <v>249</v>
      </c>
      <c r="S12" s="173" t="s">
        <v>250</v>
      </c>
      <c r="T12" s="173" t="s">
        <v>251</v>
      </c>
      <c r="U12" s="173" t="s">
        <v>252</v>
      </c>
    </row>
    <row r="13" spans="1:21" x14ac:dyDescent="0.25">
      <c r="P13" s="173" t="s">
        <v>7</v>
      </c>
      <c r="Q13" s="173" t="s">
        <v>114</v>
      </c>
      <c r="R13" s="173">
        <v>28.8</v>
      </c>
      <c r="S13" s="173">
        <v>36</v>
      </c>
      <c r="T13" s="173">
        <v>43.2</v>
      </c>
      <c r="U13" s="173" t="s">
        <v>253</v>
      </c>
    </row>
    <row r="14" spans="1:21" x14ac:dyDescent="0.25">
      <c r="A14" s="209" t="s">
        <v>254</v>
      </c>
      <c r="B14" s="209" t="s">
        <v>255</v>
      </c>
      <c r="C14" s="210">
        <v>0.25</v>
      </c>
      <c r="D14" s="209" t="s">
        <v>256</v>
      </c>
      <c r="E14" s="211" t="s">
        <v>257</v>
      </c>
      <c r="F14" s="210">
        <v>0.75</v>
      </c>
      <c r="G14" s="209" t="s">
        <v>99</v>
      </c>
      <c r="H14" s="209" t="s">
        <v>258</v>
      </c>
      <c r="P14" s="173" t="s">
        <v>8</v>
      </c>
      <c r="Q14" s="173" t="s">
        <v>114</v>
      </c>
      <c r="R14" s="173">
        <v>9.6</v>
      </c>
      <c r="S14" s="173">
        <v>12</v>
      </c>
      <c r="T14" s="173">
        <v>14.4</v>
      </c>
      <c r="U14" s="173" t="s">
        <v>259</v>
      </c>
    </row>
    <row r="15" spans="1:21" x14ac:dyDescent="0.25">
      <c r="A15" s="209" t="s">
        <v>116</v>
      </c>
      <c r="B15" s="212">
        <v>0.81679049800000003</v>
      </c>
      <c r="C15" s="212">
        <v>0.8661626925</v>
      </c>
      <c r="D15" s="212">
        <v>0.88368462950000004</v>
      </c>
      <c r="E15" s="213">
        <v>0.88349999999999995</v>
      </c>
      <c r="F15" s="212">
        <v>0.90115488450000003</v>
      </c>
      <c r="G15" s="212">
        <v>0.95118508400000001</v>
      </c>
      <c r="H15" s="214">
        <f>(G15-B15)/100</f>
        <v>1.3439458599999999E-3</v>
      </c>
      <c r="P15" s="173" t="s">
        <v>9</v>
      </c>
      <c r="Q15" s="173" t="s">
        <v>114</v>
      </c>
      <c r="R15" s="173">
        <v>12</v>
      </c>
      <c r="S15" s="173">
        <v>15</v>
      </c>
      <c r="T15" s="173">
        <v>18</v>
      </c>
      <c r="U15" s="173" t="s">
        <v>260</v>
      </c>
    </row>
    <row r="16" spans="1:21" x14ac:dyDescent="0.25">
      <c r="A16" s="209" t="s">
        <v>228</v>
      </c>
      <c r="B16" s="215">
        <v>37.678628510000003</v>
      </c>
      <c r="C16" s="215">
        <v>45.352689865000002</v>
      </c>
      <c r="D16" s="215">
        <v>49.700262209999998</v>
      </c>
      <c r="E16" s="213">
        <v>49.45</v>
      </c>
      <c r="F16" s="215">
        <v>52.364147604999999</v>
      </c>
      <c r="G16" s="215">
        <v>68.142907379999997</v>
      </c>
      <c r="H16" s="214">
        <f>(G16-B16)/100</f>
        <v>0.30464278869999994</v>
      </c>
      <c r="P16" s="173" t="s">
        <v>10</v>
      </c>
      <c r="Q16" s="173" t="s">
        <v>114</v>
      </c>
      <c r="R16" s="173">
        <v>24</v>
      </c>
      <c r="S16" s="173">
        <v>30</v>
      </c>
      <c r="T16" s="173">
        <v>36</v>
      </c>
      <c r="U16" s="173" t="s">
        <v>261</v>
      </c>
    </row>
    <row r="17" spans="1:21" x14ac:dyDescent="0.25">
      <c r="A17" s="209" t="s">
        <v>229</v>
      </c>
      <c r="B17" s="215">
        <v>32.720086389999999</v>
      </c>
      <c r="C17" s="215">
        <v>39.503230764999998</v>
      </c>
      <c r="D17" s="215">
        <v>43.601743835000001</v>
      </c>
      <c r="E17" s="213">
        <v>43.24</v>
      </c>
      <c r="F17" s="215">
        <v>45.739192924999998</v>
      </c>
      <c r="G17" s="215">
        <v>60.523568109999999</v>
      </c>
      <c r="H17" s="214">
        <f>(G17-B17)/100</f>
        <v>0.27803481720000001</v>
      </c>
      <c r="P17" s="173" t="s">
        <v>262</v>
      </c>
      <c r="Q17" s="173" t="s">
        <v>263</v>
      </c>
      <c r="R17" s="173" t="s">
        <v>263</v>
      </c>
      <c r="S17" s="173">
        <v>139</v>
      </c>
      <c r="T17" s="173" t="s">
        <v>263</v>
      </c>
      <c r="U17" s="173" t="s">
        <v>264</v>
      </c>
    </row>
    <row r="18" spans="1:21" x14ac:dyDescent="0.25">
      <c r="A18" s="209" t="s">
        <v>230</v>
      </c>
      <c r="B18" s="216">
        <v>1.634309367</v>
      </c>
      <c r="C18" s="216">
        <v>1.9454716935</v>
      </c>
      <c r="D18" s="216">
        <v>2.027117064</v>
      </c>
      <c r="E18" s="213">
        <v>2.0699999999999998</v>
      </c>
      <c r="F18" s="216">
        <v>2.2054374115000002</v>
      </c>
      <c r="G18" s="216">
        <v>2.5600319520000001</v>
      </c>
      <c r="H18" s="214">
        <f>(G18-B18)/100</f>
        <v>9.2572258500000018E-3</v>
      </c>
      <c r="P18" s="173" t="s">
        <v>265</v>
      </c>
    </row>
    <row r="19" spans="1:21" x14ac:dyDescent="0.25">
      <c r="P19" s="173" t="s">
        <v>266</v>
      </c>
      <c r="Q19" s="173" t="s">
        <v>263</v>
      </c>
      <c r="R19" s="173" t="s">
        <v>263</v>
      </c>
      <c r="S19" s="173">
        <v>8.1</v>
      </c>
      <c r="T19" s="173" t="s">
        <v>263</v>
      </c>
      <c r="U19" s="173" t="s">
        <v>267</v>
      </c>
    </row>
    <row r="20" spans="1:21" x14ac:dyDescent="0.25">
      <c r="B20" s="212"/>
      <c r="C20" s="215"/>
      <c r="D20" s="215"/>
      <c r="E20" s="216"/>
      <c r="P20" s="173" t="s">
        <v>268</v>
      </c>
      <c r="Q20" s="173" t="s">
        <v>269</v>
      </c>
      <c r="R20" s="173" t="s">
        <v>263</v>
      </c>
      <c r="S20" s="173">
        <v>4.8</v>
      </c>
      <c r="T20" s="173" t="s">
        <v>263</v>
      </c>
      <c r="U20" s="173" t="s">
        <v>270</v>
      </c>
    </row>
    <row r="21" spans="1:21" x14ac:dyDescent="0.25">
      <c r="B21" s="212"/>
      <c r="C21" s="215"/>
      <c r="D21" s="215"/>
      <c r="E21" s="216"/>
      <c r="P21" s="173" t="s">
        <v>271</v>
      </c>
      <c r="Q21" s="173" t="s">
        <v>269</v>
      </c>
      <c r="R21" s="173" t="s">
        <v>263</v>
      </c>
      <c r="S21" s="173">
        <v>3.1</v>
      </c>
      <c r="T21" s="173" t="s">
        <v>263</v>
      </c>
      <c r="U21" s="173" t="s">
        <v>272</v>
      </c>
    </row>
    <row r="22" spans="1:21" x14ac:dyDescent="0.25">
      <c r="B22" s="212"/>
      <c r="C22" s="215"/>
      <c r="D22" s="215"/>
      <c r="E22" s="216"/>
    </row>
    <row r="23" spans="1:21" x14ac:dyDescent="0.25">
      <c r="B23" s="212"/>
      <c r="C23" s="215"/>
      <c r="D23" s="215"/>
      <c r="E23" s="216"/>
    </row>
    <row r="24" spans="1:21" x14ac:dyDescent="0.25">
      <c r="B24" s="212"/>
      <c r="C24" s="215"/>
      <c r="D24" s="215"/>
      <c r="E24" s="216"/>
    </row>
  </sheetData>
  <conditionalFormatting sqref="B3:I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F7 B6:I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 G8:I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 G9:I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 G10: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 G11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1EE3-D424-4196-B173-C864D6F400EA}">
  <sheetPr>
    <tabColor theme="8"/>
  </sheetPr>
  <dimension ref="A1:E20"/>
  <sheetViews>
    <sheetView workbookViewId="0"/>
  </sheetViews>
  <sheetFormatPr defaultColWidth="9.140625" defaultRowHeight="15" x14ac:dyDescent="0.25"/>
  <cols>
    <col min="1" max="1" width="13.140625" style="31" bestFit="1" customWidth="1"/>
    <col min="2" max="2" width="9.140625" style="31"/>
    <col min="3" max="3" width="10.140625" style="51" bestFit="1" customWidth="1"/>
    <col min="4" max="4" width="9.140625" style="31"/>
    <col min="5" max="5" width="12.42578125" style="52" bestFit="1" customWidth="1"/>
    <col min="6" max="16384" width="9.140625" style="31"/>
  </cols>
  <sheetData>
    <row r="1" spans="1:5" s="220" customFormat="1" ht="15.75" thickBot="1" x14ac:dyDescent="0.3">
      <c r="A1" s="217" t="s">
        <v>50</v>
      </c>
      <c r="B1" s="218" t="s">
        <v>273</v>
      </c>
      <c r="C1" s="218" t="s">
        <v>12</v>
      </c>
      <c r="D1" s="217" t="s">
        <v>13</v>
      </c>
      <c r="E1" s="219" t="s">
        <v>14</v>
      </c>
    </row>
    <row r="2" spans="1:5" s="220" customFormat="1" ht="15.75" thickBot="1" x14ac:dyDescent="0.3">
      <c r="A2" s="220" t="s">
        <v>80</v>
      </c>
      <c r="B2" s="221">
        <v>1</v>
      </c>
      <c r="C2" s="221">
        <v>1</v>
      </c>
      <c r="D2" s="220">
        <v>0.01</v>
      </c>
      <c r="E2" s="222">
        <v>0.01</v>
      </c>
    </row>
    <row r="3" spans="1:5" s="73" customFormat="1" x14ac:dyDescent="0.25">
      <c r="A3" s="223" t="s">
        <v>43</v>
      </c>
      <c r="B3" s="71">
        <v>2</v>
      </c>
      <c r="C3" s="71">
        <v>10</v>
      </c>
      <c r="D3" s="73">
        <v>1</v>
      </c>
      <c r="E3" s="72">
        <v>0.01</v>
      </c>
    </row>
    <row r="4" spans="1:5" x14ac:dyDescent="0.25">
      <c r="A4" s="224"/>
      <c r="B4" s="51">
        <v>3</v>
      </c>
      <c r="C4" s="51">
        <v>5</v>
      </c>
      <c r="D4" s="31">
        <v>1</v>
      </c>
      <c r="E4" s="52">
        <v>0.01</v>
      </c>
    </row>
    <row r="5" spans="1:5" x14ac:dyDescent="0.25">
      <c r="A5" s="224"/>
      <c r="B5" s="51">
        <v>4</v>
      </c>
      <c r="C5" s="51">
        <v>2</v>
      </c>
      <c r="D5" s="31">
        <v>1</v>
      </c>
      <c r="E5" s="52">
        <v>0.01</v>
      </c>
    </row>
    <row r="6" spans="1:5" x14ac:dyDescent="0.25">
      <c r="A6" s="224"/>
      <c r="B6" s="51">
        <v>5</v>
      </c>
      <c r="C6" s="51">
        <v>1</v>
      </c>
      <c r="D6" s="31">
        <v>1</v>
      </c>
      <c r="E6" s="52">
        <v>0.01</v>
      </c>
    </row>
    <row r="7" spans="1:5" x14ac:dyDescent="0.25">
      <c r="A7" s="224"/>
      <c r="B7" s="51">
        <v>6</v>
      </c>
      <c r="C7" s="51">
        <v>1</v>
      </c>
      <c r="D7" s="31">
        <v>2</v>
      </c>
      <c r="E7" s="52">
        <v>0.01</v>
      </c>
    </row>
    <row r="8" spans="1:5" x14ac:dyDescent="0.25">
      <c r="A8" s="224"/>
      <c r="B8" s="51">
        <v>7</v>
      </c>
      <c r="C8" s="51">
        <v>1</v>
      </c>
      <c r="D8" s="31">
        <v>5</v>
      </c>
      <c r="E8" s="52">
        <v>0.01</v>
      </c>
    </row>
    <row r="9" spans="1:5" s="83" customFormat="1" ht="15.75" thickBot="1" x14ac:dyDescent="0.3">
      <c r="A9" s="225"/>
      <c r="B9" s="81">
        <v>8</v>
      </c>
      <c r="C9" s="81">
        <v>1</v>
      </c>
      <c r="D9" s="83">
        <v>10</v>
      </c>
      <c r="E9" s="82">
        <v>0.01</v>
      </c>
    </row>
    <row r="10" spans="1:5" s="73" customFormat="1" x14ac:dyDescent="0.25">
      <c r="A10" s="223" t="s">
        <v>47</v>
      </c>
      <c r="B10" s="71">
        <v>9</v>
      </c>
      <c r="C10" s="71">
        <v>10</v>
      </c>
      <c r="D10" s="73">
        <v>0.01</v>
      </c>
      <c r="E10" s="72">
        <v>1</v>
      </c>
    </row>
    <row r="11" spans="1:5" x14ac:dyDescent="0.25">
      <c r="A11" s="224"/>
      <c r="B11" s="51">
        <v>10</v>
      </c>
      <c r="C11" s="51">
        <v>5</v>
      </c>
      <c r="D11" s="31">
        <v>0.01</v>
      </c>
      <c r="E11" s="52">
        <v>1</v>
      </c>
    </row>
    <row r="12" spans="1:5" x14ac:dyDescent="0.25">
      <c r="A12" s="224"/>
      <c r="B12" s="51">
        <v>11</v>
      </c>
      <c r="C12" s="51">
        <v>2</v>
      </c>
      <c r="D12" s="31">
        <v>0.01</v>
      </c>
      <c r="E12" s="52">
        <v>1</v>
      </c>
    </row>
    <row r="13" spans="1:5" x14ac:dyDescent="0.25">
      <c r="A13" s="224"/>
      <c r="B13" s="51">
        <v>12</v>
      </c>
      <c r="C13" s="51">
        <v>1</v>
      </c>
      <c r="D13" s="31">
        <v>0.01</v>
      </c>
      <c r="E13" s="52">
        <v>1</v>
      </c>
    </row>
    <row r="14" spans="1:5" x14ac:dyDescent="0.25">
      <c r="A14" s="224"/>
      <c r="B14" s="51">
        <v>13</v>
      </c>
      <c r="C14" s="51">
        <v>1</v>
      </c>
      <c r="D14" s="31">
        <v>0.01</v>
      </c>
      <c r="E14" s="52">
        <v>2</v>
      </c>
    </row>
    <row r="15" spans="1:5" x14ac:dyDescent="0.25">
      <c r="A15" s="224"/>
      <c r="B15" s="51">
        <v>14</v>
      </c>
      <c r="C15" s="51">
        <v>1</v>
      </c>
      <c r="D15" s="31">
        <v>0.01</v>
      </c>
      <c r="E15" s="52">
        <v>5</v>
      </c>
    </row>
    <row r="16" spans="1:5" s="83" customFormat="1" ht="15.75" thickBot="1" x14ac:dyDescent="0.3">
      <c r="A16" s="225"/>
      <c r="B16" s="81">
        <v>15</v>
      </c>
      <c r="C16" s="81">
        <v>1</v>
      </c>
      <c r="D16" s="83">
        <v>0.01</v>
      </c>
      <c r="E16" s="82">
        <v>10</v>
      </c>
    </row>
    <row r="17" spans="1:5" s="73" customFormat="1" x14ac:dyDescent="0.25">
      <c r="A17" s="226" t="s">
        <v>86</v>
      </c>
      <c r="B17" s="71">
        <v>16</v>
      </c>
      <c r="C17" s="71">
        <v>1</v>
      </c>
      <c r="D17" s="73">
        <v>1</v>
      </c>
      <c r="E17" s="72">
        <v>1</v>
      </c>
    </row>
    <row r="18" spans="1:5" x14ac:dyDescent="0.25">
      <c r="A18" s="227"/>
      <c r="B18" s="51">
        <v>17</v>
      </c>
      <c r="C18" s="51">
        <v>2</v>
      </c>
      <c r="D18" s="31">
        <v>2</v>
      </c>
      <c r="E18" s="52">
        <v>1</v>
      </c>
    </row>
    <row r="19" spans="1:5" x14ac:dyDescent="0.25">
      <c r="A19" s="227"/>
      <c r="B19" s="51">
        <v>18</v>
      </c>
      <c r="C19" s="51">
        <v>2</v>
      </c>
      <c r="D19" s="31">
        <v>1</v>
      </c>
      <c r="E19" s="52">
        <v>2</v>
      </c>
    </row>
    <row r="20" spans="1:5" s="83" customFormat="1" ht="15.75" thickBot="1" x14ac:dyDescent="0.3">
      <c r="A20" s="228"/>
      <c r="B20" s="81">
        <v>19</v>
      </c>
      <c r="C20" s="81">
        <v>1</v>
      </c>
      <c r="D20" s="83">
        <v>2</v>
      </c>
      <c r="E20" s="82">
        <v>2</v>
      </c>
    </row>
  </sheetData>
  <mergeCells count="3">
    <mergeCell ref="A3:A9"/>
    <mergeCell ref="A10:A16"/>
    <mergeCell ref="A17:A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F175-EBB9-4E06-B4FB-27CF697B705C}">
  <sheetPr>
    <tabColor theme="8"/>
  </sheetPr>
  <dimension ref="A1:O19"/>
  <sheetViews>
    <sheetView workbookViewId="0"/>
  </sheetViews>
  <sheetFormatPr defaultColWidth="9.140625" defaultRowHeight="15" x14ac:dyDescent="0.25"/>
  <cols>
    <col min="1" max="1" width="16.7109375" style="173" bestFit="1" customWidth="1"/>
    <col min="2" max="2" width="13.5703125" style="241" customWidth="1"/>
    <col min="3" max="3" width="13.5703125" style="173" customWidth="1"/>
    <col min="4" max="4" width="16.140625" style="189" customWidth="1"/>
    <col min="5" max="5" width="6.42578125" style="241" customWidth="1"/>
    <col min="6" max="6" width="10.85546875" style="173" customWidth="1"/>
    <col min="7" max="7" width="13.7109375" style="173" customWidth="1"/>
    <col min="8" max="8" width="19.85546875" style="189" customWidth="1"/>
    <col min="9" max="9" width="24.42578125" style="192" customWidth="1"/>
    <col min="10" max="10" width="14.5703125" style="192" customWidth="1"/>
    <col min="11" max="11" width="21.7109375" style="173" customWidth="1"/>
    <col min="12" max="12" width="9.140625" style="173"/>
    <col min="13" max="13" width="18" style="173" bestFit="1" customWidth="1"/>
    <col min="14" max="16384" width="9.140625" style="173"/>
  </cols>
  <sheetData>
    <row r="1" spans="1:15" s="235" customFormat="1" x14ac:dyDescent="0.25">
      <c r="A1" s="229"/>
      <c r="B1" s="230" t="s">
        <v>274</v>
      </c>
      <c r="C1" s="231"/>
      <c r="D1" s="232"/>
      <c r="E1" s="229"/>
      <c r="F1" s="231" t="s">
        <v>275</v>
      </c>
      <c r="G1" s="231"/>
      <c r="H1" s="232"/>
      <c r="I1" s="233"/>
      <c r="J1" s="233"/>
      <c r="K1" s="234"/>
    </row>
    <row r="2" spans="1:15" s="240" customFormat="1" ht="15.75" thickBot="1" x14ac:dyDescent="0.3">
      <c r="A2" s="236" t="s">
        <v>50</v>
      </c>
      <c r="B2" s="236" t="s">
        <v>276</v>
      </c>
      <c r="C2" s="237" t="s">
        <v>133</v>
      </c>
      <c r="D2" s="238" t="s">
        <v>277</v>
      </c>
      <c r="E2" s="236" t="s">
        <v>196</v>
      </c>
      <c r="F2" s="237" t="s">
        <v>136</v>
      </c>
      <c r="G2" s="237" t="s">
        <v>278</v>
      </c>
      <c r="H2" s="238" t="s">
        <v>279</v>
      </c>
      <c r="I2" s="239" t="s">
        <v>280</v>
      </c>
      <c r="J2" s="239" t="s">
        <v>281</v>
      </c>
      <c r="K2" s="237" t="s">
        <v>279</v>
      </c>
    </row>
    <row r="3" spans="1:15" ht="30" x14ac:dyDescent="0.25">
      <c r="A3" s="173" t="s">
        <v>165</v>
      </c>
      <c r="B3" s="241" t="s">
        <v>149</v>
      </c>
      <c r="C3" s="242" t="s">
        <v>164</v>
      </c>
      <c r="D3" s="189" t="s">
        <v>147</v>
      </c>
      <c r="H3" s="243" t="s">
        <v>282</v>
      </c>
      <c r="I3" s="192" t="s">
        <v>143</v>
      </c>
      <c r="J3" s="192" t="s">
        <v>143</v>
      </c>
      <c r="L3" s="244" t="s">
        <v>283</v>
      </c>
      <c r="M3" s="245"/>
    </row>
    <row r="4" spans="1:15" x14ac:dyDescent="0.25">
      <c r="A4" s="173" t="s">
        <v>142</v>
      </c>
      <c r="B4" s="241" t="s">
        <v>149</v>
      </c>
      <c r="C4" s="246" t="s">
        <v>141</v>
      </c>
      <c r="F4" s="173" t="s">
        <v>143</v>
      </c>
      <c r="G4" s="173" t="s">
        <v>147</v>
      </c>
      <c r="H4" s="189" t="s">
        <v>284</v>
      </c>
      <c r="K4" s="173" t="s">
        <v>285</v>
      </c>
      <c r="L4" s="247" t="s">
        <v>286</v>
      </c>
      <c r="M4" s="198" t="s">
        <v>287</v>
      </c>
    </row>
    <row r="5" spans="1:15" ht="15.75" thickBot="1" x14ac:dyDescent="0.3">
      <c r="A5" s="173" t="s">
        <v>145</v>
      </c>
      <c r="B5" s="241" t="s">
        <v>149</v>
      </c>
      <c r="C5" s="246" t="s">
        <v>141</v>
      </c>
      <c r="D5" s="189" t="s">
        <v>147</v>
      </c>
      <c r="F5" s="173" t="s">
        <v>143</v>
      </c>
      <c r="G5" s="173" t="s">
        <v>147</v>
      </c>
      <c r="I5" s="192" t="s">
        <v>143</v>
      </c>
      <c r="J5" s="192" t="s">
        <v>143</v>
      </c>
      <c r="K5" s="173" t="s">
        <v>285</v>
      </c>
      <c r="L5" s="248" t="s">
        <v>288</v>
      </c>
      <c r="M5" s="249" t="s">
        <v>17</v>
      </c>
    </row>
    <row r="6" spans="1:15" x14ac:dyDescent="0.25">
      <c r="A6" s="173" t="s">
        <v>146</v>
      </c>
      <c r="B6" s="241" t="s">
        <v>149</v>
      </c>
      <c r="C6" s="246" t="s">
        <v>141</v>
      </c>
      <c r="D6" s="189" t="s">
        <v>147</v>
      </c>
      <c r="F6" s="173" t="s">
        <v>143</v>
      </c>
      <c r="G6" s="173" t="s">
        <v>147</v>
      </c>
      <c r="H6" s="189" t="s">
        <v>289</v>
      </c>
      <c r="I6" s="192" t="s">
        <v>143</v>
      </c>
      <c r="J6" s="192" t="s">
        <v>143</v>
      </c>
      <c r="K6" s="250" t="s">
        <v>290</v>
      </c>
    </row>
    <row r="7" spans="1:15" x14ac:dyDescent="0.25">
      <c r="A7" s="173" t="s">
        <v>60</v>
      </c>
      <c r="B7" s="241" t="s">
        <v>149</v>
      </c>
      <c r="C7" s="246" t="s">
        <v>141</v>
      </c>
      <c r="D7" s="189" t="s">
        <v>147</v>
      </c>
      <c r="F7" s="173" t="s">
        <v>143</v>
      </c>
      <c r="G7" s="173" t="s">
        <v>147</v>
      </c>
      <c r="I7" s="192" t="s">
        <v>143</v>
      </c>
      <c r="J7" s="192" t="s">
        <v>143</v>
      </c>
    </row>
    <row r="8" spans="1:15" x14ac:dyDescent="0.25">
      <c r="A8" s="173" t="s">
        <v>61</v>
      </c>
      <c r="B8" s="241" t="s">
        <v>152</v>
      </c>
      <c r="C8" s="251" t="s">
        <v>149</v>
      </c>
      <c r="D8" s="189" t="s">
        <v>147</v>
      </c>
      <c r="G8" s="173" t="s">
        <v>143</v>
      </c>
      <c r="I8" s="192" t="s">
        <v>143</v>
      </c>
      <c r="J8" s="192" t="s">
        <v>147</v>
      </c>
    </row>
    <row r="9" spans="1:15" x14ac:dyDescent="0.25">
      <c r="A9" s="173" t="s">
        <v>64</v>
      </c>
      <c r="B9" s="241" t="s">
        <v>291</v>
      </c>
      <c r="C9" s="242" t="s">
        <v>164</v>
      </c>
      <c r="D9" s="189" t="s">
        <v>147</v>
      </c>
      <c r="E9" s="241" t="s">
        <v>143</v>
      </c>
      <c r="F9" s="173" t="s">
        <v>143</v>
      </c>
      <c r="G9" s="173" t="s">
        <v>143</v>
      </c>
      <c r="H9" s="189" t="s">
        <v>292</v>
      </c>
      <c r="I9" s="192" t="s">
        <v>143</v>
      </c>
      <c r="J9" s="192" t="s">
        <v>293</v>
      </c>
    </row>
    <row r="10" spans="1:15" x14ac:dyDescent="0.25">
      <c r="A10" s="173" t="s">
        <v>150</v>
      </c>
      <c r="B10" s="241" t="s">
        <v>149</v>
      </c>
      <c r="C10" s="251" t="s">
        <v>149</v>
      </c>
      <c r="D10" s="189" t="s">
        <v>147</v>
      </c>
      <c r="E10" s="241" t="s">
        <v>143</v>
      </c>
      <c r="F10" s="173" t="s">
        <v>143</v>
      </c>
      <c r="G10" s="173" t="s">
        <v>147</v>
      </c>
      <c r="I10" s="192" t="s">
        <v>143</v>
      </c>
      <c r="J10" s="192" t="s">
        <v>147</v>
      </c>
      <c r="N10" s="215"/>
      <c r="O10" s="215"/>
    </row>
    <row r="11" spans="1:15" x14ac:dyDescent="0.25">
      <c r="A11" s="173" t="s">
        <v>153</v>
      </c>
      <c r="B11" s="241" t="s">
        <v>294</v>
      </c>
      <c r="C11" s="187" t="s">
        <v>152</v>
      </c>
      <c r="F11" s="173" t="s">
        <v>143</v>
      </c>
      <c r="G11" s="173" t="s">
        <v>143</v>
      </c>
      <c r="I11" s="192" t="s">
        <v>143</v>
      </c>
      <c r="J11" s="192" t="s">
        <v>147</v>
      </c>
      <c r="N11" s="215"/>
      <c r="O11" s="215"/>
    </row>
    <row r="12" spans="1:15" x14ac:dyDescent="0.25">
      <c r="A12" s="173" t="s">
        <v>62</v>
      </c>
      <c r="B12" s="241" t="s">
        <v>295</v>
      </c>
      <c r="C12" s="187" t="s">
        <v>152</v>
      </c>
      <c r="H12" s="189" t="s">
        <v>289</v>
      </c>
      <c r="I12" s="192" t="s">
        <v>147</v>
      </c>
      <c r="J12" s="192" t="s">
        <v>147</v>
      </c>
      <c r="N12" s="215"/>
      <c r="O12" s="215"/>
    </row>
    <row r="13" spans="1:15" x14ac:dyDescent="0.25">
      <c r="A13" s="173" t="s">
        <v>154</v>
      </c>
      <c r="B13" s="241" t="s">
        <v>152</v>
      </c>
      <c r="C13" s="187" t="s">
        <v>152</v>
      </c>
      <c r="D13" s="189" t="s">
        <v>147</v>
      </c>
      <c r="G13" s="173" t="s">
        <v>143</v>
      </c>
      <c r="I13" s="192" t="s">
        <v>147</v>
      </c>
      <c r="J13" s="192" t="s">
        <v>147</v>
      </c>
      <c r="K13" s="173" t="s">
        <v>296</v>
      </c>
      <c r="N13" s="215"/>
      <c r="O13" s="215"/>
    </row>
    <row r="14" spans="1:15" x14ac:dyDescent="0.25">
      <c r="A14" s="173" t="s">
        <v>156</v>
      </c>
      <c r="B14" s="241" t="s">
        <v>152</v>
      </c>
      <c r="C14" s="187" t="s">
        <v>152</v>
      </c>
      <c r="H14" s="189" t="s">
        <v>297</v>
      </c>
      <c r="J14" s="192" t="s">
        <v>147</v>
      </c>
      <c r="N14" s="215"/>
      <c r="O14" s="215"/>
    </row>
    <row r="15" spans="1:15" x14ac:dyDescent="0.25">
      <c r="A15" s="173" t="s">
        <v>105</v>
      </c>
      <c r="B15" s="241" t="s">
        <v>152</v>
      </c>
      <c r="C15" s="252" t="s">
        <v>158</v>
      </c>
      <c r="D15" s="189" t="s">
        <v>143</v>
      </c>
      <c r="F15" s="173" t="s">
        <v>143</v>
      </c>
      <c r="G15" s="173" t="s">
        <v>143</v>
      </c>
      <c r="I15" s="192" t="s">
        <v>147</v>
      </c>
      <c r="J15" s="192" t="s">
        <v>147</v>
      </c>
    </row>
    <row r="16" spans="1:15" ht="30" x14ac:dyDescent="0.25">
      <c r="A16" s="173" t="s">
        <v>159</v>
      </c>
      <c r="B16" s="241" t="s">
        <v>152</v>
      </c>
      <c r="C16" s="252" t="s">
        <v>158</v>
      </c>
      <c r="D16" s="189" t="s">
        <v>143</v>
      </c>
      <c r="F16" s="173" t="s">
        <v>143</v>
      </c>
      <c r="G16" s="173" t="s">
        <v>143</v>
      </c>
      <c r="H16" s="243" t="s">
        <v>298</v>
      </c>
      <c r="I16" s="192" t="s">
        <v>147</v>
      </c>
      <c r="J16" s="192" t="s">
        <v>147</v>
      </c>
    </row>
    <row r="17" spans="1:10" x14ac:dyDescent="0.25">
      <c r="A17" s="173" t="s">
        <v>161</v>
      </c>
      <c r="B17" s="241" t="s">
        <v>152</v>
      </c>
      <c r="C17" s="252" t="s">
        <v>158</v>
      </c>
      <c r="D17" s="189" t="s">
        <v>143</v>
      </c>
      <c r="G17" s="173" t="s">
        <v>143</v>
      </c>
      <c r="I17" s="192" t="s">
        <v>147</v>
      </c>
      <c r="J17" s="192" t="s">
        <v>147</v>
      </c>
    </row>
    <row r="18" spans="1:10" x14ac:dyDescent="0.25">
      <c r="A18" s="173" t="s">
        <v>162</v>
      </c>
      <c r="B18" s="241" t="s">
        <v>152</v>
      </c>
      <c r="C18" s="252" t="s">
        <v>158</v>
      </c>
      <c r="D18" s="189" t="s">
        <v>147</v>
      </c>
      <c r="G18" s="173" t="s">
        <v>143</v>
      </c>
      <c r="I18" s="192" t="s">
        <v>147</v>
      </c>
      <c r="J18" s="192" t="s">
        <v>147</v>
      </c>
    </row>
    <row r="19" spans="1:10" x14ac:dyDescent="0.25">
      <c r="A19" s="173" t="s">
        <v>299</v>
      </c>
      <c r="B19" s="241" t="s">
        <v>300</v>
      </c>
      <c r="E19" s="241" t="s">
        <v>143</v>
      </c>
      <c r="F19" s="173" t="s">
        <v>143</v>
      </c>
      <c r="I19" s="192" t="s">
        <v>143</v>
      </c>
      <c r="J19" s="192" t="s">
        <v>147</v>
      </c>
    </row>
  </sheetData>
  <autoFilter ref="A2:K2" xr:uid="{72D03F96-2EC1-4A5D-8B37-C6221BAFD087}"/>
  <mergeCells count="2">
    <mergeCell ref="B1:D1"/>
    <mergeCell ref="F1:H1"/>
  </mergeCells>
  <conditionalFormatting sqref="A1:XFD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Method Results</vt:lpstr>
      <vt:lpstr>Alg Results</vt:lpstr>
      <vt:lpstr>Alg Results 2</vt:lpstr>
      <vt:lpstr>Alg Results 3</vt:lpstr>
      <vt:lpstr>Report Tables</vt:lpstr>
      <vt:lpstr>Sim Record</vt:lpstr>
      <vt:lpstr>Parameters</vt:lpstr>
      <vt:lpstr>Configs</vt:lpstr>
      <vt:lpstr>Alg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</dc:creator>
  <cp:lastModifiedBy>Marij</cp:lastModifiedBy>
  <dcterms:created xsi:type="dcterms:W3CDTF">2020-08-21T00:44:01Z</dcterms:created>
  <dcterms:modified xsi:type="dcterms:W3CDTF">2020-08-21T00:44:31Z</dcterms:modified>
</cp:coreProperties>
</file>