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5.xml" ContentType="application/vnd.openxmlformats-officedocument.drawing+xml"/>
  <Override PartName="/xl/pivotTables/pivotTable4.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drawings/drawing7.xml" ContentType="application/vnd.openxmlformats-officedocument.drawing+xml"/>
  <Override PartName="/xl/drawings/drawing8.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pivotTables/pivotTable6.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1149ea4831f1a4b1/Documents/Excel/Assignments/"/>
    </mc:Choice>
  </mc:AlternateContent>
  <xr:revisionPtr revIDLastSave="7" documentId="8_{9BDAFBC2-480B-4E6E-AD05-995D027304D8}" xr6:coauthVersionLast="47" xr6:coauthVersionMax="47" xr10:uidLastSave="{7B8CB775-1163-40F7-BCE1-BCE70E613FE4}"/>
  <bookViews>
    <workbookView xWindow="-110" yWindow="610" windowWidth="19420" windowHeight="9580" tabRatio="945" activeTab="9" xr2:uid="{3F396370-2144-4D01-B693-F4E0D3CB5C02}"/>
  </bookViews>
  <sheets>
    <sheet name="Master" sheetId="1" r:id="rId1"/>
    <sheet name="1" sheetId="2" r:id="rId2"/>
    <sheet name="2.a" sheetId="3" r:id="rId3"/>
    <sheet name="2.b" sheetId="4" r:id="rId4"/>
    <sheet name="3.a" sheetId="5" r:id="rId5"/>
    <sheet name="3.b" sheetId="6" r:id="rId6"/>
    <sheet name="4.a" sheetId="7" r:id="rId7"/>
    <sheet name="4.b" sheetId="8" r:id="rId8"/>
    <sheet name="5" sheetId="12" r:id="rId9"/>
    <sheet name="6" sheetId="14" r:id="rId10"/>
  </sheets>
  <definedNames>
    <definedName name="_xlcn.WorksheetConnection_5A4G541" hidden="1">'5'!$A$4:$G$54</definedName>
    <definedName name="_xlcn.WorksheetConnection_ExcelProject.xlsxEMPDATA1" hidden="1">EMPData[]</definedName>
    <definedName name="_xlcn.WorksheetConnection_ExcelProject_Working.xlsxEMPData41" hidden="1">EMPData4[]</definedName>
    <definedName name="Slicer_Country">#N/A</definedName>
    <definedName name="Slicer_Country1">#N/A</definedName>
    <definedName name="Slicer_Department">#N/A</definedName>
    <definedName name="Slicer_Department1">#N/A</definedName>
  </definedNames>
  <calcPr calcId="191029"/>
  <pivotCaches>
    <pivotCache cacheId="0" r:id="rId11"/>
    <pivotCache cacheId="1" r:id="rId12"/>
    <pivotCache cacheId="2" r:id="rId13"/>
    <pivotCache cacheId="3" r:id="rId14"/>
    <pivotCache cacheId="5" r:id="rId15"/>
    <pivotCache cacheId="10" r:id="rId16"/>
  </pivotCaches>
  <extLst>
    <ext xmlns:x14="http://schemas.microsoft.com/office/spreadsheetml/2009/9/main" uri="{876F7934-8845-4945-9796-88D515C7AA90}">
      <x14:pivotCaches>
        <pivotCache cacheId="6" r:id="rId17"/>
        <pivotCache cacheId="7" r:id="rId18"/>
      </x14:pivotCaches>
    </ext>
    <ext xmlns:x14="http://schemas.microsoft.com/office/spreadsheetml/2009/9/main" uri="{BBE1A952-AA13-448e-AADC-164F8A28A991}">
      <x14:slicerCaches>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MPData4" name="EMPData4" connection="WorksheetConnection_Excel - Project_Working.xlsx!EMPData4"/>
          <x15:modelTable id="EMPDATA" name="EMPDATA" connection="WorksheetConnection_Excel - Project.xlsx!EMPDATA"/>
          <x15:modelTable id="Range" name="Range" connection="WorksheetConnection_5!$A$4:$G$54"/>
        </x15:modelTables>
        <x15:modelRelationships>
          <x15:modelRelationship fromTable="EMPData4" fromColumn="Employee ID" toTable="EMPDATA" toColumn="Employee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3" l="1" a="1"/>
  <c r="C4" i="3" s="1"/>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 i="12"/>
  <c r="F49" i="1"/>
  <c r="F50" i="1"/>
  <c r="F51" i="1"/>
  <c r="F52" i="1"/>
  <c r="F5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G49" i="12" l="1"/>
  <c r="G5" i="12"/>
  <c r="G6" i="12" l="1"/>
  <c r="G47" i="12"/>
  <c r="G50" i="12"/>
  <c r="G51" i="12"/>
  <c r="G52" i="12"/>
  <c r="G11" i="12"/>
  <c r="G14" i="12"/>
  <c r="G25" i="12"/>
  <c r="G26" i="12"/>
  <c r="G39" i="12"/>
  <c r="G15" i="12"/>
  <c r="G16" i="12"/>
  <c r="G17" i="12"/>
  <c r="G18" i="12"/>
  <c r="G19" i="12"/>
  <c r="G20" i="12"/>
  <c r="G21" i="12"/>
  <c r="G22" i="12"/>
  <c r="G23" i="12"/>
  <c r="G24" i="12"/>
  <c r="G27" i="12"/>
  <c r="G28" i="12"/>
  <c r="G29" i="12"/>
  <c r="G30" i="12"/>
  <c r="G31" i="12"/>
  <c r="G32" i="12"/>
  <c r="G33" i="12"/>
  <c r="G34" i="12"/>
  <c r="G35" i="12"/>
  <c r="G36" i="12"/>
  <c r="G37" i="12"/>
  <c r="G38" i="12"/>
  <c r="G40" i="12"/>
  <c r="G41" i="12"/>
  <c r="G42" i="12"/>
  <c r="G43" i="12"/>
  <c r="G44" i="12"/>
  <c r="G45" i="12"/>
  <c r="G46" i="12"/>
  <c r="G48" i="12"/>
  <c r="G53" i="12"/>
  <c r="G54" i="12"/>
  <c r="G7" i="12"/>
  <c r="G8" i="12"/>
  <c r="G9" i="12"/>
  <c r="G10" i="12"/>
  <c r="G12" i="12"/>
  <c r="G13" i="12"/>
  <c r="E56" i="12"/>
  <c r="D4" i="2" l="1"/>
  <c r="D9" i="2"/>
  <c r="D8" i="2"/>
  <c r="D6" i="2"/>
  <c r="D7" i="2"/>
  <c r="D5" i="2"/>
  <c r="E55" i="1"/>
  <c r="D4" i="3" l="1"/>
  <c r="E4" i="3" s="1"/>
  <c r="D6" i="3"/>
  <c r="E6" i="3" s="1"/>
  <c r="D5" i="3"/>
  <c r="E5"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CEFD8B-0824-4F0F-A928-CD1058AEC21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8E2EBAB-2AF8-43F1-8B5D-A245B38D3435}" name="WorksheetConnection_5!$A$4:$G$54" type="102" refreshedVersion="8" minRefreshableVersion="5">
    <extLst>
      <ext xmlns:x15="http://schemas.microsoft.com/office/spreadsheetml/2010/11/main" uri="{DE250136-89BD-433C-8126-D09CA5730AF9}">
        <x15:connection id="Range" autoDelete="1">
          <x15:rangePr sourceName="_xlcn.WorksheetConnection_5A4G541"/>
        </x15:connection>
      </ext>
    </extLst>
  </connection>
  <connection id="3" xr16:uid="{26F730B0-E153-4CE1-891C-015BC3220FE0}" name="WorksheetConnection_Excel - Project.xlsx!EMPDATA" type="102" refreshedVersion="8" minRefreshableVersion="5">
    <extLst>
      <ext xmlns:x15="http://schemas.microsoft.com/office/spreadsheetml/2010/11/main" uri="{DE250136-89BD-433C-8126-D09CA5730AF9}">
        <x15:connection id="EMPDATA" autoDelete="1">
          <x15:rangePr sourceName="_xlcn.WorksheetConnection_ExcelProject.xlsxEMPDATA1"/>
        </x15:connection>
      </ext>
    </extLst>
  </connection>
  <connection id="4" xr16:uid="{AF8BD157-1206-4963-9BB1-FCC84368E01F}" name="WorksheetConnection_Excel - Project_Working.xlsx!EMPData4" type="102" refreshedVersion="8" minRefreshableVersion="5">
    <extLst>
      <ext xmlns:x15="http://schemas.microsoft.com/office/spreadsheetml/2010/11/main" uri="{DE250136-89BD-433C-8126-D09CA5730AF9}">
        <x15:connection id="EMPData4">
          <x15:rangePr sourceName="_xlcn.WorksheetConnection_ExcelProject_Working.xlsxEMPData4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EMPDATA].[Country].[All]}"/>
    <s v="{[EMPDATA].[Department].[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<sst xmlns="http://schemas.openxmlformats.org/spreadsheetml/2006/main" count="717" uniqueCount="156">
  <si>
    <t>Employee ID</t>
  </si>
  <si>
    <t>Department</t>
  </si>
  <si>
    <t>Employee</t>
  </si>
  <si>
    <t>ID18</t>
  </si>
  <si>
    <t>Sales</t>
  </si>
  <si>
    <t>James Willard</t>
  </si>
  <si>
    <t>ID8</t>
  </si>
  <si>
    <t>Robert Spear</t>
  </si>
  <si>
    <t>ID24</t>
  </si>
  <si>
    <t>Paul Garza</t>
  </si>
  <si>
    <t>ID23</t>
  </si>
  <si>
    <t>ID13</t>
  </si>
  <si>
    <t>Kim West</t>
  </si>
  <si>
    <t>ID7</t>
  </si>
  <si>
    <t>Stevie Bridge</t>
  </si>
  <si>
    <t>ID19</t>
  </si>
  <si>
    <t>Paul Wells</t>
  </si>
  <si>
    <t>ID22</t>
  </si>
  <si>
    <t>Ewan Thompson</t>
  </si>
  <si>
    <t>ID5</t>
  </si>
  <si>
    <t>Walter Miller</t>
  </si>
  <si>
    <t>ID9</t>
  </si>
  <si>
    <t>Peter Ramsy</t>
  </si>
  <si>
    <t>ID17</t>
  </si>
  <si>
    <t>Wolfgang Ramjac</t>
  </si>
  <si>
    <t>ID10</t>
  </si>
  <si>
    <t>Brigitte Bond</t>
  </si>
  <si>
    <t>ID21</t>
  </si>
  <si>
    <t>Maria Tot</t>
  </si>
  <si>
    <t>ID3</t>
  </si>
  <si>
    <t>Procurement</t>
  </si>
  <si>
    <t>Natalie Porter</t>
  </si>
  <si>
    <t>ID29</t>
  </si>
  <si>
    <t>Andre Cooper</t>
  </si>
  <si>
    <t>ID30</t>
  </si>
  <si>
    <t>Robert Musser</t>
  </si>
  <si>
    <t>ID14</t>
  </si>
  <si>
    <t>Ann Withers</t>
  </si>
  <si>
    <t>ID16</t>
  </si>
  <si>
    <t>Corinna Schmidt</t>
  </si>
  <si>
    <t>ID27</t>
  </si>
  <si>
    <t>Mike Saban</t>
  </si>
  <si>
    <t>ID4</t>
  </si>
  <si>
    <t>Finance</t>
  </si>
  <si>
    <t>Gary Miller</t>
  </si>
  <si>
    <t>ID12</t>
  </si>
  <si>
    <t>Richard Elliot</t>
  </si>
  <si>
    <t>ID20</t>
  </si>
  <si>
    <t>Roger Mun</t>
  </si>
  <si>
    <t>ID28</t>
  </si>
  <si>
    <t>Daniel Garrett</t>
  </si>
  <si>
    <t>ID25</t>
  </si>
  <si>
    <t>Paul Hill</t>
  </si>
  <si>
    <t>ID1</t>
  </si>
  <si>
    <t>Crystal Doyle</t>
  </si>
  <si>
    <t>ID15</t>
  </si>
  <si>
    <t>Betina Bauer</t>
  </si>
  <si>
    <t>ID2</t>
  </si>
  <si>
    <t>Daniela Schreiber</t>
  </si>
  <si>
    <t>ID11</t>
  </si>
  <si>
    <t>Dan Ziegler</t>
  </si>
  <si>
    <t>ID26</t>
  </si>
  <si>
    <t>Robert Richardson</t>
  </si>
  <si>
    <t>ID6</t>
  </si>
  <si>
    <t>Robert Blume</t>
  </si>
  <si>
    <t>ID31</t>
  </si>
  <si>
    <t>Lukas Hofer</t>
  </si>
  <si>
    <t>EmployeID</t>
  </si>
  <si>
    <t>Bonus %</t>
  </si>
  <si>
    <t>Employee Name</t>
  </si>
  <si>
    <t>ID32</t>
  </si>
  <si>
    <t>Ashley Lee</t>
  </si>
  <si>
    <t>ID33</t>
  </si>
  <si>
    <t>Tommy Lee</t>
  </si>
  <si>
    <t>ID34</t>
  </si>
  <si>
    <t>Mercy Mayo</t>
  </si>
  <si>
    <t>ID35</t>
  </si>
  <si>
    <t>John Baptist</t>
  </si>
  <si>
    <t>ID36</t>
  </si>
  <si>
    <t>Joseph Vinod</t>
  </si>
  <si>
    <t>ID37</t>
  </si>
  <si>
    <t>Sarah Gavlace</t>
  </si>
  <si>
    <t>ID38</t>
  </si>
  <si>
    <t>Hanna Morea</t>
  </si>
  <si>
    <t>ID39</t>
  </si>
  <si>
    <t>John Mark</t>
  </si>
  <si>
    <t>ID40</t>
  </si>
  <si>
    <t>John Mylas</t>
  </si>
  <si>
    <t>ID41</t>
  </si>
  <si>
    <t>Isaac Doantan</t>
  </si>
  <si>
    <t>ID42</t>
  </si>
  <si>
    <t>Stephen Hughes</t>
  </si>
  <si>
    <t>ID43</t>
  </si>
  <si>
    <t xml:space="preserve">Stephen Hawkings </t>
  </si>
  <si>
    <t>ID44</t>
  </si>
  <si>
    <t>Mahitha Nowman</t>
  </si>
  <si>
    <t>ID45</t>
  </si>
  <si>
    <t>Charles Paul</t>
  </si>
  <si>
    <t>ID46</t>
  </si>
  <si>
    <t>Sharon Rose</t>
  </si>
  <si>
    <t>ID47</t>
  </si>
  <si>
    <t>Edward William</t>
  </si>
  <si>
    <t>ID48</t>
  </si>
  <si>
    <t>Rose Kuntum</t>
  </si>
  <si>
    <t>ID49</t>
  </si>
  <si>
    <t xml:space="preserve">Lenny Karwiz </t>
  </si>
  <si>
    <t>ID50</t>
  </si>
  <si>
    <t>Ruth Joseph</t>
  </si>
  <si>
    <t>Yearly Sal</t>
  </si>
  <si>
    <t>Statistical Methods</t>
  </si>
  <si>
    <t>Average</t>
  </si>
  <si>
    <t>Median</t>
  </si>
  <si>
    <t xml:space="preserve">Mode </t>
  </si>
  <si>
    <t>Max</t>
  </si>
  <si>
    <t>Min</t>
  </si>
  <si>
    <t>Sum</t>
  </si>
  <si>
    <t>Salries by Department</t>
  </si>
  <si>
    <t>Country</t>
  </si>
  <si>
    <t>Australia</t>
  </si>
  <si>
    <t>Netherlands</t>
  </si>
  <si>
    <t>USA</t>
  </si>
  <si>
    <t xml:space="preserve">Salaries By Country </t>
  </si>
  <si>
    <t xml:space="preserve">a.Using Formula </t>
  </si>
  <si>
    <t>b.Using Pivote Table</t>
  </si>
  <si>
    <t xml:space="preserve">b.Least 2 Salaried by Deparment </t>
  </si>
  <si>
    <t xml:space="preserve">b.Least 2 Salaried by Country </t>
  </si>
  <si>
    <t>a.Top 2 Salaried by Department, Add a Slicer</t>
  </si>
  <si>
    <t>a.Top 5 Salaried by Country, Add a Slicer</t>
  </si>
  <si>
    <t>Total</t>
  </si>
  <si>
    <t>Calculate Bonus based on %</t>
  </si>
  <si>
    <t>Employee with bonus</t>
  </si>
  <si>
    <t>Employee Report with Bonus payout by Country and By Dept</t>
  </si>
  <si>
    <t>Create a report with Bonus &amp; Payout (Using XLookUp)</t>
  </si>
  <si>
    <t>Master Data</t>
  </si>
  <si>
    <t>Salaries By Department (Using Formulas)</t>
  </si>
  <si>
    <t>Salaries By Department (Using Pivot Table)</t>
  </si>
  <si>
    <t>Top 2 salaried by Department (with Slicer)</t>
  </si>
  <si>
    <t xml:space="preserve">Last 2 salaried by Department </t>
  </si>
  <si>
    <t>Top 2 Salaries by Country (Apply Slicer)</t>
  </si>
  <si>
    <t>Last 2 Salaries by Country</t>
  </si>
  <si>
    <t>Outcome should be as below</t>
  </si>
  <si>
    <t>Output should be like below</t>
  </si>
  <si>
    <t>Output should look like below</t>
  </si>
  <si>
    <t>Statistical Methods - Emp Salary</t>
  </si>
  <si>
    <t>Tim Watson</t>
  </si>
  <si>
    <t>EMP Salary</t>
  </si>
  <si>
    <t>#</t>
  </si>
  <si>
    <t>Sum of Salaries</t>
  </si>
  <si>
    <t>Sum of Yearly Sal</t>
  </si>
  <si>
    <t>Lenny Karwiz</t>
  </si>
  <si>
    <t>Stephen Hawkings</t>
  </si>
  <si>
    <t xml:space="preserve"> Salary</t>
  </si>
  <si>
    <t>All</t>
  </si>
  <si>
    <t>Bonus $s</t>
  </si>
  <si>
    <t>Sum of Bonus $s</t>
  </si>
  <si>
    <t>Empolyee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</si>
</sst>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409]* #,##0.00_);_([$$-409]* \(#,##0.00\);_([$$-409]*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sz val="28"/>
      <color theme="1"/>
      <name val="Calibri"/>
      <family val="2"/>
      <scheme val="minor"/>
    </font>
    <font>
      <b/>
      <sz val="11"/>
      <color theme="0"/>
      <name val="Calibri"/>
      <family val="2"/>
      <scheme val="minor"/>
    </font>
    <font>
      <sz val="11"/>
      <color theme="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thin">
        <color indexed="64"/>
      </right>
      <top/>
      <bottom/>
      <diagonal/>
    </border>
    <border>
      <left style="thin">
        <color indexed="64"/>
      </left>
      <right style="thin">
        <color indexed="64"/>
      </right>
      <top/>
      <bottom/>
      <diagonal/>
    </border>
    <border>
      <left/>
      <right/>
      <top style="thin">
        <color auto="1"/>
      </top>
      <bottom style="thin">
        <color auto="1"/>
      </bottom>
      <diagonal/>
    </border>
    <border>
      <left/>
      <right/>
      <top style="hair">
        <color indexed="6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66">
    <xf numFmtId="0" fontId="0" fillId="0" borderId="0" xfId="0"/>
    <xf numFmtId="0" fontId="0" fillId="0" borderId="1" xfId="0" applyBorder="1"/>
    <xf numFmtId="9" fontId="0" fillId="0" borderId="1" xfId="0" applyNumberFormat="1" applyBorder="1"/>
    <xf numFmtId="0" fontId="0" fillId="0" borderId="2" xfId="0" applyBorder="1"/>
    <xf numFmtId="0" fontId="2" fillId="0" borderId="4" xfId="0" applyFont="1" applyBorder="1"/>
    <xf numFmtId="0" fontId="2" fillId="0" borderId="5" xfId="0" applyFont="1" applyBorder="1"/>
    <xf numFmtId="0" fontId="0" fillId="0" borderId="7" xfId="0" applyBorder="1"/>
    <xf numFmtId="0" fontId="0" fillId="0" borderId="8" xfId="0" applyBorder="1"/>
    <xf numFmtId="0" fontId="0" fillId="0" borderId="3" xfId="0" applyBorder="1"/>
    <xf numFmtId="0" fontId="2" fillId="0" borderId="6" xfId="0" applyFont="1" applyBorder="1"/>
    <xf numFmtId="9" fontId="0" fillId="0" borderId="8" xfId="0" applyNumberFormat="1" applyBorder="1"/>
    <xf numFmtId="0" fontId="0" fillId="0" borderId="9" xfId="0" applyBorder="1"/>
    <xf numFmtId="164" fontId="2" fillId="0" borderId="6" xfId="0" applyNumberFormat="1" applyFont="1" applyBorder="1"/>
    <xf numFmtId="164" fontId="0" fillId="0" borderId="3" xfId="1" applyNumberFormat="1" applyFont="1" applyBorder="1"/>
    <xf numFmtId="164" fontId="0" fillId="0" borderId="9" xfId="1" applyNumberFormat="1" applyFont="1" applyBorder="1"/>
    <xf numFmtId="164" fontId="0" fillId="0" borderId="0" xfId="0" applyNumberFormat="1"/>
    <xf numFmtId="44" fontId="0" fillId="0" borderId="0" xfId="2" applyFont="1"/>
    <xf numFmtId="0" fontId="0" fillId="0" borderId="0" xfId="0" applyAlignment="1">
      <alignment horizontal="center"/>
    </xf>
    <xf numFmtId="0" fontId="0" fillId="2" borderId="0" xfId="0" applyFill="1"/>
    <xf numFmtId="0" fontId="4" fillId="3" borderId="0" xfId="0" applyFont="1" applyFill="1"/>
    <xf numFmtId="0" fontId="3" fillId="0" borderId="0" xfId="0" applyFont="1"/>
    <xf numFmtId="44" fontId="4" fillId="3" borderId="0" xfId="2" applyFont="1" applyFill="1"/>
    <xf numFmtId="44" fontId="0" fillId="0" borderId="1" xfId="2" applyFont="1" applyBorder="1"/>
    <xf numFmtId="0" fontId="0" fillId="2" borderId="1" xfId="0" applyFill="1" applyBorder="1" applyAlignment="1">
      <alignment horizontal="center"/>
    </xf>
    <xf numFmtId="0" fontId="0" fillId="0" borderId="10" xfId="0" applyBorder="1"/>
    <xf numFmtId="44" fontId="0" fillId="0" borderId="10" xfId="2" applyFont="1" applyBorder="1"/>
    <xf numFmtId="44" fontId="0" fillId="0" borderId="10" xfId="0" applyNumberFormat="1" applyBorder="1"/>
    <xf numFmtId="0" fontId="5" fillId="4" borderId="10" xfId="0" applyFont="1" applyFill="1" applyBorder="1"/>
    <xf numFmtId="0" fontId="0" fillId="0" borderId="11" xfId="0" pivotButton="1" applyBorder="1"/>
    <xf numFmtId="0" fontId="0" fillId="0" borderId="11" xfId="0" applyBorder="1" applyAlignment="1">
      <alignment horizontal="left"/>
    </xf>
    <xf numFmtId="0" fontId="0" fillId="5" borderId="0" xfId="0" applyFill="1"/>
    <xf numFmtId="0" fontId="4" fillId="5" borderId="0" xfId="0" applyFont="1" applyFill="1"/>
    <xf numFmtId="9" fontId="2" fillId="0" borderId="5" xfId="3" applyFont="1" applyBorder="1"/>
    <xf numFmtId="9" fontId="0" fillId="0" borderId="0" xfId="3" applyFont="1"/>
    <xf numFmtId="44" fontId="2" fillId="0" borderId="5" xfId="2" applyFont="1" applyBorder="1"/>
    <xf numFmtId="164" fontId="0" fillId="0" borderId="9" xfId="0" applyNumberFormat="1" applyBorder="1"/>
    <xf numFmtId="44" fontId="0" fillId="0" borderId="8" xfId="0" applyNumberFormat="1" applyBorder="1"/>
    <xf numFmtId="164" fontId="2" fillId="0" borderId="5" xfId="0" applyNumberFormat="1" applyFont="1" applyBorder="1"/>
    <xf numFmtId="164" fontId="0" fillId="0" borderId="1" xfId="1" applyNumberFormat="1" applyFont="1" applyBorder="1"/>
    <xf numFmtId="164" fontId="0" fillId="0" borderId="8" xfId="0" applyNumberFormat="1" applyBorder="1"/>
    <xf numFmtId="44" fontId="0" fillId="0" borderId="12" xfId="2" applyFont="1" applyBorder="1"/>
    <xf numFmtId="9" fontId="0" fillId="0" borderId="7" xfId="3" applyFont="1" applyBorder="1"/>
    <xf numFmtId="164" fontId="0" fillId="0" borderId="8" xfId="2" applyNumberFormat="1" applyFont="1" applyBorder="1"/>
    <xf numFmtId="9" fontId="0" fillId="0" borderId="13" xfId="3" applyFont="1" applyBorder="1"/>
    <xf numFmtId="164" fontId="0" fillId="0" borderId="14" xfId="2" applyNumberFormat="1" applyFont="1" applyBorder="1"/>
    <xf numFmtId="9" fontId="0" fillId="0" borderId="13" xfId="3" applyFont="1" applyBorder="1" applyAlignment="1">
      <alignment horizontal="left" indent="7"/>
    </xf>
    <xf numFmtId="9" fontId="0" fillId="0" borderId="4" xfId="3" applyFont="1" applyBorder="1"/>
    <xf numFmtId="164" fontId="0" fillId="0" borderId="5" xfId="2" applyNumberFormat="1" applyFont="1" applyBorder="1"/>
    <xf numFmtId="0" fontId="0" fillId="0" borderId="15" xfId="0" pivotButton="1" applyBorder="1"/>
    <xf numFmtId="44" fontId="0" fillId="0" borderId="15" xfId="2" applyFont="1" applyBorder="1"/>
    <xf numFmtId="0" fontId="0" fillId="0" borderId="15" xfId="0" applyBorder="1" applyAlignment="1">
      <alignment horizontal="left"/>
    </xf>
    <xf numFmtId="44" fontId="0" fillId="0" borderId="0" xfId="2" applyFont="1" applyBorder="1"/>
    <xf numFmtId="44" fontId="0" fillId="0" borderId="0" xfId="0" applyNumberFormat="1"/>
    <xf numFmtId="9" fontId="4" fillId="3" borderId="0" xfId="3" applyFont="1" applyFill="1"/>
    <xf numFmtId="9" fontId="3" fillId="0" borderId="0" xfId="3" applyFont="1"/>
    <xf numFmtId="9" fontId="2" fillId="0" borderId="6" xfId="3" applyFont="1" applyBorder="1"/>
    <xf numFmtId="9" fontId="0" fillId="0" borderId="3" xfId="3" applyFont="1" applyBorder="1"/>
    <xf numFmtId="9" fontId="0" fillId="0" borderId="3" xfId="3" applyFont="1" applyBorder="1" applyAlignment="1">
      <alignment horizontal="left" indent="8"/>
    </xf>
    <xf numFmtId="9" fontId="0" fillId="0" borderId="9" xfId="3" applyFont="1" applyBorder="1"/>
    <xf numFmtId="0" fontId="0" fillId="2" borderId="1" xfId="0" applyFill="1" applyBorder="1" applyAlignment="1">
      <alignment horizontal="center"/>
    </xf>
    <xf numFmtId="44" fontId="6" fillId="4" borderId="10" xfId="2" applyFont="1" applyFill="1" applyBorder="1" applyAlignment="1">
      <alignment horizontal="center"/>
    </xf>
    <xf numFmtId="44" fontId="0" fillId="4" borderId="10" xfId="2" applyFont="1" applyFill="1" applyBorder="1" applyAlignment="1">
      <alignment horizontal="center"/>
    </xf>
    <xf numFmtId="0" fontId="0" fillId="0" borderId="10" xfId="0" pivotButton="1" applyBorder="1"/>
    <xf numFmtId="0" fontId="0" fillId="0" borderId="10" xfId="0" applyBorder="1" applyAlignment="1">
      <alignment horizontal="left"/>
    </xf>
    <xf numFmtId="0" fontId="0" fillId="0" borderId="16" xfId="0" applyBorder="1" applyAlignment="1">
      <alignment horizontal="left"/>
    </xf>
    <xf numFmtId="44" fontId="0" fillId="0" borderId="16" xfId="2" applyFont="1" applyBorder="1"/>
  </cellXfs>
  <cellStyles count="4">
    <cellStyle name="Comma" xfId="1" builtinId="3"/>
    <cellStyle name="Currency" xfId="2" builtinId="4"/>
    <cellStyle name="Normal" xfId="0" builtinId="0"/>
    <cellStyle name="Percent" xfId="3" builtinId="5"/>
  </cellStyles>
  <dxfs count="104">
    <dxf>
      <border>
        <left/>
        <right/>
        <top/>
        <bottom/>
        <vertical style="hair">
          <color indexed="64"/>
        </vertical>
        <horizontal/>
      </border>
    </dxf>
    <dxf>
      <border>
        <left/>
        <right/>
        <top/>
        <bottom/>
        <vertical style="hair">
          <color indexed="64"/>
        </vertical>
        <horizontal/>
      </border>
    </dxf>
    <dxf>
      <border>
        <left/>
        <right/>
        <top/>
        <bottom/>
        <vertical style="hair">
          <color indexed="64"/>
        </vertical>
        <horizontal/>
      </border>
    </dxf>
    <dxf>
      <border>
        <left/>
        <right/>
        <top/>
        <bottom/>
        <vertical style="hair">
          <color indexed="64"/>
        </vertical>
        <horizontal/>
      </border>
    </dxf>
    <dxf>
      <border>
        <left/>
        <right/>
        <top/>
        <bottom/>
        <vertical style="hair">
          <color indexed="64"/>
        </vertical>
        <horizontal/>
      </border>
    </dxf>
    <dxf>
      <border>
        <left/>
        <right/>
        <top/>
        <bottom/>
        <vertical style="hair">
          <color indexed="64"/>
        </vertical>
        <horizontal/>
      </border>
    </dxf>
    <dxf>
      <border>
        <top style="hair">
          <color indexed="64"/>
        </top>
        <horizontal style="hair">
          <color indexed="64"/>
        </horizontal>
      </border>
    </dxf>
    <dxf>
      <border>
        <top style="hair">
          <color indexed="64"/>
        </top>
        <horizontal style="hair">
          <color indexed="64"/>
        </horizontal>
      </border>
    </dxf>
    <dxf>
      <border>
        <top style="hair">
          <color indexed="64"/>
        </top>
        <horizontal style="hair">
          <color indexed="64"/>
        </horizontal>
      </border>
    </dxf>
    <dxf>
      <border>
        <top style="hair">
          <color indexed="64"/>
        </top>
        <horizontal style="hair">
          <color indexed="64"/>
        </horizontal>
      </border>
    </dxf>
    <dxf>
      <border>
        <top style="hair">
          <color indexed="64"/>
        </top>
        <horizontal style="hair">
          <color indexed="64"/>
        </horizontal>
      </border>
    </dxf>
    <dxf>
      <border>
        <top style="hair">
          <color indexed="64"/>
        </top>
        <horizontal style="hair">
          <color indexed="64"/>
        </horizontal>
      </border>
    </dxf>
    <dxf>
      <font>
        <color theme="1"/>
      </font>
      <fill>
        <patternFill>
          <bgColor theme="0"/>
        </patternFill>
      </fill>
    </dxf>
    <dxf>
      <border>
        <top style="hair">
          <color indexed="64"/>
        </top>
        <horizontal style="hair">
          <color indexed="64"/>
        </horizontal>
      </border>
    </dxf>
    <dxf>
      <border>
        <top style="hair">
          <color indexed="64"/>
        </top>
        <horizontal style="hair">
          <color indexed="64"/>
        </horizontal>
      </border>
    </dxf>
    <dxf>
      <border>
        <top style="hair">
          <color indexed="64"/>
        </top>
        <horizontal style="hair">
          <color indexed="64"/>
        </horizontal>
      </border>
    </dxf>
    <dxf>
      <border>
        <top style="hair">
          <color indexed="64"/>
        </top>
        <horizontal style="hair">
          <color indexed="64"/>
        </horizontal>
      </border>
    </dxf>
    <dxf>
      <border>
        <top style="hair">
          <color indexed="64"/>
        </top>
        <horizontal style="hair">
          <color indexed="64"/>
        </horizontal>
      </border>
    </dxf>
    <dxf>
      <border>
        <top style="hair">
          <color indexed="64"/>
        </top>
        <horizontal style="hair">
          <color indexed="64"/>
        </horizontal>
      </border>
    </dxf>
    <dxf>
      <border>
        <left/>
        <right/>
        <top/>
        <bottom/>
        <vertical style="hair">
          <color indexed="64"/>
        </vertical>
        <horizontal/>
      </border>
    </dxf>
    <dxf>
      <border>
        <left/>
        <right/>
        <top/>
        <bottom/>
        <vertical style="hair">
          <color indexed="64"/>
        </vertical>
        <horizontal/>
      </border>
    </dxf>
    <dxf>
      <border>
        <left/>
        <right/>
        <top/>
        <bottom/>
        <vertical style="hair">
          <color indexed="64"/>
        </vertical>
        <horizontal/>
      </border>
    </dxf>
    <dxf>
      <border>
        <left/>
        <right/>
        <top/>
        <bottom/>
        <vertical style="hair">
          <color indexed="64"/>
        </vertical>
        <horizontal/>
      </border>
    </dxf>
    <dxf>
      <border>
        <left/>
        <right/>
        <top/>
        <bottom/>
        <vertical style="hair">
          <color indexed="64"/>
        </vertical>
        <horizontal/>
      </border>
    </dxf>
    <dxf>
      <border>
        <left/>
        <right/>
        <top/>
        <bottom/>
        <vertical style="hair">
          <color indexed="64"/>
        </vertical>
        <horizontal/>
      </border>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34" formatCode="_(&quot;$&quot;* #,##0.00_);_(&quot;$&quot;* \(#,##0.00\);_(&quot;$&quot;* &quot;-&quot;??_);_(@_)"/>
      <border diagonalUp="0" diagonalDown="0" outline="0">
        <left style="thin">
          <color indexed="64"/>
        </left>
        <right style="thin">
          <color indexed="64"/>
        </right>
        <top style="thin">
          <color indexed="64"/>
        </top>
        <bottom/>
      </border>
    </dxf>
    <dxf>
      <numFmt numFmtId="164" formatCode="_([$$-409]* #,##0.00_);_([$$-409]* \(#,##0.00\);_([$$-409]* &quot;-&quot;??_);_(@_)"/>
      <border diagonalUp="0" diagonalDown="0">
        <left style="thin">
          <color indexed="64"/>
        </left>
        <right style="thin">
          <color indexed="64"/>
        </right>
        <top/>
        <bottom/>
        <vertical style="thin">
          <color indexed="64"/>
        </vertical>
        <horizontal/>
      </border>
    </dxf>
    <dxf>
      <numFmt numFmtId="13" formatCode="0%"/>
      <border diagonalUp="0" diagonalDown="0" outline="0">
        <left style="thin">
          <color indexed="64"/>
        </left>
        <right style="thin">
          <color indexed="64"/>
        </right>
        <top style="thin">
          <color indexed="64"/>
        </top>
        <bottom/>
      </border>
    </dxf>
    <dxf>
      <numFmt numFmtId="13" formatCode="0%"/>
      <border diagonalUp="0" diagonalDown="0">
        <left/>
        <right style="thin">
          <color indexed="64"/>
        </right>
        <top/>
        <bottom/>
        <vertical style="thin">
          <color indexed="64"/>
        </vertical>
        <horizontal/>
      </border>
    </dxf>
    <dxf>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vertical style="hair">
          <color auto="1"/>
        </vertical>
      </border>
    </dxf>
    <dxf>
      <border>
        <vertical style="hair">
          <color auto="1"/>
        </vertical>
      </border>
    </dxf>
    <dxf>
      <border>
        <vertical style="hair">
          <color auto="1"/>
        </vertical>
      </border>
    </dxf>
    <dxf>
      <border>
        <vertical style="hair">
          <color auto="1"/>
        </vertical>
      </border>
    </dxf>
    <dxf>
      <border>
        <vertical style="hair">
          <color auto="1"/>
        </vertic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diagonalUp="0" diagonalDown="0" outline="0">
        <left style="thin">
          <color indexed="64"/>
        </left>
        <right/>
        <top style="thin">
          <color indexed="64"/>
        </top>
        <bottom/>
      </border>
    </dxf>
    <dxf>
      <border diagonalUp="0" diagonalDown="0">
        <left style="thin">
          <color indexed="64"/>
        </left>
        <right/>
        <top style="thin">
          <color indexed="64"/>
        </top>
        <bottom style="thin">
          <color indexed="64"/>
        </bottom>
      </border>
    </dxf>
    <dxf>
      <numFmt numFmtId="164" formatCode="_([$$-409]* #,##0.00_);_([$$-409]* \(#,##0.00\);_([$$-409]*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pivotCacheDefinition" Target="pivotCache/pivotCacheDefinition8.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pivotCacheDefinition" Target="pivotCache/pivotCacheDefinition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microsoft.com/office/2007/relationships/slicerCache" Target="slicerCaches/slicerCache2.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theme" Target="theme/theme1.xml"/><Relationship Id="rId28" Type="http://schemas.openxmlformats.org/officeDocument/2006/relationships/powerPivotData" Target="model/item.data"/><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microsoft.com/office/2007/relationships/slicerCache" Target="slicerCaches/slicerCache4.xml"/><Relationship Id="rId27"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590550</xdr:colOff>
      <xdr:row>11</xdr:row>
      <xdr:rowOff>6350</xdr:rowOff>
    </xdr:from>
    <xdr:to>
      <xdr:col>8</xdr:col>
      <xdr:colOff>578116</xdr:colOff>
      <xdr:row>21</xdr:row>
      <xdr:rowOff>50897</xdr:rowOff>
    </xdr:to>
    <xdr:pic>
      <xdr:nvPicPr>
        <xdr:cNvPr id="2" name="Picture 1">
          <a:extLst>
            <a:ext uri="{FF2B5EF4-FFF2-40B4-BE49-F238E27FC236}">
              <a16:creationId xmlns:a16="http://schemas.microsoft.com/office/drawing/2014/main" id="{0E8EEBE0-BE9F-050B-9180-985B4E54375E}"/>
            </a:ext>
          </a:extLst>
        </xdr:cNvPr>
        <xdr:cNvPicPr>
          <a:picLocks noChangeAspect="1"/>
        </xdr:cNvPicPr>
      </xdr:nvPicPr>
      <xdr:blipFill>
        <a:blip xmlns:r="http://schemas.openxmlformats.org/officeDocument/2006/relationships" r:embed="rId1"/>
        <a:stretch>
          <a:fillRect/>
        </a:stretch>
      </xdr:blipFill>
      <xdr:spPr>
        <a:xfrm>
          <a:off x="590550" y="2305050"/>
          <a:ext cx="5169166" cy="18860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9</xdr:row>
      <xdr:rowOff>25400</xdr:rowOff>
    </xdr:from>
    <xdr:to>
      <xdr:col>10</xdr:col>
      <xdr:colOff>260699</xdr:colOff>
      <xdr:row>16</xdr:row>
      <xdr:rowOff>65</xdr:rowOff>
    </xdr:to>
    <xdr:pic>
      <xdr:nvPicPr>
        <xdr:cNvPr id="3" name="Picture 2">
          <a:extLst>
            <a:ext uri="{FF2B5EF4-FFF2-40B4-BE49-F238E27FC236}">
              <a16:creationId xmlns:a16="http://schemas.microsoft.com/office/drawing/2014/main" id="{4C673849-57E4-D51F-7F99-E6146769612A}"/>
            </a:ext>
          </a:extLst>
        </xdr:cNvPr>
        <xdr:cNvPicPr>
          <a:picLocks noChangeAspect="1"/>
        </xdr:cNvPicPr>
      </xdr:nvPicPr>
      <xdr:blipFill>
        <a:blip xmlns:r="http://schemas.openxmlformats.org/officeDocument/2006/relationships" r:embed="rId1"/>
        <a:stretch>
          <a:fillRect/>
        </a:stretch>
      </xdr:blipFill>
      <xdr:spPr>
        <a:xfrm>
          <a:off x="25400" y="1955800"/>
          <a:ext cx="6788499" cy="12637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10</xdr:row>
      <xdr:rowOff>25400</xdr:rowOff>
    </xdr:from>
    <xdr:to>
      <xdr:col>10</xdr:col>
      <xdr:colOff>190863</xdr:colOff>
      <xdr:row>16</xdr:row>
      <xdr:rowOff>177865</xdr:rowOff>
    </xdr:to>
    <xdr:pic>
      <xdr:nvPicPr>
        <xdr:cNvPr id="3" name="Picture 2">
          <a:extLst>
            <a:ext uri="{FF2B5EF4-FFF2-40B4-BE49-F238E27FC236}">
              <a16:creationId xmlns:a16="http://schemas.microsoft.com/office/drawing/2014/main" id="{40F628DE-FE02-8C87-0DF2-6C30D60489A5}"/>
            </a:ext>
          </a:extLst>
        </xdr:cNvPr>
        <xdr:cNvPicPr>
          <a:picLocks noChangeAspect="1"/>
        </xdr:cNvPicPr>
      </xdr:nvPicPr>
      <xdr:blipFill>
        <a:blip xmlns:r="http://schemas.openxmlformats.org/officeDocument/2006/relationships" r:embed="rId1"/>
        <a:stretch>
          <a:fillRect/>
        </a:stretch>
      </xdr:blipFill>
      <xdr:spPr>
        <a:xfrm>
          <a:off x="0" y="2139950"/>
          <a:ext cx="7055213" cy="12573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10</xdr:col>
      <xdr:colOff>413109</xdr:colOff>
      <xdr:row>25</xdr:row>
      <xdr:rowOff>25515</xdr:rowOff>
    </xdr:to>
    <xdr:pic>
      <xdr:nvPicPr>
        <xdr:cNvPr id="2" name="Picture 1">
          <a:extLst>
            <a:ext uri="{FF2B5EF4-FFF2-40B4-BE49-F238E27FC236}">
              <a16:creationId xmlns:a16="http://schemas.microsoft.com/office/drawing/2014/main" id="{493525E0-50D9-34E4-37EE-ADE3D50E429B}"/>
            </a:ext>
          </a:extLst>
        </xdr:cNvPr>
        <xdr:cNvPicPr>
          <a:picLocks noChangeAspect="1"/>
        </xdr:cNvPicPr>
      </xdr:nvPicPr>
      <xdr:blipFill>
        <a:blip xmlns:r="http://schemas.openxmlformats.org/officeDocument/2006/relationships" r:embed="rId1"/>
        <a:stretch>
          <a:fillRect/>
        </a:stretch>
      </xdr:blipFill>
      <xdr:spPr>
        <a:xfrm>
          <a:off x="0" y="2667000"/>
          <a:ext cx="6991709" cy="2235315"/>
        </a:xfrm>
        <a:prstGeom prst="rect">
          <a:avLst/>
        </a:prstGeom>
      </xdr:spPr>
    </xdr:pic>
    <xdr:clientData/>
  </xdr:twoCellAnchor>
  <xdr:twoCellAnchor editAs="oneCell">
    <xdr:from>
      <xdr:col>4</xdr:col>
      <xdr:colOff>285750</xdr:colOff>
      <xdr:row>2</xdr:row>
      <xdr:rowOff>6351</xdr:rowOff>
    </xdr:from>
    <xdr:to>
      <xdr:col>6</xdr:col>
      <xdr:colOff>596900</xdr:colOff>
      <xdr:row>9</xdr:row>
      <xdr:rowOff>57150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DCB14297-341D-1BB0-E3DC-3B801BA7511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838450" y="647701"/>
              <a:ext cx="1530350" cy="13398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8</xdr:col>
      <xdr:colOff>400339</xdr:colOff>
      <xdr:row>22</xdr:row>
      <xdr:rowOff>76280</xdr:rowOff>
    </xdr:to>
    <xdr:pic>
      <xdr:nvPicPr>
        <xdr:cNvPr id="3" name="Picture 2">
          <a:extLst>
            <a:ext uri="{FF2B5EF4-FFF2-40B4-BE49-F238E27FC236}">
              <a16:creationId xmlns:a16="http://schemas.microsoft.com/office/drawing/2014/main" id="{1A6582CC-8113-403E-2E55-B1EB2B405B90}"/>
            </a:ext>
          </a:extLst>
        </xdr:cNvPr>
        <xdr:cNvPicPr>
          <a:picLocks noChangeAspect="1"/>
        </xdr:cNvPicPr>
      </xdr:nvPicPr>
      <xdr:blipFill>
        <a:blip xmlns:r="http://schemas.openxmlformats.org/officeDocument/2006/relationships" r:embed="rId1"/>
        <a:stretch>
          <a:fillRect/>
        </a:stretch>
      </xdr:blipFill>
      <xdr:spPr>
        <a:xfrm>
          <a:off x="0" y="2851150"/>
          <a:ext cx="5620039" cy="15494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10</xdr:col>
      <xdr:colOff>19389</xdr:colOff>
      <xdr:row>25</xdr:row>
      <xdr:rowOff>19155</xdr:rowOff>
    </xdr:to>
    <xdr:pic>
      <xdr:nvPicPr>
        <xdr:cNvPr id="2" name="Picture 1">
          <a:extLst>
            <a:ext uri="{FF2B5EF4-FFF2-40B4-BE49-F238E27FC236}">
              <a16:creationId xmlns:a16="http://schemas.microsoft.com/office/drawing/2014/main" id="{E0E516C2-E605-8809-EF46-2F559163D22F}"/>
            </a:ext>
          </a:extLst>
        </xdr:cNvPr>
        <xdr:cNvPicPr>
          <a:picLocks noChangeAspect="1"/>
        </xdr:cNvPicPr>
      </xdr:nvPicPr>
      <xdr:blipFill>
        <a:blip xmlns:r="http://schemas.openxmlformats.org/officeDocument/2006/relationships" r:embed="rId1"/>
        <a:stretch>
          <a:fillRect/>
        </a:stretch>
      </xdr:blipFill>
      <xdr:spPr>
        <a:xfrm>
          <a:off x="0" y="2851150"/>
          <a:ext cx="6597989" cy="2044805"/>
        </a:xfrm>
        <a:prstGeom prst="rect">
          <a:avLst/>
        </a:prstGeom>
      </xdr:spPr>
    </xdr:pic>
    <xdr:clientData/>
  </xdr:twoCellAnchor>
  <xdr:twoCellAnchor editAs="oneCell">
    <xdr:from>
      <xdr:col>4</xdr:col>
      <xdr:colOff>76200</xdr:colOff>
      <xdr:row>3</xdr:row>
      <xdr:rowOff>114301</xdr:rowOff>
    </xdr:from>
    <xdr:to>
      <xdr:col>7</xdr:col>
      <xdr:colOff>95250</xdr:colOff>
      <xdr:row>9</xdr:row>
      <xdr:rowOff>177800</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61904AD9-0C13-0ADB-1E0D-BFF07F0D50B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628900" y="939801"/>
              <a:ext cx="1847850" cy="1168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xdr:colOff>
      <xdr:row>19</xdr:row>
      <xdr:rowOff>31750</xdr:rowOff>
    </xdr:from>
    <xdr:to>
      <xdr:col>8</xdr:col>
      <xdr:colOff>336835</xdr:colOff>
      <xdr:row>28</xdr:row>
      <xdr:rowOff>84</xdr:rowOff>
    </xdr:to>
    <xdr:pic>
      <xdr:nvPicPr>
        <xdr:cNvPr id="3" name="Picture 2">
          <a:extLst>
            <a:ext uri="{FF2B5EF4-FFF2-40B4-BE49-F238E27FC236}">
              <a16:creationId xmlns:a16="http://schemas.microsoft.com/office/drawing/2014/main" id="{C66A2694-C663-EB12-14F9-A7D21976AA6F}"/>
            </a:ext>
          </a:extLst>
        </xdr:cNvPr>
        <xdr:cNvPicPr>
          <a:picLocks noChangeAspect="1"/>
        </xdr:cNvPicPr>
      </xdr:nvPicPr>
      <xdr:blipFill>
        <a:blip xmlns:r="http://schemas.openxmlformats.org/officeDocument/2006/relationships" r:embed="rId1"/>
        <a:stretch>
          <a:fillRect/>
        </a:stretch>
      </xdr:blipFill>
      <xdr:spPr>
        <a:xfrm>
          <a:off x="6350" y="4076700"/>
          <a:ext cx="5550185" cy="162568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61</xdr:row>
      <xdr:rowOff>107950</xdr:rowOff>
    </xdr:from>
    <xdr:to>
      <xdr:col>9</xdr:col>
      <xdr:colOff>267067</xdr:colOff>
      <xdr:row>80</xdr:row>
      <xdr:rowOff>158932</xdr:rowOff>
    </xdr:to>
    <xdr:pic>
      <xdr:nvPicPr>
        <xdr:cNvPr id="3" name="Picture 2">
          <a:extLst>
            <a:ext uri="{FF2B5EF4-FFF2-40B4-BE49-F238E27FC236}">
              <a16:creationId xmlns:a16="http://schemas.microsoft.com/office/drawing/2014/main" id="{79676DB7-D570-4E0A-BC52-451349BE2869}"/>
            </a:ext>
          </a:extLst>
        </xdr:cNvPr>
        <xdr:cNvPicPr>
          <a:picLocks noChangeAspect="1"/>
        </xdr:cNvPicPr>
      </xdr:nvPicPr>
      <xdr:blipFill>
        <a:blip xmlns:r="http://schemas.openxmlformats.org/officeDocument/2006/relationships" r:embed="rId1"/>
        <a:stretch>
          <a:fillRect/>
        </a:stretch>
      </xdr:blipFill>
      <xdr:spPr>
        <a:xfrm>
          <a:off x="0" y="11614150"/>
          <a:ext cx="7131417" cy="354983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59</xdr:row>
      <xdr:rowOff>0</xdr:rowOff>
    </xdr:from>
    <xdr:to>
      <xdr:col>10</xdr:col>
      <xdr:colOff>394082</xdr:colOff>
      <xdr:row>78</xdr:row>
      <xdr:rowOff>25581</xdr:rowOff>
    </xdr:to>
    <xdr:pic>
      <xdr:nvPicPr>
        <xdr:cNvPr id="3" name="Picture 2">
          <a:extLst>
            <a:ext uri="{FF2B5EF4-FFF2-40B4-BE49-F238E27FC236}">
              <a16:creationId xmlns:a16="http://schemas.microsoft.com/office/drawing/2014/main" id="{AB5B378D-28B3-4DEC-AE10-53B0EA02925F}"/>
            </a:ext>
          </a:extLst>
        </xdr:cNvPr>
        <xdr:cNvPicPr>
          <a:picLocks noChangeAspect="1"/>
        </xdr:cNvPicPr>
      </xdr:nvPicPr>
      <xdr:blipFill>
        <a:blip xmlns:r="http://schemas.openxmlformats.org/officeDocument/2006/relationships" r:embed="rId1"/>
        <a:stretch>
          <a:fillRect/>
        </a:stretch>
      </xdr:blipFill>
      <xdr:spPr>
        <a:xfrm>
          <a:off x="0" y="10864850"/>
          <a:ext cx="7429882" cy="3524431"/>
        </a:xfrm>
        <a:prstGeom prst="rect">
          <a:avLst/>
        </a:prstGeom>
      </xdr:spPr>
    </xdr:pic>
    <xdr:clientData/>
  </xdr:twoCellAnchor>
  <xdr:twoCellAnchor editAs="oneCell">
    <xdr:from>
      <xdr:col>3</xdr:col>
      <xdr:colOff>590550</xdr:colOff>
      <xdr:row>6</xdr:row>
      <xdr:rowOff>12700</xdr:rowOff>
    </xdr:from>
    <xdr:to>
      <xdr:col>7</xdr:col>
      <xdr:colOff>355600</xdr:colOff>
      <xdr:row>12</xdr:row>
      <xdr:rowOff>139700</xdr:rowOff>
    </xdr:to>
    <mc:AlternateContent xmlns:mc="http://schemas.openxmlformats.org/markup-compatibility/2006" xmlns:a14="http://schemas.microsoft.com/office/drawing/2010/main">
      <mc:Choice Requires="a14">
        <xdr:graphicFrame macro="">
          <xdr:nvGraphicFramePr>
            <xdr:cNvPr id="4" name="Department 1">
              <a:extLst>
                <a:ext uri="{FF2B5EF4-FFF2-40B4-BE49-F238E27FC236}">
                  <a16:creationId xmlns:a16="http://schemas.microsoft.com/office/drawing/2014/main" id="{8BF85BD5-583E-49E6-EC1D-C5CE5F567D9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3359150" y="1390650"/>
              <a:ext cx="2203450" cy="1231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482600</xdr:colOff>
      <xdr:row>6</xdr:row>
      <xdr:rowOff>6351</xdr:rowOff>
    </xdr:from>
    <xdr:to>
      <xdr:col>10</xdr:col>
      <xdr:colOff>495300</xdr:colOff>
      <xdr:row>13</xdr:row>
      <xdr:rowOff>19051</xdr:rowOff>
    </xdr:to>
    <mc:AlternateContent xmlns:mc="http://schemas.openxmlformats.org/markup-compatibility/2006" xmlns:a14="http://schemas.microsoft.com/office/drawing/2010/main">
      <mc:Choice Requires="a14">
        <xdr:graphicFrame macro="">
          <xdr:nvGraphicFramePr>
            <xdr:cNvPr id="5" name="Country 1">
              <a:extLst>
                <a:ext uri="{FF2B5EF4-FFF2-40B4-BE49-F238E27FC236}">
                  <a16:creationId xmlns:a16="http://schemas.microsoft.com/office/drawing/2014/main" id="{BEFB1B3E-3AF9-2780-B5E9-1A8EC5844A2B}"/>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5689600" y="1384301"/>
              <a:ext cx="1841500" cy="1301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ASA MARIKANTI" refreshedDate="45407.554526504631" backgroundQuery="1" createdVersion="8" refreshedVersion="8" minRefreshableVersion="3" recordCount="0" supportSubquery="1" supportAdvancedDrill="1" xr:uid="{FAC2D945-DBB3-4159-80E5-D614298B98D9}">
  <cacheSource type="external" connectionId="1"/>
  <cacheFields count="2">
    <cacheField name="[Measures].[Sum of Yearly Sal]" caption="Sum of Yearly Sal" numFmtId="0" hierarchy="24" level="32767"/>
    <cacheField name="[EMPDATA].[Department].[Department]" caption="Department" numFmtId="0" hierarchy="1" level="1">
      <sharedItems count="3">
        <s v="Finance"/>
        <s v="Procurement"/>
        <s v="Sales"/>
      </sharedItems>
    </cacheField>
  </cacheFields>
  <cacheHierarchies count="29">
    <cacheHierarchy uniqueName="[EMPDATA].[Employee ID]" caption="Employee ID" attribute="1" defaultMemberUniqueName="[EMPDATA].[Employee ID].[All]" allUniqueName="[EMPDATA].[Employee ID].[All]" dimensionUniqueName="[EMPDATA]" displayFolder="" count="0" memberValueDatatype="130" unbalanced="0"/>
    <cacheHierarchy uniqueName="[EMPDATA].[Department]" caption="Department" attribute="1" defaultMemberUniqueName="[EMPDATA].[Department].[All]" allUniqueName="[EMPDATA].[Department].[All]" dimensionUniqueName="[EMPDATA]" displayFolder="" count="2" memberValueDatatype="130" unbalanced="0">
      <fieldsUsage count="2">
        <fieldUsage x="-1"/>
        <fieldUsage x="1"/>
      </fieldsUsage>
    </cacheHierarchy>
    <cacheHierarchy uniqueName="[EMPDATA].[Employee]" caption="Employee" attribute="1" defaultMemberUniqueName="[EMPDATA].[Employee].[All]" allUniqueName="[EMPDATA].[Employee].[All]" dimensionUniqueName="[EMPDATA]" displayFolder="" count="0" memberValueDatatype="130" unbalanced="0"/>
    <cacheHierarchy uniqueName="[EMPDATA].[Country]" caption="Country" attribute="1" defaultMemberUniqueName="[EMPDATA].[Country].[All]" allUniqueName="[EMPDATA].[Country].[All]" dimensionUniqueName="[EMPDATA]" displayFolder="" count="0" memberValueDatatype="130" unbalanced="0"/>
    <cacheHierarchy uniqueName="[EMPDATA].[Yearly Sal]" caption="Yearly Sal" attribute="1" defaultMemberUniqueName="[EMPDATA].[Yearly Sal].[All]" allUniqueName="[EMPDATA].[Yearly Sal].[All]" dimensionUniqueName="[EMPDATA]" displayFolder="" count="0" memberValueDatatype="20" unbalanced="0"/>
    <cacheHierarchy uniqueName="[EMPDATA].[Bonus %]" caption="Bonus %" attribute="1" defaultMemberUniqueName="[EMPDATA].[Bonus %].[All]" allUniqueName="[EMPDATA].[Bonus %].[All]" dimensionUniqueName="[EMPDATA]" displayFolder="" count="0" memberValueDatatype="130" unbalanced="0"/>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0" memberValueDatatype="130" unbalanced="0"/>
    <cacheHierarchy uniqueName="[EMPData4].[Employee]" caption="Employee" attribute="1" defaultMemberUniqueName="[EMPData4].[Employee].[All]" allUniqueName="[EMPData4].[Employee].[All]" dimensionUniqueName="[EMPData4]" displayFolder="" count="0" memberValueDatatype="130" unbalanced="0"/>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Bonus %]" caption="Bonus %" attribute="1" defaultMemberUniqueName="[EMPData4].[Bonus %].[All]" allUniqueName="[EMPData4].[Bonus %].[All]" dimensionUniqueName="[EMPData4]" displayFolder="" count="0" memberValueDatatype="130" unbalanced="0"/>
    <cacheHierarchy uniqueName="[EMPData4].[Bonus $ s]" caption="Bonus $ s" attribute="1" defaultMemberUniqueName="[EMPData4].[Bonus $ s].[All]" allUniqueName="[EMPData4].[Bonus $ s].[All]" dimensionUniqueName="[EMPData4]" displayFolder="" count="0" memberValueDatatype="130" unbalanced="0"/>
    <cacheHierarchy uniqueName="[Range].[Employee ID]" caption="Employee ID" attribute="1" defaultMemberUniqueName="[Range].[Employee ID].[All]" allUniqueName="[Range].[Employee ID].[All]" dimensionUniqueName="[Range]" displayFolder="" count="0" memberValueDatatype="130" unbalanced="0"/>
    <cacheHierarchy uniqueName="[Range].[Department]" caption="Department" attribute="1" defaultMemberUniqueName="[Range].[Department].[All]" allUniqueName="[Range].[Department].[All]" dimensionUniqueName="[Range]" displayFolder="" count="0" memberValueDatatype="130" unbalanced="0"/>
    <cacheHierarchy uniqueName="[Range].[Employee]" caption="Employee" attribute="1" defaultMemberUniqueName="[Range].[Employee].[All]" allUniqueName="[Range].[Employee].[All]" dimensionUniqueName="[Range]" displayFolder="" count="0" memberValueDatatype="130" unbalanced="0"/>
    <cacheHierarchy uniqueName="[Range].[Country]" caption="Country" attribute="1" defaultMemberUniqueName="[Range].[Country].[All]" allUniqueName="[Range].[Country].[All]" dimensionUniqueName="[Range]" displayFolder="" count="0" memberValueDatatype="130" unbalanced="0"/>
    <cacheHierarchy uniqueName="[Range].[Yearly Sal]" caption="Yearly Sal" attribute="1" defaultMemberUniqueName="[Range].[Yearly Sal].[All]" allUniqueName="[Range].[Yearly Sal].[All]" dimensionUniqueName="[Range]" displayFolder="" count="0" memberValueDatatype="20" unbalanced="0"/>
    <cacheHierarchy uniqueName="[Range].[Bonus %]" caption="Bonus %" attribute="1" defaultMemberUniqueName="[Range].[Bonus %].[All]" allUniqueName="[Range].[Bonus %].[All]" dimensionUniqueName="[Range]" displayFolder="" count="0" memberValueDatatype="130" unbalanced="0"/>
    <cacheHierarchy uniqueName="[Range].[Bonus $s]" caption="Bonus $s" attribute="1" defaultMemberUniqueName="[Range].[Bonus $s].[All]" allUniqueName="[Range].[Bonus $s].[All]" dimensionUniqueName="[Range]" displayFolder="" count="0" memberValueDatatype="5" unbalanced="0"/>
    <cacheHierarchy uniqueName="[Measures].[__XL_Count EMPDATA]" caption="__XL_Count EMPDATA" measure="1" displayFolder="" measureGroup="EMPDATA" count="0" hidden="1"/>
    <cacheHierarchy uniqueName="[Measures].[__XL_Count EMPData4]" caption="__XL_Count EMPData4" measure="1" displayFolder="" measureGroup="EMPData4"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ly Sal]" caption="Sum of Yearly Sal" measure="1" displayFolder="" measureGroup="EMPDATA" count="0" oneField="1" hidden="1">
      <fieldsUsage count="1">
        <fieldUsage x="0"/>
      </fieldsUsage>
      <extLst>
        <ext xmlns:x15="http://schemas.microsoft.com/office/spreadsheetml/2010/11/main" uri="{B97F6D7D-B522-45F9-BDA1-12C45D357490}">
          <x15:cacheHierarchy aggregatedColumn="4"/>
        </ext>
      </extLst>
    </cacheHierarchy>
    <cacheHierarchy uniqueName="[Measures].[Sum of Yearly Sal 2]" caption="Sum of Yearly Sal 2" measure="1" displayFolder="" measureGroup="EMPData4" count="0" hidden="1">
      <extLst>
        <ext xmlns:x15="http://schemas.microsoft.com/office/spreadsheetml/2010/11/main" uri="{B97F6D7D-B522-45F9-BDA1-12C45D357490}">
          <x15:cacheHierarchy aggregatedColumn="10"/>
        </ext>
      </extLst>
    </cacheHierarchy>
    <cacheHierarchy uniqueName="[Measures].[Count of Bonus %]" caption="Count of Bonus %" measure="1" displayFolder="" measureGroup="EMPDATA" count="0" hidden="1">
      <extLst>
        <ext xmlns:x15="http://schemas.microsoft.com/office/spreadsheetml/2010/11/main" uri="{B97F6D7D-B522-45F9-BDA1-12C45D357490}">
          <x15:cacheHierarchy aggregatedColumn="5"/>
        </ext>
      </extLst>
    </cacheHierarchy>
    <cacheHierarchy uniqueName="[Measures].[Sum of Bonus $s]" caption="Sum of Bonus $s" measure="1" displayFolder="" measureGroup="Range" count="0" hidden="1">
      <extLst>
        <ext xmlns:x15="http://schemas.microsoft.com/office/spreadsheetml/2010/11/main" uri="{B97F6D7D-B522-45F9-BDA1-12C45D357490}">
          <x15:cacheHierarchy aggregatedColumn="19"/>
        </ext>
      </extLst>
    </cacheHierarchy>
    <cacheHierarchy uniqueName="[Measures].[Count of Bonus $ s]" caption="Count of Bonus $ s" measure="1" displayFolder="" measureGroup="EMPData4" count="0" hidden="1">
      <extLst>
        <ext xmlns:x15="http://schemas.microsoft.com/office/spreadsheetml/2010/11/main" uri="{B97F6D7D-B522-45F9-BDA1-12C45D357490}">
          <x15:cacheHierarchy aggregatedColumn="12"/>
        </ext>
      </extLst>
    </cacheHierarchy>
  </cacheHierarchies>
  <kpis count="0"/>
  <dimensions count="4">
    <dimension name="EMPDATA" uniqueName="[EMPDATA]" caption="EMPDATA"/>
    <dimension name="EMPData4" uniqueName="[EMPData4]" caption="EMPData4"/>
    <dimension measure="1" name="Measures" uniqueName="[Measures]" caption="Measures"/>
    <dimension name="Range" uniqueName="[Range]" caption="Range"/>
  </dimensions>
  <measureGroups count="3">
    <measureGroup name="EMPDATA" caption="EMPDATA"/>
    <measureGroup name="EMPData4" caption="EMPData4"/>
    <measureGroup name="Range" caption="Range"/>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ASA MARIKANTI" refreshedDate="45407.554528587963" backgroundQuery="1" createdVersion="8" refreshedVersion="8" minRefreshableVersion="3" recordCount="0" supportSubquery="1" supportAdvancedDrill="1" xr:uid="{4AD7F5B4-6A23-452E-9733-FF88399D8467}">
  <cacheSource type="external" connectionId="1"/>
  <cacheFields count="3">
    <cacheField name="[Measures].[Sum of Yearly Sal]" caption="Sum of Yearly Sal" numFmtId="0" hierarchy="24" level="32767"/>
    <cacheField name="[EMPDATA].[Employee].[Employee]" caption="Employee" numFmtId="0" hierarchy="2" level="1">
      <sharedItems count="2">
        <s v="Dan Ziegler"/>
        <s v="Natalie Porter"/>
      </sharedItems>
    </cacheField>
    <cacheField name="[EMPDATA].[Department].[Department]" caption="Department" numFmtId="0" hierarchy="1" level="1">
      <sharedItems containsSemiMixedTypes="0" containsNonDate="0" containsString="0"/>
    </cacheField>
  </cacheFields>
  <cacheHierarchies count="29">
    <cacheHierarchy uniqueName="[EMPDATA].[Employee ID]" caption="Employee ID" attribute="1" defaultMemberUniqueName="[EMPDATA].[Employee ID].[All]" allUniqueName="[EMPDATA].[Employee ID].[All]" dimensionUniqueName="[EMPDATA]" displayFolder="" count="0" memberValueDatatype="130" unbalanced="0"/>
    <cacheHierarchy uniqueName="[EMPDATA].[Department]" caption="Department" attribute="1" defaultMemberUniqueName="[EMPDATA].[Department].[All]" allUniqueName="[EMPDATA].[Department].[All]" dimensionUniqueName="[EMPDATA]" displayFolder="" count="2" memberValueDatatype="130" unbalanced="0">
      <fieldsUsage count="2">
        <fieldUsage x="-1"/>
        <fieldUsage x="2"/>
      </fieldsUsage>
    </cacheHierarchy>
    <cacheHierarchy uniqueName="[EMPDATA].[Employee]" caption="Employee" attribute="1" defaultMemberUniqueName="[EMPDATA].[Employee].[All]" allUniqueName="[EMPDATA].[Employee].[All]" dimensionUniqueName="[EMPDATA]" displayFolder="" count="2" memberValueDatatype="130" unbalanced="0">
      <fieldsUsage count="2">
        <fieldUsage x="-1"/>
        <fieldUsage x="1"/>
      </fieldsUsage>
    </cacheHierarchy>
    <cacheHierarchy uniqueName="[EMPDATA].[Country]" caption="Country" attribute="1" defaultMemberUniqueName="[EMPDATA].[Country].[All]" allUniqueName="[EMPDATA].[Country].[All]" dimensionUniqueName="[EMPDATA]" displayFolder="" count="0" memberValueDatatype="130" unbalanced="0"/>
    <cacheHierarchy uniqueName="[EMPDATA].[Yearly Sal]" caption="Yearly Sal" attribute="1" defaultMemberUniqueName="[EMPDATA].[Yearly Sal].[All]" allUniqueName="[EMPDATA].[Yearly Sal].[All]" dimensionUniqueName="[EMPDATA]" displayFolder="" count="0" memberValueDatatype="20" unbalanced="0"/>
    <cacheHierarchy uniqueName="[EMPDATA].[Bonus %]" caption="Bonus %" attribute="1" defaultMemberUniqueName="[EMPDATA].[Bonus %].[All]" allUniqueName="[EMPDATA].[Bonus %].[All]" dimensionUniqueName="[EMPDATA]" displayFolder="" count="0" memberValueDatatype="130" unbalanced="0"/>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0" memberValueDatatype="130" unbalanced="0"/>
    <cacheHierarchy uniqueName="[EMPData4].[Employee]" caption="Employee" attribute="1" defaultMemberUniqueName="[EMPData4].[Employee].[All]" allUniqueName="[EMPData4].[Employee].[All]" dimensionUniqueName="[EMPData4]" displayFolder="" count="0" memberValueDatatype="130" unbalanced="0"/>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Bonus %]" caption="Bonus %" attribute="1" defaultMemberUniqueName="[EMPData4].[Bonus %].[All]" allUniqueName="[EMPData4].[Bonus %].[All]" dimensionUniqueName="[EMPData4]" displayFolder="" count="0" memberValueDatatype="130" unbalanced="0"/>
    <cacheHierarchy uniqueName="[EMPData4].[Bonus $ s]" caption="Bonus $ s" attribute="1" defaultMemberUniqueName="[EMPData4].[Bonus $ s].[All]" allUniqueName="[EMPData4].[Bonus $ s].[All]" dimensionUniqueName="[EMPData4]" displayFolder="" count="0" memberValueDatatype="130" unbalanced="0"/>
    <cacheHierarchy uniqueName="[Range].[Employee ID]" caption="Employee ID" attribute="1" defaultMemberUniqueName="[Range].[Employee ID].[All]" allUniqueName="[Range].[Employee ID].[All]" dimensionUniqueName="[Range]" displayFolder="" count="0" memberValueDatatype="130" unbalanced="0"/>
    <cacheHierarchy uniqueName="[Range].[Department]" caption="Department" attribute="1" defaultMemberUniqueName="[Range].[Department].[All]" allUniqueName="[Range].[Department].[All]" dimensionUniqueName="[Range]" displayFolder="" count="0" memberValueDatatype="130" unbalanced="0"/>
    <cacheHierarchy uniqueName="[Range].[Employee]" caption="Employee" attribute="1" defaultMemberUniqueName="[Range].[Employee].[All]" allUniqueName="[Range].[Employee].[All]" dimensionUniqueName="[Range]" displayFolder="" count="0" memberValueDatatype="130" unbalanced="0"/>
    <cacheHierarchy uniqueName="[Range].[Country]" caption="Country" attribute="1" defaultMemberUniqueName="[Range].[Country].[All]" allUniqueName="[Range].[Country].[All]" dimensionUniqueName="[Range]" displayFolder="" count="0" memberValueDatatype="130" unbalanced="0"/>
    <cacheHierarchy uniqueName="[Range].[Yearly Sal]" caption="Yearly Sal" attribute="1" defaultMemberUniqueName="[Range].[Yearly Sal].[All]" allUniqueName="[Range].[Yearly Sal].[All]" dimensionUniqueName="[Range]" displayFolder="" count="0" memberValueDatatype="20" unbalanced="0"/>
    <cacheHierarchy uniqueName="[Range].[Bonus %]" caption="Bonus %" attribute="1" defaultMemberUniqueName="[Range].[Bonus %].[All]" allUniqueName="[Range].[Bonus %].[All]" dimensionUniqueName="[Range]" displayFolder="" count="0" memberValueDatatype="130" unbalanced="0"/>
    <cacheHierarchy uniqueName="[Range].[Bonus $s]" caption="Bonus $s" attribute="1" defaultMemberUniqueName="[Range].[Bonus $s].[All]" allUniqueName="[Range].[Bonus $s].[All]" dimensionUniqueName="[Range]" displayFolder="" count="0" memberValueDatatype="5" unbalanced="0"/>
    <cacheHierarchy uniqueName="[Measures].[__XL_Count EMPDATA]" caption="__XL_Count EMPDATA" measure="1" displayFolder="" measureGroup="EMPDATA" count="0" hidden="1"/>
    <cacheHierarchy uniqueName="[Measures].[__XL_Count EMPData4]" caption="__XL_Count EMPData4" measure="1" displayFolder="" measureGroup="EMPData4"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ly Sal]" caption="Sum of Yearly Sal" measure="1" displayFolder="" measureGroup="EMPDATA" count="0" oneField="1" hidden="1">
      <fieldsUsage count="1">
        <fieldUsage x="0"/>
      </fieldsUsage>
      <extLst>
        <ext xmlns:x15="http://schemas.microsoft.com/office/spreadsheetml/2010/11/main" uri="{B97F6D7D-B522-45F9-BDA1-12C45D357490}">
          <x15:cacheHierarchy aggregatedColumn="4"/>
        </ext>
      </extLst>
    </cacheHierarchy>
    <cacheHierarchy uniqueName="[Measures].[Sum of Yearly Sal 2]" caption="Sum of Yearly Sal 2" measure="1" displayFolder="" measureGroup="EMPData4" count="0" hidden="1">
      <extLst>
        <ext xmlns:x15="http://schemas.microsoft.com/office/spreadsheetml/2010/11/main" uri="{B97F6D7D-B522-45F9-BDA1-12C45D357490}">
          <x15:cacheHierarchy aggregatedColumn="10"/>
        </ext>
      </extLst>
    </cacheHierarchy>
    <cacheHierarchy uniqueName="[Measures].[Count of Bonus %]" caption="Count of Bonus %" measure="1" displayFolder="" measureGroup="EMPDATA" count="0" hidden="1">
      <extLst>
        <ext xmlns:x15="http://schemas.microsoft.com/office/spreadsheetml/2010/11/main" uri="{B97F6D7D-B522-45F9-BDA1-12C45D357490}">
          <x15:cacheHierarchy aggregatedColumn="5"/>
        </ext>
      </extLst>
    </cacheHierarchy>
    <cacheHierarchy uniqueName="[Measures].[Sum of Bonus $s]" caption="Sum of Bonus $s" measure="1" displayFolder="" measureGroup="Range" count="0" hidden="1">
      <extLst>
        <ext xmlns:x15="http://schemas.microsoft.com/office/spreadsheetml/2010/11/main" uri="{B97F6D7D-B522-45F9-BDA1-12C45D357490}">
          <x15:cacheHierarchy aggregatedColumn="19"/>
        </ext>
      </extLst>
    </cacheHierarchy>
    <cacheHierarchy uniqueName="[Measures].[Count of Bonus $ s]" caption="Count of Bonus $ s" measure="1" displayFolder="" measureGroup="EMPData4" count="0" hidden="1">
      <extLst>
        <ext xmlns:x15="http://schemas.microsoft.com/office/spreadsheetml/2010/11/main" uri="{B97F6D7D-B522-45F9-BDA1-12C45D357490}">
          <x15:cacheHierarchy aggregatedColumn="12"/>
        </ext>
      </extLst>
    </cacheHierarchy>
  </cacheHierarchies>
  <kpis count="0"/>
  <dimensions count="4">
    <dimension name="EMPDATA" uniqueName="[EMPDATA]" caption="EMPDATA"/>
    <dimension name="EMPData4" uniqueName="[EMPData4]" caption="EMPData4"/>
    <dimension measure="1" name="Measures" uniqueName="[Measures]" caption="Measures"/>
    <dimension name="Range" uniqueName="[Range]" caption="Range"/>
  </dimensions>
  <measureGroups count="3">
    <measureGroup name="EMPDATA" caption="EMPDATA"/>
    <measureGroup name="EMPData4" caption="EMPData4"/>
    <measureGroup name="Range" caption="Range"/>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ASA MARIKANTI" refreshedDate="45407.554536342592" backgroundQuery="1" createdVersion="8" refreshedVersion="8" minRefreshableVersion="3" recordCount="0" supportSubquery="1" supportAdvancedDrill="1" xr:uid="{BF42797C-99D9-4E33-AFB0-FC99CC9FF9F0}">
  <cacheSource type="external" connectionId="1"/>
  <cacheFields count="3">
    <cacheField name="[EMPDATA].[Employee].[Employee]" caption="Employee" numFmtId="0" hierarchy="2" level="1">
      <sharedItems count="2">
        <s v="Dan Ziegler"/>
        <s v="Natalie Porter"/>
      </sharedItems>
    </cacheField>
    <cacheField name="[Measures].[Sum of Yearly Sal]" caption="Sum of Yearly Sal" numFmtId="0" hierarchy="24" level="32767"/>
    <cacheField name="[EMPDATA].[Country].[Country]" caption="Country" numFmtId="0" hierarchy="3" level="1">
      <sharedItems containsSemiMixedTypes="0" containsNonDate="0" containsString="0"/>
    </cacheField>
  </cacheFields>
  <cacheHierarchies count="29">
    <cacheHierarchy uniqueName="[EMPDATA].[Employee ID]" caption="Employee ID" attribute="1" defaultMemberUniqueName="[EMPDATA].[Employee ID].[All]" allUniqueName="[EMPDATA].[Employee ID].[All]" dimensionUniqueName="[EMPDATA]" displayFolder="" count="0" memberValueDatatype="130" unbalanced="0"/>
    <cacheHierarchy uniqueName="[EMPDATA].[Department]" caption="Department" attribute="1" defaultMemberUniqueName="[EMPDATA].[Department].[All]" allUniqueName="[EMPDATA].[Department].[All]" dimensionUniqueName="[EMPDATA]" displayFolder="" count="0" memberValueDatatype="130" unbalanced="0"/>
    <cacheHierarchy uniqueName="[EMPDATA].[Employee]" caption="Employee" attribute="1" defaultMemberUniqueName="[EMPDATA].[Employee].[All]" allUniqueName="[EMPDATA].[Employee].[All]" dimensionUniqueName="[EMPDATA]" displayFolder="" count="2" memberValueDatatype="130" unbalanced="0">
      <fieldsUsage count="2">
        <fieldUsage x="-1"/>
        <fieldUsage x="0"/>
      </fieldsUsage>
    </cacheHierarchy>
    <cacheHierarchy uniqueName="[EMPDATA].[Country]" caption="Country" attribute="1" defaultMemberUniqueName="[EMPDATA].[Country].[All]" allUniqueName="[EMPDATA].[Country].[All]" dimensionUniqueName="[EMPDATA]" displayFolder="" count="2" memberValueDatatype="130" unbalanced="0">
      <fieldsUsage count="2">
        <fieldUsage x="-1"/>
        <fieldUsage x="2"/>
      </fieldsUsage>
    </cacheHierarchy>
    <cacheHierarchy uniqueName="[EMPDATA].[Yearly Sal]" caption="Yearly Sal" attribute="1" defaultMemberUniqueName="[EMPDATA].[Yearly Sal].[All]" allUniqueName="[EMPDATA].[Yearly Sal].[All]" dimensionUniqueName="[EMPDATA]" displayFolder="" count="0" memberValueDatatype="20" unbalanced="0"/>
    <cacheHierarchy uniqueName="[EMPDATA].[Bonus %]" caption="Bonus %" attribute="1" defaultMemberUniqueName="[EMPDATA].[Bonus %].[All]" allUniqueName="[EMPDATA].[Bonus %].[All]" dimensionUniqueName="[EMPDATA]" displayFolder="" count="0" memberValueDatatype="130" unbalanced="0"/>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0" memberValueDatatype="130" unbalanced="0"/>
    <cacheHierarchy uniqueName="[EMPData4].[Employee]" caption="Employee" attribute="1" defaultMemberUniqueName="[EMPData4].[Employee].[All]" allUniqueName="[EMPData4].[Employee].[All]" dimensionUniqueName="[EMPData4]" displayFolder="" count="0" memberValueDatatype="130" unbalanced="0"/>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Bonus %]" caption="Bonus %" attribute="1" defaultMemberUniqueName="[EMPData4].[Bonus %].[All]" allUniqueName="[EMPData4].[Bonus %].[All]" dimensionUniqueName="[EMPData4]" displayFolder="" count="0" memberValueDatatype="130" unbalanced="0"/>
    <cacheHierarchy uniqueName="[EMPData4].[Bonus $ s]" caption="Bonus $ s" attribute="1" defaultMemberUniqueName="[EMPData4].[Bonus $ s].[All]" allUniqueName="[EMPData4].[Bonus $ s].[All]" dimensionUniqueName="[EMPData4]" displayFolder="" count="0" memberValueDatatype="130" unbalanced="0"/>
    <cacheHierarchy uniqueName="[Range].[Employee ID]" caption="Employee ID" attribute="1" defaultMemberUniqueName="[Range].[Employee ID].[All]" allUniqueName="[Range].[Employee ID].[All]" dimensionUniqueName="[Range]" displayFolder="" count="0" memberValueDatatype="130" unbalanced="0"/>
    <cacheHierarchy uniqueName="[Range].[Department]" caption="Department" attribute="1" defaultMemberUniqueName="[Range].[Department].[All]" allUniqueName="[Range].[Department].[All]" dimensionUniqueName="[Range]" displayFolder="" count="0" memberValueDatatype="130" unbalanced="0"/>
    <cacheHierarchy uniqueName="[Range].[Employee]" caption="Employee" attribute="1" defaultMemberUniqueName="[Range].[Employee].[All]" allUniqueName="[Range].[Employee].[All]" dimensionUniqueName="[Range]" displayFolder="" count="0" memberValueDatatype="130" unbalanced="0"/>
    <cacheHierarchy uniqueName="[Range].[Country]" caption="Country" attribute="1" defaultMemberUniqueName="[Range].[Country].[All]" allUniqueName="[Range].[Country].[All]" dimensionUniqueName="[Range]" displayFolder="" count="0" memberValueDatatype="130" unbalanced="0"/>
    <cacheHierarchy uniqueName="[Range].[Yearly Sal]" caption="Yearly Sal" attribute="1" defaultMemberUniqueName="[Range].[Yearly Sal].[All]" allUniqueName="[Range].[Yearly Sal].[All]" dimensionUniqueName="[Range]" displayFolder="" count="0" memberValueDatatype="20" unbalanced="0"/>
    <cacheHierarchy uniqueName="[Range].[Bonus %]" caption="Bonus %" attribute="1" defaultMemberUniqueName="[Range].[Bonus %].[All]" allUniqueName="[Range].[Bonus %].[All]" dimensionUniqueName="[Range]" displayFolder="" count="0" memberValueDatatype="130" unbalanced="0"/>
    <cacheHierarchy uniqueName="[Range].[Bonus $s]" caption="Bonus $s" attribute="1" defaultMemberUniqueName="[Range].[Bonus $s].[All]" allUniqueName="[Range].[Bonus $s].[All]" dimensionUniqueName="[Range]" displayFolder="" count="0" memberValueDatatype="5" unbalanced="0"/>
    <cacheHierarchy uniqueName="[Measures].[__XL_Count EMPDATA]" caption="__XL_Count EMPDATA" measure="1" displayFolder="" measureGroup="EMPDATA" count="0" hidden="1"/>
    <cacheHierarchy uniqueName="[Measures].[__XL_Count EMPData4]" caption="__XL_Count EMPData4" measure="1" displayFolder="" measureGroup="EMPData4"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ly Sal]" caption="Sum of Yearly Sal" measure="1" displayFolder="" measureGroup="EMPDATA"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Yearly Sal 2]" caption="Sum of Yearly Sal 2" measure="1" displayFolder="" measureGroup="EMPData4" count="0" hidden="1">
      <extLst>
        <ext xmlns:x15="http://schemas.microsoft.com/office/spreadsheetml/2010/11/main" uri="{B97F6D7D-B522-45F9-BDA1-12C45D357490}">
          <x15:cacheHierarchy aggregatedColumn="10"/>
        </ext>
      </extLst>
    </cacheHierarchy>
    <cacheHierarchy uniqueName="[Measures].[Count of Bonus %]" caption="Count of Bonus %" measure="1" displayFolder="" measureGroup="EMPDATA" count="0" hidden="1">
      <extLst>
        <ext xmlns:x15="http://schemas.microsoft.com/office/spreadsheetml/2010/11/main" uri="{B97F6D7D-B522-45F9-BDA1-12C45D357490}">
          <x15:cacheHierarchy aggregatedColumn="5"/>
        </ext>
      </extLst>
    </cacheHierarchy>
    <cacheHierarchy uniqueName="[Measures].[Sum of Bonus $s]" caption="Sum of Bonus $s" measure="1" displayFolder="" measureGroup="Range" count="0" hidden="1">
      <extLst>
        <ext xmlns:x15="http://schemas.microsoft.com/office/spreadsheetml/2010/11/main" uri="{B97F6D7D-B522-45F9-BDA1-12C45D357490}">
          <x15:cacheHierarchy aggregatedColumn="19"/>
        </ext>
      </extLst>
    </cacheHierarchy>
    <cacheHierarchy uniqueName="[Measures].[Count of Bonus $ s]" caption="Count of Bonus $ s" measure="1" displayFolder="" measureGroup="EMPData4" count="0" hidden="1">
      <extLst>
        <ext xmlns:x15="http://schemas.microsoft.com/office/spreadsheetml/2010/11/main" uri="{B97F6D7D-B522-45F9-BDA1-12C45D357490}">
          <x15:cacheHierarchy aggregatedColumn="12"/>
        </ext>
      </extLst>
    </cacheHierarchy>
  </cacheHierarchies>
  <kpis count="0"/>
  <dimensions count="4">
    <dimension name="EMPDATA" uniqueName="[EMPDATA]" caption="EMPDATA"/>
    <dimension name="EMPData4" uniqueName="[EMPData4]" caption="EMPData4"/>
    <dimension measure="1" name="Measures" uniqueName="[Measures]" caption="Measures"/>
    <dimension name="Range" uniqueName="[Range]" caption="Range"/>
  </dimensions>
  <measureGroups count="3">
    <measureGroup name="EMPDATA" caption="EMPDATA"/>
    <measureGroup name="EMPData4" caption="EMPData4"/>
    <measureGroup name="Range" caption="Range"/>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ASA MARIKANTI" refreshedDate="45407.55453854167" backgroundQuery="1" createdVersion="8" refreshedVersion="8" minRefreshableVersion="3" recordCount="0" supportSubquery="1" supportAdvancedDrill="1" xr:uid="{E390CCD0-7F6D-4701-A512-6DF30FB165B7}">
  <cacheSource type="external" connectionId="1"/>
  <cacheFields count="3">
    <cacheField name="[EMPDATA].[Employee].[Employee]" caption="Employee" numFmtId="0" hierarchy="2" level="1">
      <sharedItems count="2">
        <s v="Paul Garza"/>
        <s v="Peter Ramsy"/>
      </sharedItems>
    </cacheField>
    <cacheField name="[Measures].[Sum of Yearly Sal]" caption="Sum of Yearly Sal" numFmtId="0" hierarchy="24" level="32767"/>
    <cacheField name="[EMPDATA].[Country].[Country]" caption="Country" numFmtId="0" hierarchy="3" level="1">
      <sharedItems containsSemiMixedTypes="0" containsNonDate="0" containsString="0"/>
    </cacheField>
  </cacheFields>
  <cacheHierarchies count="29">
    <cacheHierarchy uniqueName="[EMPDATA].[Employee ID]" caption="Employee ID" attribute="1" defaultMemberUniqueName="[EMPDATA].[Employee ID].[All]" allUniqueName="[EMPDATA].[Employee ID].[All]" dimensionUniqueName="[EMPDATA]" displayFolder="" count="0" memberValueDatatype="130" unbalanced="0"/>
    <cacheHierarchy uniqueName="[EMPDATA].[Department]" caption="Department" attribute="1" defaultMemberUniqueName="[EMPDATA].[Department].[All]" allUniqueName="[EMPDATA].[Department].[All]" dimensionUniqueName="[EMPDATA]" displayFolder="" count="0" memberValueDatatype="130" unbalanced="0"/>
    <cacheHierarchy uniqueName="[EMPDATA].[Employee]" caption="Employee" attribute="1" defaultMemberUniqueName="[EMPDATA].[Employee].[All]" allUniqueName="[EMPDATA].[Employee].[All]" dimensionUniqueName="[EMPDATA]" displayFolder="" count="2" memberValueDatatype="130" unbalanced="0">
      <fieldsUsage count="2">
        <fieldUsage x="-1"/>
        <fieldUsage x="0"/>
      </fieldsUsage>
    </cacheHierarchy>
    <cacheHierarchy uniqueName="[EMPDATA].[Country]" caption="Country" attribute="1" defaultMemberUniqueName="[EMPDATA].[Country].[All]" allUniqueName="[EMPDATA].[Country].[All]" dimensionUniqueName="[EMPDATA]" displayFolder="" count="2" memberValueDatatype="130" unbalanced="0">
      <fieldsUsage count="2">
        <fieldUsage x="-1"/>
        <fieldUsage x="2"/>
      </fieldsUsage>
    </cacheHierarchy>
    <cacheHierarchy uniqueName="[EMPDATA].[Yearly Sal]" caption="Yearly Sal" attribute="1" defaultMemberUniqueName="[EMPDATA].[Yearly Sal].[All]" allUniqueName="[EMPDATA].[Yearly Sal].[All]" dimensionUniqueName="[EMPDATA]" displayFolder="" count="0" memberValueDatatype="20" unbalanced="0"/>
    <cacheHierarchy uniqueName="[EMPDATA].[Bonus %]" caption="Bonus %" attribute="1" defaultMemberUniqueName="[EMPDATA].[Bonus %].[All]" allUniqueName="[EMPDATA].[Bonus %].[All]" dimensionUniqueName="[EMPDATA]" displayFolder="" count="0" memberValueDatatype="130" unbalanced="0"/>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0" memberValueDatatype="130" unbalanced="0"/>
    <cacheHierarchy uniqueName="[EMPData4].[Employee]" caption="Employee" attribute="1" defaultMemberUniqueName="[EMPData4].[Employee].[All]" allUniqueName="[EMPData4].[Employee].[All]" dimensionUniqueName="[EMPData4]" displayFolder="" count="0" memberValueDatatype="130" unbalanced="0"/>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Bonus %]" caption="Bonus %" attribute="1" defaultMemberUniqueName="[EMPData4].[Bonus %].[All]" allUniqueName="[EMPData4].[Bonus %].[All]" dimensionUniqueName="[EMPData4]" displayFolder="" count="0" memberValueDatatype="130" unbalanced="0"/>
    <cacheHierarchy uniqueName="[EMPData4].[Bonus $ s]" caption="Bonus $ s" attribute="1" defaultMemberUniqueName="[EMPData4].[Bonus $ s].[All]" allUniqueName="[EMPData4].[Bonus $ s].[All]" dimensionUniqueName="[EMPData4]" displayFolder="" count="0" memberValueDatatype="130" unbalanced="0"/>
    <cacheHierarchy uniqueName="[Range].[Employee ID]" caption="Employee ID" attribute="1" defaultMemberUniqueName="[Range].[Employee ID].[All]" allUniqueName="[Range].[Employee ID].[All]" dimensionUniqueName="[Range]" displayFolder="" count="0" memberValueDatatype="130" unbalanced="0"/>
    <cacheHierarchy uniqueName="[Range].[Department]" caption="Department" attribute="1" defaultMemberUniqueName="[Range].[Department].[All]" allUniqueName="[Range].[Department].[All]" dimensionUniqueName="[Range]" displayFolder="" count="0" memberValueDatatype="130" unbalanced="0"/>
    <cacheHierarchy uniqueName="[Range].[Employee]" caption="Employee" attribute="1" defaultMemberUniqueName="[Range].[Employee].[All]" allUniqueName="[Range].[Employee].[All]" dimensionUniqueName="[Range]" displayFolder="" count="0" memberValueDatatype="130" unbalanced="0"/>
    <cacheHierarchy uniqueName="[Range].[Country]" caption="Country" attribute="1" defaultMemberUniqueName="[Range].[Country].[All]" allUniqueName="[Range].[Country].[All]" dimensionUniqueName="[Range]" displayFolder="" count="0" memberValueDatatype="130" unbalanced="0"/>
    <cacheHierarchy uniqueName="[Range].[Yearly Sal]" caption="Yearly Sal" attribute="1" defaultMemberUniqueName="[Range].[Yearly Sal].[All]" allUniqueName="[Range].[Yearly Sal].[All]" dimensionUniqueName="[Range]" displayFolder="" count="0" memberValueDatatype="20" unbalanced="0"/>
    <cacheHierarchy uniqueName="[Range].[Bonus %]" caption="Bonus %" attribute="1" defaultMemberUniqueName="[Range].[Bonus %].[All]" allUniqueName="[Range].[Bonus %].[All]" dimensionUniqueName="[Range]" displayFolder="" count="0" memberValueDatatype="130" unbalanced="0"/>
    <cacheHierarchy uniqueName="[Range].[Bonus $s]" caption="Bonus $s" attribute="1" defaultMemberUniqueName="[Range].[Bonus $s].[All]" allUniqueName="[Range].[Bonus $s].[All]" dimensionUniqueName="[Range]" displayFolder="" count="0" memberValueDatatype="5" unbalanced="0"/>
    <cacheHierarchy uniqueName="[Measures].[__XL_Count EMPDATA]" caption="__XL_Count EMPDATA" measure="1" displayFolder="" measureGroup="EMPDATA" count="0" hidden="1"/>
    <cacheHierarchy uniqueName="[Measures].[__XL_Count EMPData4]" caption="__XL_Count EMPData4" measure="1" displayFolder="" measureGroup="EMPData4"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ly Sal]" caption="Sum of Yearly Sal" measure="1" displayFolder="" measureGroup="EMPDATA"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Yearly Sal 2]" caption="Sum of Yearly Sal 2" measure="1" displayFolder="" measureGroup="EMPData4" count="0" hidden="1">
      <extLst>
        <ext xmlns:x15="http://schemas.microsoft.com/office/spreadsheetml/2010/11/main" uri="{B97F6D7D-B522-45F9-BDA1-12C45D357490}">
          <x15:cacheHierarchy aggregatedColumn="10"/>
        </ext>
      </extLst>
    </cacheHierarchy>
    <cacheHierarchy uniqueName="[Measures].[Count of Bonus %]" caption="Count of Bonus %" measure="1" displayFolder="" measureGroup="EMPDATA" count="0" hidden="1">
      <extLst>
        <ext xmlns:x15="http://schemas.microsoft.com/office/spreadsheetml/2010/11/main" uri="{B97F6D7D-B522-45F9-BDA1-12C45D357490}">
          <x15:cacheHierarchy aggregatedColumn="5"/>
        </ext>
      </extLst>
    </cacheHierarchy>
    <cacheHierarchy uniqueName="[Measures].[Sum of Bonus $s]" caption="Sum of Bonus $s" measure="1" displayFolder="" measureGroup="Range" count="0" hidden="1">
      <extLst>
        <ext xmlns:x15="http://schemas.microsoft.com/office/spreadsheetml/2010/11/main" uri="{B97F6D7D-B522-45F9-BDA1-12C45D357490}">
          <x15:cacheHierarchy aggregatedColumn="19"/>
        </ext>
      </extLst>
    </cacheHierarchy>
    <cacheHierarchy uniqueName="[Measures].[Count of Bonus $ s]" caption="Count of Bonus $ s" measure="1" displayFolder="" measureGroup="EMPData4" count="0" hidden="1">
      <extLst>
        <ext xmlns:x15="http://schemas.microsoft.com/office/spreadsheetml/2010/11/main" uri="{B97F6D7D-B522-45F9-BDA1-12C45D357490}">
          <x15:cacheHierarchy aggregatedColumn="12"/>
        </ext>
      </extLst>
    </cacheHierarchy>
  </cacheHierarchies>
  <kpis count="0"/>
  <dimensions count="4">
    <dimension name="EMPDATA" uniqueName="[EMPDATA]" caption="EMPDATA"/>
    <dimension name="EMPData4" uniqueName="[EMPData4]" caption="EMPData4"/>
    <dimension measure="1" name="Measures" uniqueName="[Measures]" caption="Measures"/>
    <dimension name="Range" uniqueName="[Range]" caption="Range"/>
  </dimensions>
  <measureGroups count="3">
    <measureGroup name="EMPDATA" caption="EMPDATA"/>
    <measureGroup name="EMPData4" caption="EMPData4"/>
    <measureGroup name="Range" caption="Range"/>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ASA MARIKANTI" refreshedDate="45408.437150578706" backgroundQuery="1" createdVersion="8" refreshedVersion="8" minRefreshableVersion="3" recordCount="0" supportSubquery="1" supportAdvancedDrill="1" xr:uid="{8F44AC59-2BD5-49C5-9A92-FC0CA90AA3E2}">
  <cacheSource type="external" connectionId="1"/>
  <cacheFields count="3">
    <cacheField name="[EMPDATA].[Employee].[Employee]" caption="Employee" numFmtId="0" hierarchy="2" level="1">
      <sharedItems count="2">
        <s v="Paul Garza"/>
        <s v="Peter Ramsy"/>
      </sharedItems>
    </cacheField>
    <cacheField name="[Measures].[Sum of Yearly Sal]" caption="Sum of Yearly Sal" numFmtId="0" hierarchy="24" level="32767"/>
    <cacheField name="[EMPDATA].[Department].[Department]" caption="Department" numFmtId="0" hierarchy="1" level="1">
      <sharedItems containsSemiMixedTypes="0" containsNonDate="0" containsString="0"/>
    </cacheField>
  </cacheFields>
  <cacheHierarchies count="29">
    <cacheHierarchy uniqueName="[EMPDATA].[Employee ID]" caption="Employee ID" attribute="1" defaultMemberUniqueName="[EMPDATA].[Employee ID].[All]" allUniqueName="[EMPDATA].[Employee ID].[All]" dimensionUniqueName="[EMPDATA]" displayFolder="" count="0" memberValueDatatype="130" unbalanced="0"/>
    <cacheHierarchy uniqueName="[EMPDATA].[Department]" caption="Department" attribute="1" defaultMemberUniqueName="[EMPDATA].[Department].[All]" allUniqueName="[EMPDATA].[Department].[All]" dimensionUniqueName="[EMPDATA]" displayFolder="" count="2" memberValueDatatype="130" unbalanced="0">
      <fieldsUsage count="2">
        <fieldUsage x="-1"/>
        <fieldUsage x="2"/>
      </fieldsUsage>
    </cacheHierarchy>
    <cacheHierarchy uniqueName="[EMPDATA].[Employee]" caption="Employee" attribute="1" defaultMemberUniqueName="[EMPDATA].[Employee].[All]" allUniqueName="[EMPDATA].[Employee].[All]" dimensionUniqueName="[EMPDATA]" displayFolder="" count="2" memberValueDatatype="130" unbalanced="0">
      <fieldsUsage count="2">
        <fieldUsage x="-1"/>
        <fieldUsage x="0"/>
      </fieldsUsage>
    </cacheHierarchy>
    <cacheHierarchy uniqueName="[EMPDATA].[Country]" caption="Country" attribute="1" defaultMemberUniqueName="[EMPDATA].[Country].[All]" allUniqueName="[EMPDATA].[Country].[All]" dimensionUniqueName="[EMPDATA]" displayFolder="" count="0" memberValueDatatype="130" unbalanced="0"/>
    <cacheHierarchy uniqueName="[EMPDATA].[Yearly Sal]" caption="Yearly Sal" attribute="1" defaultMemberUniqueName="[EMPDATA].[Yearly Sal].[All]" allUniqueName="[EMPDATA].[Yearly Sal].[All]" dimensionUniqueName="[EMPDATA]" displayFolder="" count="0" memberValueDatatype="20" unbalanced="0"/>
    <cacheHierarchy uniqueName="[EMPDATA].[Bonus %]" caption="Bonus %" attribute="1" defaultMemberUniqueName="[EMPDATA].[Bonus %].[All]" allUniqueName="[EMPDATA].[Bonus %].[All]" dimensionUniqueName="[EMPDATA]" displayFolder="" count="0" memberValueDatatype="130" unbalanced="0"/>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0" memberValueDatatype="130" unbalanced="0"/>
    <cacheHierarchy uniqueName="[EMPData4].[Employee]" caption="Employee" attribute="1" defaultMemberUniqueName="[EMPData4].[Employee].[All]" allUniqueName="[EMPData4].[Employee].[All]" dimensionUniqueName="[EMPData4]" displayFolder="" count="0" memberValueDatatype="130" unbalanced="0"/>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Bonus %]" caption="Bonus %" attribute="1" defaultMemberUniqueName="[EMPData4].[Bonus %].[All]" allUniqueName="[EMPData4].[Bonus %].[All]" dimensionUniqueName="[EMPData4]" displayFolder="" count="0" memberValueDatatype="130" unbalanced="0"/>
    <cacheHierarchy uniqueName="[EMPData4].[Bonus $ s]" caption="Bonus $ s" attribute="1" defaultMemberUniqueName="[EMPData4].[Bonus $ s].[All]" allUniqueName="[EMPData4].[Bonus $ s].[All]" dimensionUniqueName="[EMPData4]" displayFolder="" count="0" memberValueDatatype="130" unbalanced="0"/>
    <cacheHierarchy uniqueName="[Range].[Employee ID]" caption="Employee ID" attribute="1" defaultMemberUniqueName="[Range].[Employee ID].[All]" allUniqueName="[Range].[Employee ID].[All]" dimensionUniqueName="[Range]" displayFolder="" count="0" memberValueDatatype="130" unbalanced="0"/>
    <cacheHierarchy uniqueName="[Range].[Department]" caption="Department" attribute="1" defaultMemberUniqueName="[Range].[Department].[All]" allUniqueName="[Range].[Department].[All]" dimensionUniqueName="[Range]" displayFolder="" count="0" memberValueDatatype="130" unbalanced="0"/>
    <cacheHierarchy uniqueName="[Range].[Employee]" caption="Employee" attribute="1" defaultMemberUniqueName="[Range].[Employee].[All]" allUniqueName="[Range].[Employee].[All]" dimensionUniqueName="[Range]" displayFolder="" count="0" memberValueDatatype="130" unbalanced="0"/>
    <cacheHierarchy uniqueName="[Range].[Country]" caption="Country" attribute="1" defaultMemberUniqueName="[Range].[Country].[All]" allUniqueName="[Range].[Country].[All]" dimensionUniqueName="[Range]" displayFolder="" count="0" memberValueDatatype="130" unbalanced="0"/>
    <cacheHierarchy uniqueName="[Range].[Yearly Sal]" caption="Yearly Sal" attribute="1" defaultMemberUniqueName="[Range].[Yearly Sal].[All]" allUniqueName="[Range].[Yearly Sal].[All]" dimensionUniqueName="[Range]" displayFolder="" count="0" memberValueDatatype="20" unbalanced="0"/>
    <cacheHierarchy uniqueName="[Range].[Bonus %]" caption="Bonus %" attribute="1" defaultMemberUniqueName="[Range].[Bonus %].[All]" allUniqueName="[Range].[Bonus %].[All]" dimensionUniqueName="[Range]" displayFolder="" count="0" memberValueDatatype="130" unbalanced="0"/>
    <cacheHierarchy uniqueName="[Range].[Bonus $s]" caption="Bonus $s" attribute="1" defaultMemberUniqueName="[Range].[Bonus $s].[All]" allUniqueName="[Range].[Bonus $s].[All]" dimensionUniqueName="[Range]" displayFolder="" count="0" memberValueDatatype="5" unbalanced="0"/>
    <cacheHierarchy uniqueName="[Measures].[__XL_Count EMPDATA]" caption="__XL_Count EMPDATA" measure="1" displayFolder="" measureGroup="EMPDATA" count="0" hidden="1"/>
    <cacheHierarchy uniqueName="[Measures].[__XL_Count EMPData4]" caption="__XL_Count EMPData4" measure="1" displayFolder="" measureGroup="EMPData4"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ly Sal]" caption="Sum of Yearly Sal" measure="1" displayFolder="" measureGroup="EMPDATA"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Yearly Sal 2]" caption="Sum of Yearly Sal 2" measure="1" displayFolder="" measureGroup="EMPData4" count="0" hidden="1">
      <extLst>
        <ext xmlns:x15="http://schemas.microsoft.com/office/spreadsheetml/2010/11/main" uri="{B97F6D7D-B522-45F9-BDA1-12C45D357490}">
          <x15:cacheHierarchy aggregatedColumn="10"/>
        </ext>
      </extLst>
    </cacheHierarchy>
    <cacheHierarchy uniqueName="[Measures].[Count of Bonus %]" caption="Count of Bonus %" measure="1" displayFolder="" measureGroup="EMPDATA" count="0" hidden="1">
      <extLst>
        <ext xmlns:x15="http://schemas.microsoft.com/office/spreadsheetml/2010/11/main" uri="{B97F6D7D-B522-45F9-BDA1-12C45D357490}">
          <x15:cacheHierarchy aggregatedColumn="5"/>
        </ext>
      </extLst>
    </cacheHierarchy>
    <cacheHierarchy uniqueName="[Measures].[Sum of Bonus $s]" caption="Sum of Bonus $s" measure="1" displayFolder="" measureGroup="Range" count="0" hidden="1">
      <extLst>
        <ext xmlns:x15="http://schemas.microsoft.com/office/spreadsheetml/2010/11/main" uri="{B97F6D7D-B522-45F9-BDA1-12C45D357490}">
          <x15:cacheHierarchy aggregatedColumn="19"/>
        </ext>
      </extLst>
    </cacheHierarchy>
    <cacheHierarchy uniqueName="[Measures].[Count of Bonus $ s]" caption="Count of Bonus $ s" measure="1" displayFolder="" measureGroup="EMPData4" count="0" hidden="1">
      <extLst>
        <ext xmlns:x15="http://schemas.microsoft.com/office/spreadsheetml/2010/11/main" uri="{B97F6D7D-B522-45F9-BDA1-12C45D357490}">
          <x15:cacheHierarchy aggregatedColumn="12"/>
        </ext>
      </extLst>
    </cacheHierarchy>
  </cacheHierarchies>
  <kpis count="0"/>
  <dimensions count="4">
    <dimension name="EMPDATA" uniqueName="[EMPDATA]" caption="EMPDATA"/>
    <dimension name="EMPData4" uniqueName="[EMPData4]" caption="EMPData4"/>
    <dimension measure="1" name="Measures" uniqueName="[Measures]" caption="Measures"/>
    <dimension name="Range" uniqueName="[Range]" caption="Range"/>
  </dimensions>
  <measureGroups count="3">
    <measureGroup name="EMPDATA" caption="EMPDATA"/>
    <measureGroup name="EMPData4" caption="EMPData4"/>
    <measureGroup name="Range" caption="Range"/>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ASA MARIKANTI" refreshedDate="45408.44333425926" backgroundQuery="1" createdVersion="8" refreshedVersion="8" minRefreshableVersion="3" recordCount="0" supportSubquery="1" supportAdvancedDrill="1" xr:uid="{6AB4E787-65BA-4B26-9247-56702A43DCAE}">
  <cacheSource type="external" connectionId="1"/>
  <cacheFields count="2">
    <cacheField name="[Measures].[Sum of Bonus $s]" caption="Sum of Bonus $s" numFmtId="0" hierarchy="27" level="32767"/>
    <cacheField name="[Range].[Employee].[Employee]" caption="Employee" numFmtId="0" hierarchy="15" level="1">
      <sharedItems count="50">
        <s v="Andre Cooper"/>
        <s v="Ann Withers"/>
        <s v="Ashley Lee"/>
        <s v="Betina Bauer"/>
        <s v="Brigitte Bond"/>
        <s v="Charles Paul"/>
        <s v="Corinna Schmidt"/>
        <s v="Crystal Doyle"/>
        <s v="Dan Ziegler"/>
        <s v="Daniel Garrett"/>
        <s v="Daniela Schreiber"/>
        <s v="Edward William"/>
        <s v="Ewan Thompson"/>
        <s v="Gary Miller"/>
        <s v="Hanna Morea"/>
        <s v="Isaac Doantan"/>
        <s v="James Willard"/>
        <s v="John Baptist"/>
        <s v="John Mark"/>
        <s v="John Mylas"/>
        <s v="Joseph Vinod"/>
        <s v="Kim West"/>
        <s v="Lenny Karwiz"/>
        <s v="Lukas Hofer"/>
        <s v="Mahitha Nowman"/>
        <s v="Maria Tot"/>
        <s v="Mercy Mayo"/>
        <s v="Mike Saban"/>
        <s v="Natalie Porter"/>
        <s v="Paul Garza"/>
        <s v="Paul Hill"/>
        <s v="Paul Wells"/>
        <s v="Peter Ramsy"/>
        <s v="Richard Elliot"/>
        <s v="Robert Blume"/>
        <s v="Robert Musser"/>
        <s v="Robert Richardson"/>
        <s v="Robert Spear"/>
        <s v="Roger Mun"/>
        <s v="Rose Kuntum"/>
        <s v="Ruth Joseph"/>
        <s v="Sarah Gavlace"/>
        <s v="Sharon Rose"/>
        <s v="Stephen Hawkings"/>
        <s v="Stephen Hughes"/>
        <s v="Stevie Bridge"/>
        <s v="Tim Watson"/>
        <s v="Tommy Lee"/>
        <s v="Walter Miller"/>
        <s v="Wolfgang Ramjac"/>
      </sharedItems>
    </cacheField>
  </cacheFields>
  <cacheHierarchies count="29">
    <cacheHierarchy uniqueName="[EMPDATA].[Employee ID]" caption="Employee ID" attribute="1" defaultMemberUniqueName="[EMPDATA].[Employee ID].[All]" allUniqueName="[EMPDATA].[Employee ID].[All]" dimensionUniqueName="[EMPDATA]" displayFolder="" count="0" memberValueDatatype="130" unbalanced="0"/>
    <cacheHierarchy uniqueName="[EMPDATA].[Department]" caption="Department" attribute="1" defaultMemberUniqueName="[EMPDATA].[Department].[All]" allUniqueName="[EMPDATA].[Department].[All]" dimensionUniqueName="[EMPDATA]" displayFolder="" count="0" memberValueDatatype="130" unbalanced="0"/>
    <cacheHierarchy uniqueName="[EMPDATA].[Employee]" caption="Employee" attribute="1" defaultMemberUniqueName="[EMPDATA].[Employee].[All]" allUniqueName="[EMPDATA].[Employee].[All]" dimensionUniqueName="[EMPDATA]" displayFolder="" count="0" memberValueDatatype="130" unbalanced="0"/>
    <cacheHierarchy uniqueName="[EMPDATA].[Country]" caption="Country" attribute="1" defaultMemberUniqueName="[EMPDATA].[Country].[All]" allUniqueName="[EMPDATA].[Country].[All]" dimensionUniqueName="[EMPDATA]" displayFolder="" count="0" memberValueDatatype="130" unbalanced="0"/>
    <cacheHierarchy uniqueName="[EMPDATA].[Yearly Sal]" caption="Yearly Sal" attribute="1" defaultMemberUniqueName="[EMPDATA].[Yearly Sal].[All]" allUniqueName="[EMPDATA].[Yearly Sal].[All]" dimensionUniqueName="[EMPDATA]" displayFolder="" count="0" memberValueDatatype="20" unbalanced="0"/>
    <cacheHierarchy uniqueName="[EMPDATA].[Bonus %]" caption="Bonus %" attribute="1" defaultMemberUniqueName="[EMPDATA].[Bonus %].[All]" allUniqueName="[EMPDATA].[Bonus %].[All]" dimensionUniqueName="[EMPDATA]" displayFolder="" count="0" memberValueDatatype="130" unbalanced="0"/>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0" memberValueDatatype="130" unbalanced="0"/>
    <cacheHierarchy uniqueName="[EMPData4].[Employee]" caption="Employee" attribute="1" defaultMemberUniqueName="[EMPData4].[Employee].[All]" allUniqueName="[EMPData4].[Employee].[All]" dimensionUniqueName="[EMPData4]" displayFolder="" count="0" memberValueDatatype="130" unbalanced="0"/>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Bonus %]" caption="Bonus %" attribute="1" defaultMemberUniqueName="[EMPData4].[Bonus %].[All]" allUniqueName="[EMPData4].[Bonus %].[All]" dimensionUniqueName="[EMPData4]" displayFolder="" count="0" memberValueDatatype="130" unbalanced="0"/>
    <cacheHierarchy uniqueName="[EMPData4].[Bonus $ s]" caption="Bonus $ s" attribute="1" defaultMemberUniqueName="[EMPData4].[Bonus $ s].[All]" allUniqueName="[EMPData4].[Bonus $ s].[All]" dimensionUniqueName="[EMPData4]" displayFolder="" count="0" memberValueDatatype="130" unbalanced="0"/>
    <cacheHierarchy uniqueName="[Range].[Employee ID]" caption="Employee ID" attribute="1" defaultMemberUniqueName="[Range].[Employee ID].[All]" allUniqueName="[Range].[Employee ID].[All]" dimensionUniqueName="[Range]" displayFolder="" count="0" memberValueDatatype="130" unbalanced="0"/>
    <cacheHierarchy uniqueName="[Range].[Department]" caption="Department" attribute="1" defaultMemberUniqueName="[Range].[Department].[All]" allUniqueName="[Range].[Department].[All]" dimensionUniqueName="[Range]" displayFolder="" count="2" memberValueDatatype="130" unbalanced="0"/>
    <cacheHierarchy uniqueName="[Range].[Employee]" caption="Employee" attribute="1" defaultMemberUniqueName="[Range].[Employee].[All]" allUniqueName="[Range].[Employee].[All]" dimensionUniqueName="[Range]" displayFolder="" count="2" memberValueDatatype="130" unbalanced="0">
      <fieldsUsage count="2">
        <fieldUsage x="-1"/>
        <fieldUsage x="1"/>
      </fieldsUsage>
    </cacheHierarchy>
    <cacheHierarchy uniqueName="[Range].[Country]" caption="Country" attribute="1" defaultMemberUniqueName="[Range].[Country].[All]" allUniqueName="[Range].[Country].[All]" dimensionUniqueName="[Range]" displayFolder="" count="0" memberValueDatatype="130" unbalanced="0"/>
    <cacheHierarchy uniqueName="[Range].[Yearly Sal]" caption="Yearly Sal" attribute="1" defaultMemberUniqueName="[Range].[Yearly Sal].[All]" allUniqueName="[Range].[Yearly Sal].[All]" dimensionUniqueName="[Range]" displayFolder="" count="0" memberValueDatatype="20" unbalanced="0"/>
    <cacheHierarchy uniqueName="[Range].[Bonus %]" caption="Bonus %" attribute="1" defaultMemberUniqueName="[Range].[Bonus %].[All]" allUniqueName="[Range].[Bonus %].[All]" dimensionUniqueName="[Range]" displayFolder="" count="0" memberValueDatatype="130" unbalanced="0"/>
    <cacheHierarchy uniqueName="[Range].[Bonus $s]" caption="Bonus $s" attribute="1" defaultMemberUniqueName="[Range].[Bonus $s].[All]" allUniqueName="[Range].[Bonus $s].[All]" dimensionUniqueName="[Range]" displayFolder="" count="0" memberValueDatatype="5" unbalanced="0"/>
    <cacheHierarchy uniqueName="[Measures].[__XL_Count EMPDATA]" caption="__XL_Count EMPDATA" measure="1" displayFolder="" measureGroup="EMPDATA" count="0" hidden="1"/>
    <cacheHierarchy uniqueName="[Measures].[__XL_Count EMPData4]" caption="__XL_Count EMPData4" measure="1" displayFolder="" measureGroup="EMPData4"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ly Sal]" caption="Sum of Yearly Sal" measure="1" displayFolder="" measureGroup="EMPDATA" count="0" hidden="1">
      <extLst>
        <ext xmlns:x15="http://schemas.microsoft.com/office/spreadsheetml/2010/11/main" uri="{B97F6D7D-B522-45F9-BDA1-12C45D357490}">
          <x15:cacheHierarchy aggregatedColumn="4"/>
        </ext>
      </extLst>
    </cacheHierarchy>
    <cacheHierarchy uniqueName="[Measures].[Sum of Yearly Sal 2]" caption="Sum of Yearly Sal 2" measure="1" displayFolder="" measureGroup="EMPData4" count="0" hidden="1">
      <extLst>
        <ext xmlns:x15="http://schemas.microsoft.com/office/spreadsheetml/2010/11/main" uri="{B97F6D7D-B522-45F9-BDA1-12C45D357490}">
          <x15:cacheHierarchy aggregatedColumn="10"/>
        </ext>
      </extLst>
    </cacheHierarchy>
    <cacheHierarchy uniqueName="[Measures].[Count of Bonus %]" caption="Count of Bonus %" measure="1" displayFolder="" measureGroup="EMPDATA" count="0" hidden="1">
      <extLst>
        <ext xmlns:x15="http://schemas.microsoft.com/office/spreadsheetml/2010/11/main" uri="{B97F6D7D-B522-45F9-BDA1-12C45D357490}">
          <x15:cacheHierarchy aggregatedColumn="5"/>
        </ext>
      </extLst>
    </cacheHierarchy>
    <cacheHierarchy uniqueName="[Measures].[Sum of Bonus $s]" caption="Sum of Bonus $s" measure="1" displayFolder="" measureGroup="Range" count="0" oneField="1" hidden="1">
      <fieldsUsage count="1">
        <fieldUsage x="0"/>
      </fieldsUsage>
      <extLst>
        <ext xmlns:x15="http://schemas.microsoft.com/office/spreadsheetml/2010/11/main" uri="{B97F6D7D-B522-45F9-BDA1-12C45D357490}">
          <x15:cacheHierarchy aggregatedColumn="19"/>
        </ext>
      </extLst>
    </cacheHierarchy>
    <cacheHierarchy uniqueName="[Measures].[Count of Bonus $ s]" caption="Count of Bonus $ s" measure="1" displayFolder="" measureGroup="EMPData4" count="0" hidden="1">
      <extLst>
        <ext xmlns:x15="http://schemas.microsoft.com/office/spreadsheetml/2010/11/main" uri="{B97F6D7D-B522-45F9-BDA1-12C45D357490}">
          <x15:cacheHierarchy aggregatedColumn="12"/>
        </ext>
      </extLst>
    </cacheHierarchy>
  </cacheHierarchies>
  <kpis count="0"/>
  <dimensions count="4">
    <dimension name="EMPDATA" uniqueName="[EMPDATA]" caption="EMPDATA"/>
    <dimension name="EMPData4" uniqueName="[EMPData4]" caption="EMPData4"/>
    <dimension measure="1" name="Measures" uniqueName="[Measures]" caption="Measures"/>
    <dimension name="Range" uniqueName="[Range]" caption="Range"/>
  </dimensions>
  <measureGroups count="3">
    <measureGroup name="EMPDATA" caption="EMPDATA"/>
    <measureGroup name="EMPData4" caption="EMPData4"/>
    <measureGroup name="Range" caption="Range"/>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ASA MARIKANTI" refreshedDate="45407.554527430555" backgroundQuery="1" createdVersion="3" refreshedVersion="8" minRefreshableVersion="3" recordCount="0" supportSubquery="1" supportAdvancedDrill="1" xr:uid="{2A1B9E18-3075-42F9-A921-5BB5180C6108}">
  <cacheSource type="external" connectionId="1">
    <extLst>
      <ext xmlns:x14="http://schemas.microsoft.com/office/spreadsheetml/2009/9/main" uri="{F057638F-6D5F-4e77-A914-E7F072B9BCA8}">
        <x14:sourceConnection name="ThisWorkbookDataModel"/>
      </ext>
    </extLst>
  </cacheSource>
  <cacheFields count="0"/>
  <cacheHierarchies count="29">
    <cacheHierarchy uniqueName="[EMPDATA].[Employee ID]" caption="Employee ID" attribute="1" defaultMemberUniqueName="[EMPDATA].[Employee ID].[All]" allUniqueName="[EMPDATA].[Employee ID].[All]" dimensionUniqueName="[EMPDATA]" displayFolder="" count="0" memberValueDatatype="130" unbalanced="0"/>
    <cacheHierarchy uniqueName="[EMPDATA].[Department]" caption="Department" attribute="1" defaultMemberUniqueName="[EMPDATA].[Department].[All]" allUniqueName="[EMPDATA].[Department].[All]" dimensionUniqueName="[EMPDATA]" displayFolder="" count="0" memberValueDatatype="130" unbalanced="0"/>
    <cacheHierarchy uniqueName="[EMPDATA].[Employee]" caption="Employee" attribute="1" defaultMemberUniqueName="[EMPDATA].[Employee].[All]" allUniqueName="[EMPDATA].[Employee].[All]" dimensionUniqueName="[EMPDATA]" displayFolder="" count="0" memberValueDatatype="130" unbalanced="0"/>
    <cacheHierarchy uniqueName="[EMPDATA].[Country]" caption="Country" attribute="1" defaultMemberUniqueName="[EMPDATA].[Country].[All]" allUniqueName="[EMPDATA].[Country].[All]" dimensionUniqueName="[EMPDATA]" displayFolder="" count="0" memberValueDatatype="130" unbalanced="0"/>
    <cacheHierarchy uniqueName="[EMPDATA].[Yearly Sal]" caption="Yearly Sal" attribute="1" defaultMemberUniqueName="[EMPDATA].[Yearly Sal].[All]" allUniqueName="[EMPDATA].[Yearly Sal].[All]" dimensionUniqueName="[EMPDATA]" displayFolder="" count="0" memberValueDatatype="20" unbalanced="0"/>
    <cacheHierarchy uniqueName="[EMPDATA].[Bonus %]" caption="Bonus %" attribute="1" defaultMemberUniqueName="[EMPDATA].[Bonus %].[All]" allUniqueName="[EMPDATA].[Bonus %].[All]" dimensionUniqueName="[EMPDATA]" displayFolder="" count="0" memberValueDatatype="130" unbalanced="0"/>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0" memberValueDatatype="130" unbalanced="0"/>
    <cacheHierarchy uniqueName="[EMPData4].[Employee]" caption="Employee" attribute="1" defaultMemberUniqueName="[EMPData4].[Employee].[All]" allUniqueName="[EMPData4].[Employee].[All]" dimensionUniqueName="[EMPData4]" displayFolder="" count="0" memberValueDatatype="130" unbalanced="0"/>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Bonus %]" caption="Bonus %" attribute="1" defaultMemberUniqueName="[EMPData4].[Bonus %].[All]" allUniqueName="[EMPData4].[Bonus %].[All]" dimensionUniqueName="[EMPData4]" displayFolder="" count="0" memberValueDatatype="130" unbalanced="0"/>
    <cacheHierarchy uniqueName="[EMPData4].[Bonus $ s]" caption="Bonus $ s" attribute="1" defaultMemberUniqueName="[EMPData4].[Bonus $ s].[All]" allUniqueName="[EMPData4].[Bonus $ s].[All]" dimensionUniqueName="[EMPData4]" displayFolder="" count="0" memberValueDatatype="130" unbalanced="0"/>
    <cacheHierarchy uniqueName="[Range].[Employee ID]" caption="Employee ID" attribute="1" defaultMemberUniqueName="[Range].[Employee ID].[All]" allUniqueName="[Range].[Employee ID].[All]" dimensionUniqueName="[Range]" displayFolder="" count="0" memberValueDatatype="130" unbalanced="0"/>
    <cacheHierarchy uniqueName="[Range].[Department]" caption="Department" attribute="1" defaultMemberUniqueName="[Range].[Department].[All]" allUniqueName="[Range].[Department].[All]" dimensionUniqueName="[Range]" displayFolder="" count="0" memberValueDatatype="130" unbalanced="0"/>
    <cacheHierarchy uniqueName="[Range].[Employee]" caption="Employee" attribute="1" defaultMemberUniqueName="[Range].[Employee].[All]" allUniqueName="[Range].[Employee].[All]" dimensionUniqueName="[Range]" displayFolder="" count="0" memberValueDatatype="130" unbalanced="0"/>
    <cacheHierarchy uniqueName="[Range].[Country]" caption="Country" attribute="1" defaultMemberUniqueName="[Range].[Country].[All]" allUniqueName="[Range].[Country].[All]" dimensionUniqueName="[Range]" displayFolder="" count="0" memberValueDatatype="130" unbalanced="0"/>
    <cacheHierarchy uniqueName="[Range].[Yearly Sal]" caption="Yearly Sal" attribute="1" defaultMemberUniqueName="[Range].[Yearly Sal].[All]" allUniqueName="[Range].[Yearly Sal].[All]" dimensionUniqueName="[Range]" displayFolder="" count="0" memberValueDatatype="20" unbalanced="0"/>
    <cacheHierarchy uniqueName="[Range].[Bonus %]" caption="Bonus %" attribute="1" defaultMemberUniqueName="[Range].[Bonus %].[All]" allUniqueName="[Range].[Bonus %].[All]" dimensionUniqueName="[Range]" displayFolder="" count="0" memberValueDatatype="130" unbalanced="0"/>
    <cacheHierarchy uniqueName="[Range].[Bonus $s]" caption="Bonus $s" attribute="1" defaultMemberUniqueName="[Range].[Bonus $s].[All]" allUniqueName="[Range].[Bonus $s].[All]" dimensionUniqueName="[Range]" displayFolder="" count="0" memberValueDatatype="5" unbalanced="0"/>
    <cacheHierarchy uniqueName="[Measures].[__XL_Count EMPDATA]" caption="__XL_Count EMPDATA" measure="1" displayFolder="" measureGroup="EMPDATA" count="0" hidden="1"/>
    <cacheHierarchy uniqueName="[Measures].[__XL_Count EMPData4]" caption="__XL_Count EMPData4" measure="1" displayFolder="" measureGroup="EMPData4"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ly Sal]" caption="Sum of Yearly Sal" measure="1" displayFolder="" measureGroup="EMPDATA" count="0" hidden="1">
      <extLst>
        <ext xmlns:x15="http://schemas.microsoft.com/office/spreadsheetml/2010/11/main" uri="{B97F6D7D-B522-45F9-BDA1-12C45D357490}">
          <x15:cacheHierarchy aggregatedColumn="4"/>
        </ext>
      </extLst>
    </cacheHierarchy>
    <cacheHierarchy uniqueName="[Measures].[Sum of Yearly Sal 2]" caption="Sum of Yearly Sal 2" measure="1" displayFolder="" measureGroup="EMPData4" count="0" hidden="1">
      <extLst>
        <ext xmlns:x15="http://schemas.microsoft.com/office/spreadsheetml/2010/11/main" uri="{B97F6D7D-B522-45F9-BDA1-12C45D357490}">
          <x15:cacheHierarchy aggregatedColumn="10"/>
        </ext>
      </extLst>
    </cacheHierarchy>
    <cacheHierarchy uniqueName="[Measures].[Count of Bonus %]" caption="Count of Bonus %" measure="1" displayFolder="" measureGroup="EMPDATA" count="0" hidden="1">
      <extLst>
        <ext xmlns:x15="http://schemas.microsoft.com/office/spreadsheetml/2010/11/main" uri="{B97F6D7D-B522-45F9-BDA1-12C45D357490}">
          <x15:cacheHierarchy aggregatedColumn="5"/>
        </ext>
      </extLst>
    </cacheHierarchy>
    <cacheHierarchy uniqueName="[Measures].[Sum of Bonus $s]" caption="Sum of Bonus $s" measure="1" displayFolder="" measureGroup="Range" count="0" hidden="1">
      <extLst>
        <ext xmlns:x15="http://schemas.microsoft.com/office/spreadsheetml/2010/11/main" uri="{B97F6D7D-B522-45F9-BDA1-12C45D357490}">
          <x15:cacheHierarchy aggregatedColumn="19"/>
        </ext>
      </extLst>
    </cacheHierarchy>
    <cacheHierarchy uniqueName="[Measures].[Count of Bonus $ s]" caption="Count of Bonus $ s" measure="1" displayFolder="" measureGroup="EMPData4" count="0" hidden="1">
      <extLst>
        <ext xmlns:x15="http://schemas.microsoft.com/office/spreadsheetml/2010/11/main" uri="{B97F6D7D-B522-45F9-BDA1-12C45D357490}">
          <x15:cacheHierarchy aggregatedColumn="12"/>
        </ext>
      </extLst>
    </cacheHierarchy>
  </cacheHierarchies>
  <kpis count="0"/>
  <dimensions count="4">
    <dimension name="EMPDATA" uniqueName="[EMPDATA]" caption="EMPDATA"/>
    <dimension name="EMPData4" uniqueName="[EMPData4]" caption="EMPData4"/>
    <dimension measure="1" name="Measures" uniqueName="[Measures]" caption="Measures"/>
    <dimension name="Range" uniqueName="[Range]" caption="Range"/>
  </dimensions>
  <measureGroups count="3">
    <measureGroup name="EMPDATA" caption="EMPDATA"/>
    <measureGroup name="EMPData4" caption="EMPData4"/>
    <measureGroup name="Range" caption="Range"/>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licerData="1" pivotCacheId="916098803"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ASA MARIKANTI" refreshedDate="45407.554531481481" backgroundQuery="1" createdVersion="3" refreshedVersion="8" minRefreshableVersion="3" recordCount="0" supportSubquery="1" supportAdvancedDrill="1" xr:uid="{3E7AFF8D-D9BD-4A09-B6F8-17E5520F2448}">
  <cacheSource type="external" connectionId="1">
    <extLst>
      <ext xmlns:x14="http://schemas.microsoft.com/office/spreadsheetml/2009/9/main" uri="{F057638F-6D5F-4e77-A914-E7F072B9BCA8}">
        <x14:sourceConnection name="ThisWorkbookDataModel"/>
      </ext>
    </extLst>
  </cacheSource>
  <cacheFields count="0"/>
  <cacheHierarchies count="29">
    <cacheHierarchy uniqueName="[EMPDATA].[Employee ID]" caption="Employee ID" attribute="1" defaultMemberUniqueName="[EMPDATA].[Employee ID].[All]" allUniqueName="[EMPDATA].[Employee ID].[All]" dimensionUniqueName="[EMPDATA]" displayFolder="" count="0" memberValueDatatype="130" unbalanced="0"/>
    <cacheHierarchy uniqueName="[EMPDATA].[Department]" caption="Department" attribute="1" defaultMemberUniqueName="[EMPDATA].[Department].[All]" allUniqueName="[EMPDATA].[Department].[All]" dimensionUniqueName="[EMPDATA]" displayFolder="" count="0" memberValueDatatype="130" unbalanced="0"/>
    <cacheHierarchy uniqueName="[EMPDATA].[Employee]" caption="Employee" attribute="1" defaultMemberUniqueName="[EMPDATA].[Employee].[All]" allUniqueName="[EMPDATA].[Employee].[All]" dimensionUniqueName="[EMPDATA]" displayFolder="" count="0" memberValueDatatype="130" unbalanced="0"/>
    <cacheHierarchy uniqueName="[EMPDATA].[Country]" caption="Country" attribute="1" defaultMemberUniqueName="[EMPDATA].[Country].[All]" allUniqueName="[EMPDATA].[Country].[All]" dimensionUniqueName="[EMPDATA]" displayFolder="" count="0" memberValueDatatype="130" unbalanced="0"/>
    <cacheHierarchy uniqueName="[EMPDATA].[Yearly Sal]" caption="Yearly Sal" attribute="1" defaultMemberUniqueName="[EMPDATA].[Yearly Sal].[All]" allUniqueName="[EMPDATA].[Yearly Sal].[All]" dimensionUniqueName="[EMPDATA]" displayFolder="" count="0" memberValueDatatype="20" unbalanced="0"/>
    <cacheHierarchy uniqueName="[EMPDATA].[Bonus %]" caption="Bonus %" attribute="1" defaultMemberUniqueName="[EMPDATA].[Bonus %].[All]" allUniqueName="[EMPDATA].[Bonus %].[All]" dimensionUniqueName="[EMPDATA]" displayFolder="" count="0" memberValueDatatype="130" unbalanced="0"/>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0" memberValueDatatype="130" unbalanced="0"/>
    <cacheHierarchy uniqueName="[EMPData4].[Employee]" caption="Employee" attribute="1" defaultMemberUniqueName="[EMPData4].[Employee].[All]" allUniqueName="[EMPData4].[Employee].[All]" dimensionUniqueName="[EMPData4]" displayFolder="" count="0" memberValueDatatype="130" unbalanced="0"/>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Bonus %]" caption="Bonus %" attribute="1" defaultMemberUniqueName="[EMPData4].[Bonus %].[All]" allUniqueName="[EMPData4].[Bonus %].[All]" dimensionUniqueName="[EMPData4]" displayFolder="" count="0" memberValueDatatype="130" unbalanced="0"/>
    <cacheHierarchy uniqueName="[EMPData4].[Bonus $ s]" caption="Bonus $ s" attribute="1" defaultMemberUniqueName="[EMPData4].[Bonus $ s].[All]" allUniqueName="[EMPData4].[Bonus $ s].[All]" dimensionUniqueName="[EMPData4]" displayFolder="" count="0" memberValueDatatype="130" unbalanced="0"/>
    <cacheHierarchy uniqueName="[Range].[Employee ID]" caption="Employee ID" attribute="1" defaultMemberUniqueName="[Range].[Employee ID].[All]" allUniqueName="[Range].[Employee ID].[All]" dimensionUniqueName="[Range]" displayFolder="" count="0" memberValueDatatype="130" unbalanced="0"/>
    <cacheHierarchy uniqueName="[Range].[Department]" caption="Department" attribute="1" defaultMemberUniqueName="[Range].[Department].[All]" allUniqueName="[Range].[Department].[All]" dimensionUniqueName="[Range]" displayFolder="" count="0" memberValueDatatype="130" unbalanced="0"/>
    <cacheHierarchy uniqueName="[Range].[Employee]" caption="Employee" attribute="1" defaultMemberUniqueName="[Range].[Employee].[All]" allUniqueName="[Range].[Employee].[All]" dimensionUniqueName="[Range]" displayFolder="" count="0" memberValueDatatype="130" unbalanced="0"/>
    <cacheHierarchy uniqueName="[Range].[Country]" caption="Country" attribute="1" defaultMemberUniqueName="[Range].[Country].[All]" allUniqueName="[Range].[Country].[All]" dimensionUniqueName="[Range]" displayFolder="" count="0" memberValueDatatype="130" unbalanced="0"/>
    <cacheHierarchy uniqueName="[Range].[Yearly Sal]" caption="Yearly Sal" attribute="1" defaultMemberUniqueName="[Range].[Yearly Sal].[All]" allUniqueName="[Range].[Yearly Sal].[All]" dimensionUniqueName="[Range]" displayFolder="" count="0" memberValueDatatype="20" unbalanced="0"/>
    <cacheHierarchy uniqueName="[Range].[Bonus %]" caption="Bonus %" attribute="1" defaultMemberUniqueName="[Range].[Bonus %].[All]" allUniqueName="[Range].[Bonus %].[All]" dimensionUniqueName="[Range]" displayFolder="" count="0" memberValueDatatype="130" unbalanced="0"/>
    <cacheHierarchy uniqueName="[Range].[Bonus $s]" caption="Bonus $s" attribute="1" defaultMemberUniqueName="[Range].[Bonus $s].[All]" allUniqueName="[Range].[Bonus $s].[All]" dimensionUniqueName="[Range]" displayFolder="" count="0" memberValueDatatype="5" unbalanced="0"/>
    <cacheHierarchy uniqueName="[Measures].[__XL_Count EMPDATA]" caption="__XL_Count EMPDATA" measure="1" displayFolder="" measureGroup="EMPDATA" count="0" hidden="1"/>
    <cacheHierarchy uniqueName="[Measures].[__XL_Count EMPData4]" caption="__XL_Count EMPData4" measure="1" displayFolder="" measureGroup="EMPData4"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ly Sal]" caption="Sum of Yearly Sal" measure="1" displayFolder="" measureGroup="EMPDATA" count="0" hidden="1">
      <extLst>
        <ext xmlns:x15="http://schemas.microsoft.com/office/spreadsheetml/2010/11/main" uri="{B97F6D7D-B522-45F9-BDA1-12C45D357490}">
          <x15:cacheHierarchy aggregatedColumn="4"/>
        </ext>
      </extLst>
    </cacheHierarchy>
    <cacheHierarchy uniqueName="[Measures].[Sum of Yearly Sal 2]" caption="Sum of Yearly Sal 2" measure="1" displayFolder="" measureGroup="EMPData4" count="0" hidden="1">
      <extLst>
        <ext xmlns:x15="http://schemas.microsoft.com/office/spreadsheetml/2010/11/main" uri="{B97F6D7D-B522-45F9-BDA1-12C45D357490}">
          <x15:cacheHierarchy aggregatedColumn="10"/>
        </ext>
      </extLst>
    </cacheHierarchy>
    <cacheHierarchy uniqueName="[Measures].[Count of Bonus %]" caption="Count of Bonus %" measure="1" displayFolder="" measureGroup="EMPDATA" count="0" hidden="1">
      <extLst>
        <ext xmlns:x15="http://schemas.microsoft.com/office/spreadsheetml/2010/11/main" uri="{B97F6D7D-B522-45F9-BDA1-12C45D357490}">
          <x15:cacheHierarchy aggregatedColumn="5"/>
        </ext>
      </extLst>
    </cacheHierarchy>
    <cacheHierarchy uniqueName="[Measures].[Sum of Bonus $s]" caption="Sum of Bonus $s" measure="1" displayFolder="" measureGroup="Range" count="0" hidden="1">
      <extLst>
        <ext xmlns:x15="http://schemas.microsoft.com/office/spreadsheetml/2010/11/main" uri="{B97F6D7D-B522-45F9-BDA1-12C45D357490}">
          <x15:cacheHierarchy aggregatedColumn="19"/>
        </ext>
      </extLst>
    </cacheHierarchy>
    <cacheHierarchy uniqueName="[Measures].[Count of Bonus $ s]" caption="Count of Bonus $ s" measure="1" displayFolder="" measureGroup="EMPData4" count="0" hidden="1">
      <extLst>
        <ext xmlns:x15="http://schemas.microsoft.com/office/spreadsheetml/2010/11/main" uri="{B97F6D7D-B522-45F9-BDA1-12C45D357490}">
          <x15:cacheHierarchy aggregatedColumn="12"/>
        </ext>
      </extLst>
    </cacheHierarchy>
  </cacheHierarchies>
  <kpis count="0"/>
  <dimensions count="4">
    <dimension name="EMPDATA" uniqueName="[EMPDATA]" caption="EMPDATA"/>
    <dimension name="EMPData4" uniqueName="[EMPData4]" caption="EMPData4"/>
    <dimension measure="1" name="Measures" uniqueName="[Measures]" caption="Measures"/>
    <dimension name="Range" uniqueName="[Range]" caption="Range"/>
  </dimensions>
  <measureGroups count="3">
    <measureGroup name="EMPDATA" caption="EMPDATA"/>
    <measureGroup name="EMPData4" caption="EMPData4"/>
    <measureGroup name="Range" caption="Range"/>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licerData="1" pivotCacheId="78154262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6D3BB5-2C7D-4D81-9CCC-815F0B5179EF}" name="PivotTable4" cacheId="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rowHeaderCaption="Department">
  <location ref="B3:C6" firstHeaderRow="1" firstDataRow="1" firstDataCol="1"/>
  <pivotFields count="2">
    <pivotField dataField="1" subtotalTop="0" showAll="0" defaultSubtotal="0"/>
    <pivotField axis="axisRow" allDrilled="1" subtotalTop="0" showAll="0" dataSourceSort="1" defaultSubtotal="0" defaultAttributeDrillState="1">
      <items count="3">
        <item x="0"/>
        <item x="1"/>
        <item x="2"/>
      </items>
    </pivotField>
  </pivotFields>
  <rowFields count="1">
    <field x="1"/>
  </rowFields>
  <rowItems count="3">
    <i>
      <x/>
    </i>
    <i>
      <x v="1"/>
    </i>
    <i>
      <x v="2"/>
    </i>
  </rowItems>
  <colItems count="1">
    <i/>
  </colItems>
  <dataFields count="1">
    <dataField name="Sum of Yearly Sal" fld="0" baseField="0" baseItem="0"/>
  </dataFields>
  <formats count="5">
    <format dxfId="79">
      <pivotArea type="all" dataOnly="0" outline="0" fieldPosition="0"/>
    </format>
    <format dxfId="78">
      <pivotArea outline="0" collapsedLevelsAreSubtotals="1" fieldPosition="0"/>
    </format>
    <format dxfId="77">
      <pivotArea field="1" type="button" dataOnly="0" labelOnly="1" outline="0" axis="axisRow" fieldPosition="0"/>
    </format>
    <format dxfId="76">
      <pivotArea dataOnly="0" labelOnly="1" fieldPosition="0">
        <references count="1">
          <reference field="1" count="0"/>
        </references>
      </pivotArea>
    </format>
    <format dxfId="75">
      <pivotArea dataOnly="0" labelOnly="1" outline="0" axis="axisValues" fieldPosition="0"/>
    </format>
  </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xlsx!EMPDATA">
        <x15:activeTabTopLevelEntity name="[EMP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6895D2-0F46-4439-8920-280934E01298}" name="PivotTable5" cacheId="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rowHeaderCaption="Employee">
  <location ref="B3:C5" firstHeaderRow="1" firstDataRow="1" firstDataCol="1"/>
  <pivotFields count="3">
    <pivotField dataField="1" subtotalTop="0" showAll="0" defaultSubtotal="0"/>
    <pivotField axis="axisRow" allDrilled="1" subtotalTop="0" showAll="0" measureFilter="1" sortType="descending" defaultSubtotal="0" defaultAttributeDrillState="1">
      <items count="2">
        <item x="1"/>
        <item x="0"/>
      </items>
    </pivotField>
    <pivotField allDrilled="1" subtotalTop="0" showAll="0" dataSourceSort="1" defaultSubtotal="0" defaultAttributeDrillState="1"/>
  </pivotFields>
  <rowFields count="1">
    <field x="1"/>
  </rowFields>
  <rowItems count="2">
    <i>
      <x/>
    </i>
    <i>
      <x v="1"/>
    </i>
  </rowItems>
  <colItems count="1">
    <i/>
  </colItems>
  <dataFields count="1">
    <dataField name=" Salary" fld="0" baseField="0" baseItem="0"/>
  </dataFields>
  <formats count="10">
    <format dxfId="74">
      <pivotArea type="all" dataOnly="0" outline="0" fieldPosition="0"/>
    </format>
    <format dxfId="73">
      <pivotArea outline="0" collapsedLevelsAreSubtotals="1" fieldPosition="0"/>
    </format>
    <format dxfId="72">
      <pivotArea field="1" type="button" dataOnly="0" labelOnly="1" outline="0" axis="axisRow" fieldPosition="0"/>
    </format>
    <format dxfId="71">
      <pivotArea dataOnly="0" labelOnly="1" fieldPosition="0">
        <references count="1">
          <reference field="1" count="0"/>
        </references>
      </pivotArea>
    </format>
    <format dxfId="70">
      <pivotArea dataOnly="0" labelOnly="1" outline="0" axis="axisValues" fieldPosition="0"/>
    </format>
    <format dxfId="69">
      <pivotArea type="all" dataOnly="0" outline="0" fieldPosition="0"/>
    </format>
    <format dxfId="68">
      <pivotArea outline="0" collapsedLevelsAreSubtotals="1" fieldPosition="0"/>
    </format>
    <format dxfId="67">
      <pivotArea field="1" type="button" dataOnly="0" labelOnly="1" outline="0" axis="axisRow" fieldPosition="0"/>
    </format>
    <format dxfId="66">
      <pivotArea dataOnly="0" labelOnly="1" fieldPosition="0">
        <references count="1">
          <reference field="1" count="0"/>
        </references>
      </pivotArea>
    </format>
    <format dxfId="65">
      <pivotArea dataOnly="0" labelOnly="1" outline="0" axis="axisValues" fieldPosition="0"/>
    </format>
  </format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 Salary"/>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24">
      <autoFilter ref="A1">
        <filterColumn colId="0">
          <top10 val="2" filterVal="2"/>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xlsx!EMPDATA">
        <x15:activeTabTopLevelEntity name="[EMP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199D82-122F-412D-BDB1-F95CEA0D551C}" name="PivotTable6" cacheId="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rowHeaderCaption="Employee">
  <location ref="B4:C6" firstHeaderRow="1" firstDataRow="1" firstDataCol="1" rowPageCount="1" colPageCount="1"/>
  <pivotFields count="3">
    <pivotField axis="axisRow" allDrilled="1" subtotalTop="0" showAll="0" measureFilter="1" dataSourceSort="1" defaultSubtotal="0" defaultAttributeDrillState="1">
      <items count="2">
        <item x="0"/>
        <item x="1"/>
      </items>
    </pivotField>
    <pivotField dataField="1" subtotalTop="0" showAll="0" defaultSubtotal="0"/>
    <pivotField axis="axisPage" allDrilled="1" subtotalTop="0" showAll="0" dataSourceSort="1" defaultSubtotal="0" defaultAttributeDrillState="1"/>
  </pivotFields>
  <rowFields count="1">
    <field x="0"/>
  </rowFields>
  <rowItems count="2">
    <i>
      <x/>
    </i>
    <i>
      <x v="1"/>
    </i>
  </rowItems>
  <colItems count="1">
    <i/>
  </colItems>
  <pageFields count="1">
    <pageField fld="2" hier="1" name="[EMPDATA].[Department].[All]" cap="All"/>
  </pageFields>
  <dataFields count="1">
    <dataField name=" Salary" fld="1" baseField="0" baseItem="0"/>
  </dataFields>
  <formats count="5">
    <format dxfId="64">
      <pivotArea type="all" dataOnly="0" outline="0" fieldPosition="0"/>
    </format>
    <format dxfId="63">
      <pivotArea outline="0" collapsedLevelsAreSubtotals="1" fieldPosition="0"/>
    </format>
    <format dxfId="62">
      <pivotArea field="0" type="button" dataOnly="0" labelOnly="1" outline="0" axis="axisRow" fieldPosition="0"/>
    </format>
    <format dxfId="61">
      <pivotArea dataOnly="0" labelOnly="1" fieldPosition="0">
        <references count="1">
          <reference field="0" count="0"/>
        </references>
      </pivotArea>
    </format>
    <format dxfId="60">
      <pivotArea dataOnly="0" labelOnly="1" outline="0" axis="axisValues" fieldPosition="0"/>
    </format>
  </format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 Salary"/>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24">
      <autoFilter ref="A1">
        <filterColumn colId="0">
          <top10 top="0" val="2" filterVal="2"/>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xlsx!EMPDATA">
        <x15:activeTabTopLevelEntity name="[EMP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78D4A24-8F7A-4070-A7C5-3F8265CA9894}" name="PivotTable7" cacheId="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rowHeaderCaption="Employee">
  <location ref="B5:C7" firstHeaderRow="1" firstDataRow="1" firstDataCol="1"/>
  <pivotFields count="3">
    <pivotField axis="axisRow" allDrilled="1" subtotalTop="0" showAll="0" measureFilter="1"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2">
    <i>
      <x/>
    </i>
    <i>
      <x v="1"/>
    </i>
  </rowItems>
  <colItems count="1">
    <i/>
  </colItems>
  <dataFields count="1">
    <dataField name=" Salary" fld="1" baseField="0" baseItem="0"/>
  </dataFields>
  <formats count="5">
    <format dxfId="59">
      <pivotArea type="all" dataOnly="0" outline="0" fieldPosition="0"/>
    </format>
    <format dxfId="58">
      <pivotArea outline="0" collapsedLevelsAreSubtotals="1" fieldPosition="0"/>
    </format>
    <format dxfId="57">
      <pivotArea field="0" type="button" dataOnly="0" labelOnly="1" outline="0" axis="axisRow" fieldPosition="0"/>
    </format>
    <format dxfId="56">
      <pivotArea dataOnly="0" labelOnly="1" fieldPosition="0">
        <references count="1">
          <reference field="0" count="0"/>
        </references>
      </pivotArea>
    </format>
    <format dxfId="55">
      <pivotArea dataOnly="0" labelOnly="1" outline="0" axis="axisValues" fieldPosition="0"/>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 Salary"/>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24">
      <autoFilter ref="A1">
        <filterColumn colId="0">
          <top10 val="2" filterVal="2"/>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xlsx!EMPDATA">
        <x15:activeTabTopLevelEntity name="[EMP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1AC26B-7A9C-48BA-8B88-D25075EAB49F}" name="PivotTable8" cacheId="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rowHeaderCaption="Employee">
  <location ref="B4:C6" firstHeaderRow="1" firstDataRow="1" firstDataCol="1" rowPageCount="1" colPageCount="1"/>
  <pivotFields count="3">
    <pivotField axis="axisRow" allDrilled="1" subtotalTop="0" showAll="0" measureFilter="1" dataSourceSort="1" defaultSubtotal="0" defaultAttributeDrillState="1">
      <items count="2">
        <item x="0"/>
        <item x="1"/>
      </items>
    </pivotField>
    <pivotField dataField="1" subtotalTop="0" showAll="0" defaultSubtotal="0"/>
    <pivotField axis="axisPage" allDrilled="1" subtotalTop="0" showAll="0" dataSourceSort="1" defaultSubtotal="0" defaultAttributeDrillState="1"/>
  </pivotFields>
  <rowFields count="1">
    <field x="0"/>
  </rowFields>
  <rowItems count="2">
    <i>
      <x/>
    </i>
    <i>
      <x v="1"/>
    </i>
  </rowItems>
  <colItems count="1">
    <i/>
  </colItems>
  <pageFields count="1">
    <pageField fld="2" hier="3" name="[EMPDATA].[Country].[All]" cap="All"/>
  </pageFields>
  <dataFields count="1">
    <dataField name=" Salary" fld="1" baseField="0" baseItem="0"/>
  </dataFields>
  <formats count="5">
    <format dxfId="54">
      <pivotArea type="all" dataOnly="0" outline="0" fieldPosition="0"/>
    </format>
    <format dxfId="53">
      <pivotArea outline="0" collapsedLevelsAreSubtotals="1" fieldPosition="0"/>
    </format>
    <format dxfId="52">
      <pivotArea field="0" type="button" dataOnly="0" labelOnly="1" outline="0" axis="axisRow" fieldPosition="0"/>
    </format>
    <format dxfId="51">
      <pivotArea dataOnly="0" labelOnly="1" fieldPosition="0">
        <references count="1">
          <reference field="0" count="0"/>
        </references>
      </pivotArea>
    </format>
    <format dxfId="50">
      <pivotArea dataOnly="0" labelOnly="1" outline="0" axis="axisValues" fieldPosition="0"/>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 Salary"/>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24">
      <autoFilter ref="A1">
        <filterColumn colId="0">
          <top10 top="0" val="2" filterVal="2"/>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xlsx!EMPDATA">
        <x15:activeTabTopLevelEntity name="[EMP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60FD89-D173-48C7-BD17-4E4CFE63711B}" name="EMPDATA"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olyee">
  <location ref="B5:C55" firstHeaderRow="1" firstDataRow="1" firstDataCol="1"/>
  <pivotFields count="2">
    <pivotField dataField="1" subtotalTop="0" showAll="0" defaultSubtotal="0"/>
    <pivotField axis="axisRow" allDrilled="1" subtotalTop="0" showAll="0" dataSourceSort="1" defaultSubtotal="0" defaultAttributeDrillState="1">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s>
  <rowFields count="1">
    <field x="1"/>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Items count="1">
    <i/>
  </colItems>
  <dataFields count="1">
    <dataField name="Sum of Bonus $s" fld="0" baseField="0" baseItem="0"/>
  </dataFields>
  <formats count="12">
    <format dxfId="24">
      <pivotArea type="all" dataOnly="0" outline="0" fieldPosition="0"/>
    </format>
    <format dxfId="23">
      <pivotArea outline="0" collapsedLevelsAreSubtotals="1" fieldPosition="0"/>
    </format>
    <format dxfId="22">
      <pivotArea field="1" type="button" dataOnly="0" labelOnly="1" outline="0" axis="axisRow" fieldPosition="0"/>
    </format>
    <format dxfId="21">
      <pivotArea dataOnly="0" labelOnly="1" fieldPosition="0">
        <references count="1">
          <reference field="1" count="0"/>
        </references>
      </pivotArea>
    </format>
    <format dxfId="20">
      <pivotArea dataOnly="0" labelOnly="1" grandRow="1" outline="0" fieldPosition="0"/>
    </format>
    <format dxfId="19">
      <pivotArea dataOnly="0" labelOnly="1" outline="0" axis="axisValues" fieldPosition="0"/>
    </format>
    <format dxfId="18">
      <pivotArea type="all" dataOnly="0" outline="0" fieldPosition="0"/>
    </format>
    <format dxfId="17">
      <pivotArea outline="0" collapsedLevelsAreSubtotals="1" fieldPosition="0"/>
    </format>
    <format dxfId="16">
      <pivotArea field="1" type="button" dataOnly="0" labelOnly="1" outline="0" axis="axisRow" fieldPosition="0"/>
    </format>
    <format dxfId="15">
      <pivotArea dataOnly="0" labelOnly="1" fieldPosition="0">
        <references count="1">
          <reference field="1" count="0"/>
        </references>
      </pivotArea>
    </format>
    <format dxfId="14">
      <pivotArea dataOnly="0" labelOnly="1" grandRow="1" outline="0" fieldPosition="0"/>
    </format>
    <format dxfId="13">
      <pivotArea dataOnly="0" labelOnly="1" outline="0" axis="axisValues" fieldPosition="0"/>
    </format>
  </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5!$A$4:$G$54">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636586A-1777-4A0F-A563-DFD1EA5EF9E2}" sourceName="[EMPDATA].[Department]">
  <pivotTables>
    <pivotTable tabId="5" name="PivotTable5"/>
  </pivotTables>
  <data>
    <olap pivotCacheId="916098803">
      <levels count="2">
        <level uniqueName="[EMPDATA].[Department].[(All)]" sourceCaption="(All)" count="0"/>
        <level uniqueName="[EMPDATA].[Department].[Department]" sourceCaption="Department" count="3">
          <ranges>
            <range startItem="0">
              <i n="[EMPDATA].[Department].&amp;[Finance]" c="Finance"/>
              <i n="[EMPDATA].[Department].&amp;[Procurement]" c="Procurement"/>
              <i n="[EMPDATA].[Department].&amp;[Sales]" c="Sales"/>
            </range>
          </ranges>
        </level>
      </levels>
      <selections count="1">
        <selection n="[EMPDATA].[Department].[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DEEDC5E1-F661-4252-8FFF-48AABF70F0B5}" sourceName="[EMPDATA].[Country]">
  <pivotTables>
    <pivotTable tabId="7" name="PivotTable7"/>
  </pivotTables>
  <data>
    <olap pivotCacheId="781542621">
      <levels count="2">
        <level uniqueName="[EMPDATA].[Country].[(All)]" sourceCaption="(All)" count="0"/>
        <level uniqueName="[EMPDATA].[Country].[Country]" sourceCaption="Country" count="3">
          <ranges>
            <range startItem="0">
              <i n="[EMPDATA].[Country].&amp;[Australia]" c="Australia"/>
              <i n="[EMPDATA].[Country].&amp;[Netherlands]" c="Netherlands"/>
              <i n="[EMPDATA].[Country].&amp;[USA]" c="USA"/>
            </range>
          </ranges>
        </level>
      </levels>
      <selections count="1">
        <selection n="[EMPDATA].[Countr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046F9B85-B96E-4E67-B270-EF55CB19D512}" sourceName="[Range].[Department]">
  <pivotTables>
    <pivotTable tabId="14" name="EMPDATA"/>
  </pivotTables>
  <data>
    <olap pivotCacheId="916098803">
      <levels count="2">
        <level uniqueName="[Range].[Department].[(All)]" sourceCaption="(All)" count="0"/>
        <level uniqueName="[Range].[Department].[Department]" sourceCaption="Department" count="3">
          <ranges>
            <range startItem="0">
              <i n="[Range].[Department].&amp;[Finance]" c="Finance"/>
              <i n="[Range].[Department].&amp;[Procurement]" c="Procurement"/>
              <i n="[Range].[Department].&amp;[Sales]" c="Sales"/>
            </range>
          </ranges>
        </level>
      </levels>
      <selections count="1">
        <selection n="[Range].[Department].[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8E52654F-F82B-4FBE-A60F-E5B2E123EEC9}" sourceName="[Range].[Country]">
  <pivotTables>
    <pivotTable tabId="14" name="EMPDATA"/>
  </pivotTables>
  <data>
    <olap pivotCacheId="916098803">
      <levels count="2">
        <level uniqueName="[Range].[Country].[(All)]" sourceCaption="(All)" count="0"/>
        <level uniqueName="[Range].[Country].[Country]" sourceCaption="Country" count="3">
          <ranges>
            <range startItem="0">
              <i n="[Range].[Country].&amp;[Australia]" c="Australia"/>
              <i n="[Range].[Country].&amp;[Netherlands]" c="Netherlands"/>
              <i n="[Range].[Country].&amp;[USA]" c="USA"/>
            </range>
          </ranges>
        </level>
      </levels>
      <selections count="1">
        <selection n="[Range].[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7E8FFEE-6F3B-4883-BD16-E4CB7B2DFEA0}" cache="Slicer_Department" caption="Department"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D31012A-06F3-44AA-A741-32E92C0B5312}" cache="Slicer_Country" caption="Countr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88CF78BA-8BB0-4122-8A79-46D91FE0DD42}" cache="Slicer_Department1" caption="Department" level="1" rowHeight="241300"/>
  <slicer name="Country 1" xr10:uid="{28B0125F-77E1-45C3-9D44-659E48AEFA4B}" cache="Slicer_Country1" caption="Countr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A0B6B-6E58-4D92-8D16-18CA1495B923}" name="EMPData" displayName="EMPData" ref="A3:F55" totalsRowCount="1" headerRowDxfId="103" totalsRowDxfId="100" headerRowBorderDxfId="102" tableBorderDxfId="101" totalsRowBorderDxfId="99">
  <autoFilter ref="A3:F54" xr:uid="{639A0B6B-6E58-4D92-8D16-18CA1495B923}"/>
  <sortState xmlns:xlrd2="http://schemas.microsoft.com/office/spreadsheetml/2017/richdata2" ref="A4:F53">
    <sortCondition ref="F3:F53"/>
  </sortState>
  <tableColumns count="6">
    <tableColumn id="1" xr3:uid="{10D75C25-E46F-46DC-B77B-6A24CBC96659}" name="Employee ID" totalsRowLabel="Total" dataDxfId="98" totalsRowDxfId="97"/>
    <tableColumn id="2" xr3:uid="{A9A1B7BF-B67F-4E3D-B05D-1CA5084E6220}" name="Department" dataDxfId="96" totalsRowDxfId="95"/>
    <tableColumn id="3" xr3:uid="{1D69A06F-FBE8-4CD9-B408-A67965E2C5A9}" name="Employee" dataDxfId="94" totalsRowDxfId="93"/>
    <tableColumn id="4" xr3:uid="{045F1C44-E03F-4B14-B0C4-5F1F2D740C6F}" name="Country" dataDxfId="92" totalsRowDxfId="91"/>
    <tableColumn id="5" xr3:uid="{4CA34F10-A491-4D0F-A008-9A622A58741E}" name="Yearly Sal" totalsRowFunction="sum" dataDxfId="90" totalsRowDxfId="89" dataCellStyle="Comma"/>
    <tableColumn id="6" xr3:uid="{A1F66A6E-8793-4CCB-A059-D7A869C2C528}" name="Bonus %" dataDxfId="88" totalsRowDxfId="87" dataCellStyle="Percent" totalsRowCellStyle="Percent">
      <calculatedColumnFormula>_xlfn.XLOOKUP(EMPData[[#This Row],[Employee ID]],$H:$H,I:I,"0% ",0)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2404A-711D-42A0-B943-BEC4B7997172}" name="EmpBonus" displayName="EmpBonus" ref="H3:J47" totalsRowShown="0" headerRowDxfId="86" headerRowBorderDxfId="85" tableBorderDxfId="84" totalsRowBorderDxfId="83">
  <autoFilter ref="H3:J47" xr:uid="{7D32404A-711D-42A0-B943-BEC4B7997172}"/>
  <tableColumns count="3">
    <tableColumn id="1" xr3:uid="{3A445AE6-0460-4262-B97F-11D049E0AA42}" name="EmployeID" dataDxfId="82"/>
    <tableColumn id="2" xr3:uid="{8ACCE417-C3B1-4070-8842-52BB9F3BF8D1}" name="Bonus %" dataDxfId="81"/>
    <tableColumn id="3" xr3:uid="{57087C48-7625-4AFB-8DDB-2F22CEBA3E30}" name="Employee Name" dataDxfId="8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137A9AB-0471-4D4E-A4D7-51A30AECEB52}" name="EMPData4" displayName="EMPData4" ref="A4:G56" totalsRowCount="1" headerRowDxfId="49" headerRowBorderDxfId="48" tableBorderDxfId="47" totalsRowBorderDxfId="46">
  <autoFilter ref="A4:G55" xr:uid="{3137A9AB-0471-4D4E-A4D7-51A30AECEB52}"/>
  <sortState xmlns:xlrd2="http://schemas.microsoft.com/office/spreadsheetml/2017/richdata2" ref="A5:G55">
    <sortCondition ref="F4:F55"/>
  </sortState>
  <tableColumns count="7">
    <tableColumn id="1" xr3:uid="{3B03AE3D-A84A-436A-AD6B-47C65AEDB915}" name="Employee ID" totalsRowLabel="Total" dataDxfId="45" totalsRowDxfId="44"/>
    <tableColumn id="2" xr3:uid="{0867BF3E-BD2D-413B-BD06-04BEE70AC120}" name="Department" dataDxfId="43" totalsRowDxfId="42"/>
    <tableColumn id="3" xr3:uid="{6CEBCBFD-1F23-49EF-957D-DBBA86F6DD19}" name="Employee" dataDxfId="41" totalsRowDxfId="40"/>
    <tableColumn id="4" xr3:uid="{C5299D25-C642-4A27-98C3-E55488901F9C}" name="Country" dataDxfId="39" totalsRowDxfId="38"/>
    <tableColumn id="5" xr3:uid="{38CE79C9-C7C6-4444-8A26-F0236CB1B8CF}" name="Yearly Sal" totalsRowFunction="sum" dataDxfId="37" totalsRowDxfId="36" dataCellStyle="Comma"/>
    <tableColumn id="6" xr3:uid="{48E7E365-CD95-4159-8C99-458A0653F700}" name="Bonus %" dataDxfId="35" totalsRowDxfId="34" dataCellStyle="Percent">
      <calculatedColumnFormula>_xlfn.XLOOKUP(EMPData4[[#This Row],[Employee ID]],EmpBonus5[EmployeID],EmpBonus5[Bonus %]," 0%",0)</calculatedColumnFormula>
    </tableColumn>
    <tableColumn id="7" xr3:uid="{AB80796C-B276-4936-8973-E37859CDE1CF}" name="Bonus $s" dataDxfId="33" totalsRowDxfId="32" dataCellStyle="Currency">
      <calculatedColumnFormula>EMPData4[[#This Row],[Yearly Sal]]*EMPData4[[#This Row],[Bonus %]]</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7B0C3C-ACEF-4A02-969C-E054A60B4A60}" name="EmpBonus5" displayName="EmpBonus5" ref="R4:T48" totalsRowShown="0" headerRowDxfId="31" headerRowBorderDxfId="30" tableBorderDxfId="29" totalsRowBorderDxfId="28">
  <autoFilter ref="R4:T48" xr:uid="{4A7B0C3C-ACEF-4A02-969C-E054A60B4A60}">
    <filterColumn colId="0">
      <filters>
        <filter val="ID17"/>
      </filters>
    </filterColumn>
  </autoFilter>
  <tableColumns count="3">
    <tableColumn id="1" xr3:uid="{391806E6-270F-42D9-82C4-F41C89F54896}" name="EmployeID" dataDxfId="27"/>
    <tableColumn id="2" xr3:uid="{CB8A3DE7-CCDE-4B1A-A2B2-03E05B3A6F7D}" name="Bonus %" dataDxfId="26"/>
    <tableColumn id="3" xr3:uid="{65842E64-1D2E-40A5-A689-457682B04D7D}" name="Employee Name" dataDxfId="2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6F51B-8E9D-4C91-A28F-8C747454331E}">
  <dimension ref="A1:R55"/>
  <sheetViews>
    <sheetView workbookViewId="0">
      <selection activeCell="G1" sqref="G1"/>
    </sheetView>
  </sheetViews>
  <sheetFormatPr defaultRowHeight="14.5" x14ac:dyDescent="0.35"/>
  <cols>
    <col min="1" max="1" width="12.54296875" customWidth="1"/>
    <col min="2" max="2" width="13.08984375" customWidth="1"/>
    <col min="3" max="3" width="16.26953125" bestFit="1" customWidth="1"/>
    <col min="4" max="4" width="11" bestFit="1" customWidth="1"/>
    <col min="5" max="5" width="14.36328125" style="15" customWidth="1"/>
    <col min="6" max="6" width="14.90625" style="33" customWidth="1"/>
    <col min="8" max="8" width="11.81640625" customWidth="1"/>
    <col min="9" max="9" width="9.90625" customWidth="1"/>
    <col min="10" max="10" width="16.36328125" customWidth="1"/>
    <col min="12" max="12" width="52.08984375" bestFit="1" customWidth="1"/>
  </cols>
  <sheetData>
    <row r="1" spans="1:18" ht="36" x14ac:dyDescent="0.8">
      <c r="A1" s="18"/>
      <c r="B1" s="19" t="s">
        <v>133</v>
      </c>
      <c r="C1" s="19"/>
      <c r="D1" s="19"/>
      <c r="E1" s="19"/>
      <c r="F1" s="53"/>
      <c r="G1" s="19"/>
      <c r="H1" s="19"/>
      <c r="I1" s="19"/>
      <c r="J1" s="19"/>
      <c r="K1" s="19"/>
      <c r="L1" s="19"/>
      <c r="M1" s="19"/>
      <c r="N1" s="19"/>
      <c r="O1" s="19"/>
      <c r="P1" s="19"/>
      <c r="Q1" s="19"/>
      <c r="R1" s="19"/>
    </row>
    <row r="2" spans="1:18" ht="14.5" customHeight="1" x14ac:dyDescent="0.7">
      <c r="A2" s="20"/>
      <c r="B2" s="20"/>
      <c r="C2" s="20"/>
      <c r="D2" s="20"/>
      <c r="E2" s="20"/>
      <c r="F2" s="54"/>
      <c r="G2" s="20"/>
      <c r="H2" s="20"/>
      <c r="I2" s="20"/>
      <c r="J2" s="20"/>
      <c r="K2" s="20"/>
      <c r="L2" s="20"/>
      <c r="M2" s="20"/>
      <c r="N2" s="20"/>
      <c r="O2" s="20"/>
      <c r="P2" s="20"/>
      <c r="Q2" s="20"/>
    </row>
    <row r="3" spans="1:18" x14ac:dyDescent="0.35">
      <c r="A3" s="4" t="s">
        <v>0</v>
      </c>
      <c r="B3" s="5" t="s">
        <v>1</v>
      </c>
      <c r="C3" s="5" t="s">
        <v>2</v>
      </c>
      <c r="D3" s="5" t="s">
        <v>117</v>
      </c>
      <c r="E3" s="37" t="s">
        <v>108</v>
      </c>
      <c r="F3" s="55" t="s">
        <v>68</v>
      </c>
      <c r="H3" s="4" t="s">
        <v>67</v>
      </c>
      <c r="I3" s="5" t="s">
        <v>68</v>
      </c>
      <c r="J3" s="9" t="s">
        <v>69</v>
      </c>
    </row>
    <row r="4" spans="1:18" x14ac:dyDescent="0.35">
      <c r="A4" s="3" t="s">
        <v>19</v>
      </c>
      <c r="B4" s="1" t="s">
        <v>4</v>
      </c>
      <c r="C4" s="1" t="s">
        <v>20</v>
      </c>
      <c r="D4" s="1" t="s">
        <v>120</v>
      </c>
      <c r="E4" s="38">
        <v>89500</v>
      </c>
      <c r="F4" s="56">
        <f>_xlfn.XLOOKUP(EMPData[[#This Row],[Employee ID]],$H:$H,I:I,"0% ",0)</f>
        <v>0.06</v>
      </c>
      <c r="H4" s="3" t="s">
        <v>13</v>
      </c>
      <c r="I4" s="2">
        <v>0.27</v>
      </c>
      <c r="J4" s="8" t="s">
        <v>14</v>
      </c>
      <c r="K4">
        <v>1</v>
      </c>
      <c r="L4" t="s">
        <v>143</v>
      </c>
    </row>
    <row r="5" spans="1:18" x14ac:dyDescent="0.35">
      <c r="A5" s="3" t="s">
        <v>23</v>
      </c>
      <c r="B5" s="1" t="s">
        <v>4</v>
      </c>
      <c r="C5" s="1" t="s">
        <v>24</v>
      </c>
      <c r="D5" s="1" t="s">
        <v>118</v>
      </c>
      <c r="E5" s="38">
        <v>80000</v>
      </c>
      <c r="F5" s="56">
        <f>_xlfn.XLOOKUP(EMPData[[#This Row],[Employee ID]],$H:$H,I:I,"0% ",0)</f>
        <v>0.06</v>
      </c>
      <c r="H5" s="3" t="s">
        <v>47</v>
      </c>
      <c r="I5" s="2">
        <v>0.25</v>
      </c>
      <c r="J5" s="8" t="s">
        <v>48</v>
      </c>
      <c r="L5" t="s">
        <v>110</v>
      </c>
    </row>
    <row r="6" spans="1:18" x14ac:dyDescent="0.35">
      <c r="A6" s="3" t="s">
        <v>65</v>
      </c>
      <c r="B6" s="1" t="s">
        <v>43</v>
      </c>
      <c r="C6" s="1" t="s">
        <v>66</v>
      </c>
      <c r="D6" s="1" t="s">
        <v>120</v>
      </c>
      <c r="E6" s="38">
        <v>59200</v>
      </c>
      <c r="F6" s="56">
        <f>_xlfn.XLOOKUP(EMPData[[#This Row],[Employee ID]],$H:$H,I:I,"0% ",0)</f>
        <v>0.06</v>
      </c>
      <c r="H6" s="3" t="s">
        <v>51</v>
      </c>
      <c r="I6" s="2">
        <v>0.25</v>
      </c>
      <c r="J6" s="8" t="s">
        <v>52</v>
      </c>
      <c r="L6" t="s">
        <v>111</v>
      </c>
    </row>
    <row r="7" spans="1:18" x14ac:dyDescent="0.35">
      <c r="A7" s="3" t="s">
        <v>11</v>
      </c>
      <c r="B7" s="1" t="s">
        <v>4</v>
      </c>
      <c r="C7" s="1" t="s">
        <v>12</v>
      </c>
      <c r="D7" s="1" t="s">
        <v>119</v>
      </c>
      <c r="E7" s="38">
        <v>134000</v>
      </c>
      <c r="F7" s="56">
        <f>_xlfn.XLOOKUP(EMPData[[#This Row],[Employee ID]],$H:$H,I:I,"0% ",0)</f>
        <v>0.08</v>
      </c>
      <c r="H7" s="3" t="s">
        <v>61</v>
      </c>
      <c r="I7" s="2">
        <v>0.25</v>
      </c>
      <c r="J7" s="8" t="s">
        <v>62</v>
      </c>
      <c r="L7" t="s">
        <v>112</v>
      </c>
    </row>
    <row r="8" spans="1:18" x14ac:dyDescent="0.35">
      <c r="A8" s="3" t="s">
        <v>17</v>
      </c>
      <c r="B8" s="1" t="s">
        <v>4</v>
      </c>
      <c r="C8" s="1" t="s">
        <v>18</v>
      </c>
      <c r="D8" s="1" t="s">
        <v>120</v>
      </c>
      <c r="E8" s="38">
        <v>45000</v>
      </c>
      <c r="F8" s="56">
        <f>_xlfn.XLOOKUP(EMPData[[#This Row],[Employee ID]],$H:$H,I:I,"0% ",0)</f>
        <v>0.09</v>
      </c>
      <c r="H8" s="3" t="s">
        <v>27</v>
      </c>
      <c r="I8" s="2">
        <v>0.25</v>
      </c>
      <c r="J8" s="8" t="s">
        <v>28</v>
      </c>
      <c r="L8" t="s">
        <v>113</v>
      </c>
    </row>
    <row r="9" spans="1:18" x14ac:dyDescent="0.35">
      <c r="A9" s="3" t="s">
        <v>36</v>
      </c>
      <c r="B9" s="1" t="s">
        <v>30</v>
      </c>
      <c r="C9" s="1" t="s">
        <v>37</v>
      </c>
      <c r="D9" s="1" t="s">
        <v>118</v>
      </c>
      <c r="E9" s="38">
        <v>51800</v>
      </c>
      <c r="F9" s="56">
        <f>_xlfn.XLOOKUP(EMPData[[#This Row],[Employee ID]],$H:$H,I:I,"0% ",0)</f>
        <v>0.09</v>
      </c>
      <c r="H9" s="3" t="s">
        <v>42</v>
      </c>
      <c r="I9" s="2">
        <v>0.24</v>
      </c>
      <c r="J9" s="8" t="s">
        <v>44</v>
      </c>
      <c r="L9" t="s">
        <v>114</v>
      </c>
    </row>
    <row r="10" spans="1:18" x14ac:dyDescent="0.35">
      <c r="A10" s="3" t="s">
        <v>94</v>
      </c>
      <c r="B10" s="1" t="s">
        <v>30</v>
      </c>
      <c r="C10" s="1" t="s">
        <v>95</v>
      </c>
      <c r="D10" s="1" t="s">
        <v>120</v>
      </c>
      <c r="E10" s="38">
        <v>89500</v>
      </c>
      <c r="F10" s="56">
        <f>_xlfn.XLOOKUP(EMPData[[#This Row],[Employee ID]],$H:$H,I:I,"0% ",0)</f>
        <v>0.09</v>
      </c>
      <c r="H10" s="3" t="s">
        <v>25</v>
      </c>
      <c r="I10" s="2">
        <v>0.24</v>
      </c>
      <c r="J10" s="8" t="s">
        <v>26</v>
      </c>
      <c r="L10" t="s">
        <v>115</v>
      </c>
    </row>
    <row r="11" spans="1:18" x14ac:dyDescent="0.35">
      <c r="A11" s="3" t="s">
        <v>8</v>
      </c>
      <c r="B11" s="1" t="s">
        <v>4</v>
      </c>
      <c r="C11" s="1" t="s">
        <v>9</v>
      </c>
      <c r="D11" s="1" t="s">
        <v>120</v>
      </c>
      <c r="E11" s="38">
        <v>29726</v>
      </c>
      <c r="F11" s="56">
        <f>_xlfn.XLOOKUP(EMPData[[#This Row],[Employee ID]],$H:$H,I:I,"0% ",0)</f>
        <v>0.1</v>
      </c>
      <c r="H11" s="3" t="s">
        <v>6</v>
      </c>
      <c r="I11" s="2">
        <v>0.23</v>
      </c>
      <c r="J11" s="8" t="s">
        <v>7</v>
      </c>
      <c r="K11">
        <v>2</v>
      </c>
      <c r="L11" t="s">
        <v>116</v>
      </c>
    </row>
    <row r="12" spans="1:18" x14ac:dyDescent="0.35">
      <c r="A12" s="3" t="s">
        <v>29</v>
      </c>
      <c r="B12" s="1" t="s">
        <v>30</v>
      </c>
      <c r="C12" s="1" t="s">
        <v>31</v>
      </c>
      <c r="D12" s="1" t="s">
        <v>120</v>
      </c>
      <c r="E12" s="38">
        <v>140000</v>
      </c>
      <c r="F12" s="56">
        <f>_xlfn.XLOOKUP(EMPData[[#This Row],[Employee ID]],$H:$H,I:I,"0% ",0)</f>
        <v>0.1</v>
      </c>
      <c r="H12" s="3" t="s">
        <v>21</v>
      </c>
      <c r="I12" s="2">
        <v>0.23</v>
      </c>
      <c r="J12" s="8" t="s">
        <v>22</v>
      </c>
      <c r="L12" t="s">
        <v>122</v>
      </c>
    </row>
    <row r="13" spans="1:18" x14ac:dyDescent="0.35">
      <c r="A13" s="3" t="s">
        <v>96</v>
      </c>
      <c r="B13" s="1" t="s">
        <v>30</v>
      </c>
      <c r="C13" s="1" t="s">
        <v>97</v>
      </c>
      <c r="D13" s="1" t="s">
        <v>118</v>
      </c>
      <c r="E13" s="38">
        <v>65971</v>
      </c>
      <c r="F13" s="56">
        <f>_xlfn.XLOOKUP(EMPData[[#This Row],[Employee ID]],$H:$H,I:I,"0% ",0)</f>
        <v>0.1</v>
      </c>
      <c r="H13" s="3" t="s">
        <v>53</v>
      </c>
      <c r="I13" s="2">
        <v>0.21</v>
      </c>
      <c r="J13" s="8" t="s">
        <v>54</v>
      </c>
      <c r="L13" t="s">
        <v>123</v>
      </c>
    </row>
    <row r="14" spans="1:18" x14ac:dyDescent="0.35">
      <c r="A14" s="3" t="s">
        <v>106</v>
      </c>
      <c r="B14" s="1" t="s">
        <v>4</v>
      </c>
      <c r="C14" s="1" t="s">
        <v>107</v>
      </c>
      <c r="D14" s="1" t="s">
        <v>118</v>
      </c>
      <c r="E14" s="38">
        <v>58445</v>
      </c>
      <c r="F14" s="56">
        <f>_xlfn.XLOOKUP(EMPData[[#This Row],[Employee ID]],$H:$H,I:I,"0% ",0)</f>
        <v>0.11</v>
      </c>
      <c r="H14" s="3" t="s">
        <v>59</v>
      </c>
      <c r="I14" s="2">
        <v>0.2</v>
      </c>
      <c r="J14" s="8" t="s">
        <v>60</v>
      </c>
      <c r="K14">
        <v>3</v>
      </c>
      <c r="L14" t="s">
        <v>126</v>
      </c>
    </row>
    <row r="15" spans="1:18" x14ac:dyDescent="0.35">
      <c r="A15" s="3" t="s">
        <v>90</v>
      </c>
      <c r="B15" s="1" t="s">
        <v>4</v>
      </c>
      <c r="C15" s="1" t="s">
        <v>91</v>
      </c>
      <c r="D15" s="1" t="s">
        <v>120</v>
      </c>
      <c r="E15" s="38">
        <v>120000</v>
      </c>
      <c r="F15" s="56">
        <f>_xlfn.XLOOKUP(EMPData[[#This Row],[Employee ID]],$H:$H,I:I,"0% ",0)</f>
        <v>0.13</v>
      </c>
      <c r="H15" s="3" t="s">
        <v>38</v>
      </c>
      <c r="I15" s="2">
        <v>0.19</v>
      </c>
      <c r="J15" s="8" t="s">
        <v>39</v>
      </c>
      <c r="L15" t="s">
        <v>124</v>
      </c>
    </row>
    <row r="16" spans="1:18" x14ac:dyDescent="0.35">
      <c r="A16" s="3" t="s">
        <v>100</v>
      </c>
      <c r="B16" s="1" t="s">
        <v>4</v>
      </c>
      <c r="C16" s="1" t="s">
        <v>101</v>
      </c>
      <c r="D16" s="1" t="s">
        <v>119</v>
      </c>
      <c r="E16" s="38">
        <v>55117</v>
      </c>
      <c r="F16" s="56">
        <f>_xlfn.XLOOKUP(EMPData[[#This Row],[Employee ID]],$H:$H,I:I,"0% ",0)</f>
        <v>0.13</v>
      </c>
      <c r="H16" s="3" t="s">
        <v>32</v>
      </c>
      <c r="I16" s="2">
        <v>0.18</v>
      </c>
      <c r="J16" s="8" t="s">
        <v>33</v>
      </c>
      <c r="K16">
        <v>4</v>
      </c>
      <c r="L16" t="s">
        <v>121</v>
      </c>
    </row>
    <row r="17" spans="1:12" x14ac:dyDescent="0.35">
      <c r="A17" s="3" t="s">
        <v>15</v>
      </c>
      <c r="B17" s="1" t="s">
        <v>4</v>
      </c>
      <c r="C17" s="1" t="s">
        <v>16</v>
      </c>
      <c r="D17" s="1" t="s">
        <v>120</v>
      </c>
      <c r="E17" s="38">
        <v>135000</v>
      </c>
      <c r="F17" s="56">
        <f>_xlfn.XLOOKUP(EMPData[[#This Row],[Employee ID]],$H:$H,I:I,"0% ",0)</f>
        <v>0.14000000000000001</v>
      </c>
      <c r="H17" s="3" t="s">
        <v>40</v>
      </c>
      <c r="I17" s="2">
        <v>0.18</v>
      </c>
      <c r="J17" s="8" t="s">
        <v>41</v>
      </c>
      <c r="L17" t="s">
        <v>127</v>
      </c>
    </row>
    <row r="18" spans="1:12" x14ac:dyDescent="0.35">
      <c r="A18" s="3" t="s">
        <v>45</v>
      </c>
      <c r="B18" s="1" t="s">
        <v>43</v>
      </c>
      <c r="C18" s="1" t="s">
        <v>46</v>
      </c>
      <c r="D18" s="1" t="s">
        <v>120</v>
      </c>
      <c r="E18" s="38">
        <v>35971</v>
      </c>
      <c r="F18" s="56">
        <f>_xlfn.XLOOKUP(EMPData[[#This Row],[Employee ID]],$H:$H,I:I,"0% ",0)</f>
        <v>0.14000000000000001</v>
      </c>
      <c r="H18" s="3" t="s">
        <v>55</v>
      </c>
      <c r="I18" s="2">
        <v>0.17</v>
      </c>
      <c r="J18" s="8" t="s">
        <v>56</v>
      </c>
      <c r="L18" t="s">
        <v>125</v>
      </c>
    </row>
    <row r="19" spans="1:12" x14ac:dyDescent="0.35">
      <c r="A19" s="3" t="s">
        <v>82</v>
      </c>
      <c r="B19" s="1" t="s">
        <v>30</v>
      </c>
      <c r="C19" s="1" t="s">
        <v>83</v>
      </c>
      <c r="D19" s="1" t="s">
        <v>119</v>
      </c>
      <c r="E19" s="38">
        <v>35971</v>
      </c>
      <c r="F19" s="56">
        <f>_xlfn.XLOOKUP(EMPData[[#This Row],[Employee ID]],$H:$H,I:I,"0% ",0)</f>
        <v>0.14000000000000001</v>
      </c>
      <c r="H19" s="3" t="s">
        <v>45</v>
      </c>
      <c r="I19" s="2">
        <v>0.14000000000000001</v>
      </c>
      <c r="J19" s="8" t="s">
        <v>46</v>
      </c>
      <c r="K19">
        <v>5</v>
      </c>
      <c r="L19" t="s">
        <v>132</v>
      </c>
    </row>
    <row r="20" spans="1:12" x14ac:dyDescent="0.35">
      <c r="A20" s="3" t="s">
        <v>86</v>
      </c>
      <c r="B20" s="1" t="s">
        <v>30</v>
      </c>
      <c r="C20" s="1" t="s">
        <v>87</v>
      </c>
      <c r="D20" s="1" t="s">
        <v>118</v>
      </c>
      <c r="E20" s="38">
        <v>55117</v>
      </c>
      <c r="F20" s="56">
        <f>_xlfn.XLOOKUP(EMPData[[#This Row],[Employee ID]],$H:$H,I:I,"0% ",0)</f>
        <v>0.14000000000000001</v>
      </c>
      <c r="H20" s="3" t="s">
        <v>15</v>
      </c>
      <c r="I20" s="2">
        <v>0.14000000000000001</v>
      </c>
      <c r="J20" s="8" t="s">
        <v>16</v>
      </c>
      <c r="K20">
        <v>6</v>
      </c>
      <c r="L20" t="s">
        <v>131</v>
      </c>
    </row>
    <row r="21" spans="1:12" x14ac:dyDescent="0.35">
      <c r="A21" s="3" t="s">
        <v>70</v>
      </c>
      <c r="B21" s="1" t="s">
        <v>43</v>
      </c>
      <c r="C21" s="1" t="s">
        <v>71</v>
      </c>
      <c r="D21" s="1" t="s">
        <v>118</v>
      </c>
      <c r="E21" s="38">
        <v>97000</v>
      </c>
      <c r="F21" s="56">
        <f>_xlfn.XLOOKUP(EMPData[[#This Row],[Employee ID]],$H:$H,I:I,"0% ",0)</f>
        <v>0.15</v>
      </c>
      <c r="H21" s="3" t="s">
        <v>8</v>
      </c>
      <c r="I21" s="2">
        <v>0.1</v>
      </c>
      <c r="J21" s="8" t="s">
        <v>9</v>
      </c>
    </row>
    <row r="22" spans="1:12" x14ac:dyDescent="0.35">
      <c r="A22" s="3" t="s">
        <v>72</v>
      </c>
      <c r="B22" s="1" t="s">
        <v>43</v>
      </c>
      <c r="C22" s="1" t="s">
        <v>144</v>
      </c>
      <c r="D22" s="1" t="s">
        <v>120</v>
      </c>
      <c r="E22" s="38">
        <v>68357</v>
      </c>
      <c r="F22" s="56">
        <f>_xlfn.XLOOKUP(EMPData[[#This Row],[Employee ID]],$H:$H,I:I,"0% ",0)</f>
        <v>0.15</v>
      </c>
      <c r="H22" s="3" t="s">
        <v>29</v>
      </c>
      <c r="I22" s="2">
        <v>0.1</v>
      </c>
      <c r="J22" s="8" t="s">
        <v>31</v>
      </c>
    </row>
    <row r="23" spans="1:12" x14ac:dyDescent="0.35">
      <c r="A23" s="3" t="s">
        <v>84</v>
      </c>
      <c r="B23" s="1" t="s">
        <v>30</v>
      </c>
      <c r="C23" s="1" t="s">
        <v>85</v>
      </c>
      <c r="D23" s="1" t="s">
        <v>119</v>
      </c>
      <c r="E23" s="38">
        <v>80000</v>
      </c>
      <c r="F23" s="56">
        <f>_xlfn.XLOOKUP(EMPData[[#This Row],[Employee ID]],$H:$H,I:I,"0% ",0)</f>
        <v>0.16</v>
      </c>
      <c r="H23" s="3" t="s">
        <v>36</v>
      </c>
      <c r="I23" s="2">
        <v>0.09</v>
      </c>
      <c r="J23" s="8" t="s">
        <v>37</v>
      </c>
    </row>
    <row r="24" spans="1:12" x14ac:dyDescent="0.35">
      <c r="A24" s="3" t="s">
        <v>92</v>
      </c>
      <c r="B24" s="1" t="s">
        <v>30</v>
      </c>
      <c r="C24" s="1" t="s">
        <v>93</v>
      </c>
      <c r="D24" s="1" t="s">
        <v>119</v>
      </c>
      <c r="E24" s="38">
        <v>45450</v>
      </c>
      <c r="F24" s="56">
        <f>_xlfn.XLOOKUP(EMPData[[#This Row],[Employee ID]],$H:$H,I:I,"0% ",0)</f>
        <v>0.16</v>
      </c>
      <c r="H24" s="3" t="s">
        <v>17</v>
      </c>
      <c r="I24" s="2">
        <v>0.09</v>
      </c>
      <c r="J24" s="8" t="s">
        <v>18</v>
      </c>
    </row>
    <row r="25" spans="1:12" x14ac:dyDescent="0.35">
      <c r="A25" s="3" t="s">
        <v>55</v>
      </c>
      <c r="B25" s="1" t="s">
        <v>43</v>
      </c>
      <c r="C25" s="1" t="s">
        <v>56</v>
      </c>
      <c r="D25" s="1" t="s">
        <v>120</v>
      </c>
      <c r="E25" s="38">
        <v>45117</v>
      </c>
      <c r="F25" s="56">
        <f>_xlfn.XLOOKUP(EMPData[[#This Row],[Employee ID]],$H:$H,I:I,"0% ",0)</f>
        <v>0.17</v>
      </c>
      <c r="H25" s="3" t="s">
        <v>11</v>
      </c>
      <c r="I25" s="2">
        <v>0.08</v>
      </c>
      <c r="J25" s="8" t="s">
        <v>12</v>
      </c>
    </row>
    <row r="26" spans="1:12" x14ac:dyDescent="0.35">
      <c r="A26" s="3" t="s">
        <v>32</v>
      </c>
      <c r="B26" s="1" t="s">
        <v>30</v>
      </c>
      <c r="C26" s="1" t="s">
        <v>33</v>
      </c>
      <c r="D26" s="1" t="s">
        <v>119</v>
      </c>
      <c r="E26" s="38">
        <v>110000</v>
      </c>
      <c r="F26" s="56">
        <f>_xlfn.XLOOKUP(EMPData[[#This Row],[Employee ID]],$H:$H,I:I,"0% ",0)</f>
        <v>0.18</v>
      </c>
      <c r="H26" s="3" t="s">
        <v>19</v>
      </c>
      <c r="I26" s="2">
        <v>0.06</v>
      </c>
      <c r="J26" s="8" t="s">
        <v>20</v>
      </c>
    </row>
    <row r="27" spans="1:12" x14ac:dyDescent="0.35">
      <c r="A27" s="3" t="s">
        <v>40</v>
      </c>
      <c r="B27" s="1" t="s">
        <v>30</v>
      </c>
      <c r="C27" s="1" t="s">
        <v>41</v>
      </c>
      <c r="D27" s="1" t="s">
        <v>120</v>
      </c>
      <c r="E27" s="38">
        <v>45000</v>
      </c>
      <c r="F27" s="56">
        <f>_xlfn.XLOOKUP(EMPData[[#This Row],[Employee ID]],$H:$H,I:I,"0% ",0)</f>
        <v>0.18</v>
      </c>
      <c r="H27" s="3" t="s">
        <v>23</v>
      </c>
      <c r="I27" s="2">
        <v>0.06</v>
      </c>
      <c r="J27" s="8" t="s">
        <v>24</v>
      </c>
    </row>
    <row r="28" spans="1:12" x14ac:dyDescent="0.35">
      <c r="A28" s="3" t="s">
        <v>76</v>
      </c>
      <c r="B28" s="1" t="s">
        <v>43</v>
      </c>
      <c r="C28" s="1" t="s">
        <v>77</v>
      </c>
      <c r="D28" s="1" t="s">
        <v>120</v>
      </c>
      <c r="E28" s="38">
        <v>97000</v>
      </c>
      <c r="F28" s="56">
        <f>_xlfn.XLOOKUP(EMPData[[#This Row],[Employee ID]],$H:$H,I:I,"0% ",0)</f>
        <v>0.18</v>
      </c>
      <c r="H28" s="3" t="s">
        <v>65</v>
      </c>
      <c r="I28" s="2">
        <v>0.06</v>
      </c>
      <c r="J28" s="8" t="s">
        <v>66</v>
      </c>
    </row>
    <row r="29" spans="1:12" x14ac:dyDescent="0.35">
      <c r="A29" s="3" t="s">
        <v>78</v>
      </c>
      <c r="B29" s="1" t="s">
        <v>43</v>
      </c>
      <c r="C29" s="1" t="s">
        <v>79</v>
      </c>
      <c r="D29" s="1" t="s">
        <v>118</v>
      </c>
      <c r="E29" s="38">
        <v>45000</v>
      </c>
      <c r="F29" s="56">
        <f>_xlfn.XLOOKUP(EMPData[[#This Row],[Employee ID]],$H:$H,I:I,"0% ",0)</f>
        <v>0.18</v>
      </c>
      <c r="H29" s="3" t="s">
        <v>70</v>
      </c>
      <c r="I29" s="2">
        <v>0.15</v>
      </c>
      <c r="J29" s="8" t="s">
        <v>71</v>
      </c>
    </row>
    <row r="30" spans="1:12" x14ac:dyDescent="0.35">
      <c r="A30" s="3" t="s">
        <v>98</v>
      </c>
      <c r="B30" s="1" t="s">
        <v>30</v>
      </c>
      <c r="C30" s="1" t="s">
        <v>99</v>
      </c>
      <c r="D30" s="1" t="s">
        <v>120</v>
      </c>
      <c r="E30" s="38">
        <v>80000</v>
      </c>
      <c r="F30" s="56">
        <f>_xlfn.XLOOKUP(EMPData[[#This Row],[Employee ID]],$H:$H,I:I,"0% ",0)</f>
        <v>0.18</v>
      </c>
      <c r="H30" s="3" t="s">
        <v>72</v>
      </c>
      <c r="I30" s="2">
        <v>0.15</v>
      </c>
      <c r="J30" s="8" t="s">
        <v>73</v>
      </c>
    </row>
    <row r="31" spans="1:12" x14ac:dyDescent="0.35">
      <c r="A31" s="3" t="s">
        <v>38</v>
      </c>
      <c r="B31" s="1" t="s">
        <v>30</v>
      </c>
      <c r="C31" s="1" t="s">
        <v>39</v>
      </c>
      <c r="D31" s="1" t="s">
        <v>120</v>
      </c>
      <c r="E31" s="38">
        <v>97000</v>
      </c>
      <c r="F31" s="56">
        <f>_xlfn.XLOOKUP(EMPData[[#This Row],[Employee ID]],$H:$H,I:I,"0% ",0)</f>
        <v>0.19</v>
      </c>
      <c r="H31" s="3" t="s">
        <v>74</v>
      </c>
      <c r="I31" s="2">
        <v>0.19</v>
      </c>
      <c r="J31" s="8" t="s">
        <v>75</v>
      </c>
    </row>
    <row r="32" spans="1:12" x14ac:dyDescent="0.35">
      <c r="A32" s="3" t="s">
        <v>74</v>
      </c>
      <c r="B32" s="1" t="s">
        <v>43</v>
      </c>
      <c r="C32" s="1" t="s">
        <v>75</v>
      </c>
      <c r="D32" s="1" t="s">
        <v>119</v>
      </c>
      <c r="E32" s="38">
        <v>51800</v>
      </c>
      <c r="F32" s="56">
        <f>_xlfn.XLOOKUP(EMPData[[#This Row],[Employee ID]],$H:$H,I:I,"0% ",0)</f>
        <v>0.19</v>
      </c>
      <c r="H32" s="3" t="s">
        <v>76</v>
      </c>
      <c r="I32" s="2">
        <v>0.18</v>
      </c>
      <c r="J32" s="8" t="s">
        <v>77</v>
      </c>
    </row>
    <row r="33" spans="1:10" x14ac:dyDescent="0.35">
      <c r="A33" s="3" t="s">
        <v>102</v>
      </c>
      <c r="B33" s="1" t="s">
        <v>4</v>
      </c>
      <c r="C33" s="1" t="s">
        <v>103</v>
      </c>
      <c r="D33" s="1" t="s">
        <v>118</v>
      </c>
      <c r="E33" s="38">
        <v>60445</v>
      </c>
      <c r="F33" s="56">
        <f>_xlfn.XLOOKUP(EMPData[[#This Row],[Employee ID]],$H:$H,I:I,"0% ",0)</f>
        <v>0.19</v>
      </c>
      <c r="H33" s="3" t="s">
        <v>78</v>
      </c>
      <c r="I33" s="2">
        <v>0.18</v>
      </c>
      <c r="J33" s="8" t="s">
        <v>79</v>
      </c>
    </row>
    <row r="34" spans="1:10" x14ac:dyDescent="0.35">
      <c r="A34" s="3" t="s">
        <v>59</v>
      </c>
      <c r="B34" s="1" t="s">
        <v>43</v>
      </c>
      <c r="C34" s="1" t="s">
        <v>60</v>
      </c>
      <c r="D34" s="1" t="s">
        <v>118</v>
      </c>
      <c r="E34" s="38">
        <v>140000</v>
      </c>
      <c r="F34" s="56">
        <f>_xlfn.XLOOKUP(EMPData[[#This Row],[Employee ID]],$H:$H,I:I,"0% ",0)</f>
        <v>0.2</v>
      </c>
      <c r="H34" s="3" t="s">
        <v>80</v>
      </c>
      <c r="I34" s="2">
        <v>0.21</v>
      </c>
      <c r="J34" s="8" t="s">
        <v>81</v>
      </c>
    </row>
    <row r="35" spans="1:10" x14ac:dyDescent="0.35">
      <c r="A35" s="3" t="s">
        <v>104</v>
      </c>
      <c r="B35" s="1" t="s">
        <v>4</v>
      </c>
      <c r="C35" s="1" t="s">
        <v>105</v>
      </c>
      <c r="D35" s="1" t="s">
        <v>120</v>
      </c>
      <c r="E35" s="38">
        <v>83117</v>
      </c>
      <c r="F35" s="56">
        <f>_xlfn.XLOOKUP(EMPData[[#This Row],[Employee ID]],$H:$H,I:I,"0% ",0)</f>
        <v>0.2</v>
      </c>
      <c r="H35" s="3" t="s">
        <v>82</v>
      </c>
      <c r="I35" s="2">
        <v>0.14000000000000001</v>
      </c>
      <c r="J35" s="8" t="s">
        <v>83</v>
      </c>
    </row>
    <row r="36" spans="1:10" x14ac:dyDescent="0.35">
      <c r="A36" s="3" t="s">
        <v>53</v>
      </c>
      <c r="B36" s="1" t="s">
        <v>43</v>
      </c>
      <c r="C36" s="1" t="s">
        <v>54</v>
      </c>
      <c r="D36" s="1" t="s">
        <v>120</v>
      </c>
      <c r="E36" s="38">
        <v>120000</v>
      </c>
      <c r="F36" s="56">
        <f>_xlfn.XLOOKUP(EMPData[[#This Row],[Employee ID]],$H:$H,I:I,"0% ",0)</f>
        <v>0.21</v>
      </c>
      <c r="H36" s="3" t="s">
        <v>84</v>
      </c>
      <c r="I36" s="2">
        <v>0.16</v>
      </c>
      <c r="J36" s="8" t="s">
        <v>85</v>
      </c>
    </row>
    <row r="37" spans="1:10" x14ac:dyDescent="0.35">
      <c r="A37" s="3" t="s">
        <v>80</v>
      </c>
      <c r="B37" s="1" t="s">
        <v>30</v>
      </c>
      <c r="C37" s="1" t="s">
        <v>81</v>
      </c>
      <c r="D37" s="1" t="s">
        <v>120</v>
      </c>
      <c r="E37" s="38">
        <v>89500</v>
      </c>
      <c r="F37" s="56">
        <f>_xlfn.XLOOKUP(EMPData[[#This Row],[Employee ID]],$H:$H,I:I,"0% ",0)</f>
        <v>0.21</v>
      </c>
      <c r="H37" s="3" t="s">
        <v>86</v>
      </c>
      <c r="I37" s="2">
        <v>0.14000000000000001</v>
      </c>
      <c r="J37" s="8" t="s">
        <v>87</v>
      </c>
    </row>
    <row r="38" spans="1:10" x14ac:dyDescent="0.35">
      <c r="A38" s="3" t="s">
        <v>88</v>
      </c>
      <c r="B38" s="1" t="s">
        <v>4</v>
      </c>
      <c r="C38" s="1" t="s">
        <v>89</v>
      </c>
      <c r="D38" s="1" t="s">
        <v>120</v>
      </c>
      <c r="E38" s="38">
        <v>58445</v>
      </c>
      <c r="F38" s="56">
        <f>_xlfn.XLOOKUP(EMPData[[#This Row],[Employee ID]],$H:$H,I:I,"0% ",0)</f>
        <v>0.22</v>
      </c>
      <c r="H38" s="3" t="s">
        <v>88</v>
      </c>
      <c r="I38" s="2">
        <v>0.22</v>
      </c>
      <c r="J38" s="8" t="s">
        <v>89</v>
      </c>
    </row>
    <row r="39" spans="1:10" x14ac:dyDescent="0.35">
      <c r="A39" s="3" t="s">
        <v>6</v>
      </c>
      <c r="B39" s="1" t="s">
        <v>4</v>
      </c>
      <c r="C39" s="1" t="s">
        <v>7</v>
      </c>
      <c r="D39" s="1" t="s">
        <v>119</v>
      </c>
      <c r="E39" s="38">
        <v>39627</v>
      </c>
      <c r="F39" s="56">
        <f>_xlfn.XLOOKUP(EMPData[[#This Row],[Employee ID]],$H:$H,I:I,"0% ",0)</f>
        <v>0.23</v>
      </c>
      <c r="H39" s="3" t="s">
        <v>90</v>
      </c>
      <c r="I39" s="2">
        <v>0.13</v>
      </c>
      <c r="J39" s="8" t="s">
        <v>91</v>
      </c>
    </row>
    <row r="40" spans="1:10" x14ac:dyDescent="0.35">
      <c r="A40" s="3" t="s">
        <v>21</v>
      </c>
      <c r="B40" s="1" t="s">
        <v>4</v>
      </c>
      <c r="C40" s="1" t="s">
        <v>22</v>
      </c>
      <c r="D40" s="1" t="s">
        <v>118</v>
      </c>
      <c r="E40" s="38">
        <v>21971</v>
      </c>
      <c r="F40" s="56">
        <f>_xlfn.XLOOKUP(EMPData[[#This Row],[Employee ID]],$H:$H,I:I,"0% ",0)</f>
        <v>0.23</v>
      </c>
      <c r="H40" s="3" t="s">
        <v>92</v>
      </c>
      <c r="I40" s="2">
        <v>0.16</v>
      </c>
      <c r="J40" s="8" t="s">
        <v>93</v>
      </c>
    </row>
    <row r="41" spans="1:10" x14ac:dyDescent="0.35">
      <c r="A41" s="3" t="s">
        <v>25</v>
      </c>
      <c r="B41" s="1" t="s">
        <v>4</v>
      </c>
      <c r="C41" s="1" t="s">
        <v>26</v>
      </c>
      <c r="D41" s="1" t="s">
        <v>120</v>
      </c>
      <c r="E41" s="38">
        <v>45117</v>
      </c>
      <c r="F41" s="56">
        <f>_xlfn.XLOOKUP(EMPData[[#This Row],[Employee ID]],$H:$H,I:I,"0% ",0)</f>
        <v>0.24</v>
      </c>
      <c r="H41" s="3" t="s">
        <v>94</v>
      </c>
      <c r="I41" s="2">
        <v>0.09</v>
      </c>
      <c r="J41" s="8" t="s">
        <v>95</v>
      </c>
    </row>
    <row r="42" spans="1:10" x14ac:dyDescent="0.35">
      <c r="A42" s="3" t="s">
        <v>42</v>
      </c>
      <c r="B42" s="1" t="s">
        <v>43</v>
      </c>
      <c r="C42" s="1" t="s">
        <v>44</v>
      </c>
      <c r="D42" s="1" t="s">
        <v>118</v>
      </c>
      <c r="E42" s="38">
        <v>89500</v>
      </c>
      <c r="F42" s="56">
        <f>_xlfn.XLOOKUP(EMPData[[#This Row],[Employee ID]],$H:$H,I:I,"0% ",0)</f>
        <v>0.24</v>
      </c>
      <c r="H42" s="3" t="s">
        <v>96</v>
      </c>
      <c r="I42" s="2">
        <v>0.1</v>
      </c>
      <c r="J42" s="8" t="s">
        <v>97</v>
      </c>
    </row>
    <row r="43" spans="1:10" x14ac:dyDescent="0.35">
      <c r="A43" s="3" t="s">
        <v>27</v>
      </c>
      <c r="B43" s="1" t="s">
        <v>4</v>
      </c>
      <c r="C43" s="1" t="s">
        <v>28</v>
      </c>
      <c r="D43" s="1" t="s">
        <v>119</v>
      </c>
      <c r="E43" s="38">
        <v>50545</v>
      </c>
      <c r="F43" s="56">
        <f>_xlfn.XLOOKUP(EMPData[[#This Row],[Employee ID]],$H:$H,I:I,"0% ",0)</f>
        <v>0.25</v>
      </c>
      <c r="H43" s="3" t="s">
        <v>98</v>
      </c>
      <c r="I43" s="2">
        <v>0.18</v>
      </c>
      <c r="J43" s="8" t="s">
        <v>99</v>
      </c>
    </row>
    <row r="44" spans="1:10" x14ac:dyDescent="0.35">
      <c r="A44" s="3" t="s">
        <v>47</v>
      </c>
      <c r="B44" s="1" t="s">
        <v>43</v>
      </c>
      <c r="C44" s="1" t="s">
        <v>48</v>
      </c>
      <c r="D44" s="1" t="s">
        <v>119</v>
      </c>
      <c r="E44" s="38">
        <v>80000</v>
      </c>
      <c r="F44" s="56">
        <f>_xlfn.XLOOKUP(EMPData[[#This Row],[Employee ID]],$H:$H,I:I,"0% ",0)</f>
        <v>0.25</v>
      </c>
      <c r="H44" s="3" t="s">
        <v>100</v>
      </c>
      <c r="I44" s="2">
        <v>0.13</v>
      </c>
      <c r="J44" s="8" t="s">
        <v>101</v>
      </c>
    </row>
    <row r="45" spans="1:10" x14ac:dyDescent="0.35">
      <c r="A45" s="3" t="s">
        <v>51</v>
      </c>
      <c r="B45" s="1" t="s">
        <v>43</v>
      </c>
      <c r="C45" s="1" t="s">
        <v>52</v>
      </c>
      <c r="D45" s="1" t="s">
        <v>118</v>
      </c>
      <c r="E45" s="38">
        <v>58445</v>
      </c>
      <c r="F45" s="56">
        <f>_xlfn.XLOOKUP(EMPData[[#This Row],[Employee ID]],$H:$H,I:I,"0% ",0)</f>
        <v>0.25</v>
      </c>
      <c r="H45" s="3" t="s">
        <v>102</v>
      </c>
      <c r="I45" s="2">
        <v>0.19</v>
      </c>
      <c r="J45" s="8" t="s">
        <v>103</v>
      </c>
    </row>
    <row r="46" spans="1:10" x14ac:dyDescent="0.35">
      <c r="A46" s="3" t="s">
        <v>61</v>
      </c>
      <c r="B46" s="1" t="s">
        <v>43</v>
      </c>
      <c r="C46" s="1" t="s">
        <v>62</v>
      </c>
      <c r="D46" s="1" t="s">
        <v>120</v>
      </c>
      <c r="E46" s="38">
        <v>90000</v>
      </c>
      <c r="F46" s="56">
        <f>_xlfn.XLOOKUP(EMPData[[#This Row],[Employee ID]],$H:$H,I:I,"0% ",0)</f>
        <v>0.25</v>
      </c>
      <c r="H46" s="3" t="s">
        <v>104</v>
      </c>
      <c r="I46" s="2">
        <v>0.2</v>
      </c>
      <c r="J46" s="8" t="s">
        <v>105</v>
      </c>
    </row>
    <row r="47" spans="1:10" x14ac:dyDescent="0.35">
      <c r="A47" s="3" t="s">
        <v>13</v>
      </c>
      <c r="B47" s="1" t="s">
        <v>4</v>
      </c>
      <c r="C47" s="1" t="s">
        <v>14</v>
      </c>
      <c r="D47" s="1" t="s">
        <v>119</v>
      </c>
      <c r="E47" s="38">
        <v>34808</v>
      </c>
      <c r="F47" s="56">
        <f>_xlfn.XLOOKUP(EMPData[[#This Row],[Employee ID]],$H:$H,I:I,"0% ",0)</f>
        <v>0.27</v>
      </c>
      <c r="H47" s="6" t="s">
        <v>106</v>
      </c>
      <c r="I47" s="10">
        <v>0.11</v>
      </c>
      <c r="J47" s="11" t="s">
        <v>107</v>
      </c>
    </row>
    <row r="48" spans="1:10" x14ac:dyDescent="0.35">
      <c r="A48" s="3" t="s">
        <v>3</v>
      </c>
      <c r="B48" s="1" t="s">
        <v>4</v>
      </c>
      <c r="C48" s="1" t="s">
        <v>5</v>
      </c>
      <c r="D48" s="1" t="s">
        <v>118</v>
      </c>
      <c r="E48" s="38">
        <v>60270</v>
      </c>
      <c r="F48" s="57" t="str">
        <f>_xlfn.XLOOKUP(EMPData[[#This Row],[Employee ID]],$H:$H,I:I,"0% ",0)</f>
        <v xml:space="preserve">0% </v>
      </c>
    </row>
    <row r="49" spans="1:6" x14ac:dyDescent="0.35">
      <c r="A49" s="3" t="s">
        <v>10</v>
      </c>
      <c r="B49" s="1" t="s">
        <v>4</v>
      </c>
      <c r="C49" s="1" t="s">
        <v>73</v>
      </c>
      <c r="D49" s="1" t="s">
        <v>120</v>
      </c>
      <c r="E49" s="38">
        <v>93668</v>
      </c>
      <c r="F49" s="57" t="str">
        <f>_xlfn.XLOOKUP(EMPData[[#This Row],[Employee ID]],$H:$H,I:I,"0% ",0)</f>
        <v xml:space="preserve">0% </v>
      </c>
    </row>
    <row r="50" spans="1:6" x14ac:dyDescent="0.35">
      <c r="A50" s="3" t="s">
        <v>34</v>
      </c>
      <c r="B50" s="1" t="s">
        <v>30</v>
      </c>
      <c r="C50" s="1" t="s">
        <v>35</v>
      </c>
      <c r="D50" s="1" t="s">
        <v>120</v>
      </c>
      <c r="E50" s="38">
        <v>68357</v>
      </c>
      <c r="F50" s="57" t="str">
        <f>_xlfn.XLOOKUP(EMPData[[#This Row],[Employee ID]],$H:$H,I:I,"0% ",0)</f>
        <v xml:space="preserve">0% </v>
      </c>
    </row>
    <row r="51" spans="1:6" x14ac:dyDescent="0.35">
      <c r="A51" s="3" t="s">
        <v>49</v>
      </c>
      <c r="B51" s="1" t="s">
        <v>43</v>
      </c>
      <c r="C51" s="1" t="s">
        <v>50</v>
      </c>
      <c r="D51" s="1" t="s">
        <v>120</v>
      </c>
      <c r="E51" s="38">
        <v>55117</v>
      </c>
      <c r="F51" s="57" t="str">
        <f>_xlfn.XLOOKUP(EMPData[[#This Row],[Employee ID]],$H:$H,I:I,"0% ",0)</f>
        <v xml:space="preserve">0% </v>
      </c>
    </row>
    <row r="52" spans="1:6" x14ac:dyDescent="0.35">
      <c r="A52" s="3" t="s">
        <v>57</v>
      </c>
      <c r="B52" s="1" t="s">
        <v>43</v>
      </c>
      <c r="C52" s="1" t="s">
        <v>58</v>
      </c>
      <c r="D52" s="1" t="s">
        <v>119</v>
      </c>
      <c r="E52" s="38">
        <v>50545</v>
      </c>
      <c r="F52" s="57" t="str">
        <f>_xlfn.XLOOKUP(EMPData[[#This Row],[Employee ID]],$H:$H,I:I,"0% ",0)</f>
        <v xml:space="preserve">0% </v>
      </c>
    </row>
    <row r="53" spans="1:6" x14ac:dyDescent="0.35">
      <c r="A53" s="3" t="s">
        <v>63</v>
      </c>
      <c r="B53" s="1" t="s">
        <v>43</v>
      </c>
      <c r="C53" s="1" t="s">
        <v>64</v>
      </c>
      <c r="D53" s="1" t="s">
        <v>119</v>
      </c>
      <c r="E53" s="38">
        <v>88357</v>
      </c>
      <c r="F53" s="57" t="str">
        <f>_xlfn.XLOOKUP(EMPData[[#This Row],[Employee ID]],$H:$H,I:I,"0% ",0)</f>
        <v xml:space="preserve">0% </v>
      </c>
    </row>
    <row r="54" spans="1:6" x14ac:dyDescent="0.35">
      <c r="A54" s="3"/>
      <c r="B54" s="1"/>
      <c r="C54" s="1"/>
      <c r="D54" s="1"/>
      <c r="E54" s="38"/>
      <c r="F54" s="56"/>
    </row>
    <row r="55" spans="1:6" x14ac:dyDescent="0.35">
      <c r="A55" s="6" t="s">
        <v>128</v>
      </c>
      <c r="B55" s="7"/>
      <c r="C55" s="7"/>
      <c r="D55" s="7"/>
      <c r="E55" s="39">
        <f>SUBTOTAL(109,EMPData[Yearly Sal])</f>
        <v>3619876</v>
      </c>
      <c r="F55" s="58"/>
    </row>
  </sheetData>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8401-86A5-4F38-B45F-BC1E762731DF}">
  <dimension ref="B1:R11"/>
  <sheetViews>
    <sheetView topLeftCell="A11" workbookViewId="0">
      <selection activeCell="F8" sqref="F8"/>
    </sheetView>
  </sheetViews>
  <sheetFormatPr defaultRowHeight="14.5" x14ac:dyDescent="0.35"/>
  <cols>
    <col min="2" max="2" width="5" customWidth="1"/>
    <col min="3" max="3" width="7.81640625" style="17" customWidth="1"/>
    <col min="4" max="4" width="13.6328125" style="16" bestFit="1" customWidth="1"/>
    <col min="5" max="5" width="13.6328125" bestFit="1" customWidth="1"/>
    <col min="8" max="8" width="7.90625" customWidth="1"/>
    <col min="9" max="9" width="16.6328125" bestFit="1" customWidth="1"/>
  </cols>
  <sheetData>
    <row r="1" spans="2:18" ht="36" x14ac:dyDescent="0.8">
      <c r="B1" s="18"/>
      <c r="C1" s="19" t="s">
        <v>109</v>
      </c>
      <c r="D1" s="21"/>
      <c r="E1" s="19"/>
      <c r="F1" s="19"/>
      <c r="G1" s="19"/>
      <c r="H1" s="19"/>
      <c r="I1" s="19"/>
      <c r="J1" s="19"/>
      <c r="K1" s="19"/>
      <c r="L1" s="19"/>
      <c r="M1" s="19"/>
      <c r="N1" s="19"/>
      <c r="O1" s="19"/>
      <c r="P1" s="19"/>
      <c r="Q1" s="19"/>
      <c r="R1" s="19"/>
    </row>
    <row r="3" spans="2:18" x14ac:dyDescent="0.35">
      <c r="B3" s="23" t="s">
        <v>146</v>
      </c>
      <c r="C3" s="59" t="s">
        <v>145</v>
      </c>
      <c r="D3" s="59"/>
    </row>
    <row r="4" spans="2:18" x14ac:dyDescent="0.35">
      <c r="B4" s="1">
        <v>1</v>
      </c>
      <c r="C4" s="1" t="s">
        <v>110</v>
      </c>
      <c r="D4" s="22">
        <f>AVERAGE(EMPData[Yearly Sal])</f>
        <v>72397.52</v>
      </c>
    </row>
    <row r="5" spans="2:18" x14ac:dyDescent="0.35">
      <c r="B5" s="1">
        <v>2</v>
      </c>
      <c r="C5" s="1" t="s">
        <v>111</v>
      </c>
      <c r="D5" s="22">
        <f>MEDIAN(EMPData[Yearly Sal])</f>
        <v>63208</v>
      </c>
    </row>
    <row r="6" spans="2:18" x14ac:dyDescent="0.35">
      <c r="B6" s="1">
        <v>3</v>
      </c>
      <c r="C6" s="1" t="s">
        <v>112</v>
      </c>
      <c r="D6" s="22">
        <f>MODE(EMPData[Yearly Sal])</f>
        <v>89500</v>
      </c>
    </row>
    <row r="7" spans="2:18" x14ac:dyDescent="0.35">
      <c r="B7" s="1">
        <v>4</v>
      </c>
      <c r="C7" s="1" t="s">
        <v>113</v>
      </c>
      <c r="D7" s="22">
        <f>MAX(EMPData[Yearly Sal])</f>
        <v>140000</v>
      </c>
    </row>
    <row r="8" spans="2:18" x14ac:dyDescent="0.35">
      <c r="B8" s="1">
        <v>5</v>
      </c>
      <c r="C8" s="1" t="s">
        <v>114</v>
      </c>
      <c r="D8" s="22">
        <f>MIN(EMPData[Yearly Sal])</f>
        <v>21971</v>
      </c>
    </row>
    <row r="9" spans="2:18" x14ac:dyDescent="0.35">
      <c r="B9" s="1">
        <v>6</v>
      </c>
      <c r="C9" s="1" t="s">
        <v>115</v>
      </c>
      <c r="D9" s="22">
        <f>SUM(EMPData[Yearly Sal])</f>
        <v>3619876</v>
      </c>
    </row>
    <row r="11" spans="2:18" x14ac:dyDescent="0.35">
      <c r="B11" t="s">
        <v>140</v>
      </c>
    </row>
  </sheetData>
  <mergeCells count="1">
    <mergeCell ref="C3:D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A3BE-ECA0-4AED-AD7D-AA36ACAD27C0}">
  <dimension ref="A1:R9"/>
  <sheetViews>
    <sheetView workbookViewId="0">
      <selection activeCell="F3" sqref="F3"/>
    </sheetView>
  </sheetViews>
  <sheetFormatPr defaultRowHeight="14.5" x14ac:dyDescent="0.35"/>
  <cols>
    <col min="1" max="1" width="4.81640625" customWidth="1"/>
    <col min="3" max="3" width="11.6328125" bestFit="1" customWidth="1"/>
    <col min="4" max="4" width="16.36328125" style="16" customWidth="1"/>
    <col min="5" max="5" width="8.6328125" customWidth="1"/>
    <col min="12" max="12" width="2.08984375" customWidth="1"/>
  </cols>
  <sheetData>
    <row r="1" spans="1:18" ht="36" x14ac:dyDescent="0.8">
      <c r="A1" s="18"/>
      <c r="B1" s="19" t="s">
        <v>134</v>
      </c>
      <c r="C1" s="19"/>
      <c r="D1" s="21"/>
      <c r="E1" s="19"/>
      <c r="F1" s="19"/>
      <c r="G1" s="19"/>
      <c r="H1" s="19"/>
      <c r="I1" s="19"/>
      <c r="J1" s="19"/>
      <c r="K1" s="19"/>
      <c r="L1" s="19"/>
      <c r="M1" s="19"/>
      <c r="N1" s="19"/>
      <c r="O1" s="19"/>
      <c r="P1" s="19"/>
      <c r="Q1" s="19"/>
      <c r="R1" s="19"/>
    </row>
    <row r="3" spans="1:18" x14ac:dyDescent="0.35">
      <c r="C3" s="27" t="s">
        <v>1</v>
      </c>
      <c r="D3" s="60" t="s">
        <v>147</v>
      </c>
      <c r="E3" s="61"/>
    </row>
    <row r="4" spans="1:18" x14ac:dyDescent="0.35">
      <c r="C4" s="24" t="str" cm="1">
        <f t="array" ref="C4:C7">_xlfn.UNIQUE(EMPData[Department])</f>
        <v>Sales</v>
      </c>
      <c r="D4" s="25">
        <f>SUMIF(EMPData[Department],C4,EMPData[Yearly Sal])</f>
        <v>1294801</v>
      </c>
      <c r="E4" s="26">
        <f>D4</f>
        <v>1294801</v>
      </c>
    </row>
    <row r="5" spans="1:18" x14ac:dyDescent="0.35">
      <c r="C5" s="24" t="str">
        <v>Finance</v>
      </c>
      <c r="D5" s="25">
        <f>SUMIF(EMPData[Department],C5,EMPData[Yearly Sal])</f>
        <v>1271409</v>
      </c>
      <c r="E5" s="26">
        <f t="shared" ref="E5:E6" si="0">D5</f>
        <v>1271409</v>
      </c>
    </row>
    <row r="6" spans="1:18" x14ac:dyDescent="0.35">
      <c r="C6" s="24" t="str">
        <v>Procurement</v>
      </c>
      <c r="D6" s="25">
        <f>SUMIF(EMPData[Department],C6,EMPData[Yearly Sal])</f>
        <v>1053666</v>
      </c>
      <c r="E6" s="26">
        <f t="shared" si="0"/>
        <v>1053666</v>
      </c>
    </row>
    <row r="7" spans="1:18" x14ac:dyDescent="0.35">
      <c r="C7" s="24">
        <v>0</v>
      </c>
      <c r="D7" s="51"/>
      <c r="E7" s="52"/>
    </row>
    <row r="8" spans="1:18" x14ac:dyDescent="0.35">
      <c r="C8" s="24"/>
    </row>
    <row r="9" spans="1:18" x14ac:dyDescent="0.35">
      <c r="A9" t="s">
        <v>140</v>
      </c>
      <c r="C9" s="24"/>
    </row>
  </sheetData>
  <mergeCells count="1">
    <mergeCell ref="D3:E3"/>
  </mergeCells>
  <conditionalFormatting sqref="E1:E2 E4:E1048576">
    <cfRule type="dataBar" priority="1">
      <dataBar showValue="0">
        <cfvo type="min"/>
        <cfvo type="max"/>
        <color rgb="FF008AEF"/>
      </dataBar>
      <extLst>
        <ext xmlns:x14="http://schemas.microsoft.com/office/spreadsheetml/2009/9/main" uri="{B025F937-C7B1-47D3-B67F-A62EFF666E3E}">
          <x14:id>{89BEFF4E-6D94-4AF5-A434-BAD357AEF4C7}</x14:id>
        </ext>
      </extLst>
    </cfRule>
  </conditionalFormatting>
  <pageMargins left="0.7" right="0.7" top="0.75" bottom="0.75" header="0.3" footer="0.3"/>
  <pageSetup orientation="portrait" verticalDpi="300" r:id="rId1"/>
  <drawing r:id="rId2"/>
  <extLst>
    <ext xmlns:x14="http://schemas.microsoft.com/office/spreadsheetml/2009/9/main" uri="{78C0D931-6437-407d-A8EE-F0AAD7539E65}">
      <x14:conditionalFormattings>
        <x14:conditionalFormatting xmlns:xm="http://schemas.microsoft.com/office/excel/2006/main">
          <x14:cfRule type="dataBar" id="{89BEFF4E-6D94-4AF5-A434-BAD357AEF4C7}">
            <x14:dataBar minLength="0" maxLength="100" border="1" negativeBarBorderColorSameAsPositive="0">
              <x14:cfvo type="autoMin"/>
              <x14:cfvo type="autoMax"/>
              <x14:borderColor rgb="FF008AEF"/>
              <x14:negativeFillColor rgb="FFFF0000"/>
              <x14:negativeBorderColor rgb="FFFF0000"/>
              <x14:axisColor rgb="FF000000"/>
            </x14:dataBar>
          </x14:cfRule>
          <xm:sqref>E1:E2 E4:E1048576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6D8D-68AD-4B75-9810-C72C4F58245C}">
  <dimension ref="A1:R6"/>
  <sheetViews>
    <sheetView topLeftCell="A2" workbookViewId="0">
      <selection activeCell="B3" sqref="B3"/>
    </sheetView>
  </sheetViews>
  <sheetFormatPr defaultRowHeight="14.5" x14ac:dyDescent="0.35"/>
  <cols>
    <col min="2" max="2" width="13.36328125" bestFit="1" customWidth="1"/>
    <col min="3" max="3" width="15.08984375" style="16" bestFit="1" customWidth="1"/>
  </cols>
  <sheetData>
    <row r="1" spans="1:18" ht="36" x14ac:dyDescent="0.8">
      <c r="A1" s="18"/>
      <c r="B1" s="19" t="s">
        <v>135</v>
      </c>
      <c r="C1" s="21"/>
      <c r="D1" s="19"/>
      <c r="E1" s="19"/>
      <c r="F1" s="19"/>
      <c r="G1" s="19"/>
      <c r="H1" s="19"/>
      <c r="I1" s="19"/>
      <c r="J1" s="19"/>
      <c r="K1" s="19"/>
      <c r="L1" s="19"/>
      <c r="M1" s="19"/>
      <c r="N1" s="19"/>
      <c r="O1" s="19"/>
      <c r="P1" s="19"/>
      <c r="Q1" s="19"/>
      <c r="R1" s="19"/>
    </row>
    <row r="3" spans="1:18" x14ac:dyDescent="0.35">
      <c r="B3" s="48" t="s">
        <v>1</v>
      </c>
      <c r="C3" s="49" t="s">
        <v>148</v>
      </c>
    </row>
    <row r="4" spans="1:18" x14ac:dyDescent="0.35">
      <c r="B4" s="50" t="s">
        <v>43</v>
      </c>
      <c r="C4" s="49">
        <v>1271409</v>
      </c>
    </row>
    <row r="5" spans="1:18" x14ac:dyDescent="0.35">
      <c r="B5" s="50" t="s">
        <v>30</v>
      </c>
      <c r="C5" s="49">
        <v>1053666</v>
      </c>
    </row>
    <row r="6" spans="1:18" x14ac:dyDescent="0.35">
      <c r="B6" s="50" t="s">
        <v>4</v>
      </c>
      <c r="C6" s="49">
        <v>1294801</v>
      </c>
    </row>
  </sheetData>
  <conditionalFormatting sqref="C1:C3 C7:C1048576">
    <cfRule type="dataBar" priority="2">
      <dataBar>
        <cfvo type="min"/>
        <cfvo type="max"/>
        <color rgb="FF63C384"/>
      </dataBar>
      <extLst>
        <ext xmlns:x14="http://schemas.microsoft.com/office/spreadsheetml/2009/9/main" uri="{B025F937-C7B1-47D3-B67F-A62EFF666E3E}">
          <x14:id>{300D2FB1-47FA-4718-A3B0-A058DE7BD022}</x14:id>
        </ext>
      </extLst>
    </cfRule>
  </conditionalFormatting>
  <conditionalFormatting sqref="C1:C1048576">
    <cfRule type="dataBar" priority="1">
      <dataBar>
        <cfvo type="min"/>
        <cfvo type="max"/>
        <color rgb="FF63C384"/>
      </dataBar>
      <extLst>
        <ext xmlns:x14="http://schemas.microsoft.com/office/spreadsheetml/2009/9/main" uri="{B025F937-C7B1-47D3-B67F-A62EFF666E3E}">
          <x14:id>{37D48B4E-5134-4659-89E6-5C68E25EAE5A}</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300D2FB1-47FA-4718-A3B0-A058DE7BD022}">
            <x14:dataBar minLength="0" maxLength="100" border="1" negativeBarBorderColorSameAsPositive="0">
              <x14:cfvo type="autoMin"/>
              <x14:cfvo type="autoMax"/>
              <x14:borderColor rgb="FF63C384"/>
              <x14:negativeFillColor rgb="FFFF0000"/>
              <x14:negativeBorderColor rgb="FFFF0000"/>
              <x14:axisColor rgb="FF000000"/>
            </x14:dataBar>
          </x14:cfRule>
          <xm:sqref>C1:C3 C7:C1048576</xm:sqref>
        </x14:conditionalFormatting>
        <x14:conditionalFormatting xmlns:xm="http://schemas.microsoft.com/office/excel/2006/main">
          <x14:cfRule type="dataBar" id="{37D48B4E-5134-4659-89E6-5C68E25EAE5A}">
            <x14:dataBar minLength="0" maxLength="100" border="1" negativeBarBorderColorSameAsPositive="0">
              <x14:cfvo type="autoMin"/>
              <x14:cfvo type="autoMax"/>
              <x14:borderColor rgb="FF63C384"/>
              <x14:negativeFillColor rgb="FFFF0000"/>
              <x14:negativeBorderColor rgb="FFFF0000"/>
              <x14:axisColor rgb="FF000000"/>
            </x14:dataBar>
          </x14:cfRule>
          <xm:sqref>C1:C1048576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7813-1B6E-4F4F-8605-04D919987137}">
  <dimension ref="A1:R13"/>
  <sheetViews>
    <sheetView topLeftCell="A8" workbookViewId="0">
      <selection activeCell="D9" sqref="D9"/>
    </sheetView>
  </sheetViews>
  <sheetFormatPr defaultRowHeight="14.5" x14ac:dyDescent="0.35"/>
  <cols>
    <col min="2" max="2" width="12.26953125" bestFit="1" customWidth="1"/>
    <col min="3" max="3" width="12.08984375" style="16" bestFit="1" customWidth="1"/>
  </cols>
  <sheetData>
    <row r="1" spans="1:18" ht="36" x14ac:dyDescent="0.8">
      <c r="A1" s="18"/>
      <c r="B1" s="19" t="s">
        <v>136</v>
      </c>
      <c r="C1" s="21"/>
      <c r="D1" s="19"/>
      <c r="E1" s="19"/>
      <c r="F1" s="19"/>
      <c r="G1" s="19"/>
      <c r="H1" s="19"/>
      <c r="I1" s="19"/>
      <c r="J1" s="19"/>
      <c r="K1" s="19"/>
      <c r="L1" s="19"/>
      <c r="M1" s="19"/>
      <c r="N1" s="19"/>
      <c r="O1" s="19"/>
      <c r="P1" s="19"/>
      <c r="Q1" s="19"/>
      <c r="R1" s="19"/>
    </row>
    <row r="3" spans="1:18" x14ac:dyDescent="0.35">
      <c r="B3" s="28" t="s">
        <v>2</v>
      </c>
      <c r="C3" s="40" t="s">
        <v>151</v>
      </c>
    </row>
    <row r="4" spans="1:18" x14ac:dyDescent="0.35">
      <c r="B4" s="29" t="s">
        <v>31</v>
      </c>
      <c r="C4" s="40">
        <v>140000</v>
      </c>
    </row>
    <row r="5" spans="1:18" x14ac:dyDescent="0.35">
      <c r="B5" s="29" t="s">
        <v>60</v>
      </c>
      <c r="C5" s="40">
        <v>140000</v>
      </c>
    </row>
    <row r="13" spans="1:18" x14ac:dyDescent="0.35">
      <c r="A13" t="s">
        <v>141</v>
      </c>
    </row>
  </sheetData>
  <conditionalFormatting sqref="B3">
    <cfRule type="top10" dxfId="12" priority="1" rank="2"/>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DAB4-03CE-43F0-970C-090249C47EBC}">
  <dimension ref="A1:R14"/>
  <sheetViews>
    <sheetView workbookViewId="0">
      <selection activeCell="F6" sqref="F6"/>
    </sheetView>
  </sheetViews>
  <sheetFormatPr defaultRowHeight="14.5" x14ac:dyDescent="0.35"/>
  <cols>
    <col min="2" max="2" width="11.26953125" bestFit="1" customWidth="1"/>
    <col min="3" max="3" width="11.08984375" style="16" bestFit="1" customWidth="1"/>
  </cols>
  <sheetData>
    <row r="1" spans="1:18" ht="36" x14ac:dyDescent="0.8">
      <c r="A1" s="18"/>
      <c r="B1" s="19" t="s">
        <v>137</v>
      </c>
      <c r="C1" s="21"/>
      <c r="D1" s="19"/>
      <c r="E1" s="19"/>
      <c r="F1" s="19"/>
      <c r="G1" s="19"/>
      <c r="H1" s="19"/>
      <c r="I1" s="19"/>
      <c r="J1" s="19"/>
      <c r="K1" s="19"/>
      <c r="L1" s="19"/>
      <c r="M1" s="19"/>
      <c r="N1" s="19"/>
      <c r="O1" s="19"/>
      <c r="P1" s="19"/>
      <c r="Q1" s="19"/>
      <c r="R1" s="19"/>
    </row>
    <row r="2" spans="1:18" x14ac:dyDescent="0.35">
      <c r="B2" s="28" t="s">
        <v>1</v>
      </c>
      <c r="C2" s="40" t="s" vm="2">
        <v>152</v>
      </c>
    </row>
    <row r="4" spans="1:18" x14ac:dyDescent="0.35">
      <c r="B4" s="28" t="s">
        <v>2</v>
      </c>
      <c r="C4" s="40" t="s">
        <v>151</v>
      </c>
    </row>
    <row r="5" spans="1:18" x14ac:dyDescent="0.35">
      <c r="B5" s="29" t="s">
        <v>9</v>
      </c>
      <c r="C5" s="40">
        <v>29726</v>
      </c>
    </row>
    <row r="6" spans="1:18" x14ac:dyDescent="0.35">
      <c r="B6" s="29" t="s">
        <v>22</v>
      </c>
      <c r="C6" s="40">
        <v>21971</v>
      </c>
    </row>
    <row r="14" spans="1:18" x14ac:dyDescent="0.35">
      <c r="A14" t="s">
        <v>141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FA97-D42D-495B-B534-57571A0C3876}">
  <dimension ref="A1:R14"/>
  <sheetViews>
    <sheetView topLeftCell="A14" workbookViewId="0">
      <selection activeCell="C2" sqref="C1:C1048576"/>
    </sheetView>
  </sheetViews>
  <sheetFormatPr defaultRowHeight="14.5" x14ac:dyDescent="0.35"/>
  <cols>
    <col min="2" max="2" width="12.26953125" bestFit="1" customWidth="1"/>
    <col min="3" max="3" width="12.08984375" style="16" bestFit="1" customWidth="1"/>
  </cols>
  <sheetData>
    <row r="1" spans="1:18" ht="36" x14ac:dyDescent="0.8">
      <c r="A1" s="18"/>
      <c r="B1" s="19" t="s">
        <v>138</v>
      </c>
      <c r="C1" s="21"/>
      <c r="D1" s="19"/>
      <c r="E1" s="19"/>
      <c r="F1" s="19"/>
      <c r="G1" s="19"/>
      <c r="H1" s="19"/>
      <c r="I1" s="19"/>
      <c r="J1" s="19"/>
      <c r="K1" s="19"/>
      <c r="L1" s="19"/>
      <c r="M1" s="19"/>
      <c r="N1" s="19"/>
      <c r="O1" s="19"/>
      <c r="P1" s="19"/>
      <c r="Q1" s="19"/>
      <c r="R1" s="19"/>
    </row>
    <row r="5" spans="1:18" x14ac:dyDescent="0.35">
      <c r="B5" s="28" t="s">
        <v>2</v>
      </c>
      <c r="C5" s="40" t="s">
        <v>151</v>
      </c>
    </row>
    <row r="6" spans="1:18" x14ac:dyDescent="0.35">
      <c r="B6" s="29" t="s">
        <v>60</v>
      </c>
      <c r="C6" s="40">
        <v>140000</v>
      </c>
    </row>
    <row r="7" spans="1:18" x14ac:dyDescent="0.35">
      <c r="B7" s="29" t="s">
        <v>31</v>
      </c>
      <c r="C7" s="40">
        <v>140000</v>
      </c>
    </row>
    <row r="14" spans="1:18" x14ac:dyDescent="0.35">
      <c r="A14" t="s">
        <v>141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106D-9211-49FF-BA1C-E12690FA4C23}">
  <dimension ref="A1:R15"/>
  <sheetViews>
    <sheetView workbookViewId="0">
      <selection activeCell="H6" sqref="H6"/>
    </sheetView>
  </sheetViews>
  <sheetFormatPr defaultRowHeight="14.5" x14ac:dyDescent="0.35"/>
  <cols>
    <col min="2" max="2" width="11.26953125" bestFit="1" customWidth="1"/>
    <col min="3" max="3" width="11.08984375" style="16" bestFit="1" customWidth="1"/>
  </cols>
  <sheetData>
    <row r="1" spans="1:18" ht="36" x14ac:dyDescent="0.8">
      <c r="A1" s="18"/>
      <c r="B1" s="19" t="s">
        <v>139</v>
      </c>
      <c r="C1" s="21"/>
      <c r="D1" s="19"/>
      <c r="E1" s="19"/>
      <c r="F1" s="19"/>
      <c r="G1" s="19"/>
      <c r="H1" s="19"/>
      <c r="I1" s="19"/>
      <c r="J1" s="19"/>
      <c r="K1" s="19"/>
      <c r="L1" s="19"/>
      <c r="M1" s="19"/>
      <c r="N1" s="19"/>
      <c r="O1" s="19"/>
      <c r="P1" s="19"/>
      <c r="Q1" s="19"/>
      <c r="R1" s="19"/>
    </row>
    <row r="2" spans="1:18" s="30" customFormat="1" ht="36" x14ac:dyDescent="0.8">
      <c r="B2" s="28" t="s">
        <v>117</v>
      </c>
      <c r="C2" s="40" t="s" vm="1">
        <v>152</v>
      </c>
      <c r="D2" s="31"/>
      <c r="E2" s="31"/>
      <c r="F2" s="31"/>
      <c r="G2" s="31"/>
      <c r="H2" s="31"/>
      <c r="I2" s="31"/>
      <c r="J2" s="31"/>
      <c r="K2" s="31"/>
      <c r="L2" s="31"/>
      <c r="M2" s="31"/>
      <c r="N2" s="31"/>
      <c r="O2" s="31"/>
      <c r="P2" s="31"/>
      <c r="Q2" s="31"/>
      <c r="R2" s="31"/>
    </row>
    <row r="4" spans="1:18" x14ac:dyDescent="0.35">
      <c r="B4" s="28" t="s">
        <v>2</v>
      </c>
      <c r="C4" s="40" t="s">
        <v>151</v>
      </c>
    </row>
    <row r="5" spans="1:18" x14ac:dyDescent="0.35">
      <c r="B5" s="29" t="s">
        <v>9</v>
      </c>
      <c r="C5" s="40">
        <v>29726</v>
      </c>
    </row>
    <row r="6" spans="1:18" x14ac:dyDescent="0.35">
      <c r="B6" s="29" t="s">
        <v>22</v>
      </c>
      <c r="C6" s="40">
        <v>21971</v>
      </c>
    </row>
    <row r="15" spans="1:18" x14ac:dyDescent="0.35">
      <c r="A15" t="s">
        <v>142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06D15-85AA-4AB2-809C-D35D50E4233D}">
  <dimension ref="A1:Y56"/>
  <sheetViews>
    <sheetView topLeftCell="A59" workbookViewId="0">
      <selection activeCell="K11" sqref="K11"/>
    </sheetView>
  </sheetViews>
  <sheetFormatPr defaultRowHeight="14.5" x14ac:dyDescent="0.35"/>
  <cols>
    <col min="5" max="5" width="16.7265625" customWidth="1"/>
    <col min="6" max="6" width="13.6328125" customWidth="1"/>
    <col min="7" max="7" width="15.54296875" customWidth="1"/>
    <col min="18" max="18" width="11.90625" customWidth="1"/>
    <col min="19" max="19" width="13.453125" customWidth="1"/>
    <col min="20" max="20" width="17.1796875" customWidth="1"/>
  </cols>
  <sheetData>
    <row r="1" spans="1:25" ht="36" x14ac:dyDescent="0.8">
      <c r="A1" s="18"/>
      <c r="B1" s="19" t="s">
        <v>129</v>
      </c>
      <c r="C1" s="19"/>
      <c r="D1" s="19"/>
      <c r="E1" s="19"/>
      <c r="F1" s="19"/>
      <c r="G1" s="19"/>
      <c r="H1" s="19"/>
      <c r="I1" s="19"/>
      <c r="J1" s="19"/>
      <c r="K1" s="19"/>
      <c r="L1" s="19"/>
      <c r="M1" s="19"/>
      <c r="N1" s="19"/>
      <c r="O1" s="19"/>
      <c r="P1" s="19"/>
      <c r="Q1" s="19"/>
      <c r="R1" s="19"/>
      <c r="S1" s="19"/>
      <c r="T1" s="19"/>
      <c r="U1" s="19"/>
      <c r="V1" s="19"/>
      <c r="W1" s="19"/>
      <c r="X1" s="19"/>
      <c r="Y1" s="19"/>
    </row>
    <row r="4" spans="1:25" x14ac:dyDescent="0.35">
      <c r="A4" s="4" t="s">
        <v>0</v>
      </c>
      <c r="B4" s="5" t="s">
        <v>1</v>
      </c>
      <c r="C4" s="5" t="s">
        <v>2</v>
      </c>
      <c r="D4" s="5" t="s">
        <v>117</v>
      </c>
      <c r="E4" s="12" t="s">
        <v>108</v>
      </c>
      <c r="F4" s="32" t="s">
        <v>68</v>
      </c>
      <c r="G4" s="34" t="s">
        <v>153</v>
      </c>
      <c r="R4" s="4" t="s">
        <v>67</v>
      </c>
      <c r="S4" s="5" t="s">
        <v>68</v>
      </c>
      <c r="T4" s="9" t="s">
        <v>69</v>
      </c>
    </row>
    <row r="5" spans="1:25" x14ac:dyDescent="0.35">
      <c r="A5" s="3" t="s">
        <v>19</v>
      </c>
      <c r="B5" s="1" t="s">
        <v>4</v>
      </c>
      <c r="C5" s="1" t="s">
        <v>20</v>
      </c>
      <c r="D5" s="1" t="s">
        <v>120</v>
      </c>
      <c r="E5" s="13">
        <v>89500</v>
      </c>
      <c r="F5" s="41">
        <f>_xlfn.XLOOKUP(EMPData4[[#This Row],[Employee ID]],EmpBonus5[EmployeID],EmpBonus5[Bonus %]," 0%",0)</f>
        <v>0.06</v>
      </c>
      <c r="G5" s="42">
        <f>EMPData4[[#This Row],[Yearly Sal]]*EMPData4[[#This Row],[Bonus %]]</f>
        <v>5370</v>
      </c>
      <c r="R5" s="3" t="s">
        <v>13</v>
      </c>
      <c r="S5" s="2">
        <v>0.27</v>
      </c>
      <c r="T5" s="8" t="s">
        <v>14</v>
      </c>
    </row>
    <row r="6" spans="1:25" x14ac:dyDescent="0.35">
      <c r="A6" s="3" t="s">
        <v>23</v>
      </c>
      <c r="B6" s="1" t="s">
        <v>4</v>
      </c>
      <c r="C6" s="1" t="s">
        <v>24</v>
      </c>
      <c r="D6" s="1" t="s">
        <v>118</v>
      </c>
      <c r="E6" s="13">
        <v>80000</v>
      </c>
      <c r="F6" s="43">
        <f>_xlfn.XLOOKUP(EMPData4[[#This Row],[Employee ID]],EmpBonus5[EmployeID],EmpBonus5[Bonus %]," 0%",0)</f>
        <v>0.06</v>
      </c>
      <c r="G6" s="44">
        <f>EMPData4[[#This Row],[Yearly Sal]]*EMPData4[[#This Row],[Bonus %]]</f>
        <v>4800</v>
      </c>
      <c r="R6" s="3" t="s">
        <v>47</v>
      </c>
      <c r="S6" s="2">
        <v>0.25</v>
      </c>
      <c r="T6" s="8" t="s">
        <v>48</v>
      </c>
    </row>
    <row r="7" spans="1:25" x14ac:dyDescent="0.35">
      <c r="A7" s="3" t="s">
        <v>65</v>
      </c>
      <c r="B7" s="1" t="s">
        <v>43</v>
      </c>
      <c r="C7" s="1" t="s">
        <v>66</v>
      </c>
      <c r="D7" s="1" t="s">
        <v>120</v>
      </c>
      <c r="E7" s="13">
        <v>59200</v>
      </c>
      <c r="F7" s="43">
        <f>_xlfn.XLOOKUP(EMPData4[[#This Row],[Employee ID]],EmpBonus5[EmployeID],EmpBonus5[Bonus %]," 0%",0)</f>
        <v>0.06</v>
      </c>
      <c r="G7" s="44">
        <f>EMPData4[[#This Row],[Yearly Sal]]*EMPData4[[#This Row],[Bonus %]]</f>
        <v>3552</v>
      </c>
      <c r="R7" s="3" t="s">
        <v>51</v>
      </c>
      <c r="S7" s="2">
        <v>0.25</v>
      </c>
      <c r="T7" s="8" t="s">
        <v>52</v>
      </c>
    </row>
    <row r="8" spans="1:25" x14ac:dyDescent="0.35">
      <c r="A8" s="3" t="s">
        <v>11</v>
      </c>
      <c r="B8" s="1" t="s">
        <v>4</v>
      </c>
      <c r="C8" s="1" t="s">
        <v>12</v>
      </c>
      <c r="D8" s="1" t="s">
        <v>119</v>
      </c>
      <c r="E8" s="13">
        <v>134000</v>
      </c>
      <c r="F8" s="43">
        <f>_xlfn.XLOOKUP(EMPData4[[#This Row],[Employee ID]],EmpBonus5[EmployeID],EmpBonus5[Bonus %]," 0%",0)</f>
        <v>0.08</v>
      </c>
      <c r="G8" s="44">
        <f>EMPData4[[#This Row],[Yearly Sal]]*EMPData4[[#This Row],[Bonus %]]</f>
        <v>10720</v>
      </c>
      <c r="R8" s="3" t="s">
        <v>61</v>
      </c>
      <c r="S8" s="2">
        <v>0.25</v>
      </c>
      <c r="T8" s="8" t="s">
        <v>62</v>
      </c>
    </row>
    <row r="9" spans="1:25" x14ac:dyDescent="0.35">
      <c r="A9" s="3" t="s">
        <v>17</v>
      </c>
      <c r="B9" s="1" t="s">
        <v>4</v>
      </c>
      <c r="C9" s="1" t="s">
        <v>18</v>
      </c>
      <c r="D9" s="1" t="s">
        <v>120</v>
      </c>
      <c r="E9" s="13">
        <v>45000</v>
      </c>
      <c r="F9" s="43">
        <f>_xlfn.XLOOKUP(EMPData4[[#This Row],[Employee ID]],EmpBonus5[EmployeID],EmpBonus5[Bonus %]," 0%",0)</f>
        <v>0.09</v>
      </c>
      <c r="G9" s="44">
        <f>EMPData4[[#This Row],[Yearly Sal]]*EMPData4[[#This Row],[Bonus %]]</f>
        <v>4050</v>
      </c>
      <c r="R9" s="3" t="s">
        <v>27</v>
      </c>
      <c r="S9" s="2">
        <v>0.25</v>
      </c>
      <c r="T9" s="8" t="s">
        <v>28</v>
      </c>
    </row>
    <row r="10" spans="1:25" x14ac:dyDescent="0.35">
      <c r="A10" s="3" t="s">
        <v>36</v>
      </c>
      <c r="B10" s="1" t="s">
        <v>30</v>
      </c>
      <c r="C10" s="1" t="s">
        <v>37</v>
      </c>
      <c r="D10" s="1" t="s">
        <v>118</v>
      </c>
      <c r="E10" s="13">
        <v>51800</v>
      </c>
      <c r="F10" s="43">
        <f>_xlfn.XLOOKUP(EMPData4[[#This Row],[Employee ID]],EmpBonus5[EmployeID],EmpBonus5[Bonus %]," 0%",0)</f>
        <v>0.09</v>
      </c>
      <c r="G10" s="44">
        <f>EMPData4[[#This Row],[Yearly Sal]]*EMPData4[[#This Row],[Bonus %]]</f>
        <v>4662</v>
      </c>
      <c r="R10" s="3" t="s">
        <v>42</v>
      </c>
      <c r="S10" s="2">
        <v>0.24</v>
      </c>
      <c r="T10" s="8" t="s">
        <v>44</v>
      </c>
    </row>
    <row r="11" spans="1:25" x14ac:dyDescent="0.35">
      <c r="A11" s="3" t="s">
        <v>94</v>
      </c>
      <c r="B11" s="1" t="s">
        <v>30</v>
      </c>
      <c r="C11" s="1" t="s">
        <v>95</v>
      </c>
      <c r="D11" s="1" t="s">
        <v>120</v>
      </c>
      <c r="E11" s="13">
        <v>89500</v>
      </c>
      <c r="F11" s="43">
        <f>_xlfn.XLOOKUP(EMPData4[[#This Row],[Employee ID]],EmpBonus5[EmployeID],EmpBonus5[Bonus %]," 0%",0)</f>
        <v>0.09</v>
      </c>
      <c r="G11" s="44">
        <f>EMPData4[[#This Row],[Yearly Sal]]*EMPData4[[#This Row],[Bonus %]]</f>
        <v>8055</v>
      </c>
      <c r="R11" s="3" t="s">
        <v>25</v>
      </c>
      <c r="S11" s="2">
        <v>0.24</v>
      </c>
      <c r="T11" s="8" t="s">
        <v>26</v>
      </c>
    </row>
    <row r="12" spans="1:25" x14ac:dyDescent="0.35">
      <c r="A12" s="3" t="s">
        <v>8</v>
      </c>
      <c r="B12" s="1" t="s">
        <v>4</v>
      </c>
      <c r="C12" s="1" t="s">
        <v>9</v>
      </c>
      <c r="D12" s="1" t="s">
        <v>120</v>
      </c>
      <c r="E12" s="13">
        <v>29726</v>
      </c>
      <c r="F12" s="43">
        <f>_xlfn.XLOOKUP(EMPData4[[#This Row],[Employee ID]],EmpBonus5[EmployeID],EmpBonus5[Bonus %]," 0%",0)</f>
        <v>0.1</v>
      </c>
      <c r="G12" s="44">
        <f>EMPData4[[#This Row],[Yearly Sal]]*EMPData4[[#This Row],[Bonus %]]</f>
        <v>2972.6000000000004</v>
      </c>
      <c r="R12" s="3" t="s">
        <v>6</v>
      </c>
      <c r="S12" s="2">
        <v>0.23</v>
      </c>
      <c r="T12" s="8" t="s">
        <v>7</v>
      </c>
    </row>
    <row r="13" spans="1:25" x14ac:dyDescent="0.35">
      <c r="A13" s="3" t="s">
        <v>29</v>
      </c>
      <c r="B13" s="1" t="s">
        <v>30</v>
      </c>
      <c r="C13" s="1" t="s">
        <v>31</v>
      </c>
      <c r="D13" s="1" t="s">
        <v>120</v>
      </c>
      <c r="E13" s="13">
        <v>140000</v>
      </c>
      <c r="F13" s="43">
        <f>_xlfn.XLOOKUP(EMPData4[[#This Row],[Employee ID]],EmpBonus5[EmployeID],EmpBonus5[Bonus %]," 0%",0)</f>
        <v>0.1</v>
      </c>
      <c r="G13" s="44">
        <f>EMPData4[[#This Row],[Yearly Sal]]*EMPData4[[#This Row],[Bonus %]]</f>
        <v>14000</v>
      </c>
      <c r="R13" s="3" t="s">
        <v>21</v>
      </c>
      <c r="S13" s="2">
        <v>0.23</v>
      </c>
      <c r="T13" s="8" t="s">
        <v>22</v>
      </c>
    </row>
    <row r="14" spans="1:25" x14ac:dyDescent="0.35">
      <c r="A14" s="3" t="s">
        <v>96</v>
      </c>
      <c r="B14" s="1" t="s">
        <v>30</v>
      </c>
      <c r="C14" s="1" t="s">
        <v>97</v>
      </c>
      <c r="D14" s="1" t="s">
        <v>118</v>
      </c>
      <c r="E14" s="13">
        <v>65971</v>
      </c>
      <c r="F14" s="43">
        <f>_xlfn.XLOOKUP(EMPData4[[#This Row],[Employee ID]],EmpBonus5[EmployeID],EmpBonus5[Bonus %]," 0%",0)</f>
        <v>0.1</v>
      </c>
      <c r="G14" s="44">
        <f>EMPData4[[#This Row],[Yearly Sal]]*EMPData4[[#This Row],[Bonus %]]</f>
        <v>6597.1</v>
      </c>
      <c r="R14" s="3" t="s">
        <v>53</v>
      </c>
      <c r="S14" s="2">
        <v>0.21</v>
      </c>
      <c r="T14" s="8" t="s">
        <v>54</v>
      </c>
    </row>
    <row r="15" spans="1:25" x14ac:dyDescent="0.35">
      <c r="A15" s="3" t="s">
        <v>106</v>
      </c>
      <c r="B15" s="1" t="s">
        <v>4</v>
      </c>
      <c r="C15" s="1" t="s">
        <v>107</v>
      </c>
      <c r="D15" s="1" t="s">
        <v>118</v>
      </c>
      <c r="E15" s="13">
        <v>58445</v>
      </c>
      <c r="F15" s="43">
        <f>_xlfn.XLOOKUP(EMPData4[[#This Row],[Employee ID]],EmpBonus5[EmployeID],EmpBonus5[Bonus %]," 0%",0)</f>
        <v>0.11</v>
      </c>
      <c r="G15" s="44">
        <f>EMPData4[[#This Row],[Yearly Sal]]*EMPData4[[#This Row],[Bonus %]]</f>
        <v>6428.95</v>
      </c>
      <c r="R15" s="3" t="s">
        <v>59</v>
      </c>
      <c r="S15" s="2">
        <v>0.2</v>
      </c>
      <c r="T15" s="8" t="s">
        <v>60</v>
      </c>
    </row>
    <row r="16" spans="1:25" x14ac:dyDescent="0.35">
      <c r="A16" s="3" t="s">
        <v>90</v>
      </c>
      <c r="B16" s="1" t="s">
        <v>4</v>
      </c>
      <c r="C16" s="1" t="s">
        <v>91</v>
      </c>
      <c r="D16" s="1" t="s">
        <v>120</v>
      </c>
      <c r="E16" s="13">
        <v>120000</v>
      </c>
      <c r="F16" s="43">
        <f>_xlfn.XLOOKUP(EMPData4[[#This Row],[Employee ID]],EmpBonus5[EmployeID],EmpBonus5[Bonus %]," 0%",0)</f>
        <v>0.13</v>
      </c>
      <c r="G16" s="44">
        <f>EMPData4[[#This Row],[Yearly Sal]]*EMPData4[[#This Row],[Bonus %]]</f>
        <v>15600</v>
      </c>
      <c r="R16" s="3" t="s">
        <v>38</v>
      </c>
      <c r="S16" s="2">
        <v>0.19</v>
      </c>
      <c r="T16" s="8" t="s">
        <v>39</v>
      </c>
    </row>
    <row r="17" spans="1:20" x14ac:dyDescent="0.35">
      <c r="A17" s="3" t="s">
        <v>100</v>
      </c>
      <c r="B17" s="1" t="s">
        <v>4</v>
      </c>
      <c r="C17" s="1" t="s">
        <v>101</v>
      </c>
      <c r="D17" s="1" t="s">
        <v>119</v>
      </c>
      <c r="E17" s="13">
        <v>55117</v>
      </c>
      <c r="F17" s="43">
        <f>_xlfn.XLOOKUP(EMPData4[[#This Row],[Employee ID]],EmpBonus5[EmployeID],EmpBonus5[Bonus %]," 0%",0)</f>
        <v>0.13</v>
      </c>
      <c r="G17" s="44">
        <f>EMPData4[[#This Row],[Yearly Sal]]*EMPData4[[#This Row],[Bonus %]]</f>
        <v>7165.21</v>
      </c>
      <c r="R17" s="3" t="s">
        <v>32</v>
      </c>
      <c r="S17" s="2">
        <v>0.18</v>
      </c>
      <c r="T17" s="8" t="s">
        <v>33</v>
      </c>
    </row>
    <row r="18" spans="1:20" x14ac:dyDescent="0.35">
      <c r="A18" s="3" t="s">
        <v>15</v>
      </c>
      <c r="B18" s="1" t="s">
        <v>4</v>
      </c>
      <c r="C18" s="1" t="s">
        <v>16</v>
      </c>
      <c r="D18" s="1" t="s">
        <v>120</v>
      </c>
      <c r="E18" s="13">
        <v>135000</v>
      </c>
      <c r="F18" s="43">
        <f>_xlfn.XLOOKUP(EMPData4[[#This Row],[Employee ID]],EmpBonus5[EmployeID],EmpBonus5[Bonus %]," 0%",0)</f>
        <v>0.14000000000000001</v>
      </c>
      <c r="G18" s="44">
        <f>EMPData4[[#This Row],[Yearly Sal]]*EMPData4[[#This Row],[Bonus %]]</f>
        <v>18900</v>
      </c>
      <c r="R18" s="3" t="s">
        <v>40</v>
      </c>
      <c r="S18" s="2">
        <v>0.18</v>
      </c>
      <c r="T18" s="8" t="s">
        <v>41</v>
      </c>
    </row>
    <row r="19" spans="1:20" x14ac:dyDescent="0.35">
      <c r="A19" s="3" t="s">
        <v>45</v>
      </c>
      <c r="B19" s="1" t="s">
        <v>43</v>
      </c>
      <c r="C19" s="1" t="s">
        <v>46</v>
      </c>
      <c r="D19" s="1" t="s">
        <v>120</v>
      </c>
      <c r="E19" s="13">
        <v>35971</v>
      </c>
      <c r="F19" s="43">
        <f>_xlfn.XLOOKUP(EMPData4[[#This Row],[Employee ID]],EmpBonus5[EmployeID],EmpBonus5[Bonus %]," 0%",0)</f>
        <v>0.14000000000000001</v>
      </c>
      <c r="G19" s="44">
        <f>EMPData4[[#This Row],[Yearly Sal]]*EMPData4[[#This Row],[Bonus %]]</f>
        <v>5035.9400000000005</v>
      </c>
      <c r="R19" s="3" t="s">
        <v>55</v>
      </c>
      <c r="S19" s="2">
        <v>0.17</v>
      </c>
      <c r="T19" s="8" t="s">
        <v>56</v>
      </c>
    </row>
    <row r="20" spans="1:20" x14ac:dyDescent="0.35">
      <c r="A20" s="3" t="s">
        <v>82</v>
      </c>
      <c r="B20" s="1" t="s">
        <v>30</v>
      </c>
      <c r="C20" s="1" t="s">
        <v>83</v>
      </c>
      <c r="D20" s="1" t="s">
        <v>119</v>
      </c>
      <c r="E20" s="13">
        <v>35971</v>
      </c>
      <c r="F20" s="43">
        <f>_xlfn.XLOOKUP(EMPData4[[#This Row],[Employee ID]],EmpBonus5[EmployeID],EmpBonus5[Bonus %]," 0%",0)</f>
        <v>0.14000000000000001</v>
      </c>
      <c r="G20" s="44">
        <f>EMPData4[[#This Row],[Yearly Sal]]*EMPData4[[#This Row],[Bonus %]]</f>
        <v>5035.9400000000005</v>
      </c>
      <c r="R20" s="3" t="s">
        <v>45</v>
      </c>
      <c r="S20" s="2">
        <v>0.14000000000000001</v>
      </c>
      <c r="T20" s="8" t="s">
        <v>46</v>
      </c>
    </row>
    <row r="21" spans="1:20" x14ac:dyDescent="0.35">
      <c r="A21" s="3" t="s">
        <v>86</v>
      </c>
      <c r="B21" s="1" t="s">
        <v>30</v>
      </c>
      <c r="C21" s="1" t="s">
        <v>87</v>
      </c>
      <c r="D21" s="1" t="s">
        <v>118</v>
      </c>
      <c r="E21" s="13">
        <v>55117</v>
      </c>
      <c r="F21" s="43">
        <f>_xlfn.XLOOKUP(EMPData4[[#This Row],[Employee ID]],EmpBonus5[EmployeID],EmpBonus5[Bonus %]," 0%",0)</f>
        <v>0.14000000000000001</v>
      </c>
      <c r="G21" s="44">
        <f>EMPData4[[#This Row],[Yearly Sal]]*EMPData4[[#This Row],[Bonus %]]</f>
        <v>7716.380000000001</v>
      </c>
      <c r="R21" s="3" t="s">
        <v>15</v>
      </c>
      <c r="S21" s="2">
        <v>0.14000000000000001</v>
      </c>
      <c r="T21" s="8" t="s">
        <v>16</v>
      </c>
    </row>
    <row r="22" spans="1:20" x14ac:dyDescent="0.35">
      <c r="A22" s="3" t="s">
        <v>70</v>
      </c>
      <c r="B22" s="1" t="s">
        <v>43</v>
      </c>
      <c r="C22" s="1" t="s">
        <v>71</v>
      </c>
      <c r="D22" s="1" t="s">
        <v>118</v>
      </c>
      <c r="E22" s="13">
        <v>97000</v>
      </c>
      <c r="F22" s="43">
        <f>_xlfn.XLOOKUP(EMPData4[[#This Row],[Employee ID]],EmpBonus5[EmployeID],EmpBonus5[Bonus %]," 0%",0)</f>
        <v>0.15</v>
      </c>
      <c r="G22" s="44">
        <f>EMPData4[[#This Row],[Yearly Sal]]*EMPData4[[#This Row],[Bonus %]]</f>
        <v>14550</v>
      </c>
      <c r="R22" s="3" t="s">
        <v>8</v>
      </c>
      <c r="S22" s="2">
        <v>0.1</v>
      </c>
      <c r="T22" s="8" t="s">
        <v>9</v>
      </c>
    </row>
    <row r="23" spans="1:20" x14ac:dyDescent="0.35">
      <c r="A23" s="3" t="s">
        <v>72</v>
      </c>
      <c r="B23" s="1" t="s">
        <v>43</v>
      </c>
      <c r="C23" s="1" t="s">
        <v>144</v>
      </c>
      <c r="D23" s="1" t="s">
        <v>120</v>
      </c>
      <c r="E23" s="13">
        <v>68357</v>
      </c>
      <c r="F23" s="43">
        <f>_xlfn.XLOOKUP(EMPData4[[#This Row],[Employee ID]],EmpBonus5[EmployeID],EmpBonus5[Bonus %]," 0%",0)</f>
        <v>0.15</v>
      </c>
      <c r="G23" s="44">
        <f>EMPData4[[#This Row],[Yearly Sal]]*EMPData4[[#This Row],[Bonus %]]</f>
        <v>10253.549999999999</v>
      </c>
      <c r="R23" s="3" t="s">
        <v>29</v>
      </c>
      <c r="S23" s="2">
        <v>0.1</v>
      </c>
      <c r="T23" s="8" t="s">
        <v>31</v>
      </c>
    </row>
    <row r="24" spans="1:20" x14ac:dyDescent="0.35">
      <c r="A24" s="3" t="s">
        <v>84</v>
      </c>
      <c r="B24" s="1" t="s">
        <v>30</v>
      </c>
      <c r="C24" s="1" t="s">
        <v>85</v>
      </c>
      <c r="D24" s="1" t="s">
        <v>119</v>
      </c>
      <c r="E24" s="13">
        <v>80000</v>
      </c>
      <c r="F24" s="43">
        <f>_xlfn.XLOOKUP(EMPData4[[#This Row],[Employee ID]],EmpBonus5[EmployeID],EmpBonus5[Bonus %]," 0%",0)</f>
        <v>0.16</v>
      </c>
      <c r="G24" s="44">
        <f>EMPData4[[#This Row],[Yearly Sal]]*EMPData4[[#This Row],[Bonus %]]</f>
        <v>12800</v>
      </c>
      <c r="R24" s="3" t="s">
        <v>36</v>
      </c>
      <c r="S24" s="2">
        <v>0.09</v>
      </c>
      <c r="T24" s="8" t="s">
        <v>37</v>
      </c>
    </row>
    <row r="25" spans="1:20" x14ac:dyDescent="0.35">
      <c r="A25" s="3" t="s">
        <v>92</v>
      </c>
      <c r="B25" s="1" t="s">
        <v>30</v>
      </c>
      <c r="C25" s="1" t="s">
        <v>93</v>
      </c>
      <c r="D25" s="1" t="s">
        <v>119</v>
      </c>
      <c r="E25" s="13">
        <v>45450</v>
      </c>
      <c r="F25" s="43">
        <f>_xlfn.XLOOKUP(EMPData4[[#This Row],[Employee ID]],EmpBonus5[EmployeID],EmpBonus5[Bonus %]," 0%",0)</f>
        <v>0.16</v>
      </c>
      <c r="G25" s="44">
        <f>EMPData4[[#This Row],[Yearly Sal]]*EMPData4[[#This Row],[Bonus %]]</f>
        <v>7272</v>
      </c>
      <c r="R25" s="3" t="s">
        <v>17</v>
      </c>
      <c r="S25" s="2">
        <v>0.09</v>
      </c>
      <c r="T25" s="8" t="s">
        <v>18</v>
      </c>
    </row>
    <row r="26" spans="1:20" x14ac:dyDescent="0.35">
      <c r="A26" s="3" t="s">
        <v>55</v>
      </c>
      <c r="B26" s="1" t="s">
        <v>43</v>
      </c>
      <c r="C26" s="1" t="s">
        <v>56</v>
      </c>
      <c r="D26" s="1" t="s">
        <v>120</v>
      </c>
      <c r="E26" s="13">
        <v>45117</v>
      </c>
      <c r="F26" s="43">
        <f>_xlfn.XLOOKUP(EMPData4[[#This Row],[Employee ID]],EmpBonus5[EmployeID],EmpBonus5[Bonus %]," 0%",0)</f>
        <v>0.17</v>
      </c>
      <c r="G26" s="44">
        <f>EMPData4[[#This Row],[Yearly Sal]]*EMPData4[[#This Row],[Bonus %]]</f>
        <v>7669.89</v>
      </c>
      <c r="R26" s="3" t="s">
        <v>11</v>
      </c>
      <c r="S26" s="2">
        <v>0.08</v>
      </c>
      <c r="T26" s="8" t="s">
        <v>12</v>
      </c>
    </row>
    <row r="27" spans="1:20" x14ac:dyDescent="0.35">
      <c r="A27" s="3" t="s">
        <v>32</v>
      </c>
      <c r="B27" s="1" t="s">
        <v>30</v>
      </c>
      <c r="C27" s="1" t="s">
        <v>33</v>
      </c>
      <c r="D27" s="1" t="s">
        <v>119</v>
      </c>
      <c r="E27" s="13">
        <v>110000</v>
      </c>
      <c r="F27" s="43">
        <f>_xlfn.XLOOKUP(EMPData4[[#This Row],[Employee ID]],EmpBonus5[EmployeID],EmpBonus5[Bonus %]," 0%",0)</f>
        <v>0.18</v>
      </c>
      <c r="G27" s="44">
        <f>EMPData4[[#This Row],[Yearly Sal]]*EMPData4[[#This Row],[Bonus %]]</f>
        <v>19800</v>
      </c>
      <c r="R27" s="3" t="s">
        <v>19</v>
      </c>
      <c r="S27" s="2">
        <v>0.06</v>
      </c>
      <c r="T27" s="8" t="s">
        <v>20</v>
      </c>
    </row>
    <row r="28" spans="1:20" x14ac:dyDescent="0.35">
      <c r="A28" s="3" t="s">
        <v>40</v>
      </c>
      <c r="B28" s="1" t="s">
        <v>30</v>
      </c>
      <c r="C28" s="1" t="s">
        <v>41</v>
      </c>
      <c r="D28" s="1" t="s">
        <v>120</v>
      </c>
      <c r="E28" s="13">
        <v>45000</v>
      </c>
      <c r="F28" s="43">
        <f>_xlfn.XLOOKUP(EMPData4[[#This Row],[Employee ID]],EmpBonus5[EmployeID],EmpBonus5[Bonus %]," 0%",0)</f>
        <v>0.18</v>
      </c>
      <c r="G28" s="44">
        <f>EMPData4[[#This Row],[Yearly Sal]]*EMPData4[[#This Row],[Bonus %]]</f>
        <v>8100</v>
      </c>
      <c r="R28" s="3" t="s">
        <v>23</v>
      </c>
      <c r="S28" s="2">
        <v>0.06</v>
      </c>
      <c r="T28" s="8" t="s">
        <v>24</v>
      </c>
    </row>
    <row r="29" spans="1:20" x14ac:dyDescent="0.35">
      <c r="A29" s="3" t="s">
        <v>76</v>
      </c>
      <c r="B29" s="1" t="s">
        <v>43</v>
      </c>
      <c r="C29" s="1" t="s">
        <v>77</v>
      </c>
      <c r="D29" s="1" t="s">
        <v>120</v>
      </c>
      <c r="E29" s="13">
        <v>97000</v>
      </c>
      <c r="F29" s="43">
        <f>_xlfn.XLOOKUP(EMPData4[[#This Row],[Employee ID]],EmpBonus5[EmployeID],EmpBonus5[Bonus %]," 0%",0)</f>
        <v>0.18</v>
      </c>
      <c r="G29" s="44">
        <f>EMPData4[[#This Row],[Yearly Sal]]*EMPData4[[#This Row],[Bonus %]]</f>
        <v>17460</v>
      </c>
      <c r="R29" s="3" t="s">
        <v>65</v>
      </c>
      <c r="S29" s="2">
        <v>0.06</v>
      </c>
      <c r="T29" s="8" t="s">
        <v>66</v>
      </c>
    </row>
    <row r="30" spans="1:20" x14ac:dyDescent="0.35">
      <c r="A30" s="3" t="s">
        <v>78</v>
      </c>
      <c r="B30" s="1" t="s">
        <v>43</v>
      </c>
      <c r="C30" s="1" t="s">
        <v>79</v>
      </c>
      <c r="D30" s="1" t="s">
        <v>118</v>
      </c>
      <c r="E30" s="13">
        <v>45000</v>
      </c>
      <c r="F30" s="43">
        <f>_xlfn.XLOOKUP(EMPData4[[#This Row],[Employee ID]],EmpBonus5[EmployeID],EmpBonus5[Bonus %]," 0%",0)</f>
        <v>0.18</v>
      </c>
      <c r="G30" s="44">
        <f>EMPData4[[#This Row],[Yearly Sal]]*EMPData4[[#This Row],[Bonus %]]</f>
        <v>8100</v>
      </c>
      <c r="R30" s="3" t="s">
        <v>70</v>
      </c>
      <c r="S30" s="2">
        <v>0.15</v>
      </c>
      <c r="T30" s="8" t="s">
        <v>71</v>
      </c>
    </row>
    <row r="31" spans="1:20" x14ac:dyDescent="0.35">
      <c r="A31" s="3" t="s">
        <v>98</v>
      </c>
      <c r="B31" s="1" t="s">
        <v>30</v>
      </c>
      <c r="C31" s="1" t="s">
        <v>99</v>
      </c>
      <c r="D31" s="1" t="s">
        <v>120</v>
      </c>
      <c r="E31" s="13">
        <v>80000</v>
      </c>
      <c r="F31" s="43">
        <f>_xlfn.XLOOKUP(EMPData4[[#This Row],[Employee ID]],EmpBonus5[EmployeID],EmpBonus5[Bonus %]," 0%",0)</f>
        <v>0.18</v>
      </c>
      <c r="G31" s="44">
        <f>EMPData4[[#This Row],[Yearly Sal]]*EMPData4[[#This Row],[Bonus %]]</f>
        <v>14400</v>
      </c>
      <c r="R31" s="3" t="s">
        <v>72</v>
      </c>
      <c r="S31" s="2">
        <v>0.15</v>
      </c>
      <c r="T31" s="8" t="s">
        <v>73</v>
      </c>
    </row>
    <row r="32" spans="1:20" x14ac:dyDescent="0.35">
      <c r="A32" s="3" t="s">
        <v>38</v>
      </c>
      <c r="B32" s="1" t="s">
        <v>30</v>
      </c>
      <c r="C32" s="1" t="s">
        <v>39</v>
      </c>
      <c r="D32" s="1" t="s">
        <v>120</v>
      </c>
      <c r="E32" s="13">
        <v>97000</v>
      </c>
      <c r="F32" s="43">
        <f>_xlfn.XLOOKUP(EMPData4[[#This Row],[Employee ID]],EmpBonus5[EmployeID],EmpBonus5[Bonus %]," 0%",0)</f>
        <v>0.19</v>
      </c>
      <c r="G32" s="44">
        <f>EMPData4[[#This Row],[Yearly Sal]]*EMPData4[[#This Row],[Bonus %]]</f>
        <v>18430</v>
      </c>
      <c r="R32" s="3" t="s">
        <v>74</v>
      </c>
      <c r="S32" s="2">
        <v>0.19</v>
      </c>
      <c r="T32" s="8" t="s">
        <v>75</v>
      </c>
    </row>
    <row r="33" spans="1:20" x14ac:dyDescent="0.35">
      <c r="A33" s="3" t="s">
        <v>74</v>
      </c>
      <c r="B33" s="1" t="s">
        <v>43</v>
      </c>
      <c r="C33" s="1" t="s">
        <v>75</v>
      </c>
      <c r="D33" s="1" t="s">
        <v>119</v>
      </c>
      <c r="E33" s="13">
        <v>51800</v>
      </c>
      <c r="F33" s="43">
        <f>_xlfn.XLOOKUP(EMPData4[[#This Row],[Employee ID]],EmpBonus5[EmployeID],EmpBonus5[Bonus %]," 0%",0)</f>
        <v>0.19</v>
      </c>
      <c r="G33" s="44">
        <f>EMPData4[[#This Row],[Yearly Sal]]*EMPData4[[#This Row],[Bonus %]]</f>
        <v>9842</v>
      </c>
      <c r="R33" s="3" t="s">
        <v>76</v>
      </c>
      <c r="S33" s="2">
        <v>0.18</v>
      </c>
      <c r="T33" s="8" t="s">
        <v>77</v>
      </c>
    </row>
    <row r="34" spans="1:20" x14ac:dyDescent="0.35">
      <c r="A34" s="3" t="s">
        <v>102</v>
      </c>
      <c r="B34" s="1" t="s">
        <v>4</v>
      </c>
      <c r="C34" s="1" t="s">
        <v>103</v>
      </c>
      <c r="D34" s="1" t="s">
        <v>118</v>
      </c>
      <c r="E34" s="13">
        <v>60445</v>
      </c>
      <c r="F34" s="43">
        <f>_xlfn.XLOOKUP(EMPData4[[#This Row],[Employee ID]],EmpBonus5[EmployeID],EmpBonus5[Bonus %]," 0%",0)</f>
        <v>0.19</v>
      </c>
      <c r="G34" s="44">
        <f>EMPData4[[#This Row],[Yearly Sal]]*EMPData4[[#This Row],[Bonus %]]</f>
        <v>11484.55</v>
      </c>
      <c r="R34" s="3" t="s">
        <v>78</v>
      </c>
      <c r="S34" s="2">
        <v>0.18</v>
      </c>
      <c r="T34" s="8" t="s">
        <v>79</v>
      </c>
    </row>
    <row r="35" spans="1:20" x14ac:dyDescent="0.35">
      <c r="A35" s="3" t="s">
        <v>59</v>
      </c>
      <c r="B35" s="1" t="s">
        <v>43</v>
      </c>
      <c r="C35" s="1" t="s">
        <v>60</v>
      </c>
      <c r="D35" s="1" t="s">
        <v>118</v>
      </c>
      <c r="E35" s="13">
        <v>140000</v>
      </c>
      <c r="F35" s="43">
        <f>_xlfn.XLOOKUP(EMPData4[[#This Row],[Employee ID]],EmpBonus5[EmployeID],EmpBonus5[Bonus %]," 0%",0)</f>
        <v>0.2</v>
      </c>
      <c r="G35" s="44">
        <f>EMPData4[[#This Row],[Yearly Sal]]*EMPData4[[#This Row],[Bonus %]]</f>
        <v>28000</v>
      </c>
      <c r="R35" s="3" t="s">
        <v>80</v>
      </c>
      <c r="S35" s="2">
        <v>0.21</v>
      </c>
      <c r="T35" s="8" t="s">
        <v>81</v>
      </c>
    </row>
    <row r="36" spans="1:20" x14ac:dyDescent="0.35">
      <c r="A36" s="3" t="s">
        <v>104</v>
      </c>
      <c r="B36" s="1" t="s">
        <v>4</v>
      </c>
      <c r="C36" s="1" t="s">
        <v>105</v>
      </c>
      <c r="D36" s="1" t="s">
        <v>120</v>
      </c>
      <c r="E36" s="13">
        <v>83117</v>
      </c>
      <c r="F36" s="43">
        <f>_xlfn.XLOOKUP(EMPData4[[#This Row],[Employee ID]],EmpBonus5[EmployeID],EmpBonus5[Bonus %]," 0%",0)</f>
        <v>0.2</v>
      </c>
      <c r="G36" s="44">
        <f>EMPData4[[#This Row],[Yearly Sal]]*EMPData4[[#This Row],[Bonus %]]</f>
        <v>16623.400000000001</v>
      </c>
      <c r="R36" s="3" t="s">
        <v>82</v>
      </c>
      <c r="S36" s="2">
        <v>0.14000000000000001</v>
      </c>
      <c r="T36" s="8" t="s">
        <v>83</v>
      </c>
    </row>
    <row r="37" spans="1:20" x14ac:dyDescent="0.35">
      <c r="A37" s="3" t="s">
        <v>53</v>
      </c>
      <c r="B37" s="1" t="s">
        <v>43</v>
      </c>
      <c r="C37" s="1" t="s">
        <v>54</v>
      </c>
      <c r="D37" s="1" t="s">
        <v>120</v>
      </c>
      <c r="E37" s="13">
        <v>120000</v>
      </c>
      <c r="F37" s="43">
        <f>_xlfn.XLOOKUP(EMPData4[[#This Row],[Employee ID]],EmpBonus5[EmployeID],EmpBonus5[Bonus %]," 0%",0)</f>
        <v>0.21</v>
      </c>
      <c r="G37" s="44">
        <f>EMPData4[[#This Row],[Yearly Sal]]*EMPData4[[#This Row],[Bonus %]]</f>
        <v>25200</v>
      </c>
      <c r="R37" s="3" t="s">
        <v>84</v>
      </c>
      <c r="S37" s="2">
        <v>0.16</v>
      </c>
      <c r="T37" s="8" t="s">
        <v>85</v>
      </c>
    </row>
    <row r="38" spans="1:20" x14ac:dyDescent="0.35">
      <c r="A38" s="3" t="s">
        <v>80</v>
      </c>
      <c r="B38" s="1" t="s">
        <v>30</v>
      </c>
      <c r="C38" s="1" t="s">
        <v>81</v>
      </c>
      <c r="D38" s="1" t="s">
        <v>120</v>
      </c>
      <c r="E38" s="13">
        <v>89500</v>
      </c>
      <c r="F38" s="43">
        <f>_xlfn.XLOOKUP(EMPData4[[#This Row],[Employee ID]],EmpBonus5[EmployeID],EmpBonus5[Bonus %]," 0%",0)</f>
        <v>0.21</v>
      </c>
      <c r="G38" s="44">
        <f>EMPData4[[#This Row],[Yearly Sal]]*EMPData4[[#This Row],[Bonus %]]</f>
        <v>18795</v>
      </c>
      <c r="R38" s="3" t="s">
        <v>86</v>
      </c>
      <c r="S38" s="2">
        <v>0.14000000000000001</v>
      </c>
      <c r="T38" s="8" t="s">
        <v>87</v>
      </c>
    </row>
    <row r="39" spans="1:20" x14ac:dyDescent="0.35">
      <c r="A39" s="3" t="s">
        <v>88</v>
      </c>
      <c r="B39" s="1" t="s">
        <v>4</v>
      </c>
      <c r="C39" s="1" t="s">
        <v>89</v>
      </c>
      <c r="D39" s="1" t="s">
        <v>120</v>
      </c>
      <c r="E39" s="13">
        <v>58445</v>
      </c>
      <c r="F39" s="43">
        <f>_xlfn.XLOOKUP(EMPData4[[#This Row],[Employee ID]],EmpBonus5[EmployeID],EmpBonus5[Bonus %]," 0%",0)</f>
        <v>0.22</v>
      </c>
      <c r="G39" s="44">
        <f>EMPData4[[#This Row],[Yearly Sal]]*EMPData4[[#This Row],[Bonus %]]</f>
        <v>12857.9</v>
      </c>
      <c r="R39" s="3" t="s">
        <v>88</v>
      </c>
      <c r="S39" s="2">
        <v>0.22</v>
      </c>
      <c r="T39" s="8" t="s">
        <v>89</v>
      </c>
    </row>
    <row r="40" spans="1:20" x14ac:dyDescent="0.35">
      <c r="A40" s="3" t="s">
        <v>6</v>
      </c>
      <c r="B40" s="1" t="s">
        <v>4</v>
      </c>
      <c r="C40" s="1" t="s">
        <v>7</v>
      </c>
      <c r="D40" s="1" t="s">
        <v>119</v>
      </c>
      <c r="E40" s="13">
        <v>39627</v>
      </c>
      <c r="F40" s="43">
        <f>_xlfn.XLOOKUP(EMPData4[[#This Row],[Employee ID]],EmpBonus5[EmployeID],EmpBonus5[Bonus %]," 0%",0)</f>
        <v>0.23</v>
      </c>
      <c r="G40" s="44">
        <f>EMPData4[[#This Row],[Yearly Sal]]*EMPData4[[#This Row],[Bonus %]]</f>
        <v>9114.2100000000009</v>
      </c>
      <c r="R40" s="3" t="s">
        <v>90</v>
      </c>
      <c r="S40" s="2">
        <v>0.13</v>
      </c>
      <c r="T40" s="8" t="s">
        <v>91</v>
      </c>
    </row>
    <row r="41" spans="1:20" x14ac:dyDescent="0.35">
      <c r="A41" s="3" t="s">
        <v>21</v>
      </c>
      <c r="B41" s="1" t="s">
        <v>4</v>
      </c>
      <c r="C41" s="1" t="s">
        <v>22</v>
      </c>
      <c r="D41" s="1" t="s">
        <v>118</v>
      </c>
      <c r="E41" s="13">
        <v>21971</v>
      </c>
      <c r="F41" s="43">
        <f>_xlfn.XLOOKUP(EMPData4[[#This Row],[Employee ID]],EmpBonus5[EmployeID],EmpBonus5[Bonus %]," 0%",0)</f>
        <v>0.23</v>
      </c>
      <c r="G41" s="44">
        <f>EMPData4[[#This Row],[Yearly Sal]]*EMPData4[[#This Row],[Bonus %]]</f>
        <v>5053.33</v>
      </c>
      <c r="R41" s="3" t="s">
        <v>92</v>
      </c>
      <c r="S41" s="2">
        <v>0.16</v>
      </c>
      <c r="T41" s="8" t="s">
        <v>93</v>
      </c>
    </row>
    <row r="42" spans="1:20" x14ac:dyDescent="0.35">
      <c r="A42" s="3" t="s">
        <v>25</v>
      </c>
      <c r="B42" s="1" t="s">
        <v>4</v>
      </c>
      <c r="C42" s="1" t="s">
        <v>26</v>
      </c>
      <c r="D42" s="1" t="s">
        <v>120</v>
      </c>
      <c r="E42" s="13">
        <v>45117</v>
      </c>
      <c r="F42" s="43">
        <f>_xlfn.XLOOKUP(EMPData4[[#This Row],[Employee ID]],EmpBonus5[EmployeID],EmpBonus5[Bonus %]," 0%",0)</f>
        <v>0.24</v>
      </c>
      <c r="G42" s="44">
        <f>EMPData4[[#This Row],[Yearly Sal]]*EMPData4[[#This Row],[Bonus %]]</f>
        <v>10828.08</v>
      </c>
      <c r="R42" s="3" t="s">
        <v>94</v>
      </c>
      <c r="S42" s="2">
        <v>0.09</v>
      </c>
      <c r="T42" s="8" t="s">
        <v>95</v>
      </c>
    </row>
    <row r="43" spans="1:20" x14ac:dyDescent="0.35">
      <c r="A43" s="3" t="s">
        <v>42</v>
      </c>
      <c r="B43" s="1" t="s">
        <v>43</v>
      </c>
      <c r="C43" s="1" t="s">
        <v>44</v>
      </c>
      <c r="D43" s="1" t="s">
        <v>118</v>
      </c>
      <c r="E43" s="13">
        <v>89500</v>
      </c>
      <c r="F43" s="43">
        <f>_xlfn.XLOOKUP(EMPData4[[#This Row],[Employee ID]],EmpBonus5[EmployeID],EmpBonus5[Bonus %]," 0%",0)</f>
        <v>0.24</v>
      </c>
      <c r="G43" s="44">
        <f>EMPData4[[#This Row],[Yearly Sal]]*EMPData4[[#This Row],[Bonus %]]</f>
        <v>21480</v>
      </c>
      <c r="R43" s="3" t="s">
        <v>96</v>
      </c>
      <c r="S43" s="2">
        <v>0.1</v>
      </c>
      <c r="T43" s="8" t="s">
        <v>97</v>
      </c>
    </row>
    <row r="44" spans="1:20" x14ac:dyDescent="0.35">
      <c r="A44" s="3" t="s">
        <v>27</v>
      </c>
      <c r="B44" s="1" t="s">
        <v>4</v>
      </c>
      <c r="C44" s="1" t="s">
        <v>28</v>
      </c>
      <c r="D44" s="1" t="s">
        <v>119</v>
      </c>
      <c r="E44" s="13">
        <v>50545</v>
      </c>
      <c r="F44" s="43">
        <f>_xlfn.XLOOKUP(EMPData4[[#This Row],[Employee ID]],EmpBonus5[EmployeID],EmpBonus5[Bonus %]," 0%",0)</f>
        <v>0.25</v>
      </c>
      <c r="G44" s="44">
        <f>EMPData4[[#This Row],[Yearly Sal]]*EMPData4[[#This Row],[Bonus %]]</f>
        <v>12636.25</v>
      </c>
      <c r="R44" s="3" t="s">
        <v>98</v>
      </c>
      <c r="S44" s="2">
        <v>0.18</v>
      </c>
      <c r="T44" s="8" t="s">
        <v>99</v>
      </c>
    </row>
    <row r="45" spans="1:20" x14ac:dyDescent="0.35">
      <c r="A45" s="3" t="s">
        <v>47</v>
      </c>
      <c r="B45" s="1" t="s">
        <v>43</v>
      </c>
      <c r="C45" s="1" t="s">
        <v>48</v>
      </c>
      <c r="D45" s="1" t="s">
        <v>119</v>
      </c>
      <c r="E45" s="13">
        <v>80000</v>
      </c>
      <c r="F45" s="43">
        <f>_xlfn.XLOOKUP(EMPData4[[#This Row],[Employee ID]],EmpBonus5[EmployeID],EmpBonus5[Bonus %]," 0%",0)</f>
        <v>0.25</v>
      </c>
      <c r="G45" s="44">
        <f>EMPData4[[#This Row],[Yearly Sal]]*EMPData4[[#This Row],[Bonus %]]</f>
        <v>20000</v>
      </c>
      <c r="R45" s="3" t="s">
        <v>100</v>
      </c>
      <c r="S45" s="2">
        <v>0.13</v>
      </c>
      <c r="T45" s="8" t="s">
        <v>101</v>
      </c>
    </row>
    <row r="46" spans="1:20" x14ac:dyDescent="0.35">
      <c r="A46" s="3" t="s">
        <v>51</v>
      </c>
      <c r="B46" s="1" t="s">
        <v>43</v>
      </c>
      <c r="C46" s="1" t="s">
        <v>52</v>
      </c>
      <c r="D46" s="1" t="s">
        <v>118</v>
      </c>
      <c r="E46" s="13">
        <v>58445</v>
      </c>
      <c r="F46" s="43">
        <f>_xlfn.XLOOKUP(EMPData4[[#This Row],[Employee ID]],EmpBonus5[EmployeID],EmpBonus5[Bonus %]," 0%",0)</f>
        <v>0.25</v>
      </c>
      <c r="G46" s="44">
        <f>EMPData4[[#This Row],[Yearly Sal]]*EMPData4[[#This Row],[Bonus %]]</f>
        <v>14611.25</v>
      </c>
      <c r="R46" s="3" t="s">
        <v>102</v>
      </c>
      <c r="S46" s="2">
        <v>0.19</v>
      </c>
      <c r="T46" s="8" t="s">
        <v>103</v>
      </c>
    </row>
    <row r="47" spans="1:20" x14ac:dyDescent="0.35">
      <c r="A47" s="3" t="s">
        <v>61</v>
      </c>
      <c r="B47" s="1" t="s">
        <v>43</v>
      </c>
      <c r="C47" s="1" t="s">
        <v>62</v>
      </c>
      <c r="D47" s="1" t="s">
        <v>120</v>
      </c>
      <c r="E47" s="13">
        <v>90000</v>
      </c>
      <c r="F47" s="43">
        <f>_xlfn.XLOOKUP(EMPData4[[#This Row],[Employee ID]],EmpBonus5[EmployeID],EmpBonus5[Bonus %]," 0%",0)</f>
        <v>0.25</v>
      </c>
      <c r="G47" s="44">
        <f>EMPData4[[#This Row],[Yearly Sal]]*EMPData4[[#This Row],[Bonus %]]</f>
        <v>22500</v>
      </c>
      <c r="R47" s="3" t="s">
        <v>104</v>
      </c>
      <c r="S47" s="2">
        <v>0.2</v>
      </c>
      <c r="T47" s="8" t="s">
        <v>105</v>
      </c>
    </row>
    <row r="48" spans="1:20" x14ac:dyDescent="0.35">
      <c r="A48" s="3" t="s">
        <v>13</v>
      </c>
      <c r="B48" s="1" t="s">
        <v>4</v>
      </c>
      <c r="C48" s="1" t="s">
        <v>14</v>
      </c>
      <c r="D48" s="1" t="s">
        <v>119</v>
      </c>
      <c r="E48" s="13">
        <v>34808</v>
      </c>
      <c r="F48" s="43">
        <f>_xlfn.XLOOKUP(EMPData4[[#This Row],[Employee ID]],EmpBonus5[EmployeID],EmpBonus5[Bonus %]," 0%",0)</f>
        <v>0.27</v>
      </c>
      <c r="G48" s="44">
        <f>EMPData4[[#This Row],[Yearly Sal]]*EMPData4[[#This Row],[Bonus %]]</f>
        <v>9398.16</v>
      </c>
      <c r="R48" s="6" t="s">
        <v>106</v>
      </c>
      <c r="S48" s="10">
        <v>0.11</v>
      </c>
      <c r="T48" s="11" t="s">
        <v>107</v>
      </c>
    </row>
    <row r="49" spans="1:7" x14ac:dyDescent="0.35">
      <c r="A49" s="3" t="s">
        <v>3</v>
      </c>
      <c r="B49" s="1" t="s">
        <v>4</v>
      </c>
      <c r="C49" s="1" t="s">
        <v>5</v>
      </c>
      <c r="D49" s="1" t="s">
        <v>118</v>
      </c>
      <c r="E49" s="13">
        <v>60270</v>
      </c>
      <c r="F49" s="45" t="str">
        <f>_xlfn.XLOOKUP(EMPData4[[#This Row],[Employee ID]],EmpBonus5[EmployeID],EmpBonus5[Bonus %]," 0%",0)</f>
        <v xml:space="preserve"> 0%</v>
      </c>
      <c r="G49" s="44">
        <f>EMPData4[[#This Row],[Yearly Sal]]*EMPData4[[#This Row],[Bonus %]]</f>
        <v>0</v>
      </c>
    </row>
    <row r="50" spans="1:7" x14ac:dyDescent="0.35">
      <c r="A50" s="3" t="s">
        <v>10</v>
      </c>
      <c r="B50" s="1" t="s">
        <v>4</v>
      </c>
      <c r="C50" s="1" t="s">
        <v>73</v>
      </c>
      <c r="D50" s="1" t="s">
        <v>120</v>
      </c>
      <c r="E50" s="13">
        <v>93668</v>
      </c>
      <c r="F50" s="45" t="str">
        <f>_xlfn.XLOOKUP(EMPData4[[#This Row],[Employee ID]],EmpBonus5[EmployeID],EmpBonus5[Bonus %]," 0%",0)</f>
        <v xml:space="preserve"> 0%</v>
      </c>
      <c r="G50" s="44">
        <f>EMPData4[[#This Row],[Yearly Sal]]*EMPData4[[#This Row],[Bonus %]]</f>
        <v>0</v>
      </c>
    </row>
    <row r="51" spans="1:7" x14ac:dyDescent="0.35">
      <c r="A51" s="3" t="s">
        <v>34</v>
      </c>
      <c r="B51" s="1" t="s">
        <v>30</v>
      </c>
      <c r="C51" s="1" t="s">
        <v>35</v>
      </c>
      <c r="D51" s="1" t="s">
        <v>120</v>
      </c>
      <c r="E51" s="13">
        <v>68357</v>
      </c>
      <c r="F51" s="45" t="str">
        <f>_xlfn.XLOOKUP(EMPData4[[#This Row],[Employee ID]],EmpBonus5[EmployeID],EmpBonus5[Bonus %]," 0%",0)</f>
        <v xml:space="preserve"> 0%</v>
      </c>
      <c r="G51" s="44">
        <f>EMPData4[[#This Row],[Yearly Sal]]*EMPData4[[#This Row],[Bonus %]]</f>
        <v>0</v>
      </c>
    </row>
    <row r="52" spans="1:7" x14ac:dyDescent="0.35">
      <c r="A52" s="3" t="s">
        <v>49</v>
      </c>
      <c r="B52" s="1" t="s">
        <v>43</v>
      </c>
      <c r="C52" s="1" t="s">
        <v>50</v>
      </c>
      <c r="D52" s="1" t="s">
        <v>120</v>
      </c>
      <c r="E52" s="13">
        <v>55117</v>
      </c>
      <c r="F52" s="45" t="str">
        <f>_xlfn.XLOOKUP(EMPData4[[#This Row],[Employee ID]],EmpBonus5[EmployeID],EmpBonus5[Bonus %]," 0%",0)</f>
        <v xml:space="preserve"> 0%</v>
      </c>
      <c r="G52" s="44">
        <f>EMPData4[[#This Row],[Yearly Sal]]*EMPData4[[#This Row],[Bonus %]]</f>
        <v>0</v>
      </c>
    </row>
    <row r="53" spans="1:7" x14ac:dyDescent="0.35">
      <c r="A53" s="3" t="s">
        <v>57</v>
      </c>
      <c r="B53" s="1" t="s">
        <v>43</v>
      </c>
      <c r="C53" s="1" t="s">
        <v>58</v>
      </c>
      <c r="D53" s="1" t="s">
        <v>119</v>
      </c>
      <c r="E53" s="13">
        <v>50545</v>
      </c>
      <c r="F53" s="45" t="str">
        <f>_xlfn.XLOOKUP(EMPData4[[#This Row],[Employee ID]],EmpBonus5[EmployeID],EmpBonus5[Bonus %]," 0%",0)</f>
        <v xml:space="preserve"> 0%</v>
      </c>
      <c r="G53" s="44">
        <f>EMPData4[[#This Row],[Yearly Sal]]*EMPData4[[#This Row],[Bonus %]]</f>
        <v>0</v>
      </c>
    </row>
    <row r="54" spans="1:7" x14ac:dyDescent="0.35">
      <c r="A54" s="6" t="s">
        <v>63</v>
      </c>
      <c r="B54" s="7" t="s">
        <v>43</v>
      </c>
      <c r="C54" s="7" t="s">
        <v>64</v>
      </c>
      <c r="D54" s="7" t="s">
        <v>119</v>
      </c>
      <c r="E54" s="14">
        <v>88357</v>
      </c>
      <c r="F54" s="45" t="str">
        <f>_xlfn.XLOOKUP(EMPData4[[#This Row],[Employee ID]],EmpBonus5[EmployeID],EmpBonus5[Bonus %]," 0%",0)</f>
        <v xml:space="preserve"> 0%</v>
      </c>
      <c r="G54" s="44">
        <f>EMPData4[[#This Row],[Yearly Sal]]*EMPData4[[#This Row],[Bonus %]]</f>
        <v>0</v>
      </c>
    </row>
    <row r="55" spans="1:7" x14ac:dyDescent="0.35">
      <c r="A55" s="3"/>
      <c r="B55" s="1"/>
      <c r="C55" s="1"/>
      <c r="D55" s="1"/>
      <c r="E55" s="13"/>
      <c r="F55" s="46"/>
      <c r="G55" s="47"/>
    </row>
    <row r="56" spans="1:7" x14ac:dyDescent="0.35">
      <c r="A56" s="6" t="s">
        <v>128</v>
      </c>
      <c r="B56" s="7"/>
      <c r="C56" s="7"/>
      <c r="D56" s="7"/>
      <c r="E56" s="35">
        <f>SUBTOTAL(109,EMPData4[Yearly Sal])</f>
        <v>3619876</v>
      </c>
      <c r="F56" s="10"/>
      <c r="G56" s="36"/>
    </row>
  </sheetData>
  <pageMargins left="0.7" right="0.7" top="0.75" bottom="0.75" header="0.3" footer="0.3"/>
  <drawing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AB7D2-DD29-4431-A4FD-3EFC2B9FC21D}">
  <dimension ref="A1:R56"/>
  <sheetViews>
    <sheetView tabSelected="1" topLeftCell="A62" workbookViewId="0">
      <selection activeCell="E4" sqref="E4"/>
    </sheetView>
  </sheetViews>
  <sheetFormatPr defaultRowHeight="14.5" x14ac:dyDescent="0.35"/>
  <cols>
    <col min="2" max="2" width="16.26953125" bestFit="1" customWidth="1"/>
    <col min="3" max="3" width="14.6328125" style="16" bestFit="1" customWidth="1"/>
  </cols>
  <sheetData>
    <row r="1" spans="1:18" ht="36" x14ac:dyDescent="0.8">
      <c r="A1" s="18"/>
      <c r="B1" s="19" t="s">
        <v>130</v>
      </c>
      <c r="C1" s="21"/>
      <c r="D1" s="19"/>
      <c r="E1" s="19"/>
      <c r="F1" s="19"/>
      <c r="G1" s="19"/>
      <c r="H1" s="19"/>
      <c r="I1" s="19"/>
      <c r="J1" s="19"/>
      <c r="K1" s="19"/>
      <c r="L1" s="19"/>
      <c r="M1" s="19"/>
      <c r="N1" s="19"/>
      <c r="O1" s="19"/>
      <c r="P1" s="19"/>
      <c r="Q1" s="19"/>
      <c r="R1" s="19"/>
    </row>
    <row r="5" spans="1:18" x14ac:dyDescent="0.35">
      <c r="B5" s="62" t="s">
        <v>155</v>
      </c>
      <c r="C5" s="25" t="s">
        <v>154</v>
      </c>
      <c r="D5" s="30"/>
      <c r="E5" s="30"/>
      <c r="F5" s="30"/>
      <c r="G5" s="30"/>
      <c r="H5" s="30"/>
      <c r="I5" s="30"/>
      <c r="J5" s="30"/>
      <c r="K5" s="30"/>
      <c r="L5" s="30"/>
      <c r="M5" s="30"/>
      <c r="N5" s="30"/>
      <c r="O5" s="30"/>
    </row>
    <row r="6" spans="1:18" x14ac:dyDescent="0.35">
      <c r="B6" s="63" t="s">
        <v>33</v>
      </c>
      <c r="C6" s="25">
        <v>19800</v>
      </c>
      <c r="D6" s="30"/>
      <c r="E6" s="30"/>
      <c r="F6" s="30"/>
      <c r="G6" s="30"/>
      <c r="H6" s="30"/>
      <c r="I6" s="30"/>
      <c r="J6" s="30"/>
      <c r="K6" s="30"/>
      <c r="L6" s="30"/>
      <c r="M6" s="30"/>
      <c r="N6" s="30"/>
      <c r="O6" s="30"/>
    </row>
    <row r="7" spans="1:18" x14ac:dyDescent="0.35">
      <c r="B7" s="63" t="s">
        <v>37</v>
      </c>
      <c r="C7" s="25">
        <v>4662</v>
      </c>
      <c r="D7" s="30"/>
      <c r="E7" s="30"/>
      <c r="F7" s="30"/>
      <c r="G7" s="30"/>
      <c r="H7" s="30"/>
      <c r="I7" s="30"/>
      <c r="J7" s="30"/>
      <c r="K7" s="30"/>
      <c r="L7" s="30"/>
      <c r="M7" s="30"/>
      <c r="N7" s="30"/>
      <c r="O7" s="30"/>
    </row>
    <row r="8" spans="1:18" x14ac:dyDescent="0.35">
      <c r="B8" s="63" t="s">
        <v>71</v>
      </c>
      <c r="C8" s="25">
        <v>14550</v>
      </c>
      <c r="D8" s="30"/>
      <c r="E8" s="30"/>
      <c r="F8" s="30"/>
      <c r="G8" s="30"/>
      <c r="H8" s="30"/>
      <c r="I8" s="30"/>
      <c r="J8" s="30"/>
      <c r="K8" s="30"/>
      <c r="L8" s="30"/>
      <c r="M8" s="30"/>
      <c r="N8" s="30"/>
      <c r="O8" s="30"/>
    </row>
    <row r="9" spans="1:18" x14ac:dyDescent="0.35">
      <c r="B9" s="63" t="s">
        <v>56</v>
      </c>
      <c r="C9" s="25">
        <v>7669.89</v>
      </c>
      <c r="D9" s="30"/>
      <c r="E9" s="30"/>
      <c r="F9" s="30"/>
      <c r="G9" s="30"/>
      <c r="H9" s="30"/>
      <c r="I9" s="30"/>
      <c r="J9" s="30"/>
      <c r="K9" s="30"/>
      <c r="L9" s="30"/>
      <c r="M9" s="30"/>
      <c r="N9" s="30"/>
      <c r="O9" s="30"/>
    </row>
    <row r="10" spans="1:18" x14ac:dyDescent="0.35">
      <c r="B10" s="63" t="s">
        <v>26</v>
      </c>
      <c r="C10" s="25">
        <v>10828.08</v>
      </c>
      <c r="D10" s="30"/>
      <c r="E10" s="30"/>
      <c r="F10" s="30"/>
      <c r="G10" s="30"/>
      <c r="H10" s="30"/>
      <c r="I10" s="30"/>
      <c r="J10" s="30"/>
      <c r="K10" s="30"/>
      <c r="L10" s="30"/>
      <c r="M10" s="30"/>
      <c r="N10" s="30"/>
      <c r="O10" s="30"/>
    </row>
    <row r="11" spans="1:18" x14ac:dyDescent="0.35">
      <c r="B11" s="63" t="s">
        <v>97</v>
      </c>
      <c r="C11" s="25">
        <v>6597.1</v>
      </c>
      <c r="D11" s="30"/>
      <c r="E11" s="30"/>
      <c r="F11" s="30"/>
      <c r="G11" s="30"/>
      <c r="H11" s="30"/>
      <c r="I11" s="30"/>
      <c r="J11" s="30"/>
      <c r="K11" s="30"/>
      <c r="L11" s="30"/>
      <c r="M11" s="30"/>
      <c r="N11" s="30"/>
      <c r="O11" s="30"/>
    </row>
    <row r="12" spans="1:18" x14ac:dyDescent="0.35">
      <c r="B12" s="63" t="s">
        <v>39</v>
      </c>
      <c r="C12" s="25">
        <v>18430</v>
      </c>
      <c r="D12" s="30"/>
      <c r="E12" s="30"/>
      <c r="F12" s="30"/>
      <c r="G12" s="30"/>
      <c r="H12" s="30"/>
      <c r="I12" s="30"/>
      <c r="J12" s="30"/>
      <c r="K12" s="30"/>
      <c r="L12" s="30"/>
      <c r="M12" s="30"/>
      <c r="N12" s="30"/>
      <c r="O12" s="30"/>
    </row>
    <row r="13" spans="1:18" x14ac:dyDescent="0.35">
      <c r="B13" s="63" t="s">
        <v>54</v>
      </c>
      <c r="C13" s="25">
        <v>25200</v>
      </c>
      <c r="D13" s="30"/>
      <c r="E13" s="30"/>
      <c r="F13" s="30"/>
      <c r="G13" s="30"/>
      <c r="H13" s="30"/>
      <c r="I13" s="30"/>
      <c r="J13" s="30"/>
      <c r="K13" s="30"/>
      <c r="L13" s="30"/>
      <c r="M13" s="30"/>
      <c r="N13" s="30"/>
      <c r="O13" s="30"/>
    </row>
    <row r="14" spans="1:18" x14ac:dyDescent="0.35">
      <c r="B14" s="63" t="s">
        <v>60</v>
      </c>
      <c r="C14" s="25">
        <v>28000</v>
      </c>
      <c r="D14" s="30"/>
      <c r="E14" s="30"/>
      <c r="F14" s="30"/>
      <c r="G14" s="30"/>
      <c r="H14" s="30"/>
      <c r="I14" s="30"/>
      <c r="J14" s="30"/>
      <c r="K14" s="30"/>
      <c r="L14" s="30"/>
      <c r="M14" s="30"/>
      <c r="N14" s="30"/>
      <c r="O14" s="30"/>
    </row>
    <row r="15" spans="1:18" x14ac:dyDescent="0.35">
      <c r="B15" s="63" t="s">
        <v>50</v>
      </c>
      <c r="C15" s="25">
        <v>0</v>
      </c>
      <c r="D15" s="30"/>
      <c r="E15" s="30"/>
      <c r="F15" s="30"/>
      <c r="G15" s="30"/>
      <c r="H15" s="30"/>
      <c r="I15" s="30"/>
      <c r="J15" s="30"/>
      <c r="K15" s="30"/>
      <c r="L15" s="30"/>
      <c r="M15" s="30"/>
      <c r="N15" s="30"/>
      <c r="O15" s="30"/>
    </row>
    <row r="16" spans="1:18" x14ac:dyDescent="0.35">
      <c r="B16" s="63" t="s">
        <v>58</v>
      </c>
      <c r="C16" s="25">
        <v>0</v>
      </c>
      <c r="D16" s="30"/>
      <c r="E16" s="30"/>
      <c r="F16" s="30"/>
      <c r="G16" s="30"/>
      <c r="H16" s="30"/>
      <c r="I16" s="30"/>
      <c r="J16" s="30"/>
      <c r="K16" s="30"/>
      <c r="L16" s="30"/>
      <c r="M16" s="30"/>
      <c r="N16" s="30"/>
      <c r="O16" s="30"/>
    </row>
    <row r="17" spans="2:15" x14ac:dyDescent="0.35">
      <c r="B17" s="63" t="s">
        <v>101</v>
      </c>
      <c r="C17" s="25">
        <v>7165.21</v>
      </c>
      <c r="D17" s="30"/>
      <c r="E17" s="30"/>
      <c r="F17" s="30"/>
      <c r="G17" s="30"/>
      <c r="H17" s="30"/>
      <c r="I17" s="30"/>
      <c r="J17" s="30"/>
      <c r="K17" s="30"/>
      <c r="L17" s="30"/>
      <c r="M17" s="30"/>
      <c r="N17" s="30"/>
      <c r="O17" s="30"/>
    </row>
    <row r="18" spans="2:15" x14ac:dyDescent="0.35">
      <c r="B18" s="63" t="s">
        <v>18</v>
      </c>
      <c r="C18" s="25">
        <v>4050</v>
      </c>
      <c r="D18" s="30"/>
      <c r="E18" s="30"/>
      <c r="F18" s="30"/>
      <c r="G18" s="30"/>
      <c r="H18" s="30"/>
      <c r="I18" s="30"/>
      <c r="J18" s="30"/>
      <c r="K18" s="30"/>
      <c r="L18" s="30"/>
      <c r="M18" s="30"/>
      <c r="N18" s="30"/>
      <c r="O18" s="30"/>
    </row>
    <row r="19" spans="2:15" x14ac:dyDescent="0.35">
      <c r="B19" s="63" t="s">
        <v>44</v>
      </c>
      <c r="C19" s="25">
        <v>21480</v>
      </c>
      <c r="D19" s="30"/>
      <c r="E19" s="30"/>
      <c r="F19" s="30"/>
      <c r="G19" s="30"/>
      <c r="H19" s="30"/>
      <c r="I19" s="30"/>
      <c r="J19" s="30"/>
      <c r="K19" s="30"/>
      <c r="L19" s="30"/>
      <c r="M19" s="30"/>
      <c r="N19" s="30"/>
      <c r="O19" s="30"/>
    </row>
    <row r="20" spans="2:15" x14ac:dyDescent="0.35">
      <c r="B20" s="63" t="s">
        <v>83</v>
      </c>
      <c r="C20" s="25">
        <v>5035.9400000000005</v>
      </c>
      <c r="D20" s="30"/>
      <c r="E20" s="30"/>
      <c r="F20" s="30"/>
      <c r="G20" s="30"/>
      <c r="H20" s="30"/>
      <c r="I20" s="30"/>
      <c r="J20" s="30"/>
      <c r="K20" s="30"/>
      <c r="L20" s="30"/>
      <c r="M20" s="30"/>
      <c r="N20" s="30"/>
      <c r="O20" s="30"/>
    </row>
    <row r="21" spans="2:15" x14ac:dyDescent="0.35">
      <c r="B21" s="63" t="s">
        <v>89</v>
      </c>
      <c r="C21" s="25">
        <v>12857.9</v>
      </c>
      <c r="D21" s="30"/>
      <c r="E21" s="30"/>
      <c r="F21" s="30"/>
      <c r="G21" s="30"/>
      <c r="H21" s="30"/>
      <c r="I21" s="30"/>
      <c r="J21" s="30"/>
      <c r="K21" s="30"/>
      <c r="L21" s="30"/>
      <c r="M21" s="30"/>
      <c r="N21" s="30"/>
      <c r="O21" s="30"/>
    </row>
    <row r="22" spans="2:15" x14ac:dyDescent="0.35">
      <c r="B22" s="63" t="s">
        <v>5</v>
      </c>
      <c r="C22" s="25">
        <v>0</v>
      </c>
      <c r="D22" s="30"/>
      <c r="E22" s="30"/>
      <c r="F22" s="30"/>
      <c r="G22" s="30"/>
      <c r="H22" s="30"/>
      <c r="I22" s="30"/>
      <c r="J22" s="30"/>
      <c r="K22" s="30"/>
      <c r="L22" s="30"/>
      <c r="M22" s="30"/>
      <c r="N22" s="30"/>
      <c r="O22" s="30"/>
    </row>
    <row r="23" spans="2:15" x14ac:dyDescent="0.35">
      <c r="B23" s="63" t="s">
        <v>77</v>
      </c>
      <c r="C23" s="25">
        <v>17460</v>
      </c>
      <c r="D23" s="30"/>
      <c r="E23" s="30"/>
      <c r="F23" s="30"/>
      <c r="G23" s="30"/>
      <c r="H23" s="30"/>
      <c r="I23" s="30"/>
      <c r="J23" s="30"/>
      <c r="K23" s="30"/>
      <c r="L23" s="30"/>
      <c r="M23" s="30"/>
      <c r="N23" s="30"/>
      <c r="O23" s="30"/>
    </row>
    <row r="24" spans="2:15" x14ac:dyDescent="0.35">
      <c r="B24" s="63" t="s">
        <v>85</v>
      </c>
      <c r="C24" s="25">
        <v>12800</v>
      </c>
      <c r="D24" s="30"/>
      <c r="E24" s="30"/>
      <c r="F24" s="30"/>
      <c r="G24" s="30"/>
      <c r="H24" s="30"/>
      <c r="I24" s="30"/>
      <c r="J24" s="30"/>
      <c r="K24" s="30"/>
      <c r="L24" s="30"/>
      <c r="M24" s="30"/>
      <c r="N24" s="30"/>
      <c r="O24" s="30"/>
    </row>
    <row r="25" spans="2:15" x14ac:dyDescent="0.35">
      <c r="B25" s="63" t="s">
        <v>87</v>
      </c>
      <c r="C25" s="25">
        <v>7716.380000000001</v>
      </c>
      <c r="D25" s="30"/>
      <c r="E25" s="30"/>
      <c r="F25" s="30"/>
      <c r="G25" s="30"/>
      <c r="H25" s="30"/>
      <c r="I25" s="30"/>
      <c r="J25" s="30"/>
      <c r="K25" s="30"/>
      <c r="L25" s="30"/>
      <c r="M25" s="30"/>
      <c r="N25" s="30"/>
      <c r="O25" s="30"/>
    </row>
    <row r="26" spans="2:15" x14ac:dyDescent="0.35">
      <c r="B26" s="63" t="s">
        <v>79</v>
      </c>
      <c r="C26" s="25">
        <v>8100</v>
      </c>
      <c r="D26" s="30"/>
      <c r="E26" s="30"/>
      <c r="F26" s="30"/>
      <c r="G26" s="30"/>
      <c r="H26" s="30"/>
      <c r="I26" s="30"/>
      <c r="J26" s="30"/>
      <c r="K26" s="30"/>
      <c r="L26" s="30"/>
      <c r="M26" s="30"/>
      <c r="N26" s="30"/>
      <c r="O26" s="30"/>
    </row>
    <row r="27" spans="2:15" x14ac:dyDescent="0.35">
      <c r="B27" s="63" t="s">
        <v>12</v>
      </c>
      <c r="C27" s="25">
        <v>10720</v>
      </c>
      <c r="D27" s="30"/>
      <c r="E27" s="30"/>
      <c r="F27" s="30"/>
      <c r="G27" s="30"/>
      <c r="H27" s="30"/>
      <c r="I27" s="30"/>
      <c r="J27" s="30"/>
      <c r="K27" s="30"/>
      <c r="L27" s="30"/>
      <c r="M27" s="30"/>
      <c r="N27" s="30"/>
      <c r="O27" s="30"/>
    </row>
    <row r="28" spans="2:15" x14ac:dyDescent="0.35">
      <c r="B28" s="63" t="s">
        <v>149</v>
      </c>
      <c r="C28" s="25">
        <v>16623.400000000001</v>
      </c>
      <c r="D28" s="30"/>
      <c r="E28" s="30"/>
      <c r="F28" s="30"/>
      <c r="G28" s="30"/>
      <c r="H28" s="30"/>
      <c r="I28" s="30"/>
      <c r="J28" s="30"/>
      <c r="K28" s="30"/>
      <c r="L28" s="30"/>
      <c r="M28" s="30"/>
      <c r="N28" s="30"/>
      <c r="O28" s="30"/>
    </row>
    <row r="29" spans="2:15" x14ac:dyDescent="0.35">
      <c r="B29" s="63" t="s">
        <v>66</v>
      </c>
      <c r="C29" s="25">
        <v>3552</v>
      </c>
      <c r="D29" s="30"/>
      <c r="E29" s="30"/>
      <c r="F29" s="30"/>
      <c r="G29" s="30"/>
      <c r="H29" s="30"/>
      <c r="I29" s="30"/>
      <c r="J29" s="30"/>
      <c r="K29" s="30"/>
      <c r="L29" s="30"/>
      <c r="M29" s="30"/>
      <c r="N29" s="30"/>
      <c r="O29" s="30"/>
    </row>
    <row r="30" spans="2:15" x14ac:dyDescent="0.35">
      <c r="B30" s="63" t="s">
        <v>95</v>
      </c>
      <c r="C30" s="25">
        <v>8055</v>
      </c>
      <c r="D30" s="30"/>
      <c r="E30" s="30"/>
      <c r="F30" s="30"/>
      <c r="G30" s="30"/>
      <c r="H30" s="30"/>
      <c r="I30" s="30"/>
      <c r="J30" s="30"/>
      <c r="K30" s="30"/>
      <c r="L30" s="30"/>
      <c r="M30" s="30"/>
      <c r="N30" s="30"/>
      <c r="O30" s="30"/>
    </row>
    <row r="31" spans="2:15" x14ac:dyDescent="0.35">
      <c r="B31" s="63" t="s">
        <v>28</v>
      </c>
      <c r="C31" s="25">
        <v>12636.25</v>
      </c>
      <c r="D31" s="30"/>
      <c r="E31" s="30"/>
      <c r="F31" s="30"/>
      <c r="G31" s="30"/>
      <c r="H31" s="30"/>
      <c r="I31" s="30"/>
      <c r="J31" s="30"/>
      <c r="K31" s="30"/>
      <c r="L31" s="30"/>
      <c r="M31" s="30"/>
      <c r="N31" s="30"/>
      <c r="O31" s="30"/>
    </row>
    <row r="32" spans="2:15" x14ac:dyDescent="0.35">
      <c r="B32" s="63" t="s">
        <v>75</v>
      </c>
      <c r="C32" s="25">
        <v>9842</v>
      </c>
      <c r="D32" s="30"/>
      <c r="E32" s="30"/>
      <c r="F32" s="30"/>
      <c r="G32" s="30"/>
      <c r="H32" s="30"/>
      <c r="I32" s="30"/>
      <c r="J32" s="30"/>
      <c r="K32" s="30"/>
      <c r="L32" s="30"/>
      <c r="M32" s="30"/>
      <c r="N32" s="30"/>
      <c r="O32" s="30"/>
    </row>
    <row r="33" spans="2:15" x14ac:dyDescent="0.35">
      <c r="B33" s="63" t="s">
        <v>41</v>
      </c>
      <c r="C33" s="25">
        <v>8100</v>
      </c>
      <c r="D33" s="30"/>
      <c r="E33" s="30"/>
      <c r="F33" s="30"/>
      <c r="G33" s="30"/>
      <c r="H33" s="30"/>
      <c r="I33" s="30"/>
      <c r="J33" s="30"/>
      <c r="K33" s="30"/>
      <c r="L33" s="30"/>
      <c r="M33" s="30"/>
      <c r="N33" s="30"/>
      <c r="O33" s="30"/>
    </row>
    <row r="34" spans="2:15" x14ac:dyDescent="0.35">
      <c r="B34" s="63" t="s">
        <v>31</v>
      </c>
      <c r="C34" s="25">
        <v>14000</v>
      </c>
      <c r="D34" s="30"/>
      <c r="E34" s="30"/>
      <c r="F34" s="30"/>
      <c r="G34" s="30"/>
      <c r="H34" s="30"/>
      <c r="I34" s="30"/>
      <c r="J34" s="30"/>
      <c r="K34" s="30"/>
      <c r="L34" s="30"/>
      <c r="M34" s="30"/>
      <c r="N34" s="30"/>
      <c r="O34" s="30"/>
    </row>
    <row r="35" spans="2:15" x14ac:dyDescent="0.35">
      <c r="B35" s="63" t="s">
        <v>9</v>
      </c>
      <c r="C35" s="25">
        <v>2972.6000000000004</v>
      </c>
      <c r="D35" s="30"/>
      <c r="E35" s="30"/>
      <c r="F35" s="30"/>
      <c r="G35" s="30"/>
      <c r="H35" s="30"/>
      <c r="I35" s="30"/>
      <c r="J35" s="30"/>
      <c r="K35" s="30"/>
      <c r="L35" s="30"/>
      <c r="M35" s="30"/>
      <c r="N35" s="30"/>
      <c r="O35" s="30"/>
    </row>
    <row r="36" spans="2:15" x14ac:dyDescent="0.35">
      <c r="B36" s="63" t="s">
        <v>52</v>
      </c>
      <c r="C36" s="25">
        <v>14611.25</v>
      </c>
      <c r="D36" s="30"/>
      <c r="E36" s="30"/>
      <c r="F36" s="30"/>
      <c r="G36" s="30"/>
      <c r="H36" s="30"/>
      <c r="I36" s="30"/>
      <c r="J36" s="30"/>
      <c r="K36" s="30"/>
      <c r="L36" s="30"/>
      <c r="M36" s="30"/>
      <c r="N36" s="30"/>
      <c r="O36" s="30"/>
    </row>
    <row r="37" spans="2:15" x14ac:dyDescent="0.35">
      <c r="B37" s="63" t="s">
        <v>16</v>
      </c>
      <c r="C37" s="25">
        <v>18900</v>
      </c>
      <c r="D37" s="30"/>
      <c r="E37" s="30"/>
      <c r="F37" s="30"/>
      <c r="G37" s="30"/>
      <c r="H37" s="30"/>
      <c r="I37" s="30"/>
      <c r="J37" s="30"/>
      <c r="K37" s="30"/>
      <c r="L37" s="30"/>
      <c r="M37" s="30"/>
      <c r="N37" s="30"/>
      <c r="O37" s="30"/>
    </row>
    <row r="38" spans="2:15" x14ac:dyDescent="0.35">
      <c r="B38" s="63" t="s">
        <v>22</v>
      </c>
      <c r="C38" s="25">
        <v>5053.33</v>
      </c>
      <c r="D38" s="30"/>
      <c r="E38" s="30"/>
      <c r="F38" s="30"/>
      <c r="G38" s="30"/>
      <c r="H38" s="30"/>
      <c r="I38" s="30"/>
      <c r="J38" s="30"/>
      <c r="K38" s="30"/>
      <c r="L38" s="30"/>
      <c r="M38" s="30"/>
      <c r="N38" s="30"/>
      <c r="O38" s="30"/>
    </row>
    <row r="39" spans="2:15" x14ac:dyDescent="0.35">
      <c r="B39" s="63" t="s">
        <v>46</v>
      </c>
      <c r="C39" s="25">
        <v>5035.9400000000005</v>
      </c>
      <c r="D39" s="30"/>
      <c r="E39" s="30"/>
      <c r="F39" s="30"/>
      <c r="G39" s="30"/>
      <c r="H39" s="30"/>
      <c r="I39" s="30"/>
      <c r="J39" s="30"/>
      <c r="K39" s="30"/>
      <c r="L39" s="30"/>
      <c r="M39" s="30"/>
      <c r="N39" s="30"/>
      <c r="O39" s="30"/>
    </row>
    <row r="40" spans="2:15" x14ac:dyDescent="0.35">
      <c r="B40" s="63" t="s">
        <v>64</v>
      </c>
      <c r="C40" s="25">
        <v>0</v>
      </c>
      <c r="D40" s="30"/>
      <c r="E40" s="30"/>
      <c r="F40" s="30"/>
      <c r="G40" s="30"/>
      <c r="H40" s="30"/>
      <c r="I40" s="30"/>
      <c r="J40" s="30"/>
      <c r="K40" s="30"/>
      <c r="L40" s="30"/>
      <c r="M40" s="30"/>
      <c r="N40" s="30"/>
      <c r="O40" s="30"/>
    </row>
    <row r="41" spans="2:15" x14ac:dyDescent="0.35">
      <c r="B41" s="63" t="s">
        <v>35</v>
      </c>
      <c r="C41" s="25">
        <v>0</v>
      </c>
      <c r="D41" s="30"/>
      <c r="E41" s="30"/>
      <c r="F41" s="30"/>
      <c r="G41" s="30"/>
      <c r="H41" s="30"/>
      <c r="I41" s="30"/>
      <c r="J41" s="30"/>
      <c r="K41" s="30"/>
      <c r="L41" s="30"/>
      <c r="M41" s="30"/>
      <c r="N41" s="30"/>
      <c r="O41" s="30"/>
    </row>
    <row r="42" spans="2:15" x14ac:dyDescent="0.35">
      <c r="B42" s="63" t="s">
        <v>62</v>
      </c>
      <c r="C42" s="25">
        <v>22500</v>
      </c>
      <c r="D42" s="30"/>
      <c r="E42" s="30"/>
      <c r="F42" s="30"/>
      <c r="G42" s="30"/>
      <c r="H42" s="30"/>
      <c r="I42" s="30"/>
      <c r="J42" s="30"/>
      <c r="K42" s="30"/>
      <c r="L42" s="30"/>
      <c r="M42" s="30"/>
      <c r="N42" s="30"/>
      <c r="O42" s="30"/>
    </row>
    <row r="43" spans="2:15" x14ac:dyDescent="0.35">
      <c r="B43" s="63" t="s">
        <v>7</v>
      </c>
      <c r="C43" s="25">
        <v>9114.2100000000009</v>
      </c>
      <c r="D43" s="30"/>
      <c r="E43" s="30"/>
      <c r="F43" s="30"/>
      <c r="G43" s="30"/>
      <c r="H43" s="30"/>
      <c r="I43" s="30"/>
      <c r="J43" s="30"/>
      <c r="K43" s="30"/>
      <c r="L43" s="30"/>
      <c r="M43" s="30"/>
      <c r="N43" s="30"/>
      <c r="O43" s="30"/>
    </row>
    <row r="44" spans="2:15" x14ac:dyDescent="0.35">
      <c r="B44" s="63" t="s">
        <v>48</v>
      </c>
      <c r="C44" s="25">
        <v>20000</v>
      </c>
      <c r="D44" s="30"/>
      <c r="E44" s="30"/>
      <c r="F44" s="30"/>
      <c r="G44" s="30"/>
      <c r="H44" s="30"/>
      <c r="I44" s="30"/>
      <c r="J44" s="30"/>
      <c r="K44" s="30"/>
      <c r="L44" s="30"/>
      <c r="M44" s="30"/>
      <c r="N44" s="30"/>
      <c r="O44" s="30"/>
    </row>
    <row r="45" spans="2:15" x14ac:dyDescent="0.35">
      <c r="B45" s="63" t="s">
        <v>103</v>
      </c>
      <c r="C45" s="25">
        <v>11484.55</v>
      </c>
      <c r="D45" s="30"/>
      <c r="E45" s="30"/>
      <c r="F45" s="30"/>
      <c r="G45" s="30"/>
      <c r="H45" s="30"/>
      <c r="I45" s="30"/>
      <c r="J45" s="30"/>
      <c r="K45" s="30"/>
      <c r="L45" s="30"/>
      <c r="M45" s="30"/>
      <c r="N45" s="30"/>
      <c r="O45" s="30"/>
    </row>
    <row r="46" spans="2:15" x14ac:dyDescent="0.35">
      <c r="B46" s="63" t="s">
        <v>107</v>
      </c>
      <c r="C46" s="25">
        <v>6428.95</v>
      </c>
      <c r="D46" s="30"/>
      <c r="E46" s="30"/>
      <c r="F46" s="30"/>
      <c r="G46" s="30"/>
      <c r="H46" s="30"/>
      <c r="I46" s="30"/>
      <c r="J46" s="30"/>
      <c r="K46" s="30"/>
      <c r="L46" s="30"/>
      <c r="M46" s="30"/>
      <c r="N46" s="30"/>
      <c r="O46" s="30"/>
    </row>
    <row r="47" spans="2:15" x14ac:dyDescent="0.35">
      <c r="B47" s="63" t="s">
        <v>81</v>
      </c>
      <c r="C47" s="25">
        <v>18795</v>
      </c>
      <c r="D47" s="30"/>
      <c r="E47" s="30"/>
      <c r="F47" s="30"/>
      <c r="G47" s="30"/>
      <c r="H47" s="30"/>
      <c r="I47" s="30"/>
      <c r="J47" s="30"/>
      <c r="K47" s="30"/>
      <c r="L47" s="30"/>
      <c r="M47" s="30"/>
      <c r="N47" s="30"/>
      <c r="O47" s="30"/>
    </row>
    <row r="48" spans="2:15" x14ac:dyDescent="0.35">
      <c r="B48" s="63" t="s">
        <v>99</v>
      </c>
      <c r="C48" s="25">
        <v>14400</v>
      </c>
      <c r="D48" s="30"/>
      <c r="E48" s="30"/>
      <c r="F48" s="30"/>
      <c r="G48" s="30"/>
      <c r="H48" s="30"/>
      <c r="I48" s="30"/>
      <c r="J48" s="30"/>
      <c r="K48" s="30"/>
      <c r="L48" s="30"/>
      <c r="M48" s="30"/>
      <c r="N48" s="30"/>
      <c r="O48" s="30"/>
    </row>
    <row r="49" spans="2:15" x14ac:dyDescent="0.35">
      <c r="B49" s="63" t="s">
        <v>150</v>
      </c>
      <c r="C49" s="25">
        <v>7272</v>
      </c>
      <c r="D49" s="30"/>
      <c r="E49" s="30"/>
      <c r="F49" s="30"/>
      <c r="G49" s="30"/>
      <c r="H49" s="30"/>
      <c r="I49" s="30"/>
      <c r="J49" s="30"/>
      <c r="K49" s="30"/>
      <c r="L49" s="30"/>
      <c r="M49" s="30"/>
      <c r="N49" s="30"/>
      <c r="O49" s="30"/>
    </row>
    <row r="50" spans="2:15" x14ac:dyDescent="0.35">
      <c r="B50" s="63" t="s">
        <v>91</v>
      </c>
      <c r="C50" s="25">
        <v>15600</v>
      </c>
      <c r="D50" s="30"/>
      <c r="E50" s="30"/>
      <c r="F50" s="30"/>
      <c r="G50" s="30"/>
      <c r="H50" s="30"/>
      <c r="I50" s="30"/>
      <c r="J50" s="30"/>
      <c r="K50" s="30"/>
      <c r="L50" s="30"/>
      <c r="M50" s="30"/>
      <c r="N50" s="30"/>
      <c r="O50" s="30"/>
    </row>
    <row r="51" spans="2:15" x14ac:dyDescent="0.35">
      <c r="B51" s="63" t="s">
        <v>14</v>
      </c>
      <c r="C51" s="25">
        <v>9398.16</v>
      </c>
      <c r="D51" s="30"/>
      <c r="E51" s="30"/>
      <c r="F51" s="30"/>
      <c r="G51" s="30"/>
      <c r="H51" s="30"/>
      <c r="I51" s="30"/>
      <c r="J51" s="30"/>
      <c r="K51" s="30"/>
      <c r="L51" s="30"/>
      <c r="M51" s="30"/>
      <c r="N51" s="30"/>
      <c r="O51" s="30"/>
    </row>
    <row r="52" spans="2:15" x14ac:dyDescent="0.35">
      <c r="B52" s="63" t="s">
        <v>144</v>
      </c>
      <c r="C52" s="25">
        <v>10253.549999999999</v>
      </c>
      <c r="D52" s="30"/>
      <c r="E52" s="30"/>
      <c r="F52" s="30"/>
      <c r="G52" s="30"/>
      <c r="H52" s="30"/>
      <c r="I52" s="30"/>
      <c r="J52" s="30"/>
      <c r="K52" s="30"/>
      <c r="L52" s="30"/>
      <c r="M52" s="30"/>
      <c r="N52" s="30"/>
      <c r="O52" s="30"/>
    </row>
    <row r="53" spans="2:15" x14ac:dyDescent="0.35">
      <c r="B53" s="63" t="s">
        <v>73</v>
      </c>
      <c r="C53" s="25">
        <v>0</v>
      </c>
      <c r="D53" s="30"/>
      <c r="E53" s="30"/>
      <c r="F53" s="30"/>
      <c r="G53" s="30"/>
      <c r="H53" s="30"/>
      <c r="I53" s="30"/>
      <c r="J53" s="30"/>
      <c r="K53" s="30"/>
      <c r="L53" s="30"/>
      <c r="M53" s="30"/>
      <c r="N53" s="30"/>
      <c r="O53" s="30"/>
    </row>
    <row r="54" spans="2:15" x14ac:dyDescent="0.35">
      <c r="B54" s="63" t="s">
        <v>20</v>
      </c>
      <c r="C54" s="25">
        <v>5370</v>
      </c>
      <c r="D54" s="30"/>
      <c r="E54" s="30"/>
      <c r="F54" s="30"/>
      <c r="G54" s="30"/>
      <c r="H54" s="30"/>
      <c r="I54" s="30"/>
      <c r="J54" s="30"/>
      <c r="K54" s="30"/>
      <c r="L54" s="30"/>
      <c r="M54" s="30"/>
      <c r="N54" s="30"/>
      <c r="O54" s="30"/>
    </row>
    <row r="55" spans="2:15" x14ac:dyDescent="0.35">
      <c r="B55" s="64" t="s">
        <v>24</v>
      </c>
      <c r="C55" s="65">
        <v>4800</v>
      </c>
      <c r="D55" s="30"/>
      <c r="E55" s="30"/>
      <c r="F55" s="30"/>
      <c r="G55" s="30"/>
      <c r="H55" s="30"/>
      <c r="I55" s="30"/>
      <c r="J55" s="30"/>
      <c r="K55" s="30"/>
      <c r="L55" s="30"/>
      <c r="M55" s="30"/>
      <c r="N55" s="30"/>
      <c r="O55" s="30"/>
    </row>
    <row r="56" spans="2:15" x14ac:dyDescent="0.35">
      <c r="D56" s="30"/>
      <c r="E56" s="30"/>
      <c r="F56" s="30"/>
      <c r="G56" s="30"/>
      <c r="H56" s="30"/>
      <c r="I56" s="30"/>
      <c r="J56" s="30"/>
      <c r="K56" s="30"/>
      <c r="L56" s="30"/>
      <c r="M56" s="30"/>
      <c r="N56" s="30"/>
      <c r="O56" s="3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Master</vt:lpstr>
      <vt:lpstr>1</vt:lpstr>
      <vt:lpstr>2.a</vt:lpstr>
      <vt:lpstr>2.b</vt:lpstr>
      <vt:lpstr>3.a</vt:lpstr>
      <vt:lpstr>3.b</vt:lpstr>
      <vt:lpstr>4.a</vt:lpstr>
      <vt:lpstr>4.b</vt:lpstr>
      <vt:lpstr>5</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MANASA MARIKANTI</cp:lastModifiedBy>
  <dcterms:created xsi:type="dcterms:W3CDTF">2022-04-18T02:07:21Z</dcterms:created>
  <dcterms:modified xsi:type="dcterms:W3CDTF">2024-04-26T14:38:44Z</dcterms:modified>
</cp:coreProperties>
</file>