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80" windowWidth="13650" windowHeight="100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Sheet1!$B$1:$N$157</definedName>
    <definedName name="_xlnm.Print_Titles" localSheetId="0">Sheet1!$1:$10</definedName>
  </definedNames>
  <calcPr calcId="145621"/>
</workbook>
</file>

<file path=xl/calcChain.xml><?xml version="1.0" encoding="utf-8"?>
<calcChain xmlns="http://schemas.openxmlformats.org/spreadsheetml/2006/main">
  <c r="K1" i="1" l="1"/>
  <c r="E157" i="1" l="1"/>
  <c r="E156" i="1"/>
  <c r="D157" i="1"/>
  <c r="D156" i="1"/>
  <c r="H150" i="1" l="1"/>
  <c r="H151" i="1"/>
  <c r="H146" i="1"/>
  <c r="H147" i="1"/>
  <c r="H148" i="1"/>
  <c r="H149" i="1"/>
  <c r="F106" i="1" l="1"/>
  <c r="G106" i="1"/>
  <c r="H106" i="1"/>
  <c r="I106" i="1"/>
  <c r="J106" i="1"/>
  <c r="K106" i="1"/>
  <c r="L106" i="1"/>
  <c r="N106" i="1"/>
  <c r="J123" i="1"/>
  <c r="I123" i="1"/>
  <c r="H123" i="1"/>
  <c r="G123" i="1"/>
  <c r="F123" i="1"/>
  <c r="K123" i="1"/>
  <c r="L123" i="1"/>
  <c r="N123" i="1"/>
  <c r="G157" i="1"/>
  <c r="G156" i="1"/>
  <c r="F157" i="1"/>
  <c r="F156" i="1"/>
  <c r="N156" i="1"/>
  <c r="N157" i="1"/>
  <c r="N152" i="1"/>
  <c r="N153" i="1"/>
  <c r="N154" i="1"/>
  <c r="N155" i="1"/>
  <c r="I130" i="1"/>
  <c r="H130" i="1"/>
  <c r="G130" i="1"/>
  <c r="F130" i="1"/>
  <c r="F93" i="1"/>
  <c r="G93" i="1"/>
  <c r="H93" i="1"/>
  <c r="I93" i="1"/>
  <c r="J93" i="1"/>
  <c r="K93" i="1"/>
  <c r="L93" i="1"/>
  <c r="N93" i="1"/>
  <c r="G148" i="1"/>
  <c r="G147" i="1"/>
  <c r="G149" i="1"/>
  <c r="G150" i="1"/>
  <c r="G151" i="1"/>
  <c r="G146" i="1"/>
  <c r="D146" i="1"/>
  <c r="F51" i="1"/>
  <c r="G51" i="1"/>
  <c r="H51" i="1"/>
  <c r="I51" i="1"/>
  <c r="J51" i="1"/>
  <c r="K51" i="1"/>
  <c r="L51" i="1"/>
  <c r="N51" i="1"/>
  <c r="I61" i="1"/>
  <c r="F61" i="1"/>
  <c r="G61" i="1"/>
  <c r="H61" i="1"/>
  <c r="J61" i="1"/>
  <c r="K61" i="1"/>
  <c r="L61" i="1"/>
  <c r="N61" i="1"/>
  <c r="F147" i="1"/>
  <c r="F148" i="1"/>
  <c r="F149" i="1"/>
  <c r="F150" i="1"/>
  <c r="F151" i="1"/>
  <c r="F146" i="1"/>
  <c r="E147" i="1"/>
  <c r="E148" i="1"/>
  <c r="E149" i="1"/>
  <c r="E150" i="1"/>
  <c r="E151" i="1"/>
  <c r="E146" i="1"/>
  <c r="D148" i="1"/>
  <c r="D150" i="1"/>
  <c r="D151" i="1"/>
  <c r="D147" i="1"/>
  <c r="C147" i="1" s="1"/>
  <c r="N150" i="1"/>
  <c r="N151" i="1"/>
  <c r="N147" i="1"/>
  <c r="N148" i="1"/>
  <c r="N149" i="1"/>
  <c r="L139" i="1"/>
  <c r="N146" i="1"/>
  <c r="N139" i="1"/>
  <c r="H56" i="1"/>
  <c r="H55" i="1"/>
  <c r="G56" i="1"/>
  <c r="G55" i="1"/>
  <c r="F56" i="1"/>
  <c r="F55" i="1"/>
  <c r="K119" i="1"/>
  <c r="L119" i="1"/>
  <c r="N119" i="1"/>
  <c r="K118" i="1"/>
  <c r="L118" i="1"/>
  <c r="N118" i="1"/>
  <c r="L14" i="1"/>
  <c r="L15" i="1"/>
  <c r="L16" i="1"/>
  <c r="L17" i="1"/>
  <c r="L18" i="1"/>
  <c r="L19" i="1"/>
  <c r="L20" i="1"/>
  <c r="L21" i="1"/>
  <c r="L22" i="1"/>
  <c r="L23" i="1"/>
  <c r="L24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1" i="1"/>
  <c r="L42" i="1"/>
  <c r="L43" i="1"/>
  <c r="L44" i="1"/>
  <c r="L46" i="1"/>
  <c r="L47" i="1"/>
  <c r="L48" i="1"/>
  <c r="L49" i="1"/>
  <c r="L52" i="1"/>
  <c r="L53" i="1"/>
  <c r="L54" i="1"/>
  <c r="L57" i="1"/>
  <c r="L58" i="1"/>
  <c r="L59" i="1"/>
  <c r="L60" i="1"/>
  <c r="L62" i="1"/>
  <c r="L63" i="1"/>
  <c r="L64" i="1"/>
  <c r="L65" i="1"/>
  <c r="L66" i="1"/>
  <c r="L67" i="1"/>
  <c r="L68" i="1"/>
  <c r="L72" i="1"/>
  <c r="L73" i="1"/>
  <c r="L74" i="1"/>
  <c r="L76" i="1"/>
  <c r="L75" i="1"/>
  <c r="L78" i="1"/>
  <c r="L77" i="1"/>
  <c r="L79" i="1"/>
  <c r="L80" i="1"/>
  <c r="L81" i="1"/>
  <c r="L82" i="1"/>
  <c r="L83" i="1"/>
  <c r="L84" i="1"/>
  <c r="L88" i="1"/>
  <c r="L89" i="1"/>
  <c r="L90" i="1"/>
  <c r="L91" i="1"/>
  <c r="L92" i="1"/>
  <c r="L94" i="1"/>
  <c r="L96" i="1"/>
  <c r="L97" i="1"/>
  <c r="L98" i="1"/>
  <c r="L99" i="1"/>
  <c r="L100" i="1"/>
  <c r="L101" i="1"/>
  <c r="L102" i="1"/>
  <c r="L103" i="1"/>
  <c r="L104" i="1"/>
  <c r="L105" i="1"/>
  <c r="L107" i="1"/>
  <c r="L108" i="1"/>
  <c r="L111" i="1"/>
  <c r="L112" i="1"/>
  <c r="L113" i="1"/>
  <c r="L114" i="1"/>
  <c r="L115" i="1"/>
  <c r="L116" i="1"/>
  <c r="L117" i="1"/>
  <c r="L120" i="1"/>
  <c r="L121" i="1"/>
  <c r="L122" i="1"/>
  <c r="L124" i="1"/>
  <c r="L125" i="1"/>
  <c r="L126" i="1"/>
  <c r="L127" i="1"/>
  <c r="L128" i="1"/>
  <c r="L129" i="1"/>
  <c r="L132" i="1"/>
  <c r="L133" i="1"/>
  <c r="L135" i="1"/>
  <c r="L136" i="1"/>
  <c r="L137" i="1"/>
  <c r="L138" i="1"/>
  <c r="L13" i="1"/>
  <c r="L12" i="1"/>
  <c r="L11" i="1"/>
  <c r="I11" i="1"/>
  <c r="I41" i="1"/>
  <c r="I42" i="1"/>
  <c r="I43" i="1"/>
  <c r="I44" i="1"/>
  <c r="I46" i="1"/>
  <c r="I47" i="1"/>
  <c r="I48" i="1"/>
  <c r="I49" i="1"/>
  <c r="I52" i="1"/>
  <c r="I53" i="1"/>
  <c r="I54" i="1"/>
  <c r="I57" i="1"/>
  <c r="I58" i="1"/>
  <c r="I59" i="1"/>
  <c r="I60" i="1"/>
  <c r="I62" i="1"/>
  <c r="I63" i="1"/>
  <c r="I64" i="1"/>
  <c r="I65" i="1"/>
  <c r="I66" i="1"/>
  <c r="I67" i="1"/>
  <c r="I68" i="1"/>
  <c r="I72" i="1"/>
  <c r="I73" i="1"/>
  <c r="I74" i="1"/>
  <c r="I76" i="1"/>
  <c r="I75" i="1"/>
  <c r="I78" i="1"/>
  <c r="I77" i="1"/>
  <c r="I79" i="1"/>
  <c r="I80" i="1"/>
  <c r="I81" i="1"/>
  <c r="I82" i="1"/>
  <c r="I83" i="1"/>
  <c r="I84" i="1"/>
  <c r="I88" i="1"/>
  <c r="I89" i="1"/>
  <c r="I90" i="1"/>
  <c r="I91" i="1"/>
  <c r="I92" i="1"/>
  <c r="I94" i="1"/>
  <c r="I96" i="1"/>
  <c r="I97" i="1"/>
  <c r="I98" i="1"/>
  <c r="I99" i="1"/>
  <c r="I100" i="1"/>
  <c r="I101" i="1"/>
  <c r="I102" i="1"/>
  <c r="I103" i="1"/>
  <c r="I104" i="1"/>
  <c r="I105" i="1"/>
  <c r="I107" i="1"/>
  <c r="I108" i="1"/>
  <c r="I111" i="1"/>
  <c r="I112" i="1"/>
  <c r="I113" i="1"/>
  <c r="I114" i="1"/>
  <c r="I115" i="1"/>
  <c r="I120" i="1"/>
  <c r="I121" i="1"/>
  <c r="I122" i="1"/>
  <c r="I124" i="1"/>
  <c r="I125" i="1"/>
  <c r="I126" i="1"/>
  <c r="I127" i="1"/>
  <c r="I128" i="1"/>
  <c r="I129" i="1"/>
  <c r="I132" i="1"/>
  <c r="I133" i="1"/>
  <c r="I135" i="1"/>
  <c r="I136" i="1"/>
  <c r="I137" i="1"/>
  <c r="I138" i="1"/>
  <c r="I139" i="1"/>
  <c r="I26" i="1"/>
  <c r="I27" i="1"/>
  <c r="I28" i="1"/>
  <c r="I29" i="1"/>
  <c r="I30" i="1"/>
  <c r="I31" i="1"/>
  <c r="I32" i="1"/>
  <c r="I34" i="1"/>
  <c r="I35" i="1"/>
  <c r="I36" i="1"/>
  <c r="I37" i="1"/>
  <c r="I38" i="1"/>
  <c r="I39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41" i="1"/>
  <c r="H42" i="1"/>
  <c r="H43" i="1"/>
  <c r="H44" i="1"/>
  <c r="H46" i="1"/>
  <c r="H47" i="1"/>
  <c r="H48" i="1"/>
  <c r="H49" i="1"/>
  <c r="H52" i="1"/>
  <c r="H53" i="1"/>
  <c r="H54" i="1"/>
  <c r="H57" i="1"/>
  <c r="H58" i="1"/>
  <c r="H59" i="1"/>
  <c r="H60" i="1"/>
  <c r="H62" i="1"/>
  <c r="H63" i="1"/>
  <c r="H64" i="1"/>
  <c r="H65" i="1"/>
  <c r="H66" i="1"/>
  <c r="H67" i="1"/>
  <c r="H68" i="1"/>
  <c r="H72" i="1"/>
  <c r="H73" i="1"/>
  <c r="H74" i="1"/>
  <c r="H76" i="1"/>
  <c r="H75" i="1"/>
  <c r="H78" i="1"/>
  <c r="H77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4" i="1"/>
  <c r="H96" i="1"/>
  <c r="H97" i="1"/>
  <c r="H98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4" i="1"/>
  <c r="H115" i="1"/>
  <c r="H120" i="1"/>
  <c r="H121" i="1"/>
  <c r="H122" i="1"/>
  <c r="H124" i="1"/>
  <c r="H125" i="1"/>
  <c r="H126" i="1"/>
  <c r="H127" i="1"/>
  <c r="H128" i="1"/>
  <c r="H129" i="1"/>
  <c r="H132" i="1"/>
  <c r="H133" i="1"/>
  <c r="H135" i="1"/>
  <c r="H136" i="1"/>
  <c r="H137" i="1"/>
  <c r="H138" i="1"/>
  <c r="H139" i="1"/>
  <c r="H34" i="1"/>
  <c r="H35" i="1"/>
  <c r="H36" i="1"/>
  <c r="H37" i="1"/>
  <c r="H38" i="1"/>
  <c r="H39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11" i="1"/>
  <c r="F124" i="1"/>
  <c r="F125" i="1"/>
  <c r="F126" i="1"/>
  <c r="F127" i="1"/>
  <c r="F128" i="1"/>
  <c r="F129" i="1"/>
  <c r="F132" i="1"/>
  <c r="F133" i="1"/>
  <c r="F135" i="1"/>
  <c r="F136" i="1"/>
  <c r="F137" i="1"/>
  <c r="F138" i="1"/>
  <c r="F139" i="1"/>
  <c r="F34" i="1"/>
  <c r="F35" i="1"/>
  <c r="F36" i="1"/>
  <c r="F37" i="1"/>
  <c r="F38" i="1"/>
  <c r="F39" i="1"/>
  <c r="F41" i="1"/>
  <c r="F42" i="1"/>
  <c r="F43" i="1"/>
  <c r="F44" i="1"/>
  <c r="F46" i="1"/>
  <c r="F47" i="1"/>
  <c r="F48" i="1"/>
  <c r="F49" i="1"/>
  <c r="F52" i="1"/>
  <c r="F53" i="1"/>
  <c r="F54" i="1"/>
  <c r="F57" i="1"/>
  <c r="F58" i="1"/>
  <c r="F59" i="1"/>
  <c r="F60" i="1"/>
  <c r="F62" i="1"/>
  <c r="F63" i="1"/>
  <c r="F64" i="1"/>
  <c r="F65" i="1"/>
  <c r="F66" i="1"/>
  <c r="F67" i="1"/>
  <c r="F68" i="1"/>
  <c r="F72" i="1"/>
  <c r="F73" i="1"/>
  <c r="F74" i="1"/>
  <c r="F76" i="1"/>
  <c r="F75" i="1"/>
  <c r="F78" i="1"/>
  <c r="F77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4" i="1"/>
  <c r="F96" i="1"/>
  <c r="F97" i="1"/>
  <c r="F98" i="1"/>
  <c r="F99" i="1"/>
  <c r="F100" i="1"/>
  <c r="F101" i="1"/>
  <c r="F102" i="1"/>
  <c r="F103" i="1"/>
  <c r="F104" i="1"/>
  <c r="F105" i="1"/>
  <c r="F107" i="1"/>
  <c r="F108" i="1"/>
  <c r="F109" i="1"/>
  <c r="F110" i="1"/>
  <c r="F111" i="1"/>
  <c r="F112" i="1"/>
  <c r="F113" i="1"/>
  <c r="F114" i="1"/>
  <c r="F115" i="1"/>
  <c r="F120" i="1"/>
  <c r="F121" i="1"/>
  <c r="F122" i="1"/>
  <c r="F26" i="1"/>
  <c r="F27" i="1"/>
  <c r="F28" i="1"/>
  <c r="F29" i="1"/>
  <c r="F30" i="1"/>
  <c r="F31" i="1"/>
  <c r="F3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11" i="1"/>
  <c r="G11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4" i="1"/>
  <c r="G96" i="1"/>
  <c r="G97" i="1"/>
  <c r="G98" i="1"/>
  <c r="G99" i="1"/>
  <c r="G100" i="1"/>
  <c r="G101" i="1"/>
  <c r="G102" i="1"/>
  <c r="G103" i="1"/>
  <c r="G104" i="1"/>
  <c r="G105" i="1"/>
  <c r="G107" i="1"/>
  <c r="G108" i="1"/>
  <c r="G109" i="1"/>
  <c r="G110" i="1"/>
  <c r="G111" i="1"/>
  <c r="G112" i="1"/>
  <c r="G113" i="1"/>
  <c r="G114" i="1"/>
  <c r="G115" i="1"/>
  <c r="G120" i="1"/>
  <c r="G121" i="1"/>
  <c r="G122" i="1"/>
  <c r="G124" i="1"/>
  <c r="G125" i="1"/>
  <c r="G126" i="1"/>
  <c r="G127" i="1"/>
  <c r="G128" i="1"/>
  <c r="G129" i="1"/>
  <c r="G132" i="1"/>
  <c r="G133" i="1"/>
  <c r="G135" i="1"/>
  <c r="G136" i="1"/>
  <c r="G137" i="1"/>
  <c r="G138" i="1"/>
  <c r="G139" i="1"/>
  <c r="G72" i="1"/>
  <c r="G73" i="1"/>
  <c r="G74" i="1"/>
  <c r="G76" i="1"/>
  <c r="G75" i="1"/>
  <c r="G78" i="1"/>
  <c r="G77" i="1"/>
  <c r="G41" i="1"/>
  <c r="G42" i="1"/>
  <c r="G43" i="1"/>
  <c r="G44" i="1"/>
  <c r="G46" i="1"/>
  <c r="G47" i="1"/>
  <c r="G48" i="1"/>
  <c r="G49" i="1"/>
  <c r="G52" i="1"/>
  <c r="G53" i="1"/>
  <c r="G54" i="1"/>
  <c r="G57" i="1"/>
  <c r="G58" i="1"/>
  <c r="G59" i="1"/>
  <c r="G60" i="1"/>
  <c r="G62" i="1"/>
  <c r="G63" i="1"/>
  <c r="G64" i="1"/>
  <c r="G65" i="1"/>
  <c r="G66" i="1"/>
  <c r="G67" i="1"/>
  <c r="G68" i="1"/>
  <c r="G34" i="1"/>
  <c r="G35" i="1"/>
  <c r="G36" i="1"/>
  <c r="G37" i="1"/>
  <c r="G38" i="1"/>
  <c r="G39" i="1"/>
  <c r="G22" i="1"/>
  <c r="G23" i="1"/>
  <c r="G24" i="1"/>
  <c r="G26" i="1"/>
  <c r="G27" i="1"/>
  <c r="G28" i="1"/>
  <c r="G29" i="1"/>
  <c r="G30" i="1"/>
  <c r="G31" i="1"/>
  <c r="G32" i="1"/>
  <c r="G12" i="1"/>
  <c r="G13" i="1"/>
  <c r="G14" i="1"/>
  <c r="G15" i="1"/>
  <c r="G16" i="1"/>
  <c r="G17" i="1"/>
  <c r="G18" i="1"/>
  <c r="G19" i="1"/>
  <c r="G20" i="1"/>
  <c r="G2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7" i="1"/>
  <c r="K28" i="1"/>
  <c r="K29" i="1"/>
  <c r="K30" i="1"/>
  <c r="K31" i="1"/>
  <c r="K32" i="1"/>
  <c r="K34" i="1"/>
  <c r="K35" i="1"/>
  <c r="K36" i="1"/>
  <c r="K37" i="1"/>
  <c r="K38" i="1"/>
  <c r="K94" i="1"/>
  <c r="K39" i="1"/>
  <c r="K107" i="1"/>
  <c r="K41" i="1"/>
  <c r="K42" i="1"/>
  <c r="K43" i="1"/>
  <c r="K44" i="1"/>
  <c r="K46" i="1"/>
  <c r="K47" i="1"/>
  <c r="K48" i="1"/>
  <c r="K49" i="1"/>
  <c r="K52" i="1"/>
  <c r="K53" i="1"/>
  <c r="K54" i="1"/>
  <c r="K57" i="1"/>
  <c r="K58" i="1"/>
  <c r="K59" i="1"/>
  <c r="K60" i="1"/>
  <c r="K62" i="1"/>
  <c r="K63" i="1"/>
  <c r="K64" i="1"/>
  <c r="K65" i="1"/>
  <c r="K66" i="1"/>
  <c r="K67" i="1"/>
  <c r="K68" i="1"/>
  <c r="K72" i="1"/>
  <c r="K73" i="1"/>
  <c r="K74" i="1"/>
  <c r="K76" i="1"/>
  <c r="K75" i="1"/>
  <c r="K78" i="1"/>
  <c r="K77" i="1"/>
  <c r="K79" i="1"/>
  <c r="K80" i="1"/>
  <c r="K81" i="1"/>
  <c r="K82" i="1"/>
  <c r="K83" i="1"/>
  <c r="K84" i="1"/>
  <c r="K88" i="1"/>
  <c r="K89" i="1"/>
  <c r="K90" i="1"/>
  <c r="K91" i="1"/>
  <c r="K92" i="1"/>
  <c r="K96" i="1"/>
  <c r="K97" i="1"/>
  <c r="K98" i="1"/>
  <c r="K99" i="1"/>
  <c r="K100" i="1"/>
  <c r="K101" i="1"/>
  <c r="K102" i="1"/>
  <c r="K103" i="1"/>
  <c r="K104" i="1"/>
  <c r="K105" i="1"/>
  <c r="K108" i="1"/>
  <c r="K111" i="1"/>
  <c r="K112" i="1"/>
  <c r="K114" i="1"/>
  <c r="K113" i="1"/>
  <c r="K115" i="1"/>
  <c r="K122" i="1"/>
  <c r="K120" i="1"/>
  <c r="K121" i="1"/>
  <c r="K116" i="1"/>
  <c r="K117" i="1"/>
  <c r="K124" i="1"/>
  <c r="K125" i="1"/>
  <c r="K126" i="1"/>
  <c r="K127" i="1"/>
  <c r="K128" i="1"/>
  <c r="K129" i="1"/>
  <c r="K132" i="1"/>
  <c r="K133" i="1"/>
  <c r="K135" i="1"/>
  <c r="K136" i="1"/>
  <c r="K137" i="1"/>
  <c r="K138" i="1"/>
  <c r="K139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J34" i="1"/>
  <c r="J35" i="1"/>
  <c r="J36" i="1"/>
  <c r="J37" i="1"/>
  <c r="J38" i="1"/>
  <c r="J94" i="1"/>
  <c r="J39" i="1"/>
  <c r="J107" i="1"/>
  <c r="J41" i="1"/>
  <c r="J42" i="1"/>
  <c r="J43" i="1"/>
  <c r="J44" i="1"/>
  <c r="J46" i="1"/>
  <c r="J47" i="1"/>
  <c r="J48" i="1"/>
  <c r="J49" i="1"/>
  <c r="J52" i="1"/>
  <c r="J53" i="1"/>
  <c r="J54" i="1"/>
  <c r="J57" i="1"/>
  <c r="J58" i="1"/>
  <c r="J59" i="1"/>
  <c r="J60" i="1"/>
  <c r="J62" i="1"/>
  <c r="J63" i="1"/>
  <c r="J64" i="1"/>
  <c r="J65" i="1"/>
  <c r="J66" i="1"/>
  <c r="J67" i="1"/>
  <c r="J68" i="1"/>
  <c r="J72" i="1"/>
  <c r="J73" i="1"/>
  <c r="J74" i="1"/>
  <c r="J76" i="1"/>
  <c r="J75" i="1"/>
  <c r="J78" i="1"/>
  <c r="J77" i="1"/>
  <c r="J79" i="1"/>
  <c r="J80" i="1"/>
  <c r="J81" i="1"/>
  <c r="J82" i="1"/>
  <c r="J83" i="1"/>
  <c r="J84" i="1"/>
  <c r="J88" i="1"/>
  <c r="J89" i="1"/>
  <c r="J90" i="1"/>
  <c r="J91" i="1"/>
  <c r="J92" i="1"/>
  <c r="J96" i="1"/>
  <c r="J97" i="1"/>
  <c r="J98" i="1"/>
  <c r="J99" i="1"/>
  <c r="J100" i="1"/>
  <c r="J101" i="1"/>
  <c r="J102" i="1"/>
  <c r="J103" i="1"/>
  <c r="J104" i="1"/>
  <c r="J105" i="1"/>
  <c r="J108" i="1"/>
  <c r="J111" i="1"/>
  <c r="J112" i="1"/>
  <c r="J114" i="1"/>
  <c r="J113" i="1"/>
  <c r="J115" i="1"/>
  <c r="J122" i="1"/>
  <c r="J120" i="1"/>
  <c r="J121" i="1"/>
  <c r="J124" i="1"/>
  <c r="J125" i="1"/>
  <c r="J126" i="1"/>
  <c r="J127" i="1"/>
  <c r="J128" i="1"/>
  <c r="J129" i="1"/>
  <c r="J132" i="1"/>
  <c r="J133" i="1"/>
  <c r="J135" i="1"/>
  <c r="J136" i="1"/>
  <c r="J137" i="1"/>
  <c r="J138" i="1"/>
  <c r="J139" i="1"/>
  <c r="N13" i="1"/>
  <c r="N14" i="1"/>
  <c r="N15" i="1"/>
  <c r="N16" i="1"/>
  <c r="N17" i="1"/>
  <c r="N18" i="1"/>
  <c r="N19" i="1"/>
  <c r="N20" i="1"/>
  <c r="N21" i="1"/>
  <c r="N22" i="1"/>
  <c r="N23" i="1"/>
  <c r="N24" i="1"/>
  <c r="N26" i="1"/>
  <c r="N27" i="1"/>
  <c r="N28" i="1"/>
  <c r="N29" i="1"/>
  <c r="N30" i="1"/>
  <c r="N31" i="1"/>
  <c r="N32" i="1"/>
  <c r="N34" i="1"/>
  <c r="N35" i="1"/>
  <c r="N36" i="1"/>
  <c r="N37" i="1"/>
  <c r="N38" i="1"/>
  <c r="N94" i="1"/>
  <c r="N39" i="1"/>
  <c r="N107" i="1"/>
  <c r="N41" i="1"/>
  <c r="N42" i="1"/>
  <c r="N43" i="1"/>
  <c r="N44" i="1"/>
  <c r="N46" i="1"/>
  <c r="N47" i="1"/>
  <c r="N48" i="1"/>
  <c r="N49" i="1"/>
  <c r="N52" i="1"/>
  <c r="N53" i="1"/>
  <c r="N54" i="1"/>
  <c r="N55" i="1"/>
  <c r="N56" i="1"/>
  <c r="N57" i="1"/>
  <c r="N58" i="1"/>
  <c r="N59" i="1"/>
  <c r="N60" i="1"/>
  <c r="N62" i="1"/>
  <c r="N63" i="1"/>
  <c r="N64" i="1"/>
  <c r="N65" i="1"/>
  <c r="N66" i="1"/>
  <c r="N67" i="1"/>
  <c r="N68" i="1"/>
  <c r="N72" i="1"/>
  <c r="N73" i="1"/>
  <c r="N74" i="1"/>
  <c r="N76" i="1"/>
  <c r="N75" i="1"/>
  <c r="N78" i="1"/>
  <c r="N77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5" i="1"/>
  <c r="N96" i="1"/>
  <c r="N97" i="1"/>
  <c r="N98" i="1"/>
  <c r="N99" i="1"/>
  <c r="N100" i="1"/>
  <c r="N101" i="1"/>
  <c r="N102" i="1"/>
  <c r="N103" i="1"/>
  <c r="N104" i="1"/>
  <c r="N105" i="1"/>
  <c r="N108" i="1"/>
  <c r="N109" i="1"/>
  <c r="N110" i="1"/>
  <c r="N111" i="1"/>
  <c r="N112" i="1"/>
  <c r="N114" i="1"/>
  <c r="N113" i="1"/>
  <c r="N115" i="1"/>
  <c r="N122" i="1"/>
  <c r="N120" i="1"/>
  <c r="N121" i="1"/>
  <c r="N116" i="1"/>
  <c r="N117" i="1"/>
  <c r="N124" i="1"/>
  <c r="N125" i="1"/>
  <c r="N126" i="1"/>
  <c r="N127" i="1"/>
  <c r="N128" i="1"/>
  <c r="N129" i="1"/>
  <c r="N130" i="1"/>
  <c r="N132" i="1"/>
  <c r="N133" i="1"/>
  <c r="N134" i="1"/>
  <c r="N135" i="1"/>
  <c r="N136" i="1"/>
  <c r="N137" i="1"/>
  <c r="N138" i="1"/>
  <c r="N12" i="1"/>
  <c r="N11" i="1"/>
  <c r="J11" i="1"/>
  <c r="K11" i="1"/>
</calcChain>
</file>

<file path=xl/sharedStrings.xml><?xml version="1.0" encoding="utf-8"?>
<sst xmlns="http://schemas.openxmlformats.org/spreadsheetml/2006/main" count="347" uniqueCount="203">
  <si>
    <t>CLAY PLANET</t>
  </si>
  <si>
    <t>All prices are per pound</t>
  </si>
  <si>
    <t>5-lbs</t>
  </si>
  <si>
    <t>10-lbs</t>
  </si>
  <si>
    <t>25-lbs</t>
  </si>
  <si>
    <t>Hydrate</t>
  </si>
  <si>
    <t>Oxide</t>
  </si>
  <si>
    <t>Antimony Oxide</t>
  </si>
  <si>
    <t>Sulphate</t>
  </si>
  <si>
    <t>White (Bentolite L10)</t>
  </si>
  <si>
    <t>Bone Ash (dical. phos.)</t>
  </si>
  <si>
    <t>Carbonate (Whiting)</t>
  </si>
  <si>
    <t>Cerium Oxide</t>
  </si>
  <si>
    <t>Chromium Oxide</t>
  </si>
  <si>
    <t>EPK</t>
  </si>
  <si>
    <t>Ione</t>
  </si>
  <si>
    <t>Amador</t>
  </si>
  <si>
    <t>Gold Art</t>
  </si>
  <si>
    <t>Greenstripe</t>
  </si>
  <si>
    <t>Lincoln 8 or 60</t>
  </si>
  <si>
    <t>IMCO 400 or 800</t>
  </si>
  <si>
    <t>Laterite</t>
  </si>
  <si>
    <t>Red Art</t>
  </si>
  <si>
    <t>Tennessee SGP#1</t>
  </si>
  <si>
    <t>Old Hickory M23</t>
  </si>
  <si>
    <t>Seattle Slip</t>
  </si>
  <si>
    <t>Cobalt:</t>
  </si>
  <si>
    <t>Carbonate</t>
  </si>
  <si>
    <t>Copper:</t>
  </si>
  <si>
    <t>Oxide Red</t>
  </si>
  <si>
    <t>Oxide Black</t>
  </si>
  <si>
    <t>Cryolite (Kryolite)</t>
  </si>
  <si>
    <t>Dolomite</t>
  </si>
  <si>
    <t>Custer (Potash)</t>
  </si>
  <si>
    <t>Fluorspar</t>
  </si>
  <si>
    <t>Ferro</t>
  </si>
  <si>
    <t>O’Hommel</t>
  </si>
  <si>
    <t>Pemco</t>
  </si>
  <si>
    <t>P758, P311</t>
  </si>
  <si>
    <t>P54,J6</t>
  </si>
  <si>
    <t>25(259)</t>
  </si>
  <si>
    <t>P25</t>
  </si>
  <si>
    <t>Gerstley Borate</t>
  </si>
  <si>
    <t>Grogs</t>
  </si>
  <si>
    <t xml:space="preserve">Gum: </t>
  </si>
  <si>
    <t>Arabic</t>
  </si>
  <si>
    <t>C.M.C.</t>
  </si>
  <si>
    <t>Vee Gum-T</t>
  </si>
  <si>
    <t>Iron:</t>
  </si>
  <si>
    <t>Chromate</t>
  </si>
  <si>
    <t>Spanish Red</t>
  </si>
  <si>
    <t>Yellow</t>
  </si>
  <si>
    <t>50-lbs</t>
  </si>
  <si>
    <t>100-lbs</t>
  </si>
  <si>
    <t>Lithium Carbonate</t>
  </si>
  <si>
    <t>Macaloid (Beneficiated Bentonite)</t>
  </si>
  <si>
    <t>Magnesium:</t>
  </si>
  <si>
    <t xml:space="preserve">Sulphate (Epsom Salt) </t>
  </si>
  <si>
    <t>Magnetite:</t>
  </si>
  <si>
    <t>Granular</t>
  </si>
  <si>
    <t>Manganese:</t>
  </si>
  <si>
    <t>Dioxide Powdered</t>
  </si>
  <si>
    <t>Mica</t>
  </si>
  <si>
    <t>325 Mesh</t>
  </si>
  <si>
    <t>Molochite</t>
  </si>
  <si>
    <t>Nepheline Syenite</t>
  </si>
  <si>
    <t xml:space="preserve">Nickle: </t>
  </si>
  <si>
    <t>Ochre, Yellow</t>
  </si>
  <si>
    <t>Petalite</t>
  </si>
  <si>
    <t>Pyrophyllite</t>
  </si>
  <si>
    <t>Pumice (Volcanic Ash)</t>
  </si>
  <si>
    <t xml:space="preserve">Rutile: </t>
  </si>
  <si>
    <t>Powder</t>
  </si>
  <si>
    <t>Silicon Carbide:</t>
  </si>
  <si>
    <t xml:space="preserve">Silica (flint) </t>
  </si>
  <si>
    <t>200 Mesh</t>
  </si>
  <si>
    <t>Sand</t>
  </si>
  <si>
    <t>Oklahoma 90/100 Mesh</t>
  </si>
  <si>
    <t>Nevada 50/60 Mesh</t>
  </si>
  <si>
    <t xml:space="preserve">Sodium: </t>
  </si>
  <si>
    <t>Bicarbonate</t>
  </si>
  <si>
    <t>Carbonate (Soda Ash)</t>
  </si>
  <si>
    <t>Nitrate</t>
  </si>
  <si>
    <t xml:space="preserve">Spodumene  </t>
  </si>
  <si>
    <t>Talc</t>
  </si>
  <si>
    <t xml:space="preserve">Tin: </t>
  </si>
  <si>
    <t>Titanium Dioxide</t>
  </si>
  <si>
    <t>Umber, Burnt</t>
  </si>
  <si>
    <t>Volcanic Ash  (Pumice)</t>
  </si>
  <si>
    <t>Whiting  (Calcium Carbonate)</t>
  </si>
  <si>
    <t>Wollastonite</t>
  </si>
  <si>
    <t xml:space="preserve">Zinc: </t>
  </si>
  <si>
    <t>Zircopax Plus (aka Superpax)</t>
  </si>
  <si>
    <t>CAUTION; MANY OF THE ABOVE MATERIALS ARE HIGHLY TOXIC &amp; ALL SHOULD BE HANDLED WITH CARE.</t>
  </si>
  <si>
    <t>Alumina</t>
  </si>
  <si>
    <t>Barium</t>
  </si>
  <si>
    <t>Bentonite</t>
  </si>
  <si>
    <t>Borax Powder</t>
  </si>
  <si>
    <t xml:space="preserve">Calcium </t>
  </si>
  <si>
    <t>C-Red Clay (Carbondale Red)</t>
  </si>
  <si>
    <t>RED</t>
  </si>
  <si>
    <t>FIRE</t>
  </si>
  <si>
    <t>KAOLIN (CHINA CLAY)</t>
  </si>
  <si>
    <t>Kentucky OM-4</t>
  </si>
  <si>
    <t xml:space="preserve">CLAY </t>
  </si>
  <si>
    <t>BALL</t>
  </si>
  <si>
    <t>CLAY</t>
  </si>
  <si>
    <t>OTHER</t>
  </si>
  <si>
    <t>Newman Red</t>
  </si>
  <si>
    <t>Barnard Blackbird Sub.</t>
  </si>
  <si>
    <t>Missouri-Hawthorn Bond</t>
  </si>
  <si>
    <t>Feldspar</t>
  </si>
  <si>
    <t>#6 Tile</t>
  </si>
  <si>
    <t>XX Saggar</t>
  </si>
  <si>
    <t>Vanadium Pentox</t>
  </si>
  <si>
    <t>Strontium Carb</t>
  </si>
  <si>
    <t>Vansil-W30</t>
  </si>
  <si>
    <t>Cost</t>
  </si>
  <si>
    <t>PHX</t>
  </si>
  <si>
    <t xml:space="preserve">THE ABOVE RAW MATERIALS ARE NORMALLY IN STOCK. WE ACCEPT SPECIAL ORDERS FOR MANY OTHERS. </t>
  </si>
  <si>
    <t>Chloride (Stannous)</t>
  </si>
  <si>
    <t>500+lbs</t>
  </si>
  <si>
    <t>www.Clay-Planet.com</t>
  </si>
  <si>
    <t>(8oz = 9.75)</t>
  </si>
  <si>
    <t>(8oz = 7.50)</t>
  </si>
  <si>
    <t>(8oz = 7.25)</t>
  </si>
  <si>
    <t>408-295-3352      408-295-8717 fax</t>
  </si>
  <si>
    <t>RAW MATERIALS PRICE LIST</t>
  </si>
  <si>
    <t>1775 Russell Avenue, Santa Clara, CA 95054</t>
  </si>
  <si>
    <r>
      <t>1-lb</t>
    </r>
    <r>
      <rPr>
        <b/>
        <sz val="9"/>
        <rFont val="Arial"/>
      </rPr>
      <t xml:space="preserve"> </t>
    </r>
  </si>
  <si>
    <t>Mulcoa 35F (35M-Fine)</t>
  </si>
  <si>
    <t>Mulcoa 200 (200M-Fine)</t>
  </si>
  <si>
    <t>Mulcoa 10X18 (10-20)</t>
  </si>
  <si>
    <t>Red Brick (49M-Fine)</t>
  </si>
  <si>
    <t>Mulcoa 20F (20M-Fine)</t>
  </si>
  <si>
    <r>
      <t xml:space="preserve">FRITS - Lead-free  </t>
    </r>
    <r>
      <rPr>
        <i/>
        <sz val="8"/>
        <rFont val="Arial"/>
        <family val="2"/>
      </rPr>
      <t>(Similar - should be tested by user)</t>
    </r>
  </si>
  <si>
    <t>Orange County 30 Mesh</t>
  </si>
  <si>
    <t>Orange County 16 Mesh</t>
  </si>
  <si>
    <t>(Pyrax HS)</t>
  </si>
  <si>
    <t>(8oz = 28.00; 4oz = 19.00)</t>
  </si>
  <si>
    <t>PLASTERS</t>
  </si>
  <si>
    <t>20 Min Casting</t>
  </si>
  <si>
    <t>100#</t>
  </si>
  <si>
    <t>25#</t>
  </si>
  <si>
    <t>50#</t>
  </si>
  <si>
    <t>Pottery #1</t>
  </si>
  <si>
    <t>FGR-95</t>
  </si>
  <si>
    <t>Ultracal-30</t>
  </si>
  <si>
    <t>Cost+</t>
  </si>
  <si>
    <t>Hydrostone</t>
  </si>
  <si>
    <t>Hydrocal White</t>
  </si>
  <si>
    <t>per</t>
  </si>
  <si>
    <t>(8oz = 15.00; 4oz = 9.00)</t>
  </si>
  <si>
    <t>Alberta Slip Clay</t>
  </si>
  <si>
    <t>G-200 (Potash) "NEW"</t>
  </si>
  <si>
    <t>Minspar-200 (Soda/ Kona F4)</t>
  </si>
  <si>
    <t>Kyanite (200M)</t>
  </si>
  <si>
    <t>Mullite (200M)</t>
  </si>
  <si>
    <t>400M</t>
  </si>
  <si>
    <t>&gt;500#</t>
  </si>
  <si>
    <t>&gt;2000#</t>
  </si>
  <si>
    <t>(8oz = 17.50)</t>
  </si>
  <si>
    <t>Ilmenite</t>
  </si>
  <si>
    <t>(8oz = 19.00; 4oz = 10.00)</t>
  </si>
  <si>
    <t>(8oz = 28.00; 4oz = 15.00)</t>
  </si>
  <si>
    <t>(8oz = 18.00; 4oz = 10.00)</t>
  </si>
  <si>
    <t>PV Clay (Plastic Vitrox)</t>
  </si>
  <si>
    <t>Helmer</t>
  </si>
  <si>
    <t>RF-513</t>
  </si>
  <si>
    <t>&gt;500</t>
  </si>
  <si>
    <t xml:space="preserve">Mizzou </t>
  </si>
  <si>
    <t>Kastolite-30</t>
  </si>
  <si>
    <t>(55# bags)</t>
  </si>
  <si>
    <t>Castables</t>
  </si>
  <si>
    <t>Smoothset</t>
  </si>
  <si>
    <t>Mortar</t>
  </si>
  <si>
    <t>55#</t>
  </si>
  <si>
    <t>Borate  (Cadycal) UNTIL GONE</t>
  </si>
  <si>
    <t>UNTIL GONE</t>
  </si>
  <si>
    <t>Opticast</t>
  </si>
  <si>
    <t>IMCO</t>
  </si>
  <si>
    <t>GMB</t>
  </si>
  <si>
    <t>LAG</t>
  </si>
  <si>
    <t>IONE</t>
  </si>
  <si>
    <t>OLD</t>
  </si>
  <si>
    <t>SUPPLIER</t>
  </si>
  <si>
    <t>SHAPE</t>
  </si>
  <si>
    <t>ARL</t>
  </si>
  <si>
    <t>CE</t>
  </si>
  <si>
    <t>PYRO</t>
  </si>
  <si>
    <t>SEA</t>
  </si>
  <si>
    <t>Lead Monosillicate   DISCONTINUED</t>
  </si>
  <si>
    <t>Poineer 2882 (C98)</t>
  </si>
  <si>
    <t>(8oz = 23.00; 4oz = 14.00)</t>
  </si>
  <si>
    <t>USG</t>
  </si>
  <si>
    <t>HARB</t>
  </si>
  <si>
    <t>Calcined Glomax (55#)</t>
  </si>
  <si>
    <t>Grolleg English (55#)</t>
  </si>
  <si>
    <t xml:space="preserve">per </t>
  </si>
  <si>
    <t>100#'s</t>
  </si>
  <si>
    <t>&gt;4000#</t>
  </si>
  <si>
    <t>Cornwall Stone Sub</t>
  </si>
  <si>
    <t>Dioxide Granular 60-80M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</si>
</sst>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_(* #,##0.0000_);_(* \(#,##0.0000\);_(* &quot;-&quot;??_);_(@_)"/>
  </numFmts>
  <fonts count="2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8"/>
      <name val="Arial"/>
    </font>
    <font>
      <b/>
      <sz val="14"/>
      <name val="Impress BT"/>
      <family val="4"/>
    </font>
    <font>
      <sz val="9"/>
      <name val="Arial"/>
    </font>
    <font>
      <b/>
      <u/>
      <sz val="9"/>
      <name val="Arial"/>
    </font>
    <font>
      <b/>
      <sz val="9"/>
      <name val="Arial"/>
    </font>
    <font>
      <i/>
      <sz val="9"/>
      <name val="Arial"/>
    </font>
    <font>
      <u/>
      <sz val="9"/>
      <name val="Arial"/>
    </font>
    <font>
      <i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Impress BT"/>
      <family val="4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0F9F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Alignment="1">
      <alignment horizontal="righ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/>
    <xf numFmtId="2" fontId="11" fillId="0" borderId="0" xfId="0" applyNumberFormat="1" applyFont="1" applyFill="1" applyAlignment="1">
      <alignment horizontal="right"/>
    </xf>
    <xf numFmtId="0" fontId="12" fillId="0" borderId="0" xfId="0" applyFont="1" applyAlignment="1">
      <alignment horizontal="right"/>
    </xf>
    <xf numFmtId="2" fontId="12" fillId="0" borderId="0" xfId="0" applyNumberFormat="1" applyFont="1" applyFill="1" applyAlignment="1">
      <alignment horizontal="right"/>
    </xf>
    <xf numFmtId="0" fontId="11" fillId="0" borderId="0" xfId="0" applyFont="1" applyAlignment="1">
      <alignment horizontal="right"/>
    </xf>
    <xf numFmtId="0" fontId="11" fillId="3" borderId="0" xfId="0" applyFont="1" applyFill="1" applyBorder="1" applyAlignment="1">
      <alignment horizontal="left"/>
    </xf>
    <xf numFmtId="0" fontId="11" fillId="3" borderId="0" xfId="0" applyFont="1" applyFill="1" applyBorder="1"/>
    <xf numFmtId="2" fontId="11" fillId="3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/>
    <xf numFmtId="2" fontId="11" fillId="0" borderId="0" xfId="0" applyNumberFormat="1" applyFont="1" applyFill="1" applyBorder="1" applyAlignment="1">
      <alignment horizontal="right"/>
    </xf>
    <xf numFmtId="2" fontId="11" fillId="3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2" fontId="11" fillId="0" borderId="0" xfId="0" applyNumberFormat="1" applyFont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13" fillId="3" borderId="0" xfId="0" applyFont="1" applyFill="1" applyBorder="1"/>
    <xf numFmtId="2" fontId="13" fillId="3" borderId="0" xfId="0" applyNumberFormat="1" applyFont="1" applyFill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11" fillId="0" borderId="0" xfId="0" applyFont="1" applyBorder="1"/>
    <xf numFmtId="0" fontId="13" fillId="0" borderId="0" xfId="0" applyFont="1" applyBorder="1" applyAlignment="1">
      <alignment horizontal="left"/>
    </xf>
    <xf numFmtId="2" fontId="11" fillId="0" borderId="0" xfId="0" applyNumberFormat="1" applyFont="1" applyFill="1" applyBorder="1" applyAlignment="1">
      <alignment horizontal="left"/>
    </xf>
    <xf numFmtId="0" fontId="14" fillId="3" borderId="0" xfId="0" applyFont="1" applyFill="1" applyBorder="1"/>
    <xf numFmtId="0" fontId="15" fillId="3" borderId="0" xfId="0" applyFont="1" applyFill="1" applyBorder="1" applyAlignment="1">
      <alignment horizontal="left"/>
    </xf>
    <xf numFmtId="0" fontId="11" fillId="3" borderId="0" xfId="0" applyFont="1" applyFill="1"/>
    <xf numFmtId="2" fontId="11" fillId="0" borderId="0" xfId="0" applyNumberFormat="1" applyFont="1" applyFill="1"/>
    <xf numFmtId="0" fontId="15" fillId="3" borderId="0" xfId="0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/>
    <xf numFmtId="0" fontId="11" fillId="0" borderId="0" xfId="0" applyFont="1" applyFill="1"/>
    <xf numFmtId="2" fontId="11" fillId="3" borderId="0" xfId="0" applyNumberFormat="1" applyFont="1" applyFill="1" applyAlignment="1">
      <alignment horizontal="right"/>
    </xf>
    <xf numFmtId="15" fontId="9" fillId="0" borderId="0" xfId="0" applyNumberFormat="1" applyFont="1"/>
    <xf numFmtId="0" fontId="20" fillId="0" borderId="0" xfId="0" applyFont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2" fontId="20" fillId="0" borderId="0" xfId="0" applyNumberFormat="1" applyFont="1"/>
    <xf numFmtId="165" fontId="0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165" fontId="6" fillId="0" borderId="0" xfId="1" applyNumberFormat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165" fontId="0" fillId="0" borderId="0" xfId="1" applyNumberFormat="1" applyFont="1" applyFill="1"/>
    <xf numFmtId="165" fontId="11" fillId="0" borderId="0" xfId="1" applyNumberFormat="1" applyFont="1"/>
    <xf numFmtId="165" fontId="0" fillId="0" borderId="0" xfId="1" applyNumberFormat="1" applyFont="1"/>
    <xf numFmtId="0" fontId="11" fillId="4" borderId="0" xfId="0" applyFont="1" applyFill="1" applyBorder="1" applyAlignment="1">
      <alignment horizontal="left"/>
    </xf>
    <xf numFmtId="0" fontId="11" fillId="4" borderId="0" xfId="0" applyFont="1" applyFill="1" applyBorder="1"/>
    <xf numFmtId="2" fontId="11" fillId="4" borderId="0" xfId="0" applyNumberFormat="1" applyFont="1" applyFill="1" applyBorder="1" applyAlignment="1">
      <alignment horizontal="right"/>
    </xf>
    <xf numFmtId="0" fontId="11" fillId="5" borderId="0" xfId="0" applyFont="1" applyFill="1" applyBorder="1" applyAlignment="1">
      <alignment horizontal="left"/>
    </xf>
    <xf numFmtId="0" fontId="11" fillId="5" borderId="0" xfId="0" applyFont="1" applyFill="1" applyBorder="1"/>
    <xf numFmtId="2" fontId="11" fillId="5" borderId="0" xfId="0" applyNumberFormat="1" applyFont="1" applyFill="1" applyBorder="1" applyAlignment="1">
      <alignment horizontal="right"/>
    </xf>
    <xf numFmtId="165" fontId="0" fillId="5" borderId="0" xfId="1" applyNumberFormat="1" applyFont="1" applyFill="1" applyBorder="1" applyAlignment="1">
      <alignment horizontal="right"/>
    </xf>
    <xf numFmtId="0" fontId="13" fillId="5" borderId="0" xfId="0" applyFont="1" applyFill="1" applyBorder="1" applyAlignment="1">
      <alignment horizontal="left"/>
    </xf>
    <xf numFmtId="0" fontId="20" fillId="5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2" fontId="18" fillId="0" borderId="0" xfId="0" applyNumberFormat="1" applyFont="1"/>
    <xf numFmtId="2" fontId="11" fillId="4" borderId="0" xfId="0" applyNumberFormat="1" applyFont="1" applyFill="1" applyBorder="1" applyAlignment="1">
      <alignment horizontal="left"/>
    </xf>
    <xf numFmtId="2" fontId="11" fillId="5" borderId="0" xfId="0" applyNumberFormat="1" applyFont="1" applyFill="1" applyBorder="1" applyAlignment="1">
      <alignment horizontal="left"/>
    </xf>
    <xf numFmtId="0" fontId="14" fillId="5" borderId="0" xfId="0" applyFont="1" applyFill="1" applyBorder="1"/>
    <xf numFmtId="0" fontId="22" fillId="0" borderId="1" xfId="0" applyFont="1" applyFill="1" applyBorder="1"/>
    <xf numFmtId="0" fontId="20" fillId="3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2" fontId="20" fillId="3" borderId="0" xfId="0" applyNumberFormat="1" applyFont="1" applyFill="1" applyBorder="1" applyAlignment="1">
      <alignment horizontal="left"/>
    </xf>
    <xf numFmtId="0" fontId="6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D0F9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200025</xdr:rowOff>
    </xdr:from>
    <xdr:to>
      <xdr:col>8</xdr:col>
      <xdr:colOff>200025</xdr:colOff>
      <xdr:row>3</xdr:row>
      <xdr:rowOff>38100</xdr:rowOff>
    </xdr:to>
    <xdr:pic>
      <xdr:nvPicPr>
        <xdr:cNvPr id="1030" name="Picture 1" descr="cplogo_2004_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270"/>
        <a:stretch>
          <a:fillRect/>
        </a:stretch>
      </xdr:blipFill>
      <xdr:spPr bwMode="auto">
        <a:xfrm>
          <a:off x="3343275" y="200025"/>
          <a:ext cx="98107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1"/>
  <sheetViews>
    <sheetView tabSelected="1" workbookViewId="0">
      <pane ySplit="9" topLeftCell="A10" activePane="bottomLeft" state="frozenSplit"/>
      <selection pane="bottomLeft" activeCell="K1" sqref="K1"/>
    </sheetView>
  </sheetViews>
  <sheetFormatPr defaultRowHeight="12.75" x14ac:dyDescent="0.2"/>
  <cols>
    <col min="1" max="1" width="2.5703125" style="10" customWidth="1"/>
    <col min="2" max="2" width="12.7109375" customWidth="1"/>
    <col min="3" max="3" width="11.140625" customWidth="1"/>
    <col min="5" max="5" width="6.28515625" customWidth="1"/>
    <col min="6" max="7" width="6.7109375" customWidth="1"/>
    <col min="8" max="8" width="6.5703125" customWidth="1"/>
    <col min="9" max="10" width="6.140625" customWidth="1"/>
    <col min="11" max="11" width="8.7109375" customWidth="1"/>
    <col min="12" max="12" width="7.42578125" style="12" customWidth="1"/>
    <col min="13" max="13" width="11" style="52" customWidth="1"/>
    <col min="14" max="14" width="10.42578125" style="52" customWidth="1"/>
    <col min="15" max="15" width="10.140625" style="10" customWidth="1"/>
    <col min="16" max="17" width="9.140625" style="10"/>
  </cols>
  <sheetData>
    <row r="1" spans="1:71" ht="19.5" x14ac:dyDescent="0.35">
      <c r="B1" s="13" t="s">
        <v>0</v>
      </c>
      <c r="K1" s="46">
        <f>DATE(2014,5,13)</f>
        <v>41772</v>
      </c>
    </row>
    <row r="2" spans="1:71" ht="15" x14ac:dyDescent="0.25">
      <c r="B2" s="14" t="s">
        <v>128</v>
      </c>
    </row>
    <row r="3" spans="1:71" ht="15" x14ac:dyDescent="0.25">
      <c r="B3" s="14" t="s">
        <v>126</v>
      </c>
      <c r="J3" s="43" t="s">
        <v>122</v>
      </c>
    </row>
    <row r="4" spans="1:71" ht="9" customHeight="1" x14ac:dyDescent="0.25">
      <c r="B4" s="1"/>
    </row>
    <row r="5" spans="1:71" ht="15.75" x14ac:dyDescent="0.25">
      <c r="C5" s="15" t="s">
        <v>127</v>
      </c>
    </row>
    <row r="6" spans="1:71" ht="6.75" customHeight="1" x14ac:dyDescent="0.2">
      <c r="B6" s="2"/>
    </row>
    <row r="7" spans="1:71" x14ac:dyDescent="0.2">
      <c r="B7" s="16"/>
      <c r="C7" s="68" t="s">
        <v>1</v>
      </c>
      <c r="D7" s="16"/>
      <c r="E7" s="16"/>
      <c r="F7" s="16"/>
      <c r="G7" s="16"/>
      <c r="H7" s="16"/>
      <c r="I7" s="16"/>
      <c r="J7" s="16"/>
      <c r="K7" s="16"/>
      <c r="L7" s="17"/>
    </row>
    <row r="8" spans="1:71" ht="8.25" customHeight="1" x14ac:dyDescent="0.2"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</row>
    <row r="9" spans="1:71" ht="15.75" x14ac:dyDescent="0.25">
      <c r="B9" s="16"/>
      <c r="C9" s="16"/>
      <c r="D9" s="16"/>
      <c r="E9" s="16"/>
      <c r="F9" s="18" t="s">
        <v>129</v>
      </c>
      <c r="G9" s="18" t="s">
        <v>2</v>
      </c>
      <c r="H9" s="18" t="s">
        <v>3</v>
      </c>
      <c r="I9" s="18" t="s">
        <v>4</v>
      </c>
      <c r="J9" s="18" t="s">
        <v>52</v>
      </c>
      <c r="K9" s="18" t="s">
        <v>53</v>
      </c>
      <c r="L9" s="19" t="s">
        <v>121</v>
      </c>
      <c r="M9" s="53" t="s">
        <v>117</v>
      </c>
      <c r="N9" s="53" t="s">
        <v>118</v>
      </c>
      <c r="O9" s="73" t="s">
        <v>185</v>
      </c>
    </row>
    <row r="10" spans="1:71" ht="6.75" customHeight="1" x14ac:dyDescent="0.2">
      <c r="B10" s="16"/>
      <c r="C10" s="16"/>
      <c r="D10" s="16"/>
      <c r="E10" s="16"/>
      <c r="F10" s="20"/>
      <c r="G10" s="20"/>
      <c r="H10" s="20"/>
      <c r="I10" s="20"/>
      <c r="J10" s="20"/>
      <c r="K10" s="20"/>
      <c r="L10" s="17"/>
    </row>
    <row r="11" spans="1:71" s="8" customFormat="1" x14ac:dyDescent="0.2">
      <c r="A11" s="10"/>
      <c r="B11" s="62" t="s">
        <v>94</v>
      </c>
      <c r="C11" s="62" t="s">
        <v>5</v>
      </c>
      <c r="D11" s="63"/>
      <c r="E11" s="63"/>
      <c r="F11" s="64">
        <f>IF(ROUNDUP(M11/(1-0.55)+(1.6),1)&gt;2.5,ROUNDUP(M11/(1-0.55)+(1.6),1),2.5)</f>
        <v>3.8</v>
      </c>
      <c r="G11" s="64">
        <f t="shared" ref="G11:G20" si="0">IF(ROUNDUP(M11/(1-0.5)+(1.6/5),1)&gt;1,ROUNDUP(M11/(1-0.5)+(1.6/5),1),1)</f>
        <v>2.2999999999999998</v>
      </c>
      <c r="H11" s="64">
        <f>IF(ROUNDUP(M11/(1-0.45)+(1.6/10),1)&gt;0.6,ROUNDUP(M11/(1-0.45)+(1.6/10),1),0.6)</f>
        <v>2</v>
      </c>
      <c r="I11" s="64">
        <f t="shared" ref="I11:I52" si="1">IF(ROUNDUP(M11/(1-0.4)+(1.6/25),1)&gt;0.42,ROUNDUP(M11/(1-0.4)+(1.6/25),1),0.42)</f>
        <v>1.8</v>
      </c>
      <c r="J11" s="64">
        <f>M11/(1-0.35)</f>
        <v>1.523076923076923</v>
      </c>
      <c r="K11" s="64">
        <f>M11/(1-0.3)</f>
        <v>1.4142857142857144</v>
      </c>
      <c r="L11" s="64">
        <f t="shared" ref="L11:L20" si="2">ROUNDUP(M11/(1-0.25),2)</f>
        <v>1.32</v>
      </c>
      <c r="M11" s="54">
        <v>0.99</v>
      </c>
      <c r="N11" s="55">
        <f>M11/(1-0.1)</f>
        <v>1.0999999999999999</v>
      </c>
      <c r="O11" s="10" t="s">
        <v>182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x14ac:dyDescent="0.2">
      <c r="B12" s="59"/>
      <c r="C12" s="59" t="s">
        <v>6</v>
      </c>
      <c r="D12" s="60"/>
      <c r="E12" s="60"/>
      <c r="F12" s="61">
        <f t="shared" ref="F12:F52" si="3">IF(ROUNDUP(M12/(1-0.55)+(1.6),1)&gt;2.5,ROUNDUP(M12/(1-0.55)+(1.6),1),2.5)</f>
        <v>3.7</v>
      </c>
      <c r="G12" s="61">
        <f t="shared" si="0"/>
        <v>2.2000000000000002</v>
      </c>
      <c r="H12" s="61">
        <f t="shared" ref="H12:H52" si="4">IF(ROUNDUP(M12/(1-0.45)+(1.6/10),1)&gt;0.6,ROUNDUP(M12/(1-0.45)+(1.6/10),1),0.6)</f>
        <v>1.9000000000000001</v>
      </c>
      <c r="I12" s="61">
        <f t="shared" si="1"/>
        <v>1.7000000000000002</v>
      </c>
      <c r="J12" s="61">
        <f t="shared" ref="J12:J52" si="5">M12/(1-0.35)</f>
        <v>1.4307692307692308</v>
      </c>
      <c r="K12" s="61">
        <f t="shared" ref="K12:K52" si="6">M12/(1-0.3)</f>
        <v>1.3285714285714287</v>
      </c>
      <c r="L12" s="61">
        <f t="shared" si="2"/>
        <v>1.24</v>
      </c>
      <c r="M12" s="55">
        <v>0.93</v>
      </c>
      <c r="N12" s="55">
        <f>M12/(1-0.1)</f>
        <v>1.0333333333333334</v>
      </c>
      <c r="O12" s="10" t="s">
        <v>182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s="8" customFormat="1" x14ac:dyDescent="0.2">
      <c r="A13" s="10"/>
      <c r="B13" s="62" t="s">
        <v>7</v>
      </c>
      <c r="C13" s="62"/>
      <c r="D13" s="63"/>
      <c r="E13" s="63"/>
      <c r="F13" s="64">
        <f t="shared" si="3"/>
        <v>27.6</v>
      </c>
      <c r="G13" s="64">
        <f t="shared" si="0"/>
        <v>23.7</v>
      </c>
      <c r="H13" s="64">
        <f t="shared" si="4"/>
        <v>21.5</v>
      </c>
      <c r="I13" s="64">
        <f t="shared" si="1"/>
        <v>19.600000000000001</v>
      </c>
      <c r="J13" s="64">
        <f t="shared" si="5"/>
        <v>17.984615384615385</v>
      </c>
      <c r="K13" s="64">
        <f t="shared" si="6"/>
        <v>16.7</v>
      </c>
      <c r="L13" s="64">
        <f t="shared" si="2"/>
        <v>15.59</v>
      </c>
      <c r="M13" s="55">
        <v>11.69</v>
      </c>
      <c r="N13" s="55">
        <f t="shared" ref="N13:N73" si="7">M13/(1-0.1)</f>
        <v>12.988888888888887</v>
      </c>
      <c r="O13" s="10" t="s">
        <v>182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x14ac:dyDescent="0.2">
      <c r="B14" s="59" t="s">
        <v>95</v>
      </c>
      <c r="C14" s="59" t="s">
        <v>27</v>
      </c>
      <c r="D14" s="60"/>
      <c r="E14" s="60"/>
      <c r="F14" s="61">
        <f t="shared" si="3"/>
        <v>3.5</v>
      </c>
      <c r="G14" s="61">
        <f t="shared" si="0"/>
        <v>2</v>
      </c>
      <c r="H14" s="61">
        <f t="shared" si="4"/>
        <v>1.7000000000000002</v>
      </c>
      <c r="I14" s="61">
        <f t="shared" si="1"/>
        <v>1.5</v>
      </c>
      <c r="J14" s="61">
        <f t="shared" si="5"/>
        <v>1.2615384615384615</v>
      </c>
      <c r="K14" s="61">
        <f t="shared" si="6"/>
        <v>1.1714285714285715</v>
      </c>
      <c r="L14" s="61">
        <f t="shared" si="2"/>
        <v>1.1000000000000001</v>
      </c>
      <c r="M14" s="55">
        <v>0.82</v>
      </c>
      <c r="N14" s="55">
        <f t="shared" si="7"/>
        <v>0.91111111111111098</v>
      </c>
      <c r="O14" s="10" t="s">
        <v>182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s="8" customFormat="1" x14ac:dyDescent="0.2">
      <c r="A15" s="10"/>
      <c r="B15" s="62"/>
      <c r="C15" s="62" t="s">
        <v>8</v>
      </c>
      <c r="D15" s="63"/>
      <c r="E15" s="63"/>
      <c r="F15" s="64">
        <f t="shared" si="3"/>
        <v>3.8000000000000003</v>
      </c>
      <c r="G15" s="64">
        <f t="shared" si="0"/>
        <v>2.3000000000000003</v>
      </c>
      <c r="H15" s="64">
        <f t="shared" si="4"/>
        <v>2</v>
      </c>
      <c r="I15" s="64">
        <f t="shared" si="1"/>
        <v>1.7000000000000002</v>
      </c>
      <c r="J15" s="64">
        <f t="shared" si="5"/>
        <v>1.4769230769230768</v>
      </c>
      <c r="K15" s="64">
        <f t="shared" si="6"/>
        <v>1.3714285714285714</v>
      </c>
      <c r="L15" s="64">
        <f t="shared" si="2"/>
        <v>1.28</v>
      </c>
      <c r="M15" s="55">
        <v>0.96</v>
      </c>
      <c r="N15" s="55">
        <f t="shared" si="7"/>
        <v>1.0666666666666667</v>
      </c>
      <c r="O15" s="10" t="s">
        <v>182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s="10" customFormat="1" x14ac:dyDescent="0.2">
      <c r="B16" s="59" t="s">
        <v>96</v>
      </c>
      <c r="C16" s="59" t="s">
        <v>63</v>
      </c>
      <c r="D16" s="60"/>
      <c r="E16" s="60"/>
      <c r="F16" s="61">
        <f t="shared" si="3"/>
        <v>2.5</v>
      </c>
      <c r="G16" s="61">
        <f t="shared" si="0"/>
        <v>1</v>
      </c>
      <c r="H16" s="61">
        <f t="shared" si="4"/>
        <v>0.7</v>
      </c>
      <c r="I16" s="61">
        <f t="shared" si="1"/>
        <v>0.6</v>
      </c>
      <c r="J16" s="61">
        <f t="shared" si="5"/>
        <v>0.45538461538461533</v>
      </c>
      <c r="K16" s="61">
        <f t="shared" si="6"/>
        <v>0.42285714285714288</v>
      </c>
      <c r="L16" s="61">
        <f t="shared" si="2"/>
        <v>0.4</v>
      </c>
      <c r="M16" s="55">
        <v>0.29599999999999999</v>
      </c>
      <c r="N16" s="55">
        <f t="shared" si="7"/>
        <v>0.32888888888888884</v>
      </c>
      <c r="O16" s="10" t="s">
        <v>182</v>
      </c>
    </row>
    <row r="17" spans="1:71" s="8" customFormat="1" x14ac:dyDescent="0.2">
      <c r="A17" s="10"/>
      <c r="B17" s="62"/>
      <c r="C17" s="62" t="s">
        <v>55</v>
      </c>
      <c r="D17" s="63"/>
      <c r="E17" s="63"/>
      <c r="F17" s="64">
        <f t="shared" si="3"/>
        <v>14.299999999999999</v>
      </c>
      <c r="G17" s="64">
        <f t="shared" si="0"/>
        <v>11.799999999999999</v>
      </c>
      <c r="H17" s="64">
        <f t="shared" si="4"/>
        <v>10.6</v>
      </c>
      <c r="I17" s="64">
        <f t="shared" si="1"/>
        <v>9.6</v>
      </c>
      <c r="J17" s="64">
        <f t="shared" si="5"/>
        <v>8.7692307692307701</v>
      </c>
      <c r="K17" s="64">
        <f t="shared" si="6"/>
        <v>8.1428571428571441</v>
      </c>
      <c r="L17" s="64">
        <f t="shared" si="2"/>
        <v>7.6</v>
      </c>
      <c r="M17" s="52">
        <v>5.7</v>
      </c>
      <c r="N17" s="52">
        <f t="shared" si="7"/>
        <v>6.333333333333333</v>
      </c>
      <c r="O17" s="10" t="s">
        <v>182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x14ac:dyDescent="0.2">
      <c r="B18" s="59"/>
      <c r="C18" s="59" t="s">
        <v>9</v>
      </c>
      <c r="D18" s="60"/>
      <c r="E18" s="60"/>
      <c r="F18" s="61">
        <f t="shared" si="3"/>
        <v>2.8</v>
      </c>
      <c r="G18" s="61">
        <f t="shared" si="0"/>
        <v>1.4</v>
      </c>
      <c r="H18" s="61">
        <f t="shared" si="4"/>
        <v>1.2000000000000002</v>
      </c>
      <c r="I18" s="61">
        <f t="shared" si="1"/>
        <v>1</v>
      </c>
      <c r="J18" s="61">
        <f t="shared" si="5"/>
        <v>0.83076923076923082</v>
      </c>
      <c r="K18" s="61">
        <f t="shared" si="6"/>
        <v>0.77142857142857157</v>
      </c>
      <c r="L18" s="61">
        <f t="shared" si="2"/>
        <v>0.72</v>
      </c>
      <c r="M18" s="52">
        <v>0.54</v>
      </c>
      <c r="N18" s="52">
        <f t="shared" si="7"/>
        <v>0.6</v>
      </c>
      <c r="O18" s="10" t="s">
        <v>182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s="8" customFormat="1" x14ac:dyDescent="0.2">
      <c r="A19" s="10"/>
      <c r="B19" s="62" t="s">
        <v>10</v>
      </c>
      <c r="C19" s="62"/>
      <c r="D19" s="63"/>
      <c r="E19" s="63"/>
      <c r="F19" s="64">
        <f t="shared" si="3"/>
        <v>3.3000000000000003</v>
      </c>
      <c r="G19" s="64">
        <f t="shared" si="0"/>
        <v>1.8</v>
      </c>
      <c r="H19" s="64">
        <f t="shared" si="4"/>
        <v>1.5</v>
      </c>
      <c r="I19" s="64">
        <f t="shared" si="1"/>
        <v>1.3</v>
      </c>
      <c r="J19" s="64">
        <f t="shared" si="5"/>
        <v>1.1230769230769231</v>
      </c>
      <c r="K19" s="64">
        <f t="shared" si="6"/>
        <v>1.0428571428571429</v>
      </c>
      <c r="L19" s="64">
        <f t="shared" si="2"/>
        <v>0.98</v>
      </c>
      <c r="M19" s="52">
        <v>0.73</v>
      </c>
      <c r="N19" s="52">
        <f t="shared" si="7"/>
        <v>0.81111111111111112</v>
      </c>
      <c r="O19" s="10" t="s">
        <v>182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x14ac:dyDescent="0.2">
      <c r="B20" s="59" t="s">
        <v>97</v>
      </c>
      <c r="C20" s="59"/>
      <c r="D20" s="60"/>
      <c r="E20" s="60"/>
      <c r="F20" s="61">
        <f t="shared" si="3"/>
        <v>3.6</v>
      </c>
      <c r="G20" s="61">
        <f t="shared" si="0"/>
        <v>2.2000000000000002</v>
      </c>
      <c r="H20" s="61">
        <f t="shared" si="4"/>
        <v>1.8</v>
      </c>
      <c r="I20" s="61">
        <f t="shared" si="1"/>
        <v>1.6</v>
      </c>
      <c r="J20" s="61">
        <f t="shared" si="5"/>
        <v>1.3846153846153846</v>
      </c>
      <c r="K20" s="61">
        <f t="shared" si="6"/>
        <v>1.2857142857142858</v>
      </c>
      <c r="L20" s="61">
        <f t="shared" si="2"/>
        <v>1.2</v>
      </c>
      <c r="M20" s="52">
        <v>0.9</v>
      </c>
      <c r="N20" s="52">
        <f t="shared" si="7"/>
        <v>1</v>
      </c>
      <c r="O20" s="10" t="s">
        <v>182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x14ac:dyDescent="0.2">
      <c r="B21" s="24" t="s">
        <v>98</v>
      </c>
      <c r="C21" s="24" t="s">
        <v>11</v>
      </c>
      <c r="D21" s="25"/>
      <c r="E21" s="25"/>
      <c r="F21" s="26">
        <f t="shared" si="3"/>
        <v>2.5</v>
      </c>
      <c r="G21" s="26">
        <f>IF(ROUNDUP(M21/(1-0.5)+(1.6/5),1)&gt;1,ROUNDUP(M21/(1-0.5)+(1.6/5),1),1)</f>
        <v>1</v>
      </c>
      <c r="H21" s="26">
        <f t="shared" si="4"/>
        <v>0.6</v>
      </c>
      <c r="I21" s="26">
        <f t="shared" si="1"/>
        <v>0.42</v>
      </c>
      <c r="J21" s="26">
        <f t="shared" si="5"/>
        <v>0.23076923076923075</v>
      </c>
      <c r="K21" s="26">
        <f t="shared" si="6"/>
        <v>0.2142857142857143</v>
      </c>
      <c r="L21" s="26">
        <f>ROUNDUP(M21/(1-0.25),2)</f>
        <v>0.2</v>
      </c>
      <c r="M21" s="52">
        <v>0.15</v>
      </c>
      <c r="N21" s="52">
        <f t="shared" si="7"/>
        <v>0.16666666666666666</v>
      </c>
      <c r="O21" s="10" t="s">
        <v>182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s="8" customFormat="1" x14ac:dyDescent="0.2">
      <c r="A22" s="10"/>
      <c r="B22" s="21"/>
      <c r="C22" s="21" t="s">
        <v>177</v>
      </c>
      <c r="D22" s="22"/>
      <c r="E22" s="22"/>
      <c r="F22" s="23">
        <f t="shared" si="3"/>
        <v>4.3</v>
      </c>
      <c r="G22" s="23">
        <f t="shared" ref="G22:G49" si="8">IF(ROUNDUP(M22/(1-0.5)+(1.6/5),1)&gt;1,ROUNDUP(M22/(1-0.5)+(1.6/5),1),1)</f>
        <v>2.8000000000000003</v>
      </c>
      <c r="H22" s="23">
        <f t="shared" si="4"/>
        <v>2.4</v>
      </c>
      <c r="I22" s="23">
        <f t="shared" si="1"/>
        <v>2.1</v>
      </c>
      <c r="J22" s="23">
        <f t="shared" si="5"/>
        <v>1.846153846153846</v>
      </c>
      <c r="K22" s="23">
        <f t="shared" si="6"/>
        <v>1.7142857142857144</v>
      </c>
      <c r="L22" s="23">
        <f>ROUNDUP(M22/(1-0.25),2)</f>
        <v>1.6</v>
      </c>
      <c r="M22" s="52">
        <v>1.2</v>
      </c>
      <c r="N22" s="52">
        <f t="shared" si="7"/>
        <v>1.3333333333333333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x14ac:dyDescent="0.2">
      <c r="B23" s="24" t="s">
        <v>12</v>
      </c>
      <c r="C23" s="24" t="s">
        <v>178</v>
      </c>
      <c r="D23" s="25"/>
      <c r="E23" s="25"/>
      <c r="F23" s="26">
        <f t="shared" si="3"/>
        <v>17.200000000000003</v>
      </c>
      <c r="G23" s="26">
        <f t="shared" si="8"/>
        <v>14.4</v>
      </c>
      <c r="H23" s="26">
        <f t="shared" si="4"/>
        <v>12.9</v>
      </c>
      <c r="I23" s="26">
        <f t="shared" si="1"/>
        <v>11.799999999999999</v>
      </c>
      <c r="J23" s="26">
        <f t="shared" si="5"/>
        <v>10.769230769230768</v>
      </c>
      <c r="K23" s="26">
        <f t="shared" si="6"/>
        <v>10</v>
      </c>
      <c r="L23" s="26">
        <f>ROUNDUP(M23/(1-0.25),2)</f>
        <v>9.34</v>
      </c>
      <c r="M23" s="52">
        <v>7</v>
      </c>
      <c r="N23" s="52">
        <f t="shared" si="7"/>
        <v>7.7777777777777777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s="8" customFormat="1" x14ac:dyDescent="0.2">
      <c r="A24" s="10"/>
      <c r="B24" s="21" t="s">
        <v>13</v>
      </c>
      <c r="C24" s="21"/>
      <c r="D24" s="22"/>
      <c r="E24" s="22"/>
      <c r="F24" s="23">
        <f t="shared" si="3"/>
        <v>18.8</v>
      </c>
      <c r="G24" s="23">
        <f t="shared" si="8"/>
        <v>15.799999999999999</v>
      </c>
      <c r="H24" s="23">
        <f t="shared" si="4"/>
        <v>14.2</v>
      </c>
      <c r="I24" s="23">
        <f t="shared" si="1"/>
        <v>13</v>
      </c>
      <c r="J24" s="23">
        <f t="shared" si="5"/>
        <v>11.86153846153846</v>
      </c>
      <c r="K24" s="23">
        <f t="shared" si="6"/>
        <v>11.014285714285714</v>
      </c>
      <c r="L24" s="23">
        <f>ROUNDUP(M24/(1-0.25),2)</f>
        <v>10.28</v>
      </c>
      <c r="M24" s="52">
        <v>7.71</v>
      </c>
      <c r="N24" s="52">
        <f t="shared" si="7"/>
        <v>8.5666666666666664</v>
      </c>
      <c r="O24" s="10" t="s">
        <v>182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x14ac:dyDescent="0.2">
      <c r="B25" s="28" t="s">
        <v>104</v>
      </c>
      <c r="C25" s="28" t="s">
        <v>102</v>
      </c>
      <c r="D25" s="25"/>
      <c r="E25" s="25"/>
      <c r="F25" s="26"/>
      <c r="G25" s="26"/>
      <c r="H25" s="26"/>
      <c r="I25" s="26"/>
      <c r="J25" s="26"/>
      <c r="K25" s="26"/>
      <c r="L25" s="26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s="8" customFormat="1" x14ac:dyDescent="0.2">
      <c r="A26" s="10"/>
      <c r="B26" s="21"/>
      <c r="C26" s="21" t="s">
        <v>112</v>
      </c>
      <c r="D26" s="22"/>
      <c r="E26" s="22"/>
      <c r="F26" s="23">
        <f t="shared" si="3"/>
        <v>2.5</v>
      </c>
      <c r="G26" s="23">
        <f t="shared" si="8"/>
        <v>1</v>
      </c>
      <c r="H26" s="23">
        <f t="shared" si="4"/>
        <v>0.7</v>
      </c>
      <c r="I26" s="23">
        <f t="shared" si="1"/>
        <v>0.5</v>
      </c>
      <c r="J26" s="23">
        <f t="shared" si="5"/>
        <v>0.38461538461538458</v>
      </c>
      <c r="K26" s="23">
        <f t="shared" si="6"/>
        <v>0.35714285714285715</v>
      </c>
      <c r="L26" s="23">
        <f t="shared" ref="L26:L32" si="9">ROUNDUP(M26/(1-0.25),2)</f>
        <v>0.34</v>
      </c>
      <c r="M26" s="52">
        <v>0.25</v>
      </c>
      <c r="N26" s="52">
        <f t="shared" si="7"/>
        <v>0.27777777777777779</v>
      </c>
      <c r="O26" s="10" t="s">
        <v>182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x14ac:dyDescent="0.2">
      <c r="B27" s="24"/>
      <c r="C27" s="24" t="s">
        <v>14</v>
      </c>
      <c r="D27" s="25"/>
      <c r="E27" s="25"/>
      <c r="F27" s="26">
        <f t="shared" si="3"/>
        <v>2.5</v>
      </c>
      <c r="G27" s="26">
        <f t="shared" si="8"/>
        <v>1</v>
      </c>
      <c r="H27" s="26">
        <f t="shared" si="4"/>
        <v>0.7</v>
      </c>
      <c r="I27" s="26">
        <f t="shared" si="1"/>
        <v>0.6</v>
      </c>
      <c r="J27" s="26">
        <f t="shared" si="5"/>
        <v>0.40923076923076923</v>
      </c>
      <c r="K27" s="26">
        <f t="shared" si="6"/>
        <v>0.38000000000000006</v>
      </c>
      <c r="L27" s="26">
        <f t="shared" si="9"/>
        <v>0.36</v>
      </c>
      <c r="M27" s="52">
        <v>0.26600000000000001</v>
      </c>
      <c r="N27" s="52">
        <f t="shared" si="7"/>
        <v>0.29555555555555557</v>
      </c>
      <c r="O27" s="10" t="s">
        <v>180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s="8" customFormat="1" x14ac:dyDescent="0.2">
      <c r="A28" s="10"/>
      <c r="B28" s="21"/>
      <c r="C28" s="21" t="s">
        <v>15</v>
      </c>
      <c r="D28" s="22"/>
      <c r="E28" s="22"/>
      <c r="F28" s="23">
        <f t="shared" si="3"/>
        <v>2.5</v>
      </c>
      <c r="G28" s="23">
        <f t="shared" si="8"/>
        <v>1</v>
      </c>
      <c r="H28" s="23">
        <f t="shared" si="4"/>
        <v>0.6</v>
      </c>
      <c r="I28" s="23">
        <f t="shared" si="1"/>
        <v>0.42</v>
      </c>
      <c r="J28" s="23">
        <f t="shared" si="5"/>
        <v>0.15384615384615385</v>
      </c>
      <c r="K28" s="23">
        <f t="shared" si="6"/>
        <v>0.14285714285714288</v>
      </c>
      <c r="L28" s="23">
        <f t="shared" si="9"/>
        <v>0.14000000000000001</v>
      </c>
      <c r="M28" s="52">
        <v>0.1</v>
      </c>
      <c r="N28" s="52">
        <f t="shared" si="7"/>
        <v>0.11111111111111112</v>
      </c>
      <c r="O28" s="10" t="s">
        <v>183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x14ac:dyDescent="0.2">
      <c r="B29" s="24"/>
      <c r="C29" s="75" t="s">
        <v>196</v>
      </c>
      <c r="D29" s="25"/>
      <c r="E29" s="25"/>
      <c r="F29" s="26">
        <f t="shared" si="3"/>
        <v>3.5</v>
      </c>
      <c r="G29" s="26">
        <f t="shared" si="8"/>
        <v>2</v>
      </c>
      <c r="H29" s="26">
        <f t="shared" si="4"/>
        <v>1.7000000000000002</v>
      </c>
      <c r="I29" s="26">
        <f t="shared" si="1"/>
        <v>1.5</v>
      </c>
      <c r="J29" s="26">
        <f t="shared" si="5"/>
        <v>1.2615384615384615</v>
      </c>
      <c r="K29" s="26">
        <f t="shared" si="6"/>
        <v>1.1714285714285715</v>
      </c>
      <c r="L29" s="26">
        <f t="shared" si="9"/>
        <v>1.1000000000000001</v>
      </c>
      <c r="M29" s="52">
        <v>0.82</v>
      </c>
      <c r="N29" s="52">
        <f t="shared" si="7"/>
        <v>0.91111111111111098</v>
      </c>
      <c r="O29" s="10" t="s">
        <v>182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s="8" customFormat="1" x14ac:dyDescent="0.2">
      <c r="A30" s="10"/>
      <c r="B30" s="21"/>
      <c r="C30" s="74" t="s">
        <v>197</v>
      </c>
      <c r="D30" s="22"/>
      <c r="E30" s="22"/>
      <c r="F30" s="23">
        <f t="shared" si="3"/>
        <v>2.6</v>
      </c>
      <c r="G30" s="23">
        <f t="shared" si="8"/>
        <v>1.2000000000000002</v>
      </c>
      <c r="H30" s="23">
        <f t="shared" si="4"/>
        <v>1</v>
      </c>
      <c r="I30" s="23">
        <f t="shared" si="1"/>
        <v>0.79999999999999993</v>
      </c>
      <c r="J30" s="23">
        <f t="shared" si="5"/>
        <v>0.64615384615384608</v>
      </c>
      <c r="K30" s="23">
        <f t="shared" si="6"/>
        <v>0.6</v>
      </c>
      <c r="L30" s="23">
        <f t="shared" si="9"/>
        <v>0.56000000000000005</v>
      </c>
      <c r="M30" s="52">
        <v>0.42</v>
      </c>
      <c r="N30" s="52">
        <f t="shared" si="7"/>
        <v>0.46666666666666662</v>
      </c>
      <c r="O30" s="10" t="s">
        <v>182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x14ac:dyDescent="0.2">
      <c r="B31" s="24"/>
      <c r="C31" s="24" t="s">
        <v>167</v>
      </c>
      <c r="D31" s="25"/>
      <c r="E31" s="25"/>
      <c r="F31" s="26">
        <f t="shared" si="3"/>
        <v>2.5</v>
      </c>
      <c r="G31" s="26">
        <f t="shared" si="8"/>
        <v>1</v>
      </c>
      <c r="H31" s="26">
        <f t="shared" si="4"/>
        <v>0.79999999999999993</v>
      </c>
      <c r="I31" s="26">
        <f t="shared" si="1"/>
        <v>0.6</v>
      </c>
      <c r="J31" s="26">
        <f t="shared" si="5"/>
        <v>0.46923076923076923</v>
      </c>
      <c r="K31" s="26">
        <f t="shared" si="6"/>
        <v>0.43571428571428572</v>
      </c>
      <c r="L31" s="26">
        <f t="shared" si="9"/>
        <v>0.41000000000000003</v>
      </c>
      <c r="M31" s="52">
        <v>0.30499999999999999</v>
      </c>
      <c r="N31" s="52">
        <f t="shared" si="7"/>
        <v>0.33888888888888885</v>
      </c>
      <c r="O31" s="10" t="s">
        <v>182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s="8" customFormat="1" x14ac:dyDescent="0.2">
      <c r="A32" s="10"/>
      <c r="B32" s="21"/>
      <c r="C32" s="21" t="s">
        <v>179</v>
      </c>
      <c r="D32" s="22"/>
      <c r="E32" s="22"/>
      <c r="F32" s="23">
        <f t="shared" si="3"/>
        <v>2.5</v>
      </c>
      <c r="G32" s="23">
        <f t="shared" si="8"/>
        <v>1</v>
      </c>
      <c r="H32" s="23">
        <f t="shared" si="4"/>
        <v>0.6</v>
      </c>
      <c r="I32" s="23">
        <f t="shared" si="1"/>
        <v>0.5</v>
      </c>
      <c r="J32" s="23">
        <f t="shared" si="5"/>
        <v>0.3692307692307692</v>
      </c>
      <c r="K32" s="23">
        <f t="shared" si="6"/>
        <v>0.34285714285714286</v>
      </c>
      <c r="L32" s="23">
        <f t="shared" si="9"/>
        <v>0.32</v>
      </c>
      <c r="M32" s="52">
        <v>0.24</v>
      </c>
      <c r="N32" s="52">
        <f t="shared" si="7"/>
        <v>0.26666666666666666</v>
      </c>
      <c r="O32" s="10" t="s">
        <v>182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x14ac:dyDescent="0.2">
      <c r="B33" s="28" t="s">
        <v>104</v>
      </c>
      <c r="C33" s="28" t="s">
        <v>101</v>
      </c>
      <c r="D33" s="25"/>
      <c r="E33" s="25"/>
      <c r="F33" s="26"/>
      <c r="G33" s="26"/>
      <c r="H33" s="26"/>
      <c r="I33" s="26"/>
      <c r="J33" s="26"/>
      <c r="K33" s="26"/>
      <c r="L33" s="26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s="8" customFormat="1" x14ac:dyDescent="0.2">
      <c r="A34" s="10"/>
      <c r="B34" s="21"/>
      <c r="C34" s="21" t="s">
        <v>16</v>
      </c>
      <c r="D34" s="22"/>
      <c r="E34" s="22"/>
      <c r="F34" s="23">
        <f t="shared" si="3"/>
        <v>2.5</v>
      </c>
      <c r="G34" s="23">
        <f t="shared" si="8"/>
        <v>1</v>
      </c>
      <c r="H34" s="23">
        <f t="shared" si="4"/>
        <v>0.6</v>
      </c>
      <c r="I34" s="23">
        <f t="shared" si="1"/>
        <v>0.42</v>
      </c>
      <c r="J34" s="23">
        <f t="shared" si="5"/>
        <v>0.15384615384615385</v>
      </c>
      <c r="K34" s="23">
        <f t="shared" si="6"/>
        <v>0.14285714285714288</v>
      </c>
      <c r="L34" s="23">
        <f t="shared" ref="L34:L39" si="10">ROUNDUP(M34/(1-0.25),2)</f>
        <v>0.14000000000000001</v>
      </c>
      <c r="M34" s="52">
        <v>0.1</v>
      </c>
      <c r="N34" s="52">
        <f t="shared" si="7"/>
        <v>0.11111111111111112</v>
      </c>
      <c r="O34" s="10" t="s">
        <v>183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x14ac:dyDescent="0.2">
      <c r="B35" s="24"/>
      <c r="C35" s="24" t="s">
        <v>17</v>
      </c>
      <c r="D35" s="25"/>
      <c r="E35" s="25"/>
      <c r="F35" s="26">
        <f t="shared" si="3"/>
        <v>2.5</v>
      </c>
      <c r="G35" s="26">
        <f t="shared" si="8"/>
        <v>1</v>
      </c>
      <c r="H35" s="26">
        <f t="shared" si="4"/>
        <v>0.6</v>
      </c>
      <c r="I35" s="26">
        <f t="shared" si="1"/>
        <v>0.5</v>
      </c>
      <c r="J35" s="26">
        <f t="shared" si="5"/>
        <v>0.36</v>
      </c>
      <c r="K35" s="26">
        <f t="shared" si="6"/>
        <v>0.33428571428571435</v>
      </c>
      <c r="L35" s="26">
        <f t="shared" si="10"/>
        <v>0.32</v>
      </c>
      <c r="M35" s="52">
        <v>0.23400000000000001</v>
      </c>
      <c r="N35" s="52">
        <f t="shared" si="7"/>
        <v>0.26</v>
      </c>
      <c r="O35" s="10" t="s">
        <v>182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s="8" customFormat="1" x14ac:dyDescent="0.2">
      <c r="A36" s="10"/>
      <c r="B36" s="21"/>
      <c r="C36" s="21" t="s">
        <v>18</v>
      </c>
      <c r="D36" s="22"/>
      <c r="E36" s="22"/>
      <c r="F36" s="23">
        <f t="shared" si="3"/>
        <v>2.5</v>
      </c>
      <c r="G36" s="23">
        <f t="shared" si="8"/>
        <v>1</v>
      </c>
      <c r="H36" s="23">
        <f t="shared" si="4"/>
        <v>0.6</v>
      </c>
      <c r="I36" s="23">
        <f t="shared" si="1"/>
        <v>0.42</v>
      </c>
      <c r="J36" s="23">
        <f t="shared" si="5"/>
        <v>0.15384615384615385</v>
      </c>
      <c r="K36" s="23">
        <f t="shared" si="6"/>
        <v>0.14285714285714288</v>
      </c>
      <c r="L36" s="23">
        <f t="shared" si="10"/>
        <v>0.14000000000000001</v>
      </c>
      <c r="M36" s="52">
        <v>0.1</v>
      </c>
      <c r="N36" s="52">
        <f t="shared" si="7"/>
        <v>0.11111111111111112</v>
      </c>
      <c r="O36" s="10" t="s">
        <v>183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x14ac:dyDescent="0.2">
      <c r="B37" s="24"/>
      <c r="C37" s="24" t="s">
        <v>19</v>
      </c>
      <c r="D37" s="25"/>
      <c r="E37" s="25"/>
      <c r="F37" s="26">
        <f t="shared" si="3"/>
        <v>2.5</v>
      </c>
      <c r="G37" s="26">
        <f t="shared" si="8"/>
        <v>1</v>
      </c>
      <c r="H37" s="26">
        <f t="shared" si="4"/>
        <v>0.6</v>
      </c>
      <c r="I37" s="26">
        <f t="shared" si="1"/>
        <v>0.42</v>
      </c>
      <c r="J37" s="26">
        <f t="shared" si="5"/>
        <v>0.15384615384615385</v>
      </c>
      <c r="K37" s="26">
        <f t="shared" si="6"/>
        <v>0.14285714285714288</v>
      </c>
      <c r="L37" s="26">
        <f t="shared" si="10"/>
        <v>0.14000000000000001</v>
      </c>
      <c r="M37" s="52">
        <v>0.1</v>
      </c>
      <c r="N37" s="52">
        <f t="shared" si="7"/>
        <v>0.11111111111111112</v>
      </c>
      <c r="O37" s="10" t="s">
        <v>181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s="8" customFormat="1" x14ac:dyDescent="0.2">
      <c r="A38" s="10"/>
      <c r="B38" s="21"/>
      <c r="C38" s="21" t="s">
        <v>20</v>
      </c>
      <c r="D38" s="22"/>
      <c r="E38" s="22"/>
      <c r="F38" s="23">
        <f t="shared" si="3"/>
        <v>2.5</v>
      </c>
      <c r="G38" s="23">
        <f t="shared" si="8"/>
        <v>1</v>
      </c>
      <c r="H38" s="23">
        <f t="shared" si="4"/>
        <v>0.6</v>
      </c>
      <c r="I38" s="23">
        <f t="shared" si="1"/>
        <v>0.42</v>
      </c>
      <c r="J38" s="23">
        <f t="shared" si="5"/>
        <v>0.17076923076923076</v>
      </c>
      <c r="K38" s="23">
        <f t="shared" si="6"/>
        <v>0.15857142857142859</v>
      </c>
      <c r="L38" s="23">
        <f t="shared" si="10"/>
        <v>0.15000000000000002</v>
      </c>
      <c r="M38" s="52">
        <v>0.111</v>
      </c>
      <c r="N38" s="52">
        <f t="shared" si="7"/>
        <v>0.12333333333333334</v>
      </c>
      <c r="O38" s="10" t="s">
        <v>180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x14ac:dyDescent="0.2">
      <c r="B39" s="24"/>
      <c r="C39" s="24" t="s">
        <v>110</v>
      </c>
      <c r="D39" s="25"/>
      <c r="E39" s="25"/>
      <c r="F39" s="26">
        <f t="shared" si="3"/>
        <v>2.5</v>
      </c>
      <c r="G39" s="26">
        <f t="shared" si="8"/>
        <v>1</v>
      </c>
      <c r="H39" s="26">
        <f t="shared" si="4"/>
        <v>0.6</v>
      </c>
      <c r="I39" s="26">
        <f t="shared" si="1"/>
        <v>0.5</v>
      </c>
      <c r="J39" s="26">
        <f t="shared" si="5"/>
        <v>0.32923076923076922</v>
      </c>
      <c r="K39" s="26">
        <f t="shared" si="6"/>
        <v>0.30571428571428572</v>
      </c>
      <c r="L39" s="26">
        <f t="shared" si="10"/>
        <v>0.29000000000000004</v>
      </c>
      <c r="M39" s="52">
        <v>0.214</v>
      </c>
      <c r="N39" s="52">
        <f t="shared" si="7"/>
        <v>0.23777777777777775</v>
      </c>
      <c r="O39" s="10" t="s">
        <v>182</v>
      </c>
    </row>
    <row r="40" spans="1:71" x14ac:dyDescent="0.2">
      <c r="B40" s="30" t="s">
        <v>104</v>
      </c>
      <c r="C40" s="30" t="s">
        <v>105</v>
      </c>
      <c r="D40" s="31"/>
      <c r="E40" s="31"/>
      <c r="F40" s="32"/>
      <c r="G40" s="32"/>
      <c r="H40" s="32"/>
      <c r="I40" s="32"/>
      <c r="J40" s="32"/>
      <c r="K40" s="32"/>
      <c r="L40" s="32"/>
      <c r="M40" s="55"/>
      <c r="N40" s="55"/>
      <c r="O40" s="11"/>
    </row>
    <row r="41" spans="1:71" x14ac:dyDescent="0.2">
      <c r="B41" s="33"/>
      <c r="C41" s="33" t="s">
        <v>103</v>
      </c>
      <c r="D41" s="34"/>
      <c r="E41" s="34"/>
      <c r="F41" s="26">
        <f t="shared" si="3"/>
        <v>2.5</v>
      </c>
      <c r="G41" s="26">
        <f t="shared" si="8"/>
        <v>1</v>
      </c>
      <c r="H41" s="26">
        <f t="shared" si="4"/>
        <v>0.6</v>
      </c>
      <c r="I41" s="26">
        <f t="shared" si="1"/>
        <v>0.42</v>
      </c>
      <c r="J41" s="29">
        <f t="shared" si="5"/>
        <v>0.27692307692307688</v>
      </c>
      <c r="K41" s="29">
        <f t="shared" si="6"/>
        <v>0.25714285714285717</v>
      </c>
      <c r="L41" s="26">
        <f>ROUNDUP(M41/(1-0.25),2)</f>
        <v>0.24</v>
      </c>
      <c r="M41" s="55">
        <v>0.18</v>
      </c>
      <c r="N41" s="55">
        <f t="shared" si="7"/>
        <v>0.19999999999999998</v>
      </c>
      <c r="O41" s="11" t="s">
        <v>182</v>
      </c>
    </row>
    <row r="42" spans="1:71" x14ac:dyDescent="0.2">
      <c r="B42" s="21"/>
      <c r="C42" s="21" t="s">
        <v>23</v>
      </c>
      <c r="D42" s="22"/>
      <c r="E42" s="22"/>
      <c r="F42" s="23">
        <f t="shared" si="3"/>
        <v>2.5</v>
      </c>
      <c r="G42" s="23">
        <f t="shared" si="8"/>
        <v>1</v>
      </c>
      <c r="H42" s="23">
        <f t="shared" si="4"/>
        <v>0.6</v>
      </c>
      <c r="I42" s="23">
        <f t="shared" si="1"/>
        <v>0.42</v>
      </c>
      <c r="J42" s="23">
        <f t="shared" si="5"/>
        <v>0.27846153846153843</v>
      </c>
      <c r="K42" s="23">
        <f t="shared" si="6"/>
        <v>0.25857142857142856</v>
      </c>
      <c r="L42" s="23">
        <f>ROUNDUP(M42/(1-0.25),2)</f>
        <v>0.25</v>
      </c>
      <c r="M42" s="55">
        <v>0.18099999999999999</v>
      </c>
      <c r="N42" s="55">
        <f t="shared" si="7"/>
        <v>0.2011111111111111</v>
      </c>
      <c r="O42" s="11" t="s">
        <v>182</v>
      </c>
    </row>
    <row r="43" spans="1:71" x14ac:dyDescent="0.2">
      <c r="B43" s="33"/>
      <c r="C43" s="33" t="s">
        <v>24</v>
      </c>
      <c r="D43" s="34"/>
      <c r="E43" s="34"/>
      <c r="F43" s="26">
        <f t="shared" si="3"/>
        <v>2.5</v>
      </c>
      <c r="G43" s="26">
        <f t="shared" si="8"/>
        <v>1</v>
      </c>
      <c r="H43" s="26">
        <f t="shared" si="4"/>
        <v>0.6</v>
      </c>
      <c r="I43" s="26">
        <f t="shared" si="1"/>
        <v>0.42</v>
      </c>
      <c r="J43" s="29">
        <f t="shared" si="5"/>
        <v>0.26153846153846155</v>
      </c>
      <c r="K43" s="29">
        <f t="shared" si="6"/>
        <v>0.24285714285714288</v>
      </c>
      <c r="L43" s="26">
        <f>ROUNDUP(M43/(1-0.25),2)</f>
        <v>0.23</v>
      </c>
      <c r="M43" s="55">
        <v>0.17</v>
      </c>
      <c r="N43" s="55">
        <f t="shared" si="7"/>
        <v>0.18888888888888888</v>
      </c>
      <c r="O43" s="11" t="s">
        <v>184</v>
      </c>
    </row>
    <row r="44" spans="1:71" x14ac:dyDescent="0.2">
      <c r="B44" s="21"/>
      <c r="C44" s="21" t="s">
        <v>113</v>
      </c>
      <c r="D44" s="22"/>
      <c r="E44" s="22"/>
      <c r="F44" s="23">
        <f t="shared" si="3"/>
        <v>2.5</v>
      </c>
      <c r="G44" s="23">
        <f t="shared" si="8"/>
        <v>1</v>
      </c>
      <c r="H44" s="23">
        <f t="shared" si="4"/>
        <v>0.6</v>
      </c>
      <c r="I44" s="23">
        <f t="shared" si="1"/>
        <v>0.42</v>
      </c>
      <c r="J44" s="23">
        <f t="shared" si="5"/>
        <v>0.27846153846153843</v>
      </c>
      <c r="K44" s="23">
        <f t="shared" si="6"/>
        <v>0.25857142857142856</v>
      </c>
      <c r="L44" s="23">
        <f>ROUNDUP(M44/(1-0.25),2)</f>
        <v>0.25</v>
      </c>
      <c r="M44" s="55">
        <v>0.18099999999999999</v>
      </c>
      <c r="N44" s="55">
        <f t="shared" si="7"/>
        <v>0.2011111111111111</v>
      </c>
      <c r="O44" s="11" t="s">
        <v>182</v>
      </c>
    </row>
    <row r="45" spans="1:71" x14ac:dyDescent="0.2">
      <c r="B45" s="35" t="s">
        <v>106</v>
      </c>
      <c r="C45" s="35" t="s">
        <v>100</v>
      </c>
      <c r="D45" s="34"/>
      <c r="E45" s="34"/>
      <c r="F45" s="26"/>
      <c r="G45" s="26"/>
      <c r="H45" s="26"/>
      <c r="I45" s="26"/>
      <c r="J45" s="29"/>
      <c r="K45" s="29"/>
      <c r="L45" s="26"/>
      <c r="M45" s="55"/>
      <c r="N45" s="55"/>
    </row>
    <row r="46" spans="1:71" x14ac:dyDescent="0.2">
      <c r="B46" s="21"/>
      <c r="C46" s="21" t="s">
        <v>99</v>
      </c>
      <c r="D46" s="22"/>
      <c r="E46" s="22"/>
      <c r="F46" s="23">
        <f t="shared" si="3"/>
        <v>2.5</v>
      </c>
      <c r="G46" s="23">
        <f t="shared" si="8"/>
        <v>1</v>
      </c>
      <c r="H46" s="23">
        <f t="shared" si="4"/>
        <v>0.6</v>
      </c>
      <c r="I46" s="23">
        <f t="shared" si="1"/>
        <v>0.42</v>
      </c>
      <c r="J46" s="23">
        <f t="shared" si="5"/>
        <v>0.26615384615384613</v>
      </c>
      <c r="K46" s="23">
        <f t="shared" si="6"/>
        <v>0.24714285714285714</v>
      </c>
      <c r="L46" s="23">
        <f>ROUNDUP(M46/(1-0.25),2)</f>
        <v>0.24000000000000002</v>
      </c>
      <c r="M46" s="55">
        <v>0.17299999999999999</v>
      </c>
      <c r="N46" s="55">
        <f t="shared" si="7"/>
        <v>0.19222222222222221</v>
      </c>
      <c r="O46" s="10" t="s">
        <v>180</v>
      </c>
    </row>
    <row r="47" spans="1:71" x14ac:dyDescent="0.2">
      <c r="B47" s="33"/>
      <c r="C47" s="33" t="s">
        <v>21</v>
      </c>
      <c r="D47" s="34"/>
      <c r="E47" s="34"/>
      <c r="F47" s="26">
        <f t="shared" si="3"/>
        <v>2.5</v>
      </c>
      <c r="G47" s="26">
        <f t="shared" si="8"/>
        <v>1</v>
      </c>
      <c r="H47" s="26">
        <f t="shared" si="4"/>
        <v>0.6</v>
      </c>
      <c r="I47" s="26">
        <f t="shared" si="1"/>
        <v>0.42</v>
      </c>
      <c r="J47" s="29">
        <f t="shared" si="5"/>
        <v>0.18153846153846151</v>
      </c>
      <c r="K47" s="29">
        <f t="shared" si="6"/>
        <v>0.16857142857142857</v>
      </c>
      <c r="L47" s="26">
        <f>ROUNDUP(M47/(1-0.25),2)</f>
        <v>0.16</v>
      </c>
      <c r="M47" s="55">
        <v>0.11799999999999999</v>
      </c>
      <c r="N47" s="55">
        <f t="shared" si="7"/>
        <v>0.13111111111111109</v>
      </c>
      <c r="O47" s="10" t="s">
        <v>180</v>
      </c>
    </row>
    <row r="48" spans="1:71" x14ac:dyDescent="0.2">
      <c r="B48" s="21"/>
      <c r="C48" s="21" t="s">
        <v>108</v>
      </c>
      <c r="D48" s="22"/>
      <c r="E48" s="22"/>
      <c r="F48" s="23">
        <f t="shared" si="3"/>
        <v>2.5</v>
      </c>
      <c r="G48" s="23">
        <f t="shared" si="8"/>
        <v>1</v>
      </c>
      <c r="H48" s="23">
        <f t="shared" si="4"/>
        <v>0.6</v>
      </c>
      <c r="I48" s="23">
        <f t="shared" si="1"/>
        <v>0.42</v>
      </c>
      <c r="J48" s="23">
        <f t="shared" si="5"/>
        <v>0.2153846153846154</v>
      </c>
      <c r="K48" s="23">
        <f t="shared" si="6"/>
        <v>0.20000000000000004</v>
      </c>
      <c r="L48" s="23">
        <f>ROUNDUP(M48/(1-0.25),2)</f>
        <v>0.19</v>
      </c>
      <c r="M48" s="55">
        <v>0.14000000000000001</v>
      </c>
      <c r="N48" s="55">
        <f t="shared" si="7"/>
        <v>0.15555555555555556</v>
      </c>
      <c r="O48" s="10" t="s">
        <v>181</v>
      </c>
    </row>
    <row r="49" spans="2:15" x14ac:dyDescent="0.2">
      <c r="B49" s="33"/>
      <c r="C49" s="33" t="s">
        <v>22</v>
      </c>
      <c r="D49" s="34"/>
      <c r="E49" s="34"/>
      <c r="F49" s="26">
        <f t="shared" si="3"/>
        <v>2.5</v>
      </c>
      <c r="G49" s="26">
        <f t="shared" si="8"/>
        <v>1</v>
      </c>
      <c r="H49" s="26">
        <f t="shared" si="4"/>
        <v>0.7</v>
      </c>
      <c r="I49" s="26">
        <f t="shared" si="1"/>
        <v>0.5</v>
      </c>
      <c r="J49" s="29">
        <f t="shared" si="5"/>
        <v>0.38461538461538458</v>
      </c>
      <c r="K49" s="29">
        <f t="shared" si="6"/>
        <v>0.35714285714285715</v>
      </c>
      <c r="L49" s="26">
        <f>ROUNDUP(M49/(1-0.25),2)</f>
        <v>0.34</v>
      </c>
      <c r="M49" s="55">
        <v>0.25</v>
      </c>
      <c r="N49" s="55">
        <f t="shared" si="7"/>
        <v>0.27777777777777779</v>
      </c>
      <c r="O49" s="10" t="s">
        <v>182</v>
      </c>
    </row>
    <row r="50" spans="2:15" x14ac:dyDescent="0.2">
      <c r="B50" s="30" t="s">
        <v>106</v>
      </c>
      <c r="C50" s="30" t="s">
        <v>107</v>
      </c>
      <c r="D50" s="22"/>
      <c r="E50" s="22"/>
      <c r="F50" s="23"/>
      <c r="G50" s="23"/>
      <c r="H50" s="23"/>
      <c r="I50" s="23"/>
      <c r="J50" s="23"/>
      <c r="K50" s="23"/>
      <c r="L50" s="23"/>
      <c r="M50" s="55"/>
      <c r="N50" s="55"/>
    </row>
    <row r="51" spans="2:15" x14ac:dyDescent="0.2">
      <c r="B51" s="66"/>
      <c r="C51" s="67" t="s">
        <v>153</v>
      </c>
      <c r="D51" s="63"/>
      <c r="E51" s="63"/>
      <c r="F51" s="26">
        <f t="shared" si="3"/>
        <v>3.5</v>
      </c>
      <c r="G51" s="26">
        <f>IF(ROUNDUP(M51/(1-0.5)+(1.6/5),1)&gt;1,ROUNDUP(M51/(1-0.5)+(1.6/5),1),1)</f>
        <v>2</v>
      </c>
      <c r="H51" s="26">
        <f t="shared" si="4"/>
        <v>1.7000000000000002</v>
      </c>
      <c r="I51" s="26">
        <f t="shared" si="1"/>
        <v>1.5</v>
      </c>
      <c r="J51" s="29">
        <f t="shared" si="5"/>
        <v>1.2923076923076922</v>
      </c>
      <c r="K51" s="29">
        <f t="shared" si="6"/>
        <v>1.2</v>
      </c>
      <c r="L51" s="26">
        <f>ROUNDUP(M51/(1-0.25),2)</f>
        <v>1.1200000000000001</v>
      </c>
      <c r="M51" s="55">
        <v>0.84</v>
      </c>
      <c r="N51" s="55">
        <f t="shared" si="7"/>
        <v>0.93333333333333324</v>
      </c>
      <c r="O51" s="10" t="s">
        <v>182</v>
      </c>
    </row>
    <row r="52" spans="2:15" x14ac:dyDescent="0.2">
      <c r="B52" s="59"/>
      <c r="C52" s="59" t="s">
        <v>109</v>
      </c>
      <c r="D52" s="60"/>
      <c r="E52" s="60"/>
      <c r="F52" s="61">
        <f t="shared" si="3"/>
        <v>2.8000000000000003</v>
      </c>
      <c r="G52" s="61">
        <f>IF(ROUNDUP(M52/(1-0.5)+(1.6/5),1)&gt;1,ROUNDUP(M52/(1-0.5)+(1.6/5),1),1)</f>
        <v>1.4000000000000001</v>
      </c>
      <c r="H52" s="61">
        <f t="shared" si="4"/>
        <v>1.1000000000000001</v>
      </c>
      <c r="I52" s="61">
        <f t="shared" si="1"/>
        <v>1</v>
      </c>
      <c r="J52" s="61">
        <f t="shared" si="5"/>
        <v>0.79384615384615387</v>
      </c>
      <c r="K52" s="61">
        <f t="shared" si="6"/>
        <v>0.73714285714285721</v>
      </c>
      <c r="L52" s="61">
        <f>ROUNDUP(M52/(1-0.25),2)</f>
        <v>0.69000000000000006</v>
      </c>
      <c r="M52" s="55">
        <v>0.51600000000000001</v>
      </c>
      <c r="N52" s="55">
        <f t="shared" si="7"/>
        <v>0.57333333333333336</v>
      </c>
      <c r="O52" s="10" t="s">
        <v>182</v>
      </c>
    </row>
    <row r="53" spans="2:15" x14ac:dyDescent="0.2">
      <c r="B53" s="62"/>
      <c r="C53" s="62" t="s">
        <v>166</v>
      </c>
      <c r="D53" s="63"/>
      <c r="E53" s="63"/>
      <c r="F53" s="64">
        <f>IF(ROUNDUP(M53/(1-0.55)+(1.6),1)&gt;2.5,ROUNDUP(M53/(1-0.55)+(1.6),1),2.5)</f>
        <v>2.5</v>
      </c>
      <c r="G53" s="64">
        <f>IF(ROUNDUP(M53/(1-0.5)+(1.6/5),1)&gt;1,ROUNDUP(M53/(1-0.5)+(1.6/5),1),1)</f>
        <v>1</v>
      </c>
      <c r="H53" s="64">
        <f>IF(ROUNDUP(M53/(1-0.45)+(1.6/10),1)&gt;0.6,ROUNDUP(M53/(1-0.45)+(1.6/10),1),0.6)</f>
        <v>0.6</v>
      </c>
      <c r="I53" s="64">
        <f>IF(ROUNDUP(M53/(1-0.4)+(1.6/25),1)&gt;0.42,ROUNDUP(M53/(1-0.4)+(1.6/25),1),0.42)</f>
        <v>0.42</v>
      </c>
      <c r="J53" s="64">
        <f>M53/(1-0.35)</f>
        <v>0.25230769230769229</v>
      </c>
      <c r="K53" s="64">
        <f>M53/(1-0.3)</f>
        <v>0.23428571428571432</v>
      </c>
      <c r="L53" s="64">
        <f>ROUNDUP(M53/(1-0.25),2)</f>
        <v>0.22</v>
      </c>
      <c r="M53" s="55">
        <v>0.16400000000000001</v>
      </c>
      <c r="N53" s="55">
        <f t="shared" si="7"/>
        <v>0.18222222222222223</v>
      </c>
      <c r="O53" s="10" t="s">
        <v>180</v>
      </c>
    </row>
    <row r="54" spans="2:15" x14ac:dyDescent="0.2">
      <c r="B54" s="59"/>
      <c r="C54" s="59" t="s">
        <v>25</v>
      </c>
      <c r="D54" s="60" t="s">
        <v>178</v>
      </c>
      <c r="E54" s="60"/>
      <c r="F54" s="61">
        <f>IF(ROUNDUP(M54/(1-0.55)+(1.6),1)&gt;2.5,ROUNDUP(M54/(1-0.55)+(1.6),1),2.5)</f>
        <v>3.3000000000000003</v>
      </c>
      <c r="G54" s="61">
        <f>IF(ROUNDUP(M54/(1-0.5)+(1.6/5),1)&gt;1,ROUNDUP(M54/(1-0.5)+(1.6/5),1),1)</f>
        <v>1.9000000000000001</v>
      </c>
      <c r="H54" s="61">
        <f>IF(ROUNDUP(M54/(1-0.45)+(1.6/10),1)&gt;0.6,ROUNDUP(M54/(1-0.45)+(1.6/10),1),0.6)</f>
        <v>1.6</v>
      </c>
      <c r="I54" s="61">
        <f>IF(ROUNDUP(M54/(1-0.4)+(1.6/25),1)&gt;0.42,ROUNDUP(M54/(1-0.4)+(1.6/25),1),0.42)</f>
        <v>1.4000000000000001</v>
      </c>
      <c r="J54" s="61">
        <f>M54/(1-0.35)</f>
        <v>1.1538461538461537</v>
      </c>
      <c r="K54" s="61">
        <f>M54/(1-0.3)</f>
        <v>1.0714285714285714</v>
      </c>
      <c r="L54" s="61">
        <f>ROUNDUP(M54/(1-0.25),2)</f>
        <v>1</v>
      </c>
      <c r="M54" s="55">
        <v>0.75</v>
      </c>
      <c r="N54" s="55">
        <f t="shared" si="7"/>
        <v>0.83333333333333326</v>
      </c>
    </row>
    <row r="55" spans="2:15" x14ac:dyDescent="0.2">
      <c r="B55" s="62" t="s">
        <v>26</v>
      </c>
      <c r="C55" s="62" t="s">
        <v>27</v>
      </c>
      <c r="D55" s="63"/>
      <c r="E55" s="63"/>
      <c r="F55" s="64">
        <f>IF(ROUNDUP(M55/(1-0.4)+(1.6),1)&gt;2.5,ROUNDUP(M55/(1-0.4)+(1.6),1),2.5)</f>
        <v>28.900000000000002</v>
      </c>
      <c r="G55" s="64">
        <f>IF(ROUNDUP(M55/(1-0.5)+(1.6/5),1)&gt;1,ROUNDUP(M55/(1-0.35)+(1.6/5),1),1)</f>
        <v>25.5</v>
      </c>
      <c r="H55" s="64">
        <f>IF(ROUNDUP(M55/(1-0.45)+(1.6/10),1)&gt;0.6,ROUNDUP(M55/(1-0.3)+(1.6/10),1),0.6)</f>
        <v>23.6</v>
      </c>
      <c r="I55" s="71" t="s">
        <v>152</v>
      </c>
      <c r="J55" s="64"/>
      <c r="K55" s="64"/>
      <c r="L55" s="64"/>
      <c r="M55" s="55">
        <v>16.350000000000001</v>
      </c>
      <c r="N55" s="55">
        <f t="shared" si="7"/>
        <v>18.166666666666668</v>
      </c>
      <c r="O55" s="10" t="s">
        <v>187</v>
      </c>
    </row>
    <row r="56" spans="2:15" x14ac:dyDescent="0.2">
      <c r="B56" s="59"/>
      <c r="C56" s="59" t="s">
        <v>6</v>
      </c>
      <c r="D56" s="60"/>
      <c r="E56" s="60"/>
      <c r="F56" s="61">
        <f>IF(ROUNDUP(M56/(1-0.55)+(1.6),1)&gt;2.5,ROUNDUP(M56/(1-0.4)+(1.6),1),2.5)</f>
        <v>43.300000000000004</v>
      </c>
      <c r="G56" s="61">
        <f>IF(ROUNDUP(M56/(1-0.5)+(1.6/5),1)&gt;1,ROUNDUP(M56/(1-0.35)+(1.6/5),1),1)</f>
        <v>38.800000000000004</v>
      </c>
      <c r="H56" s="61">
        <f>IF(ROUNDUP(M56/(1-0.45)+(1.6/10),1)&gt;0.6,ROUNDUP(M56/(1-0.3)+(1.6/10),1),0.6)</f>
        <v>35.9</v>
      </c>
      <c r="I56" s="70" t="s">
        <v>139</v>
      </c>
      <c r="J56" s="61"/>
      <c r="K56" s="61"/>
      <c r="L56" s="61"/>
      <c r="M56" s="55">
        <v>25</v>
      </c>
      <c r="N56" s="55">
        <f t="shared" si="7"/>
        <v>27.777777777777779</v>
      </c>
      <c r="O56" s="10" t="s">
        <v>187</v>
      </c>
    </row>
    <row r="57" spans="2:15" x14ac:dyDescent="0.2">
      <c r="B57" s="62"/>
      <c r="C57" s="62" t="s">
        <v>8</v>
      </c>
      <c r="D57" s="72"/>
      <c r="E57" s="72"/>
      <c r="F57" s="64">
        <f t="shared" ref="F57:F68" si="11">IF(ROUNDUP(M57/(1-0.55)+(1.6),1)&gt;2.5,ROUNDUP(M57/(1-0.55)+(1.6),1),2.5)</f>
        <v>26.200000000000003</v>
      </c>
      <c r="G57" s="64">
        <f t="shared" ref="G57:G68" si="12">IF(ROUNDUP(M57/(1-0.5)+(1.6/5),1)&gt;1,ROUNDUP(M57/(1-0.5)+(1.6/5),1),1)</f>
        <v>22.5</v>
      </c>
      <c r="H57" s="64">
        <f t="shared" ref="H57:H68" si="13">IF(ROUNDUP(M57/(1-0.45)+(1.6/10),1)&gt;0.6,ROUNDUP(M57/(1-0.45)+(1.6/10),1),0.6)</f>
        <v>20.3</v>
      </c>
      <c r="I57" s="64">
        <f t="shared" ref="I57:I68" si="14">IF(ROUNDUP(M57/(1-0.4)+(1.6/25),1)&gt;0.42,ROUNDUP(M57/(1-0.4)+(1.6/25),1),0.42)</f>
        <v>18.5</v>
      </c>
      <c r="J57" s="64">
        <f t="shared" ref="J57:J68" si="15">M57/(1-0.35)</f>
        <v>17.015384615384615</v>
      </c>
      <c r="K57" s="64">
        <f t="shared" ref="K57:K68" si="16">M57/(1-0.3)</f>
        <v>15.800000000000002</v>
      </c>
      <c r="L57" s="64">
        <f t="shared" ref="L57:L68" si="17">ROUNDUP(M57/(1-0.25),2)</f>
        <v>14.75</v>
      </c>
      <c r="M57" s="55">
        <v>11.06</v>
      </c>
      <c r="N57" s="55">
        <f t="shared" si="7"/>
        <v>12.28888888888889</v>
      </c>
      <c r="O57" s="10" t="s">
        <v>182</v>
      </c>
    </row>
    <row r="58" spans="2:15" x14ac:dyDescent="0.2">
      <c r="B58" s="59" t="s">
        <v>28</v>
      </c>
      <c r="C58" s="59" t="s">
        <v>27</v>
      </c>
      <c r="D58" s="60"/>
      <c r="E58" s="60"/>
      <c r="F58" s="61">
        <f t="shared" si="11"/>
        <v>14.7</v>
      </c>
      <c r="G58" s="61">
        <f t="shared" si="12"/>
        <v>12.1</v>
      </c>
      <c r="H58" s="61">
        <f t="shared" si="13"/>
        <v>10.9</v>
      </c>
      <c r="I58" s="61">
        <f t="shared" si="14"/>
        <v>9.9</v>
      </c>
      <c r="J58" s="61">
        <f t="shared" si="15"/>
        <v>9.0153846153846153</v>
      </c>
      <c r="K58" s="61">
        <f t="shared" si="16"/>
        <v>8.3714285714285719</v>
      </c>
      <c r="L58" s="61">
        <f t="shared" si="17"/>
        <v>7.8199999999999994</v>
      </c>
      <c r="M58" s="55">
        <v>5.86</v>
      </c>
      <c r="N58" s="55">
        <f t="shared" si="7"/>
        <v>6.5111111111111111</v>
      </c>
      <c r="O58" s="10" t="s">
        <v>182</v>
      </c>
    </row>
    <row r="59" spans="2:15" x14ac:dyDescent="0.2">
      <c r="B59" s="62"/>
      <c r="C59" s="62" t="s">
        <v>29</v>
      </c>
      <c r="D59" s="63"/>
      <c r="E59" s="63"/>
      <c r="F59" s="64">
        <f t="shared" si="11"/>
        <v>24.200000000000003</v>
      </c>
      <c r="G59" s="64">
        <f t="shared" si="12"/>
        <v>20.6</v>
      </c>
      <c r="H59" s="64">
        <f t="shared" si="13"/>
        <v>18.600000000000001</v>
      </c>
      <c r="I59" s="64">
        <f t="shared" si="14"/>
        <v>17</v>
      </c>
      <c r="J59" s="64">
        <f t="shared" si="15"/>
        <v>15.584615384615386</v>
      </c>
      <c r="K59" s="64">
        <f t="shared" si="16"/>
        <v>14.471428571428573</v>
      </c>
      <c r="L59" s="64">
        <f t="shared" si="17"/>
        <v>13.51</v>
      </c>
      <c r="M59" s="55">
        <v>10.130000000000001</v>
      </c>
      <c r="N59" s="55">
        <f t="shared" si="7"/>
        <v>11.255555555555556</v>
      </c>
      <c r="O59" s="10" t="s">
        <v>182</v>
      </c>
    </row>
    <row r="60" spans="2:15" x14ac:dyDescent="0.2">
      <c r="B60" s="59"/>
      <c r="C60" s="59" t="s">
        <v>30</v>
      </c>
      <c r="D60" s="60"/>
      <c r="E60" s="60"/>
      <c r="F60" s="61">
        <f t="shared" si="11"/>
        <v>17.3</v>
      </c>
      <c r="G60" s="61">
        <f t="shared" si="12"/>
        <v>14.5</v>
      </c>
      <c r="H60" s="61">
        <f t="shared" si="13"/>
        <v>13</v>
      </c>
      <c r="I60" s="61">
        <f t="shared" si="14"/>
        <v>11.9</v>
      </c>
      <c r="J60" s="61">
        <f t="shared" si="15"/>
        <v>10.864615384615385</v>
      </c>
      <c r="K60" s="61">
        <f t="shared" si="16"/>
        <v>10.088571428571429</v>
      </c>
      <c r="L60" s="61">
        <f t="shared" si="17"/>
        <v>9.42</v>
      </c>
      <c r="M60" s="55">
        <v>7.0620000000000003</v>
      </c>
      <c r="N60" s="55">
        <f t="shared" si="7"/>
        <v>7.8466666666666667</v>
      </c>
      <c r="O60" s="10" t="s">
        <v>182</v>
      </c>
    </row>
    <row r="61" spans="2:15" x14ac:dyDescent="0.2">
      <c r="B61" s="33"/>
      <c r="C61" s="33" t="s">
        <v>8</v>
      </c>
      <c r="D61" s="34"/>
      <c r="E61" s="34"/>
      <c r="F61" s="26">
        <f t="shared" si="11"/>
        <v>12.799999999999999</v>
      </c>
      <c r="G61" s="26">
        <f t="shared" si="12"/>
        <v>10.4</v>
      </c>
      <c r="H61" s="26">
        <f t="shared" si="13"/>
        <v>9.2999999999999989</v>
      </c>
      <c r="I61" s="26">
        <f t="shared" si="14"/>
        <v>8.4</v>
      </c>
      <c r="J61" s="29">
        <f t="shared" si="15"/>
        <v>7.6923076923076916</v>
      </c>
      <c r="K61" s="29">
        <f t="shared" si="16"/>
        <v>7.1428571428571432</v>
      </c>
      <c r="L61" s="26">
        <f t="shared" si="17"/>
        <v>6.67</v>
      </c>
      <c r="M61" s="55">
        <v>5</v>
      </c>
      <c r="N61" s="55">
        <f t="shared" si="7"/>
        <v>5.5555555555555554</v>
      </c>
      <c r="O61" s="10" t="s">
        <v>186</v>
      </c>
    </row>
    <row r="62" spans="2:15" x14ac:dyDescent="0.2">
      <c r="B62" s="21" t="s">
        <v>201</v>
      </c>
      <c r="C62" s="21"/>
      <c r="D62" s="22"/>
      <c r="E62" s="22"/>
      <c r="F62" s="23">
        <f t="shared" si="11"/>
        <v>2.5</v>
      </c>
      <c r="G62" s="23">
        <f t="shared" si="12"/>
        <v>1.1000000000000001</v>
      </c>
      <c r="H62" s="23">
        <f t="shared" si="13"/>
        <v>0.9</v>
      </c>
      <c r="I62" s="23">
        <f t="shared" si="14"/>
        <v>0.79999999999999993</v>
      </c>
      <c r="J62" s="23">
        <f t="shared" si="15"/>
        <v>0.6</v>
      </c>
      <c r="K62" s="23">
        <f t="shared" si="16"/>
        <v>0.55714285714285716</v>
      </c>
      <c r="L62" s="23">
        <f t="shared" si="17"/>
        <v>0.52</v>
      </c>
      <c r="M62" s="55">
        <v>0.39</v>
      </c>
      <c r="N62" s="55">
        <f t="shared" si="7"/>
        <v>0.43333333333333335</v>
      </c>
      <c r="O62" s="10" t="s">
        <v>182</v>
      </c>
    </row>
    <row r="63" spans="2:15" x14ac:dyDescent="0.2">
      <c r="B63" s="33" t="s">
        <v>31</v>
      </c>
      <c r="C63" s="33"/>
      <c r="D63" s="34"/>
      <c r="E63" s="34"/>
      <c r="F63" s="26">
        <f t="shared" si="11"/>
        <v>5.3</v>
      </c>
      <c r="G63" s="26">
        <f t="shared" si="12"/>
        <v>3.7</v>
      </c>
      <c r="H63" s="26">
        <f t="shared" si="13"/>
        <v>3.2</v>
      </c>
      <c r="I63" s="26">
        <f t="shared" si="14"/>
        <v>2.9</v>
      </c>
      <c r="J63" s="29">
        <f t="shared" si="15"/>
        <v>2.546153846153846</v>
      </c>
      <c r="K63" s="29">
        <f t="shared" si="16"/>
        <v>2.3642857142857143</v>
      </c>
      <c r="L63" s="26">
        <f t="shared" si="17"/>
        <v>2.21</v>
      </c>
      <c r="M63" s="55">
        <v>1.655</v>
      </c>
      <c r="N63" s="55">
        <f t="shared" si="7"/>
        <v>1.8388888888888888</v>
      </c>
      <c r="O63" s="10" t="s">
        <v>182</v>
      </c>
    </row>
    <row r="64" spans="2:15" x14ac:dyDescent="0.2">
      <c r="B64" s="21" t="s">
        <v>32</v>
      </c>
      <c r="C64" s="21"/>
      <c r="D64" s="22"/>
      <c r="E64" s="22"/>
      <c r="F64" s="23">
        <f t="shared" si="11"/>
        <v>2.5</v>
      </c>
      <c r="G64" s="23">
        <f t="shared" si="12"/>
        <v>1</v>
      </c>
      <c r="H64" s="23">
        <f t="shared" si="13"/>
        <v>0.6</v>
      </c>
      <c r="I64" s="23">
        <f t="shared" si="14"/>
        <v>0.42</v>
      </c>
      <c r="J64" s="23">
        <f t="shared" si="15"/>
        <v>0.26153846153846155</v>
      </c>
      <c r="K64" s="23">
        <f t="shared" si="16"/>
        <v>0.24285714285714288</v>
      </c>
      <c r="L64" s="23">
        <f t="shared" si="17"/>
        <v>0.23</v>
      </c>
      <c r="M64" s="55">
        <v>0.17</v>
      </c>
      <c r="N64" s="55">
        <f t="shared" si="7"/>
        <v>0.18888888888888888</v>
      </c>
      <c r="O64" s="10" t="s">
        <v>182</v>
      </c>
    </row>
    <row r="65" spans="2:15" x14ac:dyDescent="0.2">
      <c r="B65" s="33" t="s">
        <v>111</v>
      </c>
      <c r="C65" s="33" t="s">
        <v>33</v>
      </c>
      <c r="D65" s="34"/>
      <c r="E65" s="34"/>
      <c r="F65" s="26">
        <f t="shared" si="11"/>
        <v>2.5</v>
      </c>
      <c r="G65" s="26">
        <f t="shared" si="12"/>
        <v>1</v>
      </c>
      <c r="H65" s="26">
        <f t="shared" si="13"/>
        <v>0.7</v>
      </c>
      <c r="I65" s="26">
        <f t="shared" si="14"/>
        <v>0.5</v>
      </c>
      <c r="J65" s="29">
        <f t="shared" si="15"/>
        <v>0.39538461538461539</v>
      </c>
      <c r="K65" s="29">
        <f t="shared" si="16"/>
        <v>0.36714285714285716</v>
      </c>
      <c r="L65" s="26">
        <f t="shared" si="17"/>
        <v>0.35000000000000003</v>
      </c>
      <c r="M65" s="55">
        <v>0.25700000000000001</v>
      </c>
      <c r="N65" s="55">
        <f t="shared" si="7"/>
        <v>0.28555555555555556</v>
      </c>
      <c r="O65" s="10" t="s">
        <v>182</v>
      </c>
    </row>
    <row r="66" spans="2:15" x14ac:dyDescent="0.2">
      <c r="B66" s="21"/>
      <c r="C66" s="21" t="s">
        <v>154</v>
      </c>
      <c r="D66" s="22"/>
      <c r="E66" s="22"/>
      <c r="F66" s="23">
        <f t="shared" si="11"/>
        <v>2.5</v>
      </c>
      <c r="G66" s="23">
        <f t="shared" si="12"/>
        <v>1</v>
      </c>
      <c r="H66" s="23">
        <f t="shared" si="13"/>
        <v>0.79999999999999993</v>
      </c>
      <c r="I66" s="23">
        <f t="shared" si="14"/>
        <v>0.6</v>
      </c>
      <c r="J66" s="23">
        <f t="shared" si="15"/>
        <v>0.47846153846153844</v>
      </c>
      <c r="K66" s="23">
        <f t="shared" si="16"/>
        <v>0.44428571428571434</v>
      </c>
      <c r="L66" s="23">
        <f t="shared" si="17"/>
        <v>0.42</v>
      </c>
      <c r="M66" s="55">
        <v>0.311</v>
      </c>
      <c r="N66" s="55">
        <f t="shared" si="7"/>
        <v>0.34555555555555556</v>
      </c>
      <c r="O66" s="10" t="s">
        <v>182</v>
      </c>
    </row>
    <row r="67" spans="2:15" x14ac:dyDescent="0.2">
      <c r="B67" s="33"/>
      <c r="C67" s="33" t="s">
        <v>155</v>
      </c>
      <c r="D67" s="34"/>
      <c r="E67" s="34"/>
      <c r="F67" s="26">
        <f t="shared" si="11"/>
        <v>2.5</v>
      </c>
      <c r="G67" s="26">
        <f t="shared" si="12"/>
        <v>1</v>
      </c>
      <c r="H67" s="26">
        <f t="shared" si="13"/>
        <v>0.7</v>
      </c>
      <c r="I67" s="26">
        <f t="shared" si="14"/>
        <v>0.5</v>
      </c>
      <c r="J67" s="29">
        <f t="shared" si="15"/>
        <v>0.37846153846153846</v>
      </c>
      <c r="K67" s="29">
        <f t="shared" si="16"/>
        <v>0.35142857142857142</v>
      </c>
      <c r="L67" s="26">
        <f t="shared" si="17"/>
        <v>0.33</v>
      </c>
      <c r="M67" s="55">
        <v>0.246</v>
      </c>
      <c r="N67" s="55">
        <f t="shared" si="7"/>
        <v>0.27333333333333332</v>
      </c>
      <c r="O67" s="10" t="s">
        <v>182</v>
      </c>
    </row>
    <row r="68" spans="2:15" x14ac:dyDescent="0.2">
      <c r="B68" s="21" t="s">
        <v>34</v>
      </c>
      <c r="C68" s="22"/>
      <c r="D68" s="22"/>
      <c r="E68" s="22"/>
      <c r="F68" s="23">
        <f t="shared" si="11"/>
        <v>3.5</v>
      </c>
      <c r="G68" s="23">
        <f t="shared" si="12"/>
        <v>2</v>
      </c>
      <c r="H68" s="23">
        <f t="shared" si="13"/>
        <v>1.7000000000000002</v>
      </c>
      <c r="I68" s="23">
        <f t="shared" si="14"/>
        <v>1.5</v>
      </c>
      <c r="J68" s="23">
        <f t="shared" si="15"/>
        <v>1.2769230769230768</v>
      </c>
      <c r="K68" s="23">
        <f t="shared" si="16"/>
        <v>1.1857142857142857</v>
      </c>
      <c r="L68" s="23">
        <f t="shared" si="17"/>
        <v>1.1100000000000001</v>
      </c>
      <c r="M68" s="55">
        <v>0.83</v>
      </c>
      <c r="N68" s="55">
        <f t="shared" si="7"/>
        <v>0.92222222222222217</v>
      </c>
      <c r="O68" s="10" t="s">
        <v>182</v>
      </c>
    </row>
    <row r="69" spans="2:15" x14ac:dyDescent="0.2">
      <c r="B69" s="21"/>
      <c r="C69" s="22"/>
      <c r="D69" s="22"/>
      <c r="E69" s="22"/>
      <c r="F69" s="23"/>
      <c r="G69" s="23"/>
      <c r="H69" s="23"/>
      <c r="I69" s="23"/>
      <c r="J69" s="23"/>
      <c r="K69" s="23"/>
      <c r="L69" s="23"/>
      <c r="M69" s="55"/>
      <c r="N69" s="55"/>
    </row>
    <row r="70" spans="2:15" x14ac:dyDescent="0.2">
      <c r="B70" s="33" t="s">
        <v>135</v>
      </c>
      <c r="C70" s="33"/>
      <c r="D70" s="34"/>
      <c r="E70" s="34"/>
      <c r="F70" s="26"/>
      <c r="G70" s="26"/>
      <c r="H70" s="26"/>
      <c r="I70" s="26"/>
      <c r="J70" s="29"/>
      <c r="K70" s="29"/>
      <c r="L70" s="26"/>
      <c r="M70" s="55"/>
      <c r="N70" s="55"/>
    </row>
    <row r="71" spans="2:15" x14ac:dyDescent="0.2">
      <c r="B71" s="38" t="s">
        <v>35</v>
      </c>
      <c r="C71" s="38" t="s">
        <v>36</v>
      </c>
      <c r="D71" s="41" t="s">
        <v>37</v>
      </c>
      <c r="E71" s="22"/>
      <c r="F71" s="23"/>
      <c r="G71" s="23"/>
      <c r="H71" s="23"/>
      <c r="I71" s="23"/>
      <c r="J71" s="23"/>
      <c r="K71" s="23"/>
      <c r="L71" s="23"/>
      <c r="M71" s="55"/>
      <c r="N71" s="55"/>
    </row>
    <row r="72" spans="2:15" x14ac:dyDescent="0.2">
      <c r="B72" s="33">
        <v>3110</v>
      </c>
      <c r="C72" s="33"/>
      <c r="D72" s="33"/>
      <c r="E72" s="34"/>
      <c r="F72" s="26">
        <f>IF(ROUNDUP(M72/(1-0.55)+(1.6),1)&gt;2.5,ROUNDUP(M72/(1-0.55)+(1.6),1),2.5)</f>
        <v>4.1999999999999993</v>
      </c>
      <c r="G72" s="26">
        <f t="shared" ref="G72:G78" si="18">IF(ROUNDUP(M72/(1-0.5)+(1.6/5),1)&gt;1,ROUNDUP(M72/(1-0.5)+(1.6/5),1),1)</f>
        <v>2.7</v>
      </c>
      <c r="H72" s="26">
        <f>IF(ROUNDUP(M72/(1-0.45)+(1.6/10),1)&gt;0.6,ROUNDUP(M72/(1-0.45)+(1.6/10),1),0.6)</f>
        <v>2.3000000000000003</v>
      </c>
      <c r="I72" s="26">
        <f>IF(ROUNDUP(M72/(1-0.4)+(1.6/25),1)&gt;0.42,ROUNDUP(M72/(1-0.4)+(1.6/25),1),0.42)</f>
        <v>2</v>
      </c>
      <c r="J72" s="29">
        <f>M72/(1-0.35)</f>
        <v>1.7846153846153845</v>
      </c>
      <c r="K72" s="29">
        <f>M72/(1-0.3)</f>
        <v>1.657142857142857</v>
      </c>
      <c r="L72" s="26">
        <f t="shared" ref="L72:L78" si="19">ROUNDUP(M72/(1-0.25),2)</f>
        <v>1.55</v>
      </c>
      <c r="M72" s="55">
        <v>1.1599999999999999</v>
      </c>
      <c r="N72" s="55">
        <f t="shared" si="7"/>
        <v>1.2888888888888888</v>
      </c>
      <c r="O72" s="10" t="s">
        <v>182</v>
      </c>
    </row>
    <row r="73" spans="2:15" x14ac:dyDescent="0.2">
      <c r="B73" s="21">
        <v>3124</v>
      </c>
      <c r="C73" s="21">
        <v>90</v>
      </c>
      <c r="D73" s="21" t="s">
        <v>38</v>
      </c>
      <c r="E73" s="22"/>
      <c r="F73" s="23">
        <f>IF(ROUNDUP(M73/(1-0.55)+(1.6),1)&gt;2.5,ROUNDUP(M73/(1-0.55)+(1.6),1),2.5)</f>
        <v>3.9</v>
      </c>
      <c r="G73" s="23">
        <f t="shared" si="18"/>
        <v>2.4</v>
      </c>
      <c r="H73" s="23">
        <f>IF(ROUNDUP(M73/(1-0.45)+(1.6/10),1)&gt;0.6,ROUNDUP(M73/(1-0.45)+(1.6/10),1),0.6)</f>
        <v>2</v>
      </c>
      <c r="I73" s="23">
        <f>IF(ROUNDUP(M73/(1-0.4)+(1.6/25),1)&gt;0.42,ROUNDUP(M73/(1-0.4)+(1.6/25),1),0.42)</f>
        <v>1.8</v>
      </c>
      <c r="J73" s="23">
        <f t="shared" ref="J73:J125" si="20">M73/(1-0.35)</f>
        <v>1.5538461538461539</v>
      </c>
      <c r="K73" s="23">
        <f t="shared" ref="K73:K125" si="21">M73/(1-0.3)</f>
        <v>1.4428571428571431</v>
      </c>
      <c r="L73" s="23">
        <f t="shared" si="19"/>
        <v>1.35</v>
      </c>
      <c r="M73" s="55">
        <v>1.01</v>
      </c>
      <c r="N73" s="55">
        <f t="shared" si="7"/>
        <v>1.1222222222222222</v>
      </c>
      <c r="O73" s="10" t="s">
        <v>182</v>
      </c>
    </row>
    <row r="74" spans="2:15" x14ac:dyDescent="0.2">
      <c r="B74" s="33">
        <v>3134</v>
      </c>
      <c r="C74" s="33">
        <v>14</v>
      </c>
      <c r="D74" s="33" t="s">
        <v>39</v>
      </c>
      <c r="E74" s="34"/>
      <c r="F74" s="26">
        <f>IF(ROUNDUP(M74/(1-0.55)+(1.6),1)&gt;2.5,ROUNDUP(M74/(1-0.55)+(1.6),1),2.5)</f>
        <v>4.1999999999999993</v>
      </c>
      <c r="G74" s="26">
        <f t="shared" si="18"/>
        <v>2.6</v>
      </c>
      <c r="H74" s="26">
        <f>IF(ROUNDUP(M74/(1-0.45)+(1.6/10),1)&gt;0.6,ROUNDUP(M74/(1-0.45)+(1.6/10),1),0.6)</f>
        <v>2.3000000000000003</v>
      </c>
      <c r="I74" s="26">
        <f>IF(ROUNDUP(M74/(1-0.4)+(1.6/25),1)&gt;0.42,ROUNDUP(M74/(1-0.4)+(1.6/25),1),0.42)</f>
        <v>2</v>
      </c>
      <c r="J74" s="29">
        <f t="shared" si="20"/>
        <v>1.7384615384615383</v>
      </c>
      <c r="K74" s="29">
        <f t="shared" si="21"/>
        <v>1.6142857142857143</v>
      </c>
      <c r="L74" s="26">
        <f t="shared" si="19"/>
        <v>1.51</v>
      </c>
      <c r="M74" s="55">
        <v>1.1299999999999999</v>
      </c>
      <c r="N74" s="55">
        <f t="shared" ref="N74:N126" si="22">M74/(1-0.1)</f>
        <v>1.2555555555555553</v>
      </c>
      <c r="O74" s="10" t="s">
        <v>182</v>
      </c>
    </row>
    <row r="75" spans="2:15" x14ac:dyDescent="0.2">
      <c r="B75" s="21">
        <v>3195</v>
      </c>
      <c r="C75" s="21"/>
      <c r="D75" s="21"/>
      <c r="E75" s="22"/>
      <c r="F75" s="23">
        <f>IF(ROUNDUP(M75/(1-0.55)+(1.6),1)&gt;2.5,ROUNDUP(M75/(1-0.55)+(1.6),1),2.5)</f>
        <v>4.5</v>
      </c>
      <c r="G75" s="23">
        <f>IF(ROUNDUP(M75/(1-0.5)+(1.6/5),1)&gt;1,ROUNDUP(M75/(1-0.5)+(1.6/5),1),1)</f>
        <v>2.9</v>
      </c>
      <c r="H75" s="23">
        <f>IF(ROUNDUP(M75/(1-0.45)+(1.6/10),1)&gt;0.6,ROUNDUP(M75/(1-0.45)+(1.6/10),1),0.6)</f>
        <v>2.5</v>
      </c>
      <c r="I75" s="23">
        <f>IF(ROUNDUP(M75/(1-0.4)+(1.6/25),1)&gt;0.42,ROUNDUP(M75/(1-0.4)+(1.6/25),1),0.42)</f>
        <v>2.2000000000000002</v>
      </c>
      <c r="J75" s="23">
        <f>M75/(1-0.35)</f>
        <v>1.9692307692307691</v>
      </c>
      <c r="K75" s="23">
        <f>M75/(1-0.3)</f>
        <v>1.8285714285714287</v>
      </c>
      <c r="L75" s="23">
        <f>ROUNDUP(M75/(1-0.25),2)</f>
        <v>1.71</v>
      </c>
      <c r="M75" s="55">
        <v>1.28</v>
      </c>
      <c r="N75" s="55">
        <f>M75/(1-0.1)</f>
        <v>1.4222222222222223</v>
      </c>
      <c r="O75" s="10" t="s">
        <v>182</v>
      </c>
    </row>
    <row r="76" spans="2:15" x14ac:dyDescent="0.2">
      <c r="B76" s="24">
        <v>3269</v>
      </c>
      <c r="C76" s="24" t="s">
        <v>40</v>
      </c>
      <c r="D76" s="24" t="s">
        <v>41</v>
      </c>
      <c r="E76" s="25"/>
      <c r="F76" s="26">
        <f t="shared" ref="F76:F128" si="23">IF(ROUNDUP(M76/(1-0.55)+(1.6),1)&gt;2.5,ROUNDUP(M76/(1-0.55)+(1.6),1),2.5)</f>
        <v>4.8</v>
      </c>
      <c r="G76" s="26">
        <f t="shared" si="18"/>
        <v>3.2</v>
      </c>
      <c r="H76" s="26">
        <f t="shared" ref="H76:H128" si="24">IF(ROUNDUP(M76/(1-0.45)+(1.6/10),1)&gt;0.6,ROUNDUP(M76/(1-0.45)+(1.6/10),1),0.6)</f>
        <v>2.8000000000000003</v>
      </c>
      <c r="I76" s="26">
        <f t="shared" ref="I76:I128" si="25">IF(ROUNDUP(M76/(1-0.4)+(1.6/25),1)&gt;0.42,ROUNDUP(M76/(1-0.4)+(1.6/25),1),0.42)</f>
        <v>2.4</v>
      </c>
      <c r="J76" s="26">
        <f t="shared" si="20"/>
        <v>2.1538461538461537</v>
      </c>
      <c r="K76" s="26">
        <f t="shared" si="21"/>
        <v>2</v>
      </c>
      <c r="L76" s="26">
        <f t="shared" si="19"/>
        <v>1.87</v>
      </c>
      <c r="M76" s="55">
        <v>1.4</v>
      </c>
      <c r="N76" s="55">
        <f t="shared" si="22"/>
        <v>1.5555555555555554</v>
      </c>
      <c r="O76" s="10" t="s">
        <v>182</v>
      </c>
    </row>
    <row r="77" spans="2:15" x14ac:dyDescent="0.2">
      <c r="B77" s="21">
        <v>3278</v>
      </c>
      <c r="C77" s="21"/>
      <c r="D77" s="21"/>
      <c r="E77" s="22"/>
      <c r="F77" s="23">
        <f>IF(ROUNDUP(M77/(1-0.55)+(1.6),1)&gt;2.5,ROUNDUP(M77/(1-0.55)+(1.6),1),2.5)</f>
        <v>4.1999999999999993</v>
      </c>
      <c r="G77" s="23">
        <f>IF(ROUNDUP(M77/(1-0.5)+(1.6/5),1)&gt;1,ROUNDUP(M77/(1-0.5)+(1.6/5),1),1)</f>
        <v>2.7</v>
      </c>
      <c r="H77" s="23">
        <f>IF(ROUNDUP(M77/(1-0.45)+(1.6/10),1)&gt;0.6,ROUNDUP(M77/(1-0.45)+(1.6/10),1),0.6)</f>
        <v>2.3000000000000003</v>
      </c>
      <c r="I77" s="23">
        <f>IF(ROUNDUP(M77/(1-0.4)+(1.6/25),1)&gt;0.42,ROUNDUP(M77/(1-0.4)+(1.6/25),1),0.42)</f>
        <v>2</v>
      </c>
      <c r="J77" s="23">
        <f>M77/(1-0.35)</f>
        <v>1.7692307692307689</v>
      </c>
      <c r="K77" s="23">
        <f>M77/(1-0.3)</f>
        <v>1.6428571428571428</v>
      </c>
      <c r="L77" s="23">
        <f>ROUNDUP(M77/(1-0.25),2)</f>
        <v>1.54</v>
      </c>
      <c r="M77" s="55">
        <v>1.1499999999999999</v>
      </c>
      <c r="N77" s="55">
        <f>M77/(1-0.1)</f>
        <v>1.2777777777777777</v>
      </c>
      <c r="O77" s="10" t="s">
        <v>182</v>
      </c>
    </row>
    <row r="78" spans="2:15" x14ac:dyDescent="0.2">
      <c r="B78" s="24">
        <v>5301</v>
      </c>
      <c r="C78" s="24"/>
      <c r="D78" s="24"/>
      <c r="E78" s="25"/>
      <c r="F78" s="26">
        <f t="shared" si="23"/>
        <v>4.8999999999999995</v>
      </c>
      <c r="G78" s="26">
        <f t="shared" si="18"/>
        <v>3.3000000000000003</v>
      </c>
      <c r="H78" s="26">
        <f t="shared" si="24"/>
        <v>2.9</v>
      </c>
      <c r="I78" s="26">
        <f t="shared" si="25"/>
        <v>2.5</v>
      </c>
      <c r="J78" s="26">
        <f t="shared" si="20"/>
        <v>2.2461538461538462</v>
      </c>
      <c r="K78" s="26">
        <f t="shared" si="21"/>
        <v>2.0857142857142859</v>
      </c>
      <c r="L78" s="26">
        <f t="shared" si="19"/>
        <v>1.95</v>
      </c>
      <c r="M78" s="55">
        <v>1.46</v>
      </c>
      <c r="N78" s="55">
        <f t="shared" si="22"/>
        <v>1.6222222222222222</v>
      </c>
      <c r="O78" s="10" t="s">
        <v>182</v>
      </c>
    </row>
    <row r="79" spans="2:15" x14ac:dyDescent="0.2">
      <c r="B79" s="21" t="s">
        <v>42</v>
      </c>
      <c r="C79" s="21"/>
      <c r="D79" s="22"/>
      <c r="E79" s="22"/>
      <c r="F79" s="23">
        <f t="shared" si="23"/>
        <v>2.7</v>
      </c>
      <c r="G79" s="23">
        <f>IF(ROUNDUP(M79/(1-0.5)+(1.6/5),1)&gt;1,ROUNDUP(M79/(1-0.5)+(1.6/5),1),1)</f>
        <v>1.3</v>
      </c>
      <c r="H79" s="23">
        <f t="shared" si="24"/>
        <v>1.1000000000000001</v>
      </c>
      <c r="I79" s="23">
        <f t="shared" si="25"/>
        <v>0.9</v>
      </c>
      <c r="J79" s="23">
        <f t="shared" si="20"/>
        <v>0.72461538461538455</v>
      </c>
      <c r="K79" s="23">
        <f t="shared" si="21"/>
        <v>0.67285714285714282</v>
      </c>
      <c r="L79" s="23">
        <f t="shared" ref="L79:L84" si="26">ROUNDUP(M79/(1-0.25),2)</f>
        <v>0.63</v>
      </c>
      <c r="M79" s="55">
        <v>0.47099999999999997</v>
      </c>
      <c r="N79" s="55">
        <f t="shared" si="22"/>
        <v>0.52333333333333332</v>
      </c>
      <c r="O79" s="10" t="s">
        <v>182</v>
      </c>
    </row>
    <row r="80" spans="2:15" x14ac:dyDescent="0.2">
      <c r="B80" s="33" t="s">
        <v>43</v>
      </c>
      <c r="C80" s="33" t="s">
        <v>133</v>
      </c>
      <c r="D80" s="34"/>
      <c r="E80" s="34"/>
      <c r="F80" s="26">
        <f t="shared" si="23"/>
        <v>2.5</v>
      </c>
      <c r="G80" s="26">
        <f>IF(ROUNDUP(M80/(1-0.5)+(1.6/5),1)&gt;1,ROUNDUP(M80/(1-0.5)+(1.6/5),1),1)</f>
        <v>1</v>
      </c>
      <c r="H80" s="26">
        <f t="shared" si="24"/>
        <v>0.6</v>
      </c>
      <c r="I80" s="26">
        <f t="shared" si="25"/>
        <v>0.42</v>
      </c>
      <c r="J80" s="29">
        <f t="shared" si="20"/>
        <v>0.21999999999999997</v>
      </c>
      <c r="K80" s="29">
        <f t="shared" si="21"/>
        <v>0.20428571428571429</v>
      </c>
      <c r="L80" s="26">
        <f t="shared" si="26"/>
        <v>0.2</v>
      </c>
      <c r="M80" s="55">
        <v>0.14299999999999999</v>
      </c>
      <c r="N80" s="55">
        <f t="shared" si="22"/>
        <v>0.15888888888888889</v>
      </c>
      <c r="O80" s="10" t="s">
        <v>180</v>
      </c>
    </row>
    <row r="81" spans="2:15" x14ac:dyDescent="0.2">
      <c r="B81" s="21"/>
      <c r="C81" s="21" t="s">
        <v>134</v>
      </c>
      <c r="D81" s="22"/>
      <c r="E81" s="22"/>
      <c r="F81" s="23">
        <f t="shared" si="23"/>
        <v>2.5</v>
      </c>
      <c r="G81" s="23">
        <f t="shared" ref="G81:G138" si="27">IF(ROUNDUP(M81/(1-0.5)+(1.6/5),1)&gt;1,ROUNDUP(M81/(1-0.5)+(1.6/5),1),1)</f>
        <v>1</v>
      </c>
      <c r="H81" s="23">
        <f t="shared" si="24"/>
        <v>0.7</v>
      </c>
      <c r="I81" s="23">
        <f t="shared" si="25"/>
        <v>0.6</v>
      </c>
      <c r="J81" s="23">
        <f t="shared" si="20"/>
        <v>0.43538461538461531</v>
      </c>
      <c r="K81" s="23">
        <f t="shared" si="21"/>
        <v>0.40428571428571425</v>
      </c>
      <c r="L81" s="23">
        <f t="shared" si="26"/>
        <v>0.38</v>
      </c>
      <c r="M81" s="55">
        <v>0.28299999999999997</v>
      </c>
      <c r="N81" s="55">
        <f t="shared" si="22"/>
        <v>0.31444444444444442</v>
      </c>
      <c r="O81" s="10" t="s">
        <v>188</v>
      </c>
    </row>
    <row r="82" spans="2:15" x14ac:dyDescent="0.2">
      <c r="B82" s="33"/>
      <c r="C82" s="33" t="s">
        <v>130</v>
      </c>
      <c r="D82" s="34"/>
      <c r="E82" s="34"/>
      <c r="F82" s="26">
        <f t="shared" si="23"/>
        <v>2.5</v>
      </c>
      <c r="G82" s="26">
        <f t="shared" si="27"/>
        <v>1</v>
      </c>
      <c r="H82" s="26">
        <f t="shared" si="24"/>
        <v>0.7</v>
      </c>
      <c r="I82" s="26">
        <f t="shared" si="25"/>
        <v>0.6</v>
      </c>
      <c r="J82" s="29">
        <f t="shared" si="20"/>
        <v>0.44153846153846149</v>
      </c>
      <c r="K82" s="29">
        <f t="shared" si="21"/>
        <v>0.41</v>
      </c>
      <c r="L82" s="26">
        <f t="shared" si="26"/>
        <v>0.39</v>
      </c>
      <c r="M82" s="55">
        <v>0.28699999999999998</v>
      </c>
      <c r="N82" s="55">
        <f t="shared" si="22"/>
        <v>0.31888888888888883</v>
      </c>
      <c r="O82" s="10" t="s">
        <v>188</v>
      </c>
    </row>
    <row r="83" spans="2:15" x14ac:dyDescent="0.2">
      <c r="B83" s="21"/>
      <c r="C83" s="21" t="s">
        <v>131</v>
      </c>
      <c r="D83" s="22"/>
      <c r="E83" s="22"/>
      <c r="F83" s="23">
        <f t="shared" si="23"/>
        <v>2.5</v>
      </c>
      <c r="G83" s="23">
        <f t="shared" si="27"/>
        <v>1</v>
      </c>
      <c r="H83" s="23">
        <f t="shared" si="24"/>
        <v>0.79999999999999993</v>
      </c>
      <c r="I83" s="23">
        <f t="shared" si="25"/>
        <v>0.6</v>
      </c>
      <c r="J83" s="23">
        <f t="shared" si="20"/>
        <v>0.45846153846153842</v>
      </c>
      <c r="K83" s="23">
        <f t="shared" si="21"/>
        <v>0.42571428571428571</v>
      </c>
      <c r="L83" s="23">
        <f t="shared" si="26"/>
        <v>0.4</v>
      </c>
      <c r="M83" s="55">
        <v>0.29799999999999999</v>
      </c>
      <c r="N83" s="55">
        <f t="shared" si="22"/>
        <v>0.33111111111111108</v>
      </c>
      <c r="O83" s="10" t="s">
        <v>188</v>
      </c>
    </row>
    <row r="84" spans="2:15" x14ac:dyDescent="0.2">
      <c r="B84" s="33"/>
      <c r="C84" s="33" t="s">
        <v>132</v>
      </c>
      <c r="D84" s="34"/>
      <c r="E84" s="34"/>
      <c r="F84" s="26">
        <f t="shared" si="23"/>
        <v>2.5</v>
      </c>
      <c r="G84" s="26">
        <f t="shared" si="27"/>
        <v>1</v>
      </c>
      <c r="H84" s="26">
        <f t="shared" si="24"/>
        <v>0.79999999999999993</v>
      </c>
      <c r="I84" s="26">
        <f t="shared" si="25"/>
        <v>0.6</v>
      </c>
      <c r="J84" s="29">
        <f t="shared" si="20"/>
        <v>0.46153846153846151</v>
      </c>
      <c r="K84" s="29">
        <f t="shared" si="21"/>
        <v>0.4285714285714286</v>
      </c>
      <c r="L84" s="26">
        <f t="shared" si="26"/>
        <v>0.4</v>
      </c>
      <c r="M84" s="55">
        <v>0.3</v>
      </c>
      <c r="N84" s="55">
        <f t="shared" si="22"/>
        <v>0.33333333333333331</v>
      </c>
      <c r="O84" s="10" t="s">
        <v>188</v>
      </c>
    </row>
    <row r="85" spans="2:15" x14ac:dyDescent="0.2">
      <c r="B85" s="21" t="s">
        <v>44</v>
      </c>
      <c r="C85" s="21" t="s">
        <v>45</v>
      </c>
      <c r="D85" s="22"/>
      <c r="E85" s="22"/>
      <c r="F85" s="23">
        <f t="shared" si="23"/>
        <v>17.200000000000003</v>
      </c>
      <c r="G85" s="23">
        <f t="shared" si="27"/>
        <v>14.4</v>
      </c>
      <c r="H85" s="23">
        <f t="shared" si="24"/>
        <v>12.9</v>
      </c>
      <c r="I85" s="27" t="s">
        <v>123</v>
      </c>
      <c r="J85" s="23"/>
      <c r="K85" s="23"/>
      <c r="L85" s="23"/>
      <c r="M85" s="55">
        <v>7</v>
      </c>
      <c r="N85" s="55">
        <f t="shared" si="22"/>
        <v>7.7777777777777777</v>
      </c>
      <c r="O85" s="10" t="s">
        <v>182</v>
      </c>
    </row>
    <row r="86" spans="2:15" x14ac:dyDescent="0.2">
      <c r="B86" s="24"/>
      <c r="C86" s="24" t="s">
        <v>46</v>
      </c>
      <c r="D86" s="25"/>
      <c r="E86" s="25"/>
      <c r="F86" s="26">
        <f t="shared" si="23"/>
        <v>20.200000000000003</v>
      </c>
      <c r="G86" s="26">
        <f t="shared" si="27"/>
        <v>17.100000000000001</v>
      </c>
      <c r="H86" s="26">
        <f t="shared" si="24"/>
        <v>15.4</v>
      </c>
      <c r="I86" s="36" t="s">
        <v>124</v>
      </c>
      <c r="J86" s="26"/>
      <c r="K86" s="26"/>
      <c r="L86" s="26"/>
      <c r="M86" s="55">
        <v>8.35</v>
      </c>
      <c r="N86" s="55">
        <f t="shared" si="22"/>
        <v>9.2777777777777768</v>
      </c>
      <c r="O86" s="10" t="s">
        <v>182</v>
      </c>
    </row>
    <row r="87" spans="2:15" x14ac:dyDescent="0.2">
      <c r="B87" s="21"/>
      <c r="C87" s="21" t="s">
        <v>47</v>
      </c>
      <c r="D87" s="22"/>
      <c r="E87" s="22"/>
      <c r="F87" s="23">
        <f t="shared" si="23"/>
        <v>15.299999999999999</v>
      </c>
      <c r="G87" s="23">
        <f t="shared" si="27"/>
        <v>12.6</v>
      </c>
      <c r="H87" s="23">
        <f t="shared" si="24"/>
        <v>11.4</v>
      </c>
      <c r="I87" s="27" t="s">
        <v>125</v>
      </c>
      <c r="J87" s="23"/>
      <c r="K87" s="23"/>
      <c r="L87" s="23"/>
      <c r="M87" s="55">
        <v>6.133</v>
      </c>
      <c r="N87" s="55">
        <f t="shared" si="22"/>
        <v>6.8144444444444439</v>
      </c>
      <c r="O87" s="10" t="s">
        <v>182</v>
      </c>
    </row>
    <row r="88" spans="2:15" x14ac:dyDescent="0.2">
      <c r="B88" s="33" t="s">
        <v>48</v>
      </c>
      <c r="C88" s="33" t="s">
        <v>49</v>
      </c>
      <c r="D88" s="34"/>
      <c r="E88" s="34"/>
      <c r="F88" s="26">
        <f t="shared" si="23"/>
        <v>3.2</v>
      </c>
      <c r="G88" s="26">
        <f t="shared" si="27"/>
        <v>1.8</v>
      </c>
      <c r="H88" s="26">
        <f t="shared" si="24"/>
        <v>1.5</v>
      </c>
      <c r="I88" s="26">
        <f t="shared" si="25"/>
        <v>1.3</v>
      </c>
      <c r="J88" s="29">
        <f t="shared" si="20"/>
        <v>1.083076923076923</v>
      </c>
      <c r="K88" s="29">
        <f t="shared" si="21"/>
        <v>1.0057142857142858</v>
      </c>
      <c r="L88" s="26">
        <f t="shared" ref="L88:L104" si="28">ROUNDUP(M88/(1-0.25),2)</f>
        <v>0.94000000000000006</v>
      </c>
      <c r="M88" s="55">
        <v>0.70399999999999996</v>
      </c>
      <c r="N88" s="55">
        <f t="shared" si="22"/>
        <v>0.78222222222222215</v>
      </c>
      <c r="O88" s="10" t="s">
        <v>182</v>
      </c>
    </row>
    <row r="89" spans="2:15" x14ac:dyDescent="0.2">
      <c r="B89" s="21"/>
      <c r="C89" s="21" t="s">
        <v>29</v>
      </c>
      <c r="D89" s="22"/>
      <c r="E89" s="22"/>
      <c r="F89" s="23">
        <f t="shared" si="23"/>
        <v>6</v>
      </c>
      <c r="G89" s="23">
        <f t="shared" si="27"/>
        <v>4.3</v>
      </c>
      <c r="H89" s="23">
        <f t="shared" si="24"/>
        <v>3.7</v>
      </c>
      <c r="I89" s="23">
        <f t="shared" si="25"/>
        <v>3.4</v>
      </c>
      <c r="J89" s="23">
        <f t="shared" si="20"/>
        <v>2.9923076923076923</v>
      </c>
      <c r="K89" s="23">
        <f t="shared" si="21"/>
        <v>2.7785714285714289</v>
      </c>
      <c r="L89" s="23">
        <f t="shared" si="28"/>
        <v>2.5999999999999996</v>
      </c>
      <c r="M89" s="55">
        <v>1.9450000000000001</v>
      </c>
      <c r="N89" s="55">
        <f t="shared" si="22"/>
        <v>2.161111111111111</v>
      </c>
      <c r="O89" s="10" t="s">
        <v>182</v>
      </c>
    </row>
    <row r="90" spans="2:15" x14ac:dyDescent="0.2">
      <c r="B90" s="33"/>
      <c r="C90" s="33" t="s">
        <v>30</v>
      </c>
      <c r="D90" s="34"/>
      <c r="E90" s="34"/>
      <c r="F90" s="26">
        <f t="shared" si="23"/>
        <v>6.8999999999999995</v>
      </c>
      <c r="G90" s="26">
        <f t="shared" si="27"/>
        <v>5.0999999999999996</v>
      </c>
      <c r="H90" s="26">
        <f t="shared" si="24"/>
        <v>4.5</v>
      </c>
      <c r="I90" s="26">
        <f t="shared" si="25"/>
        <v>4.0999999999999996</v>
      </c>
      <c r="J90" s="29">
        <f t="shared" si="20"/>
        <v>3.6538461538461537</v>
      </c>
      <c r="K90" s="29">
        <f t="shared" si="21"/>
        <v>3.3928571428571432</v>
      </c>
      <c r="L90" s="26">
        <f t="shared" si="28"/>
        <v>3.17</v>
      </c>
      <c r="M90" s="55">
        <v>2.375</v>
      </c>
      <c r="N90" s="55">
        <f t="shared" si="22"/>
        <v>2.6388888888888888</v>
      </c>
      <c r="O90" s="10" t="s">
        <v>182</v>
      </c>
    </row>
    <row r="91" spans="2:15" x14ac:dyDescent="0.2">
      <c r="B91" s="21"/>
      <c r="C91" s="21" t="s">
        <v>50</v>
      </c>
      <c r="D91" s="22"/>
      <c r="E91" s="22"/>
      <c r="F91" s="23">
        <f t="shared" si="23"/>
        <v>2.9</v>
      </c>
      <c r="G91" s="23">
        <f t="shared" si="27"/>
        <v>1.5</v>
      </c>
      <c r="H91" s="23">
        <f t="shared" si="24"/>
        <v>1.3</v>
      </c>
      <c r="I91" s="23">
        <f t="shared" si="25"/>
        <v>1.1000000000000001</v>
      </c>
      <c r="J91" s="23">
        <f t="shared" si="20"/>
        <v>0.89230769230769225</v>
      </c>
      <c r="K91" s="23">
        <f t="shared" si="21"/>
        <v>0.82857142857142851</v>
      </c>
      <c r="L91" s="23">
        <f t="shared" si="28"/>
        <v>0.78</v>
      </c>
      <c r="M91" s="55">
        <v>0.57999999999999996</v>
      </c>
      <c r="N91" s="55">
        <f t="shared" si="22"/>
        <v>0.64444444444444438</v>
      </c>
      <c r="O91" s="10" t="s">
        <v>182</v>
      </c>
    </row>
    <row r="92" spans="2:15" x14ac:dyDescent="0.2">
      <c r="B92" s="33"/>
      <c r="C92" s="33" t="s">
        <v>51</v>
      </c>
      <c r="D92" s="34"/>
      <c r="E92" s="34"/>
      <c r="F92" s="26">
        <f t="shared" si="23"/>
        <v>7.1999999999999993</v>
      </c>
      <c r="G92" s="26">
        <f t="shared" si="27"/>
        <v>5.3999999999999995</v>
      </c>
      <c r="H92" s="26">
        <f t="shared" si="24"/>
        <v>4.8</v>
      </c>
      <c r="I92" s="26">
        <f t="shared" si="25"/>
        <v>4.3</v>
      </c>
      <c r="J92" s="29">
        <f t="shared" si="20"/>
        <v>3.8615384615384611</v>
      </c>
      <c r="K92" s="29">
        <f t="shared" si="21"/>
        <v>3.5857142857142859</v>
      </c>
      <c r="L92" s="26">
        <f t="shared" si="28"/>
        <v>3.3499999999999996</v>
      </c>
      <c r="M92" s="55">
        <v>2.5099999999999998</v>
      </c>
      <c r="N92" s="55">
        <f t="shared" si="22"/>
        <v>2.7888888888888888</v>
      </c>
      <c r="O92" s="10" t="s">
        <v>182</v>
      </c>
    </row>
    <row r="93" spans="2:15" x14ac:dyDescent="0.2">
      <c r="B93" s="59" t="s">
        <v>162</v>
      </c>
      <c r="C93" s="59" t="s">
        <v>59</v>
      </c>
      <c r="D93" s="60"/>
      <c r="E93" s="60"/>
      <c r="F93" s="61">
        <f t="shared" si="23"/>
        <v>3.7</v>
      </c>
      <c r="G93" s="61">
        <f t="shared" si="27"/>
        <v>2.2000000000000002</v>
      </c>
      <c r="H93" s="61">
        <f t="shared" si="24"/>
        <v>1.9000000000000001</v>
      </c>
      <c r="I93" s="61">
        <f t="shared" si="25"/>
        <v>1.7000000000000002</v>
      </c>
      <c r="J93" s="61">
        <f t="shared" si="20"/>
        <v>1.4461538461538461</v>
      </c>
      <c r="K93" s="61">
        <f t="shared" si="21"/>
        <v>1.342857142857143</v>
      </c>
      <c r="L93" s="61">
        <f t="shared" si="28"/>
        <v>1.26</v>
      </c>
      <c r="M93" s="65">
        <v>0.94</v>
      </c>
      <c r="N93" s="65">
        <f t="shared" si="22"/>
        <v>1.0444444444444443</v>
      </c>
      <c r="O93" s="10" t="s">
        <v>182</v>
      </c>
    </row>
    <row r="94" spans="2:15" x14ac:dyDescent="0.2">
      <c r="B94" s="62" t="s">
        <v>156</v>
      </c>
      <c r="C94" s="63"/>
      <c r="D94" s="63"/>
      <c r="E94" s="63"/>
      <c r="F94" s="64">
        <f t="shared" si="23"/>
        <v>2.5</v>
      </c>
      <c r="G94" s="64">
        <f t="shared" si="27"/>
        <v>1.1000000000000001</v>
      </c>
      <c r="H94" s="64">
        <f t="shared" si="24"/>
        <v>0.9</v>
      </c>
      <c r="I94" s="64">
        <f t="shared" si="25"/>
        <v>0.7</v>
      </c>
      <c r="J94" s="64">
        <f>M94/(1-0.35)</f>
        <v>0.55384615384615377</v>
      </c>
      <c r="K94" s="64">
        <f>M94/(1-0.3)</f>
        <v>0.51428571428571435</v>
      </c>
      <c r="L94" s="64">
        <f t="shared" si="28"/>
        <v>0.48</v>
      </c>
      <c r="M94" s="65">
        <v>0.36</v>
      </c>
      <c r="N94" s="65">
        <f>M94/(1-0.1)</f>
        <v>0.39999999999999997</v>
      </c>
      <c r="O94" s="10" t="s">
        <v>182</v>
      </c>
    </row>
    <row r="95" spans="2:15" x14ac:dyDescent="0.2">
      <c r="B95" s="74" t="s">
        <v>191</v>
      </c>
      <c r="C95" s="21"/>
      <c r="D95" s="22"/>
      <c r="E95" s="22"/>
      <c r="F95" s="23"/>
      <c r="G95" s="23"/>
      <c r="H95" s="23"/>
      <c r="I95" s="23"/>
      <c r="J95" s="23"/>
      <c r="K95" s="23"/>
      <c r="L95" s="23"/>
      <c r="M95" s="55">
        <v>6.24</v>
      </c>
      <c r="N95" s="55">
        <f t="shared" si="22"/>
        <v>6.9333333333333336</v>
      </c>
      <c r="O95" s="10" t="s">
        <v>182</v>
      </c>
    </row>
    <row r="96" spans="2:15" x14ac:dyDescent="0.2">
      <c r="B96" s="33" t="s">
        <v>54</v>
      </c>
      <c r="C96" s="33"/>
      <c r="D96" s="34"/>
      <c r="E96" s="34"/>
      <c r="F96" s="26">
        <f t="shared" si="23"/>
        <v>17.5</v>
      </c>
      <c r="G96" s="26">
        <f t="shared" si="27"/>
        <v>14.6</v>
      </c>
      <c r="H96" s="26">
        <f t="shared" si="24"/>
        <v>13.2</v>
      </c>
      <c r="I96" s="26">
        <f t="shared" si="25"/>
        <v>12</v>
      </c>
      <c r="J96" s="29">
        <f t="shared" si="20"/>
        <v>10.969230769230769</v>
      </c>
      <c r="K96" s="29">
        <f t="shared" si="21"/>
        <v>10.185714285714287</v>
      </c>
      <c r="L96" s="26">
        <f t="shared" si="28"/>
        <v>9.51</v>
      </c>
      <c r="M96" s="55">
        <v>7.13</v>
      </c>
      <c r="N96" s="55">
        <f t="shared" si="22"/>
        <v>7.9222222222222216</v>
      </c>
      <c r="O96" s="10" t="s">
        <v>182</v>
      </c>
    </row>
    <row r="97" spans="2:15" x14ac:dyDescent="0.2">
      <c r="B97" s="21" t="s">
        <v>56</v>
      </c>
      <c r="C97" s="21" t="s">
        <v>27</v>
      </c>
      <c r="D97" s="22"/>
      <c r="E97" s="22"/>
      <c r="F97" s="23">
        <f t="shared" si="23"/>
        <v>7.3999999999999995</v>
      </c>
      <c r="G97" s="23">
        <f t="shared" si="27"/>
        <v>5.5</v>
      </c>
      <c r="H97" s="23">
        <f t="shared" si="24"/>
        <v>4.8999999999999995</v>
      </c>
      <c r="I97" s="23">
        <f t="shared" si="25"/>
        <v>4.3999999999999995</v>
      </c>
      <c r="J97" s="23">
        <f t="shared" si="20"/>
        <v>3.9753846153846153</v>
      </c>
      <c r="K97" s="23">
        <f t="shared" si="21"/>
        <v>3.6914285714285717</v>
      </c>
      <c r="L97" s="23">
        <f t="shared" si="28"/>
        <v>3.4499999999999997</v>
      </c>
      <c r="M97" s="55">
        <v>2.5840000000000001</v>
      </c>
      <c r="N97" s="55">
        <f t="shared" si="22"/>
        <v>2.8711111111111109</v>
      </c>
      <c r="O97" s="10" t="s">
        <v>182</v>
      </c>
    </row>
    <row r="98" spans="2:15" x14ac:dyDescent="0.2">
      <c r="B98" s="33"/>
      <c r="C98" s="33" t="s">
        <v>57</v>
      </c>
      <c r="D98" s="34"/>
      <c r="E98" s="34"/>
      <c r="F98" s="26">
        <f t="shared" si="23"/>
        <v>3.3000000000000003</v>
      </c>
      <c r="G98" s="26">
        <f t="shared" si="27"/>
        <v>1.9000000000000001</v>
      </c>
      <c r="H98" s="26">
        <f t="shared" si="24"/>
        <v>1.6</v>
      </c>
      <c r="I98" s="26">
        <f t="shared" si="25"/>
        <v>1.4000000000000001</v>
      </c>
      <c r="J98" s="29">
        <f t="shared" si="20"/>
        <v>1.1538461538461537</v>
      </c>
      <c r="K98" s="29">
        <f t="shared" si="21"/>
        <v>1.0714285714285714</v>
      </c>
      <c r="L98" s="26">
        <f t="shared" si="28"/>
        <v>1</v>
      </c>
      <c r="M98" s="55">
        <v>0.75</v>
      </c>
      <c r="N98" s="55">
        <f t="shared" si="22"/>
        <v>0.83333333333333326</v>
      </c>
      <c r="O98" s="10" t="s">
        <v>182</v>
      </c>
    </row>
    <row r="99" spans="2:15" x14ac:dyDescent="0.2">
      <c r="B99" s="21" t="s">
        <v>58</v>
      </c>
      <c r="C99" s="21" t="s">
        <v>59</v>
      </c>
      <c r="D99" s="22"/>
      <c r="E99" s="22"/>
      <c r="F99" s="23">
        <f t="shared" si="23"/>
        <v>2.5</v>
      </c>
      <c r="G99" s="23">
        <f t="shared" si="27"/>
        <v>1</v>
      </c>
      <c r="H99" s="23">
        <f t="shared" si="24"/>
        <v>0.79999999999999993</v>
      </c>
      <c r="I99" s="23">
        <f t="shared" si="25"/>
        <v>0.7</v>
      </c>
      <c r="J99" s="23">
        <f t="shared" si="20"/>
        <v>0.52307692307692311</v>
      </c>
      <c r="K99" s="23">
        <f t="shared" si="21"/>
        <v>0.48571428571428577</v>
      </c>
      <c r="L99" s="23">
        <f t="shared" si="28"/>
        <v>0.46</v>
      </c>
      <c r="M99" s="55">
        <v>0.34</v>
      </c>
      <c r="N99" s="55">
        <f t="shared" si="22"/>
        <v>0.37777777777777777</v>
      </c>
      <c r="O99" s="10" t="s">
        <v>182</v>
      </c>
    </row>
    <row r="100" spans="2:15" x14ac:dyDescent="0.2">
      <c r="B100" s="33" t="s">
        <v>60</v>
      </c>
      <c r="C100" s="33" t="s">
        <v>27</v>
      </c>
      <c r="D100" s="34"/>
      <c r="E100" s="34"/>
      <c r="F100" s="26">
        <f t="shared" si="23"/>
        <v>10.199999999999999</v>
      </c>
      <c r="G100" s="26">
        <f t="shared" si="27"/>
        <v>8.1</v>
      </c>
      <c r="H100" s="26">
        <f t="shared" si="24"/>
        <v>7.1999999999999993</v>
      </c>
      <c r="I100" s="26">
        <f t="shared" si="25"/>
        <v>6.5</v>
      </c>
      <c r="J100" s="29">
        <f t="shared" si="20"/>
        <v>5.9384615384615378</v>
      </c>
      <c r="K100" s="29">
        <f t="shared" si="21"/>
        <v>5.5142857142857142</v>
      </c>
      <c r="L100" s="26">
        <f t="shared" si="28"/>
        <v>5.1499999999999995</v>
      </c>
      <c r="M100" s="55">
        <v>3.86</v>
      </c>
      <c r="N100" s="55">
        <f t="shared" si="22"/>
        <v>4.2888888888888888</v>
      </c>
      <c r="O100" s="10" t="s">
        <v>182</v>
      </c>
    </row>
    <row r="101" spans="2:15" x14ac:dyDescent="0.2">
      <c r="B101" s="21"/>
      <c r="C101" s="21" t="s">
        <v>61</v>
      </c>
      <c r="D101" s="22"/>
      <c r="E101" s="22"/>
      <c r="F101" s="23">
        <f t="shared" si="23"/>
        <v>3.1</v>
      </c>
      <c r="G101" s="23">
        <f t="shared" si="27"/>
        <v>1.7000000000000002</v>
      </c>
      <c r="H101" s="23">
        <f t="shared" si="24"/>
        <v>1.4000000000000001</v>
      </c>
      <c r="I101" s="23">
        <f t="shared" si="25"/>
        <v>1.2000000000000002</v>
      </c>
      <c r="J101" s="23">
        <f t="shared" si="20"/>
        <v>1.016923076923077</v>
      </c>
      <c r="K101" s="23">
        <f t="shared" si="21"/>
        <v>0.94428571428571439</v>
      </c>
      <c r="L101" s="23">
        <f t="shared" si="28"/>
        <v>0.89</v>
      </c>
      <c r="M101" s="55">
        <v>0.66100000000000003</v>
      </c>
      <c r="N101" s="55">
        <f t="shared" si="22"/>
        <v>0.73444444444444446</v>
      </c>
      <c r="O101" s="10" t="s">
        <v>182</v>
      </c>
    </row>
    <row r="102" spans="2:15" x14ac:dyDescent="0.2">
      <c r="B102" s="33"/>
      <c r="C102" s="33" t="s">
        <v>202</v>
      </c>
      <c r="D102" s="34"/>
      <c r="E102" s="34"/>
      <c r="F102" s="26">
        <f t="shared" si="23"/>
        <v>3.8</v>
      </c>
      <c r="G102" s="26">
        <f t="shared" si="27"/>
        <v>2.2999999999999998</v>
      </c>
      <c r="H102" s="26">
        <f t="shared" si="24"/>
        <v>2</v>
      </c>
      <c r="I102" s="26">
        <f t="shared" si="25"/>
        <v>1.8</v>
      </c>
      <c r="J102" s="29">
        <f t="shared" si="20"/>
        <v>1.523076923076923</v>
      </c>
      <c r="K102" s="29">
        <f t="shared" si="21"/>
        <v>1.4142857142857144</v>
      </c>
      <c r="L102" s="26">
        <f t="shared" si="28"/>
        <v>1.32</v>
      </c>
      <c r="M102" s="55">
        <v>0.99</v>
      </c>
      <c r="N102" s="55">
        <f t="shared" si="22"/>
        <v>1.0999999999999999</v>
      </c>
      <c r="O102" s="10" t="s">
        <v>182</v>
      </c>
    </row>
    <row r="103" spans="2:15" x14ac:dyDescent="0.2">
      <c r="B103" s="21" t="s">
        <v>62</v>
      </c>
      <c r="C103" s="21" t="s">
        <v>63</v>
      </c>
      <c r="D103" s="22"/>
      <c r="E103" s="22"/>
      <c r="F103" s="23">
        <f t="shared" si="23"/>
        <v>3</v>
      </c>
      <c r="G103" s="23">
        <f t="shared" si="27"/>
        <v>1.6</v>
      </c>
      <c r="H103" s="23">
        <f t="shared" si="24"/>
        <v>1.3</v>
      </c>
      <c r="I103" s="23">
        <f t="shared" si="25"/>
        <v>1.2000000000000002</v>
      </c>
      <c r="J103" s="23">
        <f t="shared" si="20"/>
        <v>0.95692307692307688</v>
      </c>
      <c r="K103" s="23">
        <f t="shared" si="21"/>
        <v>0.88857142857142868</v>
      </c>
      <c r="L103" s="23">
        <f t="shared" si="28"/>
        <v>0.83</v>
      </c>
      <c r="M103" s="55">
        <v>0.622</v>
      </c>
      <c r="N103" s="55">
        <f t="shared" si="22"/>
        <v>0.69111111111111112</v>
      </c>
      <c r="O103" s="10" t="s">
        <v>182</v>
      </c>
    </row>
    <row r="104" spans="2:15" x14ac:dyDescent="0.2">
      <c r="B104" s="33" t="s">
        <v>64</v>
      </c>
      <c r="C104" s="33">
        <v>30</v>
      </c>
      <c r="D104" s="33"/>
      <c r="E104" s="33"/>
      <c r="F104" s="26">
        <f t="shared" si="23"/>
        <v>3</v>
      </c>
      <c r="G104" s="26">
        <f t="shared" si="27"/>
        <v>1.6</v>
      </c>
      <c r="H104" s="26">
        <f t="shared" si="24"/>
        <v>1.4000000000000001</v>
      </c>
      <c r="I104" s="26">
        <f t="shared" si="25"/>
        <v>1.2000000000000002</v>
      </c>
      <c r="J104" s="29">
        <f t="shared" si="20"/>
        <v>0.96923076923076923</v>
      </c>
      <c r="K104" s="29">
        <f t="shared" si="21"/>
        <v>0.9</v>
      </c>
      <c r="L104" s="26">
        <f t="shared" si="28"/>
        <v>0.84</v>
      </c>
      <c r="M104" s="55">
        <v>0.63</v>
      </c>
      <c r="N104" s="55">
        <f t="shared" si="22"/>
        <v>0.7</v>
      </c>
      <c r="O104" s="10" t="s">
        <v>182</v>
      </c>
    </row>
    <row r="105" spans="2:15" x14ac:dyDescent="0.2">
      <c r="B105" s="33"/>
      <c r="C105" s="33">
        <v>120</v>
      </c>
      <c r="D105" s="33"/>
      <c r="E105" s="34"/>
      <c r="F105" s="26">
        <f t="shared" si="23"/>
        <v>3.1</v>
      </c>
      <c r="G105" s="26">
        <f t="shared" si="27"/>
        <v>1.6</v>
      </c>
      <c r="H105" s="26">
        <f t="shared" si="24"/>
        <v>1.4000000000000001</v>
      </c>
      <c r="I105" s="26">
        <f t="shared" si="25"/>
        <v>1.2000000000000002</v>
      </c>
      <c r="J105" s="29">
        <f t="shared" si="20"/>
        <v>0.98461538461538456</v>
      </c>
      <c r="K105" s="29">
        <f t="shared" si="21"/>
        <v>0.91428571428571437</v>
      </c>
      <c r="L105" s="26">
        <f>ROUNDUP(M105/(1-0.25),2)</f>
        <v>0.86</v>
      </c>
      <c r="M105" s="55">
        <v>0.64</v>
      </c>
      <c r="N105" s="55">
        <f t="shared" si="22"/>
        <v>0.71111111111111114</v>
      </c>
      <c r="O105" s="10" t="s">
        <v>182</v>
      </c>
    </row>
    <row r="106" spans="2:15" x14ac:dyDescent="0.2">
      <c r="B106" s="21"/>
      <c r="C106" s="21">
        <v>200</v>
      </c>
      <c r="D106" s="22"/>
      <c r="E106" s="22"/>
      <c r="F106" s="23">
        <f t="shared" si="23"/>
        <v>3.3000000000000003</v>
      </c>
      <c r="G106" s="23">
        <f t="shared" si="27"/>
        <v>1.9000000000000001</v>
      </c>
      <c r="H106" s="23">
        <f t="shared" si="24"/>
        <v>1.6</v>
      </c>
      <c r="I106" s="23">
        <f t="shared" si="25"/>
        <v>1.4000000000000001</v>
      </c>
      <c r="J106" s="23">
        <f t="shared" si="20"/>
        <v>1.1692307692307693</v>
      </c>
      <c r="K106" s="23">
        <f t="shared" si="21"/>
        <v>1.0857142857142859</v>
      </c>
      <c r="L106" s="23">
        <f>ROUNDUP(M106/(1-0.25),2)</f>
        <v>1.02</v>
      </c>
      <c r="M106" s="55">
        <v>0.76</v>
      </c>
      <c r="N106" s="55">
        <f t="shared" si="22"/>
        <v>0.84444444444444444</v>
      </c>
      <c r="O106" s="10" t="s">
        <v>182</v>
      </c>
    </row>
    <row r="107" spans="2:15" x14ac:dyDescent="0.2">
      <c r="B107" s="33" t="s">
        <v>157</v>
      </c>
      <c r="C107" s="34"/>
      <c r="D107" s="34"/>
      <c r="E107" s="34"/>
      <c r="F107" s="26">
        <f t="shared" si="23"/>
        <v>2.7</v>
      </c>
      <c r="G107" s="26">
        <f t="shared" si="27"/>
        <v>1.3</v>
      </c>
      <c r="H107" s="26">
        <f t="shared" si="24"/>
        <v>1</v>
      </c>
      <c r="I107" s="26">
        <f t="shared" si="25"/>
        <v>0.9</v>
      </c>
      <c r="J107" s="29">
        <f>M107/(1-0.35)</f>
        <v>0.70153846153846156</v>
      </c>
      <c r="K107" s="29">
        <f>M107/(1-0.3)</f>
        <v>0.65142857142857147</v>
      </c>
      <c r="L107" s="26">
        <f>ROUNDUP(M107/(1-0.25),2)</f>
        <v>0.61</v>
      </c>
      <c r="M107" s="55">
        <v>0.45600000000000002</v>
      </c>
      <c r="N107" s="55">
        <f>M107/(1-0.1)</f>
        <v>0.50666666666666671</v>
      </c>
      <c r="O107" s="10" t="s">
        <v>182</v>
      </c>
    </row>
    <row r="108" spans="2:15" x14ac:dyDescent="0.2">
      <c r="B108" s="59" t="s">
        <v>65</v>
      </c>
      <c r="C108" s="59"/>
      <c r="D108" s="60"/>
      <c r="E108" s="60"/>
      <c r="F108" s="61">
        <f t="shared" si="23"/>
        <v>2.5</v>
      </c>
      <c r="G108" s="61">
        <f t="shared" si="27"/>
        <v>1</v>
      </c>
      <c r="H108" s="61">
        <f t="shared" si="24"/>
        <v>0.7</v>
      </c>
      <c r="I108" s="61">
        <f t="shared" si="25"/>
        <v>0.5</v>
      </c>
      <c r="J108" s="61">
        <f t="shared" si="20"/>
        <v>0.38461538461538458</v>
      </c>
      <c r="K108" s="61">
        <f t="shared" si="21"/>
        <v>0.35714285714285715</v>
      </c>
      <c r="L108" s="61">
        <f>ROUNDUP(M108/(1-0.25),2)</f>
        <v>0.34</v>
      </c>
      <c r="M108" s="55">
        <v>0.25</v>
      </c>
      <c r="N108" s="55">
        <f t="shared" si="22"/>
        <v>0.27777777777777779</v>
      </c>
      <c r="O108" s="10" t="s">
        <v>182</v>
      </c>
    </row>
    <row r="109" spans="2:15" x14ac:dyDescent="0.2">
      <c r="B109" s="62" t="s">
        <v>66</v>
      </c>
      <c r="C109" s="62" t="s">
        <v>27</v>
      </c>
      <c r="D109" s="63"/>
      <c r="E109" s="63"/>
      <c r="F109" s="64">
        <f t="shared" si="23"/>
        <v>30.6</v>
      </c>
      <c r="G109" s="64">
        <f t="shared" si="27"/>
        <v>26.5</v>
      </c>
      <c r="H109" s="64">
        <f t="shared" si="24"/>
        <v>23.900000000000002</v>
      </c>
      <c r="I109" s="71" t="s">
        <v>165</v>
      </c>
      <c r="J109" s="64"/>
      <c r="K109" s="64"/>
      <c r="L109" s="64"/>
      <c r="M109" s="55">
        <v>13.05</v>
      </c>
      <c r="N109" s="55">
        <f t="shared" si="22"/>
        <v>14.5</v>
      </c>
      <c r="O109" s="10" t="s">
        <v>182</v>
      </c>
    </row>
    <row r="110" spans="2:15" x14ac:dyDescent="0.2">
      <c r="B110" s="59"/>
      <c r="C110" s="59" t="s">
        <v>30</v>
      </c>
      <c r="D110" s="60"/>
      <c r="E110" s="60"/>
      <c r="F110" s="61">
        <f t="shared" si="23"/>
        <v>50.800000000000004</v>
      </c>
      <c r="G110" s="61">
        <f t="shared" si="27"/>
        <v>44.6</v>
      </c>
      <c r="H110" s="61">
        <f t="shared" si="24"/>
        <v>40.4</v>
      </c>
      <c r="I110" s="70" t="s">
        <v>164</v>
      </c>
      <c r="J110" s="61"/>
      <c r="K110" s="61"/>
      <c r="L110" s="61"/>
      <c r="M110" s="55">
        <v>22.12</v>
      </c>
      <c r="N110" s="55">
        <f t="shared" si="22"/>
        <v>24.577777777777779</v>
      </c>
      <c r="O110" s="10" t="s">
        <v>182</v>
      </c>
    </row>
    <row r="111" spans="2:15" x14ac:dyDescent="0.2">
      <c r="B111" s="62" t="s">
        <v>67</v>
      </c>
      <c r="C111" s="62"/>
      <c r="D111" s="63"/>
      <c r="E111" s="63"/>
      <c r="F111" s="64">
        <f t="shared" si="23"/>
        <v>5.8</v>
      </c>
      <c r="G111" s="64">
        <f t="shared" si="27"/>
        <v>4.0999999999999996</v>
      </c>
      <c r="H111" s="64">
        <f t="shared" si="24"/>
        <v>3.6</v>
      </c>
      <c r="I111" s="64">
        <f t="shared" si="25"/>
        <v>3.3000000000000003</v>
      </c>
      <c r="J111" s="64">
        <f t="shared" si="20"/>
        <v>2.9076923076923076</v>
      </c>
      <c r="K111" s="64">
        <f t="shared" si="21"/>
        <v>2.7</v>
      </c>
      <c r="L111" s="64">
        <f t="shared" ref="L111:L123" si="29">ROUNDUP(M111/(1-0.25),2)</f>
        <v>2.52</v>
      </c>
      <c r="M111" s="55">
        <v>1.89</v>
      </c>
      <c r="N111" s="55">
        <f t="shared" si="22"/>
        <v>2.0999999999999996</v>
      </c>
      <c r="O111" s="10" t="s">
        <v>182</v>
      </c>
    </row>
    <row r="112" spans="2:15" x14ac:dyDescent="0.2">
      <c r="B112" s="59" t="s">
        <v>68</v>
      </c>
      <c r="C112" s="59"/>
      <c r="D112" s="60"/>
      <c r="E112" s="60"/>
      <c r="F112" s="61">
        <f t="shared" si="23"/>
        <v>4</v>
      </c>
      <c r="G112" s="61">
        <f t="shared" si="27"/>
        <v>2.4</v>
      </c>
      <c r="H112" s="61">
        <f t="shared" si="24"/>
        <v>2.1</v>
      </c>
      <c r="I112" s="61">
        <f t="shared" si="25"/>
        <v>1.8</v>
      </c>
      <c r="J112" s="61">
        <f t="shared" si="20"/>
        <v>1.6</v>
      </c>
      <c r="K112" s="61">
        <f t="shared" si="21"/>
        <v>1.4857142857142858</v>
      </c>
      <c r="L112" s="61">
        <f t="shared" si="29"/>
        <v>1.39</v>
      </c>
      <c r="M112" s="55">
        <v>1.04</v>
      </c>
      <c r="N112" s="55">
        <f t="shared" si="22"/>
        <v>1.1555555555555557</v>
      </c>
      <c r="O112" s="10" t="s">
        <v>182</v>
      </c>
    </row>
    <row r="113" spans="2:15" x14ac:dyDescent="0.2">
      <c r="B113" s="24" t="s">
        <v>70</v>
      </c>
      <c r="C113" s="24"/>
      <c r="D113" s="25"/>
      <c r="E113" s="25"/>
      <c r="F113" s="26">
        <f t="shared" si="23"/>
        <v>2.5</v>
      </c>
      <c r="G113" s="26">
        <f t="shared" si="27"/>
        <v>1.1000000000000001</v>
      </c>
      <c r="H113" s="26">
        <f t="shared" si="24"/>
        <v>0.9</v>
      </c>
      <c r="I113" s="26">
        <f t="shared" si="25"/>
        <v>0.7</v>
      </c>
      <c r="J113" s="26">
        <f>M113/(1-0.35)</f>
        <v>0.5476923076923077</v>
      </c>
      <c r="K113" s="26">
        <f>M113/(1-0.3)</f>
        <v>0.50857142857142856</v>
      </c>
      <c r="L113" s="26">
        <f t="shared" si="29"/>
        <v>0.48</v>
      </c>
      <c r="M113" s="55">
        <v>0.35599999999999998</v>
      </c>
      <c r="N113" s="55">
        <f>M113/(1-0.1)</f>
        <v>0.39555555555555555</v>
      </c>
      <c r="O113" s="10" t="s">
        <v>182</v>
      </c>
    </row>
    <row r="114" spans="2:15" x14ac:dyDescent="0.2">
      <c r="B114" s="21" t="s">
        <v>69</v>
      </c>
      <c r="C114" s="21" t="s">
        <v>138</v>
      </c>
      <c r="D114" s="22"/>
      <c r="E114" s="22"/>
      <c r="F114" s="23">
        <f t="shared" si="23"/>
        <v>2.5</v>
      </c>
      <c r="G114" s="23">
        <f t="shared" si="27"/>
        <v>1</v>
      </c>
      <c r="H114" s="23">
        <f t="shared" si="24"/>
        <v>0.6</v>
      </c>
      <c r="I114" s="23">
        <f t="shared" si="25"/>
        <v>0.5</v>
      </c>
      <c r="J114" s="23">
        <f t="shared" si="20"/>
        <v>0.36153846153846153</v>
      </c>
      <c r="K114" s="23">
        <f t="shared" si="21"/>
        <v>0.33571428571428574</v>
      </c>
      <c r="L114" s="23">
        <f t="shared" si="29"/>
        <v>0.32</v>
      </c>
      <c r="M114" s="55">
        <v>0.23499999999999999</v>
      </c>
      <c r="N114" s="55">
        <f t="shared" si="22"/>
        <v>0.26111111111111107</v>
      </c>
      <c r="O114" s="10" t="s">
        <v>182</v>
      </c>
    </row>
    <row r="115" spans="2:15" x14ac:dyDescent="0.2">
      <c r="B115" s="24" t="s">
        <v>71</v>
      </c>
      <c r="C115" s="24" t="s">
        <v>72</v>
      </c>
      <c r="D115" s="25"/>
      <c r="E115" s="25"/>
      <c r="F115" s="26">
        <f t="shared" si="23"/>
        <v>10</v>
      </c>
      <c r="G115" s="26">
        <f t="shared" si="27"/>
        <v>7.8999999999999995</v>
      </c>
      <c r="H115" s="26">
        <f t="shared" si="24"/>
        <v>7.1</v>
      </c>
      <c r="I115" s="26">
        <f t="shared" si="25"/>
        <v>6.3999999999999995</v>
      </c>
      <c r="J115" s="26">
        <f t="shared" si="20"/>
        <v>5.8153846153846152</v>
      </c>
      <c r="K115" s="26">
        <f t="shared" si="21"/>
        <v>5.4</v>
      </c>
      <c r="L115" s="26">
        <f t="shared" si="29"/>
        <v>5.04</v>
      </c>
      <c r="M115" s="55">
        <v>3.78</v>
      </c>
      <c r="N115" s="55">
        <f t="shared" si="22"/>
        <v>4.1999999999999993</v>
      </c>
      <c r="O115" s="10" t="s">
        <v>182</v>
      </c>
    </row>
    <row r="116" spans="2:15" x14ac:dyDescent="0.2">
      <c r="B116" s="21" t="s">
        <v>76</v>
      </c>
      <c r="C116" s="21" t="s">
        <v>77</v>
      </c>
      <c r="D116" s="22"/>
      <c r="E116" s="22"/>
      <c r="F116" s="23"/>
      <c r="G116" s="23"/>
      <c r="H116" s="23"/>
      <c r="I116" s="23"/>
      <c r="J116" s="23"/>
      <c r="K116" s="23">
        <f>M116/(1-0.3)</f>
        <v>0.17142857142857143</v>
      </c>
      <c r="L116" s="23">
        <f t="shared" si="29"/>
        <v>0.16</v>
      </c>
      <c r="M116" s="55">
        <v>0.12</v>
      </c>
      <c r="N116" s="55">
        <f>M116/(1-0.1)</f>
        <v>0.13333333333333333</v>
      </c>
      <c r="O116" s="10" t="s">
        <v>189</v>
      </c>
    </row>
    <row r="117" spans="2:15" x14ac:dyDescent="0.2">
      <c r="B117" s="24"/>
      <c r="C117" s="24" t="s">
        <v>78</v>
      </c>
      <c r="D117" s="25"/>
      <c r="E117" s="25"/>
      <c r="F117" s="26"/>
      <c r="G117" s="26"/>
      <c r="H117" s="26"/>
      <c r="I117" s="26"/>
      <c r="J117" s="26"/>
      <c r="K117" s="26">
        <f>M117/(1-0.3)</f>
        <v>0.16428571428571431</v>
      </c>
      <c r="L117" s="26">
        <f t="shared" si="29"/>
        <v>0.16</v>
      </c>
      <c r="M117" s="55">
        <v>0.115</v>
      </c>
      <c r="N117" s="55">
        <f>M117/(1-0.1)</f>
        <v>0.12777777777777777</v>
      </c>
      <c r="O117" s="10" t="s">
        <v>189</v>
      </c>
    </row>
    <row r="118" spans="2:15" x14ac:dyDescent="0.2">
      <c r="B118" s="21"/>
      <c r="C118" s="21" t="s">
        <v>136</v>
      </c>
      <c r="D118" s="22"/>
      <c r="E118" s="22"/>
      <c r="F118" s="23"/>
      <c r="G118" s="23"/>
      <c r="H118" s="23"/>
      <c r="I118" s="23"/>
      <c r="J118" s="23"/>
      <c r="K118" s="23">
        <f>M118/(1-0.3)</f>
        <v>0.14714285714285713</v>
      </c>
      <c r="L118" s="23">
        <f t="shared" si="29"/>
        <v>0.14000000000000001</v>
      </c>
      <c r="M118" s="55">
        <v>0.10299999999999999</v>
      </c>
      <c r="N118" s="55">
        <f>M118/(1-0.1)</f>
        <v>0.11444444444444443</v>
      </c>
      <c r="O118" s="10" t="s">
        <v>182</v>
      </c>
    </row>
    <row r="119" spans="2:15" x14ac:dyDescent="0.2">
      <c r="B119" s="24"/>
      <c r="C119" s="24" t="s">
        <v>137</v>
      </c>
      <c r="D119" s="25"/>
      <c r="E119" s="25"/>
      <c r="F119" s="26"/>
      <c r="G119" s="26"/>
      <c r="H119" s="26"/>
      <c r="I119" s="26"/>
      <c r="J119" s="26"/>
      <c r="K119" s="26">
        <f>M119/(1-0.3)</f>
        <v>0.14714285714285713</v>
      </c>
      <c r="L119" s="26">
        <f t="shared" si="29"/>
        <v>0.14000000000000001</v>
      </c>
      <c r="M119" s="55">
        <v>0.10299999999999999</v>
      </c>
      <c r="N119" s="55">
        <f>M119/(1-0.1)</f>
        <v>0.11444444444444443</v>
      </c>
      <c r="O119" s="10" t="s">
        <v>182</v>
      </c>
    </row>
    <row r="120" spans="2:15" x14ac:dyDescent="0.2">
      <c r="B120" s="21" t="s">
        <v>74</v>
      </c>
      <c r="C120" s="21" t="s">
        <v>75</v>
      </c>
      <c r="D120" s="22"/>
      <c r="E120" s="22"/>
      <c r="F120" s="23">
        <f t="shared" si="23"/>
        <v>2.5</v>
      </c>
      <c r="G120" s="23">
        <f t="shared" si="27"/>
        <v>1</v>
      </c>
      <c r="H120" s="23">
        <f t="shared" si="24"/>
        <v>0.6</v>
      </c>
      <c r="I120" s="23">
        <f t="shared" si="25"/>
        <v>0.42</v>
      </c>
      <c r="J120" s="23">
        <f t="shared" si="20"/>
        <v>0.25384615384615383</v>
      </c>
      <c r="K120" s="23">
        <f t="shared" si="21"/>
        <v>0.23571428571428574</v>
      </c>
      <c r="L120" s="23">
        <f t="shared" si="29"/>
        <v>0.22</v>
      </c>
      <c r="M120" s="55">
        <v>0.16500000000000001</v>
      </c>
      <c r="N120" s="55">
        <f t="shared" si="22"/>
        <v>0.18333333333333335</v>
      </c>
      <c r="O120" s="10" t="s">
        <v>182</v>
      </c>
    </row>
    <row r="121" spans="2:15" x14ac:dyDescent="0.2">
      <c r="B121" s="24"/>
      <c r="C121" s="24" t="s">
        <v>63</v>
      </c>
      <c r="D121" s="25"/>
      <c r="E121" s="25"/>
      <c r="F121" s="26">
        <f t="shared" si="23"/>
        <v>2.5</v>
      </c>
      <c r="G121" s="26">
        <f t="shared" si="27"/>
        <v>1</v>
      </c>
      <c r="H121" s="26">
        <f t="shared" si="24"/>
        <v>0.7</v>
      </c>
      <c r="I121" s="26">
        <f t="shared" si="25"/>
        <v>0.5</v>
      </c>
      <c r="J121" s="26">
        <f t="shared" si="20"/>
        <v>0.39384615384615385</v>
      </c>
      <c r="K121" s="26">
        <f t="shared" si="21"/>
        <v>0.36571428571428577</v>
      </c>
      <c r="L121" s="26">
        <f t="shared" si="29"/>
        <v>0.35000000000000003</v>
      </c>
      <c r="M121" s="55">
        <v>0.25600000000000001</v>
      </c>
      <c r="N121" s="55">
        <f t="shared" si="22"/>
        <v>0.28444444444444444</v>
      </c>
      <c r="O121" s="10" t="s">
        <v>182</v>
      </c>
    </row>
    <row r="122" spans="2:15" x14ac:dyDescent="0.2">
      <c r="B122" s="21" t="s">
        <v>73</v>
      </c>
      <c r="C122" s="21" t="s">
        <v>158</v>
      </c>
      <c r="D122" s="22"/>
      <c r="E122" s="22"/>
      <c r="F122" s="23">
        <f t="shared" si="23"/>
        <v>10.6</v>
      </c>
      <c r="G122" s="23">
        <f t="shared" si="27"/>
        <v>8.4</v>
      </c>
      <c r="H122" s="23">
        <f t="shared" si="24"/>
        <v>7.5</v>
      </c>
      <c r="I122" s="23">
        <f t="shared" si="25"/>
        <v>6.8</v>
      </c>
      <c r="J122" s="23">
        <f>M122/(1-0.35)</f>
        <v>6.2</v>
      </c>
      <c r="K122" s="23">
        <f>M122/(1-0.3)</f>
        <v>5.757142857142858</v>
      </c>
      <c r="L122" s="23">
        <f t="shared" si="29"/>
        <v>5.38</v>
      </c>
      <c r="M122" s="55">
        <v>4.03</v>
      </c>
      <c r="N122" s="55">
        <f>M122/(1-0.1)</f>
        <v>4.4777777777777779</v>
      </c>
      <c r="O122" s="10" t="s">
        <v>182</v>
      </c>
    </row>
    <row r="123" spans="2:15" x14ac:dyDescent="0.2">
      <c r="B123" s="62" t="s">
        <v>174</v>
      </c>
      <c r="C123" s="62" t="s">
        <v>175</v>
      </c>
      <c r="D123" s="63" t="s">
        <v>168</v>
      </c>
      <c r="E123" s="63"/>
      <c r="F123" s="64">
        <f t="shared" si="23"/>
        <v>3.6</v>
      </c>
      <c r="G123" s="64">
        <f t="shared" si="27"/>
        <v>2.1</v>
      </c>
      <c r="H123" s="64">
        <f t="shared" si="24"/>
        <v>1.8</v>
      </c>
      <c r="I123" s="64">
        <f t="shared" si="25"/>
        <v>1.6</v>
      </c>
      <c r="J123" s="64">
        <f>M123/(1-0.35)</f>
        <v>1.3692307692307693</v>
      </c>
      <c r="K123" s="64">
        <f>M123/(1-0.3)</f>
        <v>1.2714285714285716</v>
      </c>
      <c r="L123" s="64">
        <f t="shared" si="29"/>
        <v>1.19</v>
      </c>
      <c r="M123" s="55">
        <v>0.89</v>
      </c>
      <c r="N123" s="55">
        <f>M123/(1-0.1)</f>
        <v>0.98888888888888893</v>
      </c>
      <c r="O123" s="10" t="s">
        <v>182</v>
      </c>
    </row>
    <row r="124" spans="2:15" x14ac:dyDescent="0.2">
      <c r="B124" s="21" t="s">
        <v>79</v>
      </c>
      <c r="C124" s="21" t="s">
        <v>80</v>
      </c>
      <c r="D124" s="22"/>
      <c r="E124" s="22"/>
      <c r="F124" s="23">
        <f t="shared" si="23"/>
        <v>2.8000000000000003</v>
      </c>
      <c r="G124" s="23">
        <f t="shared" si="27"/>
        <v>1.4000000000000001</v>
      </c>
      <c r="H124" s="23">
        <f t="shared" si="24"/>
        <v>1.2000000000000002</v>
      </c>
      <c r="I124" s="23">
        <f t="shared" si="25"/>
        <v>1</v>
      </c>
      <c r="J124" s="23">
        <f t="shared" si="20"/>
        <v>0.81538461538461537</v>
      </c>
      <c r="K124" s="23">
        <f t="shared" si="21"/>
        <v>0.75714285714285723</v>
      </c>
      <c r="L124" s="23">
        <f t="shared" ref="L124:L129" si="30">ROUNDUP(M124/(1-0.25),2)</f>
        <v>0.71</v>
      </c>
      <c r="M124" s="55">
        <v>0.53</v>
      </c>
      <c r="N124" s="55">
        <f t="shared" si="22"/>
        <v>0.58888888888888891</v>
      </c>
      <c r="O124" s="10" t="s">
        <v>182</v>
      </c>
    </row>
    <row r="125" spans="2:15" x14ac:dyDescent="0.2">
      <c r="B125" s="24"/>
      <c r="C125" s="24" t="s">
        <v>81</v>
      </c>
      <c r="D125" s="25"/>
      <c r="E125" s="25"/>
      <c r="F125" s="26">
        <f t="shared" si="23"/>
        <v>2.7</v>
      </c>
      <c r="G125" s="26">
        <f t="shared" si="27"/>
        <v>1.3</v>
      </c>
      <c r="H125" s="26">
        <f t="shared" si="24"/>
        <v>1.1000000000000001</v>
      </c>
      <c r="I125" s="26">
        <f t="shared" si="25"/>
        <v>0.9</v>
      </c>
      <c r="J125" s="26">
        <f t="shared" si="20"/>
        <v>0.73846153846153839</v>
      </c>
      <c r="K125" s="26">
        <f t="shared" si="21"/>
        <v>0.68571428571428572</v>
      </c>
      <c r="L125" s="26">
        <f t="shared" si="30"/>
        <v>0.64</v>
      </c>
      <c r="M125" s="55">
        <v>0.48</v>
      </c>
      <c r="N125" s="55">
        <f t="shared" si="22"/>
        <v>0.53333333333333333</v>
      </c>
      <c r="O125" s="10" t="s">
        <v>182</v>
      </c>
    </row>
    <row r="126" spans="2:15" x14ac:dyDescent="0.2">
      <c r="B126" s="21"/>
      <c r="C126" s="21" t="s">
        <v>82</v>
      </c>
      <c r="D126" s="22"/>
      <c r="E126" s="22"/>
      <c r="F126" s="23">
        <f t="shared" si="23"/>
        <v>3.9</v>
      </c>
      <c r="G126" s="23">
        <f t="shared" si="27"/>
        <v>2.4</v>
      </c>
      <c r="H126" s="23">
        <f t="shared" si="24"/>
        <v>2</v>
      </c>
      <c r="I126" s="23">
        <f t="shared" si="25"/>
        <v>1.8</v>
      </c>
      <c r="J126" s="23">
        <f t="shared" ref="J126:J139" si="31">M126/(1-0.35)</f>
        <v>1.5538461538461539</v>
      </c>
      <c r="K126" s="23">
        <f t="shared" ref="K126:K139" si="32">M126/(1-0.3)</f>
        <v>1.4428571428571431</v>
      </c>
      <c r="L126" s="23">
        <f t="shared" si="30"/>
        <v>1.35</v>
      </c>
      <c r="M126" s="55">
        <v>1.01</v>
      </c>
      <c r="N126" s="55">
        <f t="shared" si="22"/>
        <v>1.1222222222222222</v>
      </c>
      <c r="O126" s="10" t="s">
        <v>182</v>
      </c>
    </row>
    <row r="127" spans="2:15" x14ac:dyDescent="0.2">
      <c r="B127" s="24" t="s">
        <v>83</v>
      </c>
      <c r="C127" s="24"/>
      <c r="D127" s="25"/>
      <c r="E127" s="25"/>
      <c r="F127" s="26">
        <f t="shared" si="23"/>
        <v>3.4</v>
      </c>
      <c r="G127" s="26">
        <f t="shared" si="27"/>
        <v>2</v>
      </c>
      <c r="H127" s="26">
        <f t="shared" si="24"/>
        <v>1.7000000000000002</v>
      </c>
      <c r="I127" s="26">
        <f t="shared" si="25"/>
        <v>1.4000000000000001</v>
      </c>
      <c r="J127" s="26">
        <f t="shared" si="31"/>
        <v>1.2307692307692308</v>
      </c>
      <c r="K127" s="26">
        <f t="shared" si="32"/>
        <v>1.142857142857143</v>
      </c>
      <c r="L127" s="26">
        <f t="shared" si="30"/>
        <v>1.07</v>
      </c>
      <c r="M127" s="55">
        <v>0.8</v>
      </c>
      <c r="N127" s="55">
        <f t="shared" ref="N127:N138" si="33">M127/(1-0.1)</f>
        <v>0.88888888888888895</v>
      </c>
      <c r="O127" s="10" t="s">
        <v>182</v>
      </c>
    </row>
    <row r="128" spans="2:15" x14ac:dyDescent="0.2">
      <c r="B128" s="21" t="s">
        <v>115</v>
      </c>
      <c r="C128" s="21"/>
      <c r="D128" s="22"/>
      <c r="E128" s="22"/>
      <c r="F128" s="23">
        <f t="shared" si="23"/>
        <v>3.9</v>
      </c>
      <c r="G128" s="23">
        <f t="shared" si="27"/>
        <v>2.4</v>
      </c>
      <c r="H128" s="23">
        <f t="shared" si="24"/>
        <v>2</v>
      </c>
      <c r="I128" s="23">
        <f t="shared" si="25"/>
        <v>1.8</v>
      </c>
      <c r="J128" s="23">
        <f t="shared" si="31"/>
        <v>1.5384615384615383</v>
      </c>
      <c r="K128" s="23">
        <f t="shared" si="32"/>
        <v>1.4285714285714286</v>
      </c>
      <c r="L128" s="23">
        <f t="shared" si="30"/>
        <v>1.34</v>
      </c>
      <c r="M128" s="55">
        <v>1</v>
      </c>
      <c r="N128" s="55">
        <f t="shared" si="33"/>
        <v>1.1111111111111112</v>
      </c>
      <c r="O128" s="10" t="s">
        <v>182</v>
      </c>
    </row>
    <row r="129" spans="2:15" x14ac:dyDescent="0.2">
      <c r="B129" s="24" t="s">
        <v>84</v>
      </c>
      <c r="C129" s="75" t="s">
        <v>192</v>
      </c>
      <c r="D129" s="25"/>
      <c r="E129" s="25"/>
      <c r="F129" s="26">
        <f t="shared" ref="F129:F139" si="34">IF(ROUNDUP(M129/(1-0.55)+(1.6),1)&gt;2.5,ROUNDUP(M129/(1-0.55)+(1.6),1),2.5)</f>
        <v>2.5</v>
      </c>
      <c r="G129" s="26">
        <f t="shared" si="27"/>
        <v>1</v>
      </c>
      <c r="H129" s="26">
        <f t="shared" ref="H129:H139" si="35">IF(ROUNDUP(M129/(1-0.45)+(1.6/10),1)&gt;0.6,ROUNDUP(M129/(1-0.45)+(1.6/10),1),0.6)</f>
        <v>0.6</v>
      </c>
      <c r="I129" s="26">
        <f t="shared" ref="I129:I139" si="36">IF(ROUNDUP(M129/(1-0.4)+(1.6/25),1)&gt;0.42,ROUNDUP(M129/(1-0.4)+(1.6/25),1),0.42)</f>
        <v>0.42</v>
      </c>
      <c r="J129" s="26">
        <f t="shared" si="31"/>
        <v>0.23538461538461536</v>
      </c>
      <c r="K129" s="26">
        <f t="shared" si="32"/>
        <v>0.21857142857142858</v>
      </c>
      <c r="L129" s="26">
        <f t="shared" si="30"/>
        <v>0.21000000000000002</v>
      </c>
      <c r="M129" s="55">
        <v>0.153</v>
      </c>
      <c r="N129" s="55">
        <f t="shared" si="33"/>
        <v>0.16999999999999998</v>
      </c>
      <c r="O129" s="10" t="s">
        <v>190</v>
      </c>
    </row>
    <row r="130" spans="2:15" x14ac:dyDescent="0.2">
      <c r="B130" s="21" t="s">
        <v>85</v>
      </c>
      <c r="C130" s="21" t="s">
        <v>6</v>
      </c>
      <c r="D130" s="22"/>
      <c r="E130" s="22"/>
      <c r="F130" s="23">
        <f>IF(ROUNDUP(M130/(1-0.45)+(1.6),1)&gt;2.5,ROUNDUP(M130/(1-0.45)+(1.6),1),2.5)</f>
        <v>29.6</v>
      </c>
      <c r="G130" s="23">
        <f>IF(ROUNDUP(M130/(1-0.4)+(1.6/5),1)&gt;1,ROUNDUP(M130/(1-0.4)+(1.6/5),1),1)</f>
        <v>26</v>
      </c>
      <c r="H130" s="23">
        <f>IF(ROUNDUP(M130/(1-0.35)+(1.6/10),1)&gt;0.6,ROUNDUP(M130/(1-0.35)+(1.6/10),1),0.6)</f>
        <v>23.900000000000002</v>
      </c>
      <c r="I130" s="23">
        <f>IF(ROUNDUP(M130/(1-0.3)+(1.6/25),1)&gt;0.42,ROUNDUP(M130/(1-0.3)+(1.6/25),1),0.42)</f>
        <v>22.1</v>
      </c>
      <c r="J130" s="27" t="s">
        <v>163</v>
      </c>
      <c r="K130" s="23"/>
      <c r="L130" s="23"/>
      <c r="M130" s="55">
        <v>15.4</v>
      </c>
      <c r="N130" s="55">
        <f t="shared" si="33"/>
        <v>17.111111111111111</v>
      </c>
      <c r="O130" s="10" t="s">
        <v>182</v>
      </c>
    </row>
    <row r="131" spans="2:15" x14ac:dyDescent="0.2">
      <c r="B131" s="24"/>
      <c r="C131" s="24" t="s">
        <v>120</v>
      </c>
      <c r="D131" s="25"/>
      <c r="E131" s="25"/>
      <c r="F131" s="26">
        <v>30</v>
      </c>
      <c r="G131" s="36" t="s">
        <v>161</v>
      </c>
      <c r="H131" s="26"/>
      <c r="I131" s="26"/>
      <c r="J131" s="26"/>
      <c r="K131" s="26"/>
      <c r="L131" s="26"/>
      <c r="M131" s="55"/>
      <c r="N131" s="55"/>
    </row>
    <row r="132" spans="2:15" x14ac:dyDescent="0.2">
      <c r="B132" s="21" t="s">
        <v>86</v>
      </c>
      <c r="C132" s="21"/>
      <c r="D132" s="22"/>
      <c r="E132" s="22"/>
      <c r="F132" s="23">
        <f t="shared" si="34"/>
        <v>7.1999999999999993</v>
      </c>
      <c r="G132" s="23">
        <f t="shared" si="27"/>
        <v>5.3999999999999995</v>
      </c>
      <c r="H132" s="23">
        <f t="shared" si="35"/>
        <v>4.8</v>
      </c>
      <c r="I132" s="23">
        <f t="shared" si="36"/>
        <v>4.3</v>
      </c>
      <c r="J132" s="23">
        <f t="shared" si="31"/>
        <v>3.8615384615384611</v>
      </c>
      <c r="K132" s="23">
        <f t="shared" si="32"/>
        <v>3.5857142857142859</v>
      </c>
      <c r="L132" s="23">
        <f>ROUNDUP(M132/(1-0.25),2)</f>
        <v>3.3499999999999996</v>
      </c>
      <c r="M132" s="55">
        <v>2.5099999999999998</v>
      </c>
      <c r="N132" s="55">
        <f t="shared" si="33"/>
        <v>2.7888888888888888</v>
      </c>
      <c r="O132" s="10" t="s">
        <v>182</v>
      </c>
    </row>
    <row r="133" spans="2:15" x14ac:dyDescent="0.2">
      <c r="B133" s="24" t="s">
        <v>87</v>
      </c>
      <c r="C133" s="24"/>
      <c r="D133" s="25"/>
      <c r="E133" s="25"/>
      <c r="F133" s="26">
        <f t="shared" si="34"/>
        <v>6.8</v>
      </c>
      <c r="G133" s="26">
        <f t="shared" si="27"/>
        <v>5</v>
      </c>
      <c r="H133" s="26">
        <f t="shared" si="35"/>
        <v>4.3999999999999995</v>
      </c>
      <c r="I133" s="26">
        <f t="shared" si="36"/>
        <v>4</v>
      </c>
      <c r="J133" s="26">
        <f t="shared" si="31"/>
        <v>3.5846153846153848</v>
      </c>
      <c r="K133" s="26">
        <f t="shared" si="32"/>
        <v>3.3285714285714287</v>
      </c>
      <c r="L133" s="26">
        <f>ROUNDUP(M133/(1-0.25),2)</f>
        <v>3.11</v>
      </c>
      <c r="M133" s="55">
        <v>2.33</v>
      </c>
      <c r="N133" s="55">
        <f t="shared" si="33"/>
        <v>2.588888888888889</v>
      </c>
      <c r="O133" s="10" t="s">
        <v>182</v>
      </c>
    </row>
    <row r="134" spans="2:15" x14ac:dyDescent="0.2">
      <c r="B134" s="21" t="s">
        <v>114</v>
      </c>
      <c r="C134" s="21"/>
      <c r="D134" s="22"/>
      <c r="E134" s="22"/>
      <c r="F134" s="23">
        <v>34</v>
      </c>
      <c r="G134" s="76" t="s">
        <v>193</v>
      </c>
      <c r="H134" s="23"/>
      <c r="I134" s="23"/>
      <c r="J134" s="23"/>
      <c r="K134" s="23"/>
      <c r="L134" s="23"/>
      <c r="M134" s="55">
        <v>22.6</v>
      </c>
      <c r="N134" s="55">
        <f t="shared" si="33"/>
        <v>25.111111111111111</v>
      </c>
      <c r="O134" s="10" t="s">
        <v>182</v>
      </c>
    </row>
    <row r="135" spans="2:15" x14ac:dyDescent="0.2">
      <c r="B135" s="24" t="s">
        <v>88</v>
      </c>
      <c r="C135" s="24"/>
      <c r="D135" s="25"/>
      <c r="E135" s="25"/>
      <c r="F135" s="26">
        <f t="shared" si="34"/>
        <v>2.5</v>
      </c>
      <c r="G135" s="26">
        <f t="shared" si="27"/>
        <v>1.1000000000000001</v>
      </c>
      <c r="H135" s="26">
        <f t="shared" si="35"/>
        <v>0.9</v>
      </c>
      <c r="I135" s="26">
        <f t="shared" si="36"/>
        <v>0.7</v>
      </c>
      <c r="J135" s="26">
        <f t="shared" si="31"/>
        <v>0.5476923076923077</v>
      </c>
      <c r="K135" s="26">
        <f t="shared" si="32"/>
        <v>0.50857142857142856</v>
      </c>
      <c r="L135" s="26">
        <f>ROUNDUP(M135/(1-0.25),2)</f>
        <v>0.48</v>
      </c>
      <c r="M135" s="55">
        <v>0.35599999999999998</v>
      </c>
      <c r="N135" s="55">
        <f t="shared" si="33"/>
        <v>0.39555555555555555</v>
      </c>
      <c r="O135" s="10" t="s">
        <v>182</v>
      </c>
    </row>
    <row r="136" spans="2:15" x14ac:dyDescent="0.2">
      <c r="B136" s="21" t="s">
        <v>89</v>
      </c>
      <c r="C136" s="21"/>
      <c r="D136" s="37"/>
      <c r="E136" s="22"/>
      <c r="F136" s="23">
        <f t="shared" si="34"/>
        <v>2.5</v>
      </c>
      <c r="G136" s="23">
        <f t="shared" si="27"/>
        <v>1</v>
      </c>
      <c r="H136" s="23">
        <f t="shared" si="35"/>
        <v>0.6</v>
      </c>
      <c r="I136" s="23">
        <f t="shared" si="36"/>
        <v>0.42</v>
      </c>
      <c r="J136" s="23">
        <f t="shared" si="31"/>
        <v>0.23076923076923075</v>
      </c>
      <c r="K136" s="23">
        <f t="shared" si="32"/>
        <v>0.2142857142857143</v>
      </c>
      <c r="L136" s="23">
        <f>ROUNDUP(M136/(1-0.25),2)</f>
        <v>0.2</v>
      </c>
      <c r="M136" s="55">
        <v>0.15</v>
      </c>
      <c r="N136" s="55">
        <f t="shared" si="33"/>
        <v>0.16666666666666666</v>
      </c>
      <c r="O136" s="10" t="s">
        <v>182</v>
      </c>
    </row>
    <row r="137" spans="2:15" x14ac:dyDescent="0.2">
      <c r="B137" s="24" t="s">
        <v>90</v>
      </c>
      <c r="C137" s="24" t="s">
        <v>116</v>
      </c>
      <c r="D137" s="25"/>
      <c r="E137" s="25"/>
      <c r="F137" s="26">
        <f t="shared" si="34"/>
        <v>2.5</v>
      </c>
      <c r="G137" s="26">
        <f t="shared" si="27"/>
        <v>1</v>
      </c>
      <c r="H137" s="26">
        <f t="shared" si="35"/>
        <v>0.79999999999999993</v>
      </c>
      <c r="I137" s="26">
        <f t="shared" si="36"/>
        <v>0.6</v>
      </c>
      <c r="J137" s="26">
        <f t="shared" si="31"/>
        <v>0.47692307692307689</v>
      </c>
      <c r="K137" s="26">
        <f t="shared" si="32"/>
        <v>0.44285714285714289</v>
      </c>
      <c r="L137" s="26">
        <f>ROUNDUP(M137/(1-0.25),2)</f>
        <v>0.42</v>
      </c>
      <c r="M137" s="55">
        <v>0.31</v>
      </c>
      <c r="N137" s="55">
        <f t="shared" si="33"/>
        <v>0.34444444444444444</v>
      </c>
      <c r="O137" s="10" t="s">
        <v>182</v>
      </c>
    </row>
    <row r="138" spans="2:15" x14ac:dyDescent="0.2">
      <c r="B138" s="59" t="s">
        <v>91</v>
      </c>
      <c r="C138" s="59" t="s">
        <v>6</v>
      </c>
      <c r="D138" s="60"/>
      <c r="E138" s="60"/>
      <c r="F138" s="61">
        <f t="shared" si="34"/>
        <v>7</v>
      </c>
      <c r="G138" s="61">
        <f t="shared" si="27"/>
        <v>5.1999999999999993</v>
      </c>
      <c r="H138" s="61">
        <f t="shared" si="35"/>
        <v>4.5999999999999996</v>
      </c>
      <c r="I138" s="61">
        <f t="shared" si="36"/>
        <v>4.0999999999999996</v>
      </c>
      <c r="J138" s="61">
        <f t="shared" si="31"/>
        <v>3.7076923076923078</v>
      </c>
      <c r="K138" s="61">
        <f t="shared" si="32"/>
        <v>3.4428571428571431</v>
      </c>
      <c r="L138" s="61">
        <f>ROUNDUP(M138/(1-0.25),2)</f>
        <v>3.2199999999999998</v>
      </c>
      <c r="M138" s="55">
        <v>2.41</v>
      </c>
      <c r="N138" s="55">
        <f t="shared" si="33"/>
        <v>2.677777777777778</v>
      </c>
      <c r="O138" s="10" t="s">
        <v>182</v>
      </c>
    </row>
    <row r="139" spans="2:15" x14ac:dyDescent="0.2">
      <c r="B139" s="24" t="s">
        <v>92</v>
      </c>
      <c r="C139" s="24"/>
      <c r="D139" s="25"/>
      <c r="E139" s="25"/>
      <c r="F139" s="26">
        <f t="shared" si="34"/>
        <v>4.3</v>
      </c>
      <c r="G139" s="26">
        <f>IF(ROUNDUP(M139/(1-0.5)+(1.6/5),1)&gt;1,ROUNDUP(M139/(1-0.5)+(1.6/5),1),1)</f>
        <v>2.8000000000000003</v>
      </c>
      <c r="H139" s="26">
        <f t="shared" si="35"/>
        <v>2.4</v>
      </c>
      <c r="I139" s="26">
        <f t="shared" si="36"/>
        <v>2.1</v>
      </c>
      <c r="J139" s="26">
        <f t="shared" si="31"/>
        <v>1.8384615384615386</v>
      </c>
      <c r="K139" s="26">
        <f t="shared" si="32"/>
        <v>1.7071428571428573</v>
      </c>
      <c r="L139" s="26">
        <f>ROUNDUP(M139/(1-0.25),2)</f>
        <v>1.6</v>
      </c>
      <c r="M139" s="55">
        <v>1.1950000000000001</v>
      </c>
      <c r="N139" s="55">
        <f>M139/(1-0.1)</f>
        <v>1.3277777777777777</v>
      </c>
      <c r="O139" s="10" t="s">
        <v>182</v>
      </c>
    </row>
    <row r="140" spans="2:15" ht="7.5" customHeight="1" x14ac:dyDescent="0.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45"/>
    </row>
    <row r="141" spans="2:15" x14ac:dyDescent="0.2">
      <c r="B141" s="42" t="s">
        <v>119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40"/>
      <c r="M141" s="56"/>
      <c r="O141" s="9"/>
    </row>
    <row r="142" spans="2:15" x14ac:dyDescent="0.2">
      <c r="B142" s="42" t="s">
        <v>93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40"/>
      <c r="M142" s="56"/>
      <c r="O142" s="9"/>
    </row>
    <row r="143" spans="2:15" x14ac:dyDescent="0.2">
      <c r="B143" s="5"/>
      <c r="F143" t="s">
        <v>151</v>
      </c>
      <c r="G143" t="s">
        <v>151</v>
      </c>
      <c r="H143" t="s">
        <v>198</v>
      </c>
    </row>
    <row r="144" spans="2:15" x14ac:dyDescent="0.2">
      <c r="B144" s="49" t="s">
        <v>140</v>
      </c>
      <c r="F144" t="s">
        <v>199</v>
      </c>
      <c r="G144" t="s">
        <v>199</v>
      </c>
      <c r="H144" t="s">
        <v>199</v>
      </c>
    </row>
    <row r="145" spans="1:17" s="16" customFormat="1" ht="12" customHeight="1" x14ac:dyDescent="0.25">
      <c r="A145" s="44"/>
      <c r="B145" s="48"/>
      <c r="C145" s="43" t="s">
        <v>143</v>
      </c>
      <c r="D145" s="43" t="s">
        <v>144</v>
      </c>
      <c r="E145" s="43" t="s">
        <v>142</v>
      </c>
      <c r="F145" s="43" t="s">
        <v>159</v>
      </c>
      <c r="G145" s="43" t="s">
        <v>160</v>
      </c>
      <c r="H145" s="43" t="s">
        <v>200</v>
      </c>
      <c r="L145" s="17"/>
      <c r="M145" s="57" t="s">
        <v>148</v>
      </c>
      <c r="N145" s="57" t="s">
        <v>118</v>
      </c>
      <c r="O145" s="44"/>
      <c r="P145" s="44"/>
      <c r="Q145" s="44"/>
    </row>
    <row r="146" spans="1:17" x14ac:dyDescent="0.2">
      <c r="B146" s="50" t="s">
        <v>141</v>
      </c>
      <c r="C146" s="47"/>
      <c r="D146" s="51">
        <f>ROUNDUP(M146/(1-0.5),2)*50</f>
        <v>17.5</v>
      </c>
      <c r="E146" s="51">
        <f t="shared" ref="E146:E151" si="37">ROUNDUP(M146/(1-0.4),2)*100</f>
        <v>30</v>
      </c>
      <c r="F146" s="51">
        <f t="shared" ref="F146:F151" si="38">ROUNDUP(M146/(1-0.3),2)*100</f>
        <v>25</v>
      </c>
      <c r="G146" s="51">
        <f t="shared" ref="G146:G151" si="39">ROUNDUP(M146/(1-0.25),2)*100</f>
        <v>24.000000000000004</v>
      </c>
      <c r="H146" s="51">
        <f t="shared" ref="H146:H148" si="40">ROUNDUP(M146/(1-0.2),2)*100</f>
        <v>22</v>
      </c>
      <c r="M146" s="58">
        <v>0.17449999999999999</v>
      </c>
      <c r="N146" s="58">
        <f t="shared" ref="N146:N157" si="41">M146/(1-0.1)</f>
        <v>0.19388888888888886</v>
      </c>
      <c r="O146" s="77" t="s">
        <v>194</v>
      </c>
    </row>
    <row r="147" spans="1:17" x14ac:dyDescent="0.2">
      <c r="B147" s="50" t="s">
        <v>145</v>
      </c>
      <c r="C147" s="51">
        <f>(D147*1.5)*0.5</f>
        <v>15</v>
      </c>
      <c r="D147" s="51">
        <f>ROUNDUP(M147/(1-0.5),2)*50</f>
        <v>20</v>
      </c>
      <c r="E147" s="51">
        <f t="shared" si="37"/>
        <v>34</v>
      </c>
      <c r="F147" s="51">
        <f t="shared" si="38"/>
        <v>29.000000000000004</v>
      </c>
      <c r="G147" s="51">
        <f t="shared" si="39"/>
        <v>27</v>
      </c>
      <c r="H147" s="51">
        <f t="shared" si="40"/>
        <v>25</v>
      </c>
      <c r="M147" s="58">
        <v>0.2</v>
      </c>
      <c r="N147" s="58">
        <f t="shared" si="41"/>
        <v>0.22222222222222224</v>
      </c>
      <c r="O147" s="77" t="s">
        <v>194</v>
      </c>
    </row>
    <row r="148" spans="1:17" x14ac:dyDescent="0.2">
      <c r="B148" s="50" t="s">
        <v>146</v>
      </c>
      <c r="C148" s="47"/>
      <c r="D148" s="51">
        <f>ROUNDUP(M148/(1-0.5),2)*50</f>
        <v>35</v>
      </c>
      <c r="E148" s="51">
        <f t="shared" si="37"/>
        <v>59</v>
      </c>
      <c r="F148" s="51">
        <f t="shared" si="38"/>
        <v>50</v>
      </c>
      <c r="G148" s="51">
        <f>ROUNDUP(M148/(1-0.25),2)*100</f>
        <v>47</v>
      </c>
      <c r="H148" s="51">
        <f t="shared" si="40"/>
        <v>44</v>
      </c>
      <c r="M148" s="58">
        <v>0.35</v>
      </c>
      <c r="N148" s="58">
        <f t="shared" si="41"/>
        <v>0.38888888888888884</v>
      </c>
      <c r="O148" s="77" t="s">
        <v>194</v>
      </c>
    </row>
    <row r="149" spans="1:17" x14ac:dyDescent="0.2">
      <c r="B149" s="50" t="s">
        <v>147</v>
      </c>
      <c r="C149" s="47"/>
      <c r="D149" s="51"/>
      <c r="E149" s="51">
        <f t="shared" si="37"/>
        <v>56.000000000000007</v>
      </c>
      <c r="F149" s="51">
        <f t="shared" si="38"/>
        <v>48</v>
      </c>
      <c r="G149" s="51">
        <f t="shared" si="39"/>
        <v>45</v>
      </c>
      <c r="H149" s="51">
        <f>ROUNDUP(M149/(1-0.2),2)*100</f>
        <v>42</v>
      </c>
      <c r="M149" s="58">
        <v>0.33300000000000002</v>
      </c>
      <c r="N149" s="58">
        <f t="shared" si="41"/>
        <v>0.37</v>
      </c>
      <c r="O149" s="77" t="s">
        <v>182</v>
      </c>
    </row>
    <row r="150" spans="1:17" x14ac:dyDescent="0.2">
      <c r="B150" s="50" t="s">
        <v>150</v>
      </c>
      <c r="C150" s="47"/>
      <c r="D150" s="51">
        <f>ROUNDUP(M150/(1-0.5),2)*50</f>
        <v>31</v>
      </c>
      <c r="E150" s="51">
        <f t="shared" si="37"/>
        <v>51</v>
      </c>
      <c r="F150" s="51">
        <f t="shared" si="38"/>
        <v>44</v>
      </c>
      <c r="G150" s="51">
        <f t="shared" si="39"/>
        <v>41</v>
      </c>
      <c r="H150" s="51">
        <f t="shared" ref="H150:H151" si="42">ROUNDUP(M150/(1-0.2),2)*100</f>
        <v>39</v>
      </c>
      <c r="M150" s="58">
        <v>0.30599999999999999</v>
      </c>
      <c r="N150" s="58">
        <f t="shared" si="41"/>
        <v>0.33999999999999997</v>
      </c>
      <c r="O150" s="77" t="s">
        <v>182</v>
      </c>
    </row>
    <row r="151" spans="1:17" x14ac:dyDescent="0.2">
      <c r="B151" s="50" t="s">
        <v>149</v>
      </c>
      <c r="C151" s="16"/>
      <c r="D151" s="51">
        <f>ROUNDUP(M151/(1-0.5),2)*50</f>
        <v>34.5</v>
      </c>
      <c r="E151" s="51">
        <f t="shared" si="37"/>
        <v>57.999999999999993</v>
      </c>
      <c r="F151" s="51">
        <f t="shared" si="38"/>
        <v>50</v>
      </c>
      <c r="G151" s="51">
        <f t="shared" si="39"/>
        <v>46</v>
      </c>
      <c r="H151" s="51">
        <f t="shared" si="42"/>
        <v>44</v>
      </c>
      <c r="M151" s="58">
        <v>0.34499999999999997</v>
      </c>
      <c r="N151" s="58">
        <f t="shared" si="41"/>
        <v>0.3833333333333333</v>
      </c>
      <c r="O151" s="77" t="s">
        <v>182</v>
      </c>
    </row>
    <row r="152" spans="1:17" x14ac:dyDescent="0.2">
      <c r="C152" s="4"/>
      <c r="D152" s="51"/>
      <c r="E152" s="51"/>
      <c r="F152" s="51"/>
      <c r="G152" s="51"/>
      <c r="N152" s="58">
        <f t="shared" si="41"/>
        <v>0</v>
      </c>
    </row>
    <row r="153" spans="1:17" x14ac:dyDescent="0.2">
      <c r="C153" s="4"/>
      <c r="D153" s="51"/>
      <c r="E153" s="51"/>
      <c r="F153" s="51" t="s">
        <v>151</v>
      </c>
      <c r="G153" s="51" t="s">
        <v>151</v>
      </c>
      <c r="N153" s="58">
        <f t="shared" si="41"/>
        <v>0</v>
      </c>
    </row>
    <row r="154" spans="1:17" x14ac:dyDescent="0.2">
      <c r="B154" s="49" t="s">
        <v>173</v>
      </c>
      <c r="C154" s="4"/>
      <c r="D154" s="51"/>
      <c r="E154" s="51"/>
      <c r="F154" s="51" t="s">
        <v>142</v>
      </c>
      <c r="G154" s="51" t="s">
        <v>142</v>
      </c>
      <c r="N154" s="58">
        <f t="shared" si="41"/>
        <v>0</v>
      </c>
    </row>
    <row r="155" spans="1:17" x14ac:dyDescent="0.2">
      <c r="C155" s="4"/>
      <c r="D155" s="43" t="s">
        <v>176</v>
      </c>
      <c r="E155" s="43" t="s">
        <v>142</v>
      </c>
      <c r="F155" s="69" t="s">
        <v>169</v>
      </c>
      <c r="G155" s="69" t="s">
        <v>160</v>
      </c>
      <c r="H155" s="16"/>
      <c r="N155" s="58">
        <f t="shared" si="41"/>
        <v>0</v>
      </c>
    </row>
    <row r="156" spans="1:17" x14ac:dyDescent="0.2">
      <c r="B156" s="4" t="s">
        <v>170</v>
      </c>
      <c r="C156" s="4" t="s">
        <v>172</v>
      </c>
      <c r="D156" s="51">
        <f>ROUNDUP(M156/(1-0.45),2)*55</f>
        <v>92.399999999999991</v>
      </c>
      <c r="E156" s="51">
        <f>ROUNDUP(M156/(1-0.35),2)*110</f>
        <v>156.19999999999999</v>
      </c>
      <c r="F156" s="51">
        <f>ROUNDUP(M156/(1-0.3),2)*110</f>
        <v>145.20000000000002</v>
      </c>
      <c r="G156" s="51">
        <f>ROUNDUP(M156/(1-0.25),2)*110</f>
        <v>135.30000000000001</v>
      </c>
      <c r="M156" s="52">
        <v>0.92</v>
      </c>
      <c r="N156" s="58">
        <f t="shared" si="41"/>
        <v>1.0222222222222221</v>
      </c>
      <c r="O156" s="77" t="s">
        <v>195</v>
      </c>
    </row>
    <row r="157" spans="1:17" x14ac:dyDescent="0.2">
      <c r="B157" s="4" t="s">
        <v>171</v>
      </c>
      <c r="C157" s="4" t="s">
        <v>172</v>
      </c>
      <c r="D157" s="51">
        <f>ROUNDUP(M157/(1-0.45),2)*55</f>
        <v>90.199999999999989</v>
      </c>
      <c r="E157" s="51">
        <f>ROUNDUP(M157/(1-0.35),2)*110</f>
        <v>152.89999999999998</v>
      </c>
      <c r="F157" s="51">
        <f>ROUNDUP(M157/(1-0.3),2)*110</f>
        <v>141.9</v>
      </c>
      <c r="G157" s="51">
        <f>ROUNDUP(M157/(1-0.25),2)*110</f>
        <v>132</v>
      </c>
      <c r="M157" s="52">
        <v>0.9</v>
      </c>
      <c r="N157" s="58">
        <f t="shared" si="41"/>
        <v>1</v>
      </c>
      <c r="O157" s="77" t="s">
        <v>195</v>
      </c>
    </row>
    <row r="158" spans="1:17" x14ac:dyDescent="0.2">
      <c r="B158" s="3"/>
    </row>
    <row r="159" spans="1:17" x14ac:dyDescent="0.2">
      <c r="C159" s="4"/>
      <c r="D159" s="4"/>
      <c r="E159" s="4"/>
      <c r="F159" s="4"/>
    </row>
    <row r="160" spans="1:17" x14ac:dyDescent="0.2">
      <c r="C160" s="4"/>
      <c r="D160" s="4"/>
    </row>
    <row r="161" spans="2:10" x14ac:dyDescent="0.2">
      <c r="C161" s="4"/>
      <c r="D161" s="4"/>
    </row>
    <row r="162" spans="2:10" x14ac:dyDescent="0.2">
      <c r="C162" s="4"/>
      <c r="D162" s="4"/>
    </row>
    <row r="163" spans="2:10" x14ac:dyDescent="0.2">
      <c r="C163" s="4"/>
      <c r="D163" s="4"/>
    </row>
    <row r="164" spans="2:10" x14ac:dyDescent="0.2">
      <c r="C164" s="4"/>
      <c r="D164" s="4"/>
    </row>
    <row r="165" spans="2:10" x14ac:dyDescent="0.2">
      <c r="B165" s="4"/>
    </row>
    <row r="166" spans="2:10" x14ac:dyDescent="0.2">
      <c r="B166" s="5"/>
      <c r="E166" s="6"/>
      <c r="F166" s="6"/>
      <c r="G166" s="6"/>
      <c r="H166" s="6"/>
    </row>
    <row r="167" spans="2:10" x14ac:dyDescent="0.2">
      <c r="C167" s="4"/>
      <c r="D167" s="4"/>
      <c r="E167" s="4"/>
      <c r="F167" s="4"/>
      <c r="G167" s="4"/>
      <c r="I167" s="4"/>
      <c r="J167" s="4"/>
    </row>
    <row r="168" spans="2:10" x14ac:dyDescent="0.2">
      <c r="C168" s="4"/>
      <c r="D168" s="4"/>
      <c r="E168" s="4"/>
      <c r="F168" s="4"/>
      <c r="G168" s="4"/>
      <c r="H168" s="4"/>
      <c r="I168" s="4"/>
    </row>
    <row r="169" spans="2:10" x14ac:dyDescent="0.2">
      <c r="C169" s="4"/>
      <c r="D169" s="4"/>
      <c r="E169" s="4"/>
      <c r="F169" s="4"/>
      <c r="G169" s="4"/>
      <c r="H169" s="4"/>
      <c r="I169" s="4"/>
    </row>
    <row r="170" spans="2:10" x14ac:dyDescent="0.2">
      <c r="D170" s="4"/>
      <c r="E170" s="4"/>
      <c r="F170" s="4"/>
      <c r="G170" s="4"/>
      <c r="H170" s="4"/>
      <c r="I170" s="4"/>
      <c r="J170" s="4"/>
    </row>
    <row r="171" spans="2:10" x14ac:dyDescent="0.2">
      <c r="C171" s="4"/>
      <c r="D171" s="4"/>
      <c r="E171" s="4"/>
      <c r="F171" s="4"/>
      <c r="G171" s="4"/>
      <c r="H171" s="4"/>
      <c r="I171" s="4"/>
    </row>
    <row r="172" spans="2:10" x14ac:dyDescent="0.2">
      <c r="C172" s="4"/>
      <c r="D172" s="4"/>
      <c r="E172" s="4"/>
      <c r="F172" s="4"/>
      <c r="G172" s="4"/>
      <c r="H172" s="4"/>
      <c r="I172" s="4"/>
    </row>
    <row r="173" spans="2:10" x14ac:dyDescent="0.2">
      <c r="C173" s="4"/>
      <c r="E173" s="4"/>
      <c r="F173" s="4"/>
      <c r="G173" s="4"/>
      <c r="H173" s="4"/>
      <c r="I173" s="4"/>
    </row>
    <row r="174" spans="2:10" x14ac:dyDescent="0.2">
      <c r="B174" s="3"/>
    </row>
    <row r="175" spans="2:10" x14ac:dyDescent="0.2">
      <c r="C175" s="4"/>
      <c r="D175" s="4"/>
      <c r="E175" s="4"/>
    </row>
    <row r="176" spans="2:10" x14ac:dyDescent="0.2">
      <c r="C176" s="4"/>
      <c r="D176" s="4"/>
    </row>
    <row r="177" spans="2:10" x14ac:dyDescent="0.2">
      <c r="C177" s="4"/>
      <c r="D177" s="4"/>
      <c r="E177" s="4"/>
    </row>
    <row r="178" spans="2:10" x14ac:dyDescent="0.2">
      <c r="B178" s="3"/>
    </row>
    <row r="179" spans="2:10" x14ac:dyDescent="0.2">
      <c r="B179" s="3"/>
    </row>
    <row r="180" spans="2:10" x14ac:dyDescent="0.2">
      <c r="C180" s="4"/>
    </row>
    <row r="181" spans="2:10" x14ac:dyDescent="0.2">
      <c r="C181" s="4"/>
      <c r="D181" s="4"/>
      <c r="E181" s="4"/>
    </row>
    <row r="182" spans="2:10" x14ac:dyDescent="0.2">
      <c r="C182" s="4"/>
      <c r="D182" s="4"/>
    </row>
    <row r="183" spans="2:10" x14ac:dyDescent="0.2">
      <c r="C183" s="4"/>
      <c r="D183" s="4"/>
    </row>
    <row r="184" spans="2:10" x14ac:dyDescent="0.2">
      <c r="C184" s="4"/>
      <c r="D184" s="4"/>
      <c r="E184" s="4"/>
    </row>
    <row r="185" spans="2:10" x14ac:dyDescent="0.2">
      <c r="C185" s="4"/>
      <c r="D185" s="4"/>
      <c r="E185" s="4"/>
    </row>
    <row r="186" spans="2:10" x14ac:dyDescent="0.2">
      <c r="C186" s="4"/>
      <c r="D186" s="4"/>
    </row>
    <row r="187" spans="2:10" x14ac:dyDescent="0.2">
      <c r="C187" s="4"/>
      <c r="E187" s="4"/>
    </row>
    <row r="188" spans="2:10" x14ac:dyDescent="0.2">
      <c r="C188" s="4"/>
      <c r="E188" s="4"/>
      <c r="F188" s="4"/>
    </row>
    <row r="189" spans="2:10" x14ac:dyDescent="0.2">
      <c r="C189" s="4"/>
      <c r="D189" s="4"/>
    </row>
    <row r="190" spans="2:10" x14ac:dyDescent="0.2">
      <c r="C190" s="4"/>
      <c r="E190" s="4"/>
      <c r="F190" s="4"/>
      <c r="G190" s="4"/>
      <c r="H190" s="4"/>
      <c r="I190" s="4"/>
      <c r="J190" s="4"/>
    </row>
    <row r="191" spans="2:10" x14ac:dyDescent="0.2">
      <c r="C191" s="4"/>
      <c r="D191" s="4"/>
      <c r="E191" s="4"/>
    </row>
    <row r="192" spans="2:10" x14ac:dyDescent="0.2">
      <c r="C192" s="4"/>
      <c r="E192" s="4"/>
      <c r="F192" s="4"/>
      <c r="G192" s="4"/>
    </row>
    <row r="193" spans="2:9" x14ac:dyDescent="0.2">
      <c r="C193" s="4"/>
      <c r="D193" s="4"/>
    </row>
    <row r="194" spans="2:9" x14ac:dyDescent="0.2">
      <c r="B194" s="3"/>
    </row>
    <row r="195" spans="2:9" x14ac:dyDescent="0.2">
      <c r="C195" s="4"/>
      <c r="D195" s="4"/>
      <c r="E195" s="4"/>
      <c r="F195" s="4"/>
      <c r="G195" s="4"/>
      <c r="H195" s="4"/>
      <c r="I195" s="4"/>
    </row>
    <row r="196" spans="2:9" x14ac:dyDescent="0.2">
      <c r="C196" s="4"/>
      <c r="D196" s="4"/>
    </row>
    <row r="197" spans="2:9" x14ac:dyDescent="0.2">
      <c r="C197" s="4"/>
      <c r="D197" s="4"/>
      <c r="E197" s="4"/>
      <c r="F197" s="4"/>
    </row>
    <row r="198" spans="2:9" x14ac:dyDescent="0.2">
      <c r="C198" s="4"/>
      <c r="D198" s="4"/>
      <c r="E198" s="4"/>
    </row>
    <row r="199" spans="2:9" x14ac:dyDescent="0.2">
      <c r="B199" s="4"/>
    </row>
    <row r="200" spans="2:9" x14ac:dyDescent="0.2">
      <c r="B200" s="4"/>
    </row>
    <row r="201" spans="2:9" ht="15" x14ac:dyDescent="0.25">
      <c r="B201" s="7"/>
    </row>
  </sheetData>
  <phoneticPr fontId="9" type="noConversion"/>
  <pageMargins left="0.75" right="0.75" top="0.77" bottom="0.72" header="0.5" footer="0.5"/>
  <pageSetup scale="80" fitToHeight="2" orientation="portrait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Clay Planet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Planet</dc:creator>
  <cp:lastModifiedBy>Matt</cp:lastModifiedBy>
  <cp:lastPrinted>2014-05-13T21:59:46Z</cp:lastPrinted>
  <dcterms:created xsi:type="dcterms:W3CDTF">2007-02-21T19:31:32Z</dcterms:created>
  <dcterms:modified xsi:type="dcterms:W3CDTF">2014-05-13T22:00:12Z</dcterms:modified>
</cp:coreProperties>
</file>