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"/>
    </mc:Choice>
  </mc:AlternateContent>
  <xr:revisionPtr revIDLastSave="0" documentId="13_ncr:1_{F4B4DEE7-A628-452F-8D61-B8CCBE1727FE}" xr6:coauthVersionLast="47" xr6:coauthVersionMax="47" xr10:uidLastSave="{00000000-0000-0000-0000-000000000000}"/>
  <bookViews>
    <workbookView xWindow="-120" yWindow="-120" windowWidth="29040" windowHeight="15720" xr2:uid="{BB2A7CBB-AEF6-4B32-B5D8-10B2C5373073}"/>
  </bookViews>
  <sheets>
    <sheet name="Hoja1" sheetId="1" r:id="rId1"/>
  </sheets>
  <definedNames>
    <definedName name="_xlnm._FilterDatabase" localSheetId="0" hidden="1">Hoja1!$L$1:$Z$398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9" i="1" l="1"/>
  <c r="AC399" i="1"/>
  <c r="AD398" i="1"/>
  <c r="AD397" i="1"/>
  <c r="AD394" i="1"/>
  <c r="AD393" i="1"/>
  <c r="AD392" i="1"/>
  <c r="AD391" i="1"/>
  <c r="AD389" i="1"/>
  <c r="AD385" i="1"/>
  <c r="AD383" i="1"/>
  <c r="AD381" i="1"/>
  <c r="AD378" i="1"/>
  <c r="AD377" i="1"/>
  <c r="AD374" i="1"/>
  <c r="AD373" i="1"/>
  <c r="AD371" i="1"/>
  <c r="AD368" i="1"/>
  <c r="AD367" i="1"/>
  <c r="AD363" i="1"/>
  <c r="AD361" i="1"/>
  <c r="AD357" i="1"/>
  <c r="AD353" i="1"/>
  <c r="AD350" i="1"/>
  <c r="AD347" i="1"/>
  <c r="AD343" i="1"/>
  <c r="AD338" i="1"/>
  <c r="AD335" i="1"/>
  <c r="AD332" i="1"/>
  <c r="AD330" i="1"/>
  <c r="AD328" i="1"/>
  <c r="AD325" i="1"/>
  <c r="AD324" i="1"/>
  <c r="AD319" i="1"/>
  <c r="AD316" i="1"/>
  <c r="AD314" i="1"/>
  <c r="AD312" i="1"/>
  <c r="AD310" i="1"/>
  <c r="AD309" i="1"/>
  <c r="AD306" i="1"/>
  <c r="AD305" i="1"/>
  <c r="AD303" i="1"/>
  <c r="AD302" i="1"/>
  <c r="AD301" i="1"/>
  <c r="AD300" i="1"/>
  <c r="AD296" i="1"/>
  <c r="AD295" i="1"/>
  <c r="AD294" i="1"/>
  <c r="AD293" i="1"/>
  <c r="AD290" i="1"/>
  <c r="AD288" i="1"/>
  <c r="AD287" i="1"/>
  <c r="AD285" i="1"/>
  <c r="AD280" i="1"/>
  <c r="AD274" i="1"/>
  <c r="AD273" i="1"/>
  <c r="AD270" i="1"/>
  <c r="AD269" i="1"/>
  <c r="AD267" i="1"/>
  <c r="AD264" i="1"/>
  <c r="AD262" i="1"/>
  <c r="AD259" i="1"/>
  <c r="AD256" i="1"/>
  <c r="AD253" i="1"/>
  <c r="AD251" i="1"/>
  <c r="AD249" i="1"/>
  <c r="AD247" i="1"/>
  <c r="AD245" i="1"/>
  <c r="AD244" i="1"/>
  <c r="AD242" i="1"/>
  <c r="AD241" i="1"/>
  <c r="AD238" i="1"/>
  <c r="AD235" i="1"/>
  <c r="AD231" i="1"/>
  <c r="AD229" i="1"/>
  <c r="AD228" i="1"/>
  <c r="AD225" i="1"/>
  <c r="AD223" i="1"/>
  <c r="AD221" i="1"/>
  <c r="AD218" i="1"/>
  <c r="AD217" i="1"/>
  <c r="AD213" i="1"/>
  <c r="AD212" i="1"/>
  <c r="AD210" i="1"/>
  <c r="AD209" i="1"/>
  <c r="AD208" i="1"/>
  <c r="AD207" i="1"/>
  <c r="AD205" i="1"/>
  <c r="AD204" i="1"/>
  <c r="AD202" i="1"/>
  <c r="AD200" i="1"/>
  <c r="AD198" i="1"/>
  <c r="AD197" i="1"/>
  <c r="AD194" i="1"/>
  <c r="AD192" i="1"/>
  <c r="AD190" i="1"/>
  <c r="AD189" i="1"/>
  <c r="AD185" i="1"/>
  <c r="AD184" i="1"/>
  <c r="AD183" i="1"/>
  <c r="AD181" i="1"/>
  <c r="AD179" i="1"/>
  <c r="AD178" i="1"/>
  <c r="AD176" i="1"/>
  <c r="AD171" i="1"/>
  <c r="AD167" i="1"/>
  <c r="AD166" i="1"/>
  <c r="AD165" i="1"/>
  <c r="AD164" i="1"/>
  <c r="AD161" i="1"/>
  <c r="AD160" i="1"/>
  <c r="AD159" i="1"/>
  <c r="AD158" i="1"/>
  <c r="AD156" i="1"/>
  <c r="AD154" i="1"/>
  <c r="AD151" i="1"/>
  <c r="AD146" i="1"/>
  <c r="AD144" i="1"/>
  <c r="AD142" i="1"/>
  <c r="AD141" i="1"/>
  <c r="AD140" i="1"/>
  <c r="AD138" i="1"/>
  <c r="AD134" i="1"/>
  <c r="AD133" i="1"/>
  <c r="AD130" i="1"/>
  <c r="AD124" i="1"/>
  <c r="AD122" i="1"/>
  <c r="AD121" i="1"/>
  <c r="AD120" i="1"/>
  <c r="AD118" i="1"/>
  <c r="AD115" i="1"/>
  <c r="AD114" i="1"/>
  <c r="AD111" i="1"/>
  <c r="AD107" i="1"/>
  <c r="AD105" i="1"/>
  <c r="AD103" i="1"/>
  <c r="AD101" i="1"/>
  <c r="AD100" i="1"/>
  <c r="AD98" i="1"/>
  <c r="AD96" i="1"/>
  <c r="AD95" i="1"/>
  <c r="AD94" i="1"/>
  <c r="AD93" i="1"/>
  <c r="AD91" i="1"/>
  <c r="AD90" i="1"/>
  <c r="AD87" i="1"/>
  <c r="AD85" i="1"/>
  <c r="AD84" i="1"/>
  <c r="AD83" i="1"/>
  <c r="AD80" i="1"/>
  <c r="AD79" i="1"/>
  <c r="AD75" i="1"/>
  <c r="AD74" i="1"/>
  <c r="AD73" i="1"/>
  <c r="AD69" i="1"/>
  <c r="AD68" i="1"/>
  <c r="AD66" i="1"/>
  <c r="AD63" i="1"/>
  <c r="AD60" i="1"/>
  <c r="AD59" i="1"/>
  <c r="AD54" i="1"/>
  <c r="AD52" i="1"/>
  <c r="AD50" i="1"/>
  <c r="AD48" i="1"/>
  <c r="AD47" i="1"/>
  <c r="AD44" i="1"/>
  <c r="AD42" i="1"/>
  <c r="AD41" i="1"/>
  <c r="AD39" i="1"/>
  <c r="AD38" i="1"/>
  <c r="AD37" i="1"/>
  <c r="AD31" i="1"/>
  <c r="AD30" i="1"/>
  <c r="AD28" i="1"/>
  <c r="AD27" i="1"/>
  <c r="AD25" i="1"/>
  <c r="AD22" i="1"/>
  <c r="AD21" i="1"/>
  <c r="AD20" i="1"/>
  <c r="AD19" i="1"/>
  <c r="AD18" i="1"/>
  <c r="AD17" i="1"/>
  <c r="AD16" i="1"/>
  <c r="AD15" i="1"/>
  <c r="AD14" i="1"/>
  <c r="AD12" i="1"/>
  <c r="AD10" i="1"/>
  <c r="AD5" i="1"/>
  <c r="AD4" i="1"/>
  <c r="AC44" i="1"/>
  <c r="X4" i="1"/>
  <c r="AB399" i="1"/>
  <c r="AB398" i="1"/>
  <c r="AB397" i="1"/>
  <c r="AB394" i="1"/>
  <c r="AB393" i="1"/>
  <c r="AB392" i="1"/>
  <c r="AB391" i="1"/>
  <c r="AB389" i="1"/>
  <c r="AB385" i="1"/>
  <c r="AB383" i="1"/>
  <c r="AB381" i="1"/>
  <c r="AB378" i="1"/>
  <c r="AB377" i="1"/>
  <c r="AB374" i="1"/>
  <c r="AB373" i="1"/>
  <c r="AB371" i="1"/>
  <c r="AB368" i="1"/>
  <c r="AB367" i="1"/>
  <c r="AB363" i="1"/>
  <c r="AB361" i="1"/>
  <c r="AB357" i="1"/>
  <c r="AB353" i="1"/>
  <c r="AB350" i="1"/>
  <c r="AB347" i="1"/>
  <c r="AB343" i="1"/>
  <c r="AB338" i="1"/>
  <c r="AB335" i="1"/>
  <c r="AB332" i="1"/>
  <c r="AB330" i="1"/>
  <c r="AB328" i="1"/>
  <c r="AB325" i="1"/>
  <c r="AB324" i="1"/>
  <c r="AB319" i="1"/>
  <c r="AB316" i="1"/>
  <c r="AB314" i="1"/>
  <c r="AB312" i="1"/>
  <c r="AB310" i="1"/>
  <c r="AB309" i="1"/>
  <c r="AB306" i="1"/>
  <c r="AB305" i="1"/>
  <c r="AB303" i="1"/>
  <c r="AB302" i="1"/>
  <c r="AB301" i="1"/>
  <c r="AB300" i="1"/>
  <c r="AB296" i="1"/>
  <c r="AB295" i="1"/>
  <c r="AB294" i="1"/>
  <c r="AB293" i="1"/>
  <c r="AB290" i="1"/>
  <c r="AB288" i="1"/>
  <c r="AB287" i="1"/>
  <c r="AB285" i="1"/>
  <c r="AB280" i="1"/>
  <c r="AB274" i="1"/>
  <c r="AB273" i="1"/>
  <c r="AB270" i="1"/>
  <c r="AB269" i="1"/>
  <c r="AB267" i="1"/>
  <c r="AB264" i="1"/>
  <c r="AB262" i="1"/>
  <c r="AB259" i="1"/>
  <c r="AB256" i="1"/>
  <c r="AB253" i="1"/>
  <c r="AB251" i="1"/>
  <c r="AB249" i="1"/>
  <c r="AB247" i="1"/>
  <c r="AB245" i="1"/>
  <c r="AB244" i="1"/>
  <c r="AB242" i="1"/>
  <c r="AB241" i="1"/>
  <c r="AB238" i="1"/>
  <c r="AB235" i="1"/>
  <c r="AB231" i="1"/>
  <c r="AB229" i="1"/>
  <c r="AB228" i="1"/>
  <c r="AB225" i="1"/>
  <c r="AB223" i="1"/>
  <c r="AB221" i="1"/>
  <c r="AB218" i="1"/>
  <c r="AB217" i="1"/>
  <c r="AB213" i="1"/>
  <c r="AB212" i="1"/>
  <c r="AB210" i="1"/>
  <c r="AB209" i="1"/>
  <c r="AB208" i="1"/>
  <c r="AB207" i="1"/>
  <c r="AB205" i="1"/>
  <c r="AB204" i="1"/>
  <c r="AB202" i="1"/>
  <c r="AB200" i="1"/>
  <c r="AB198" i="1"/>
  <c r="AB197" i="1"/>
  <c r="AB194" i="1"/>
  <c r="AB192" i="1"/>
  <c r="AB190" i="1"/>
  <c r="AB189" i="1"/>
  <c r="AB185" i="1"/>
  <c r="AB184" i="1"/>
  <c r="AB183" i="1"/>
  <c r="AB181" i="1"/>
  <c r="AB179" i="1"/>
  <c r="AB178" i="1"/>
  <c r="AB176" i="1"/>
  <c r="AB171" i="1"/>
  <c r="AB167" i="1"/>
  <c r="AB166" i="1"/>
  <c r="AB165" i="1"/>
  <c r="AB164" i="1"/>
  <c r="AB161" i="1"/>
  <c r="AB160" i="1"/>
  <c r="AB159" i="1"/>
  <c r="AB158" i="1"/>
  <c r="AB156" i="1"/>
  <c r="AB154" i="1"/>
  <c r="AB151" i="1"/>
  <c r="AB146" i="1"/>
  <c r="AB144" i="1"/>
  <c r="AB142" i="1"/>
  <c r="AB141" i="1"/>
  <c r="AB140" i="1"/>
  <c r="AB138" i="1"/>
  <c r="AB134" i="1"/>
  <c r="AB133" i="1"/>
  <c r="AB130" i="1"/>
  <c r="AB124" i="1"/>
  <c r="AB122" i="1"/>
  <c r="AB121" i="1"/>
  <c r="AB120" i="1"/>
  <c r="AB118" i="1"/>
  <c r="AB115" i="1"/>
  <c r="AB114" i="1"/>
  <c r="AB111" i="1"/>
  <c r="AB107" i="1"/>
  <c r="AB105" i="1"/>
  <c r="AB103" i="1"/>
  <c r="AB101" i="1"/>
  <c r="AB100" i="1"/>
  <c r="AB98" i="1"/>
  <c r="AB96" i="1"/>
  <c r="AB95" i="1"/>
  <c r="AB94" i="1"/>
  <c r="AB93" i="1"/>
  <c r="AB91" i="1"/>
  <c r="AB90" i="1"/>
  <c r="AB87" i="1"/>
  <c r="AB85" i="1"/>
  <c r="AB84" i="1"/>
  <c r="AB83" i="1"/>
  <c r="AB80" i="1"/>
  <c r="AB79" i="1"/>
  <c r="AB75" i="1"/>
  <c r="AB74" i="1"/>
  <c r="AB73" i="1"/>
  <c r="AB69" i="1"/>
  <c r="AB68" i="1"/>
  <c r="AB66" i="1"/>
  <c r="AB63" i="1"/>
  <c r="AB60" i="1"/>
  <c r="AB59" i="1"/>
  <c r="AB54" i="1"/>
  <c r="AB52" i="1"/>
  <c r="AB50" i="1"/>
  <c r="AB48" i="1"/>
  <c r="AB47" i="1"/>
  <c r="AB44" i="1"/>
  <c r="AB42" i="1"/>
  <c r="AB41" i="1"/>
  <c r="AB39" i="1"/>
  <c r="AB38" i="1"/>
  <c r="AB37" i="1"/>
  <c r="AB31" i="1"/>
  <c r="AB30" i="1"/>
  <c r="AB28" i="1"/>
  <c r="AB27" i="1"/>
  <c r="AB25" i="1"/>
  <c r="AB22" i="1"/>
  <c r="AB21" i="1"/>
  <c r="AB20" i="1"/>
  <c r="AB19" i="1"/>
  <c r="AB18" i="1"/>
  <c r="AB17" i="1"/>
  <c r="AB16" i="1"/>
  <c r="AB15" i="1"/>
  <c r="AB14" i="1"/>
  <c r="AB12" i="1"/>
  <c r="AB10" i="1"/>
  <c r="AB5" i="1"/>
  <c r="AB4" i="1"/>
  <c r="AC398" i="1"/>
  <c r="AC397" i="1"/>
  <c r="AC394" i="1"/>
  <c r="AC393" i="1"/>
  <c r="AC392" i="1"/>
  <c r="AC391" i="1"/>
  <c r="AC389" i="1"/>
  <c r="AC385" i="1"/>
  <c r="AC383" i="1"/>
  <c r="AC381" i="1"/>
  <c r="AC378" i="1"/>
  <c r="AC377" i="1"/>
  <c r="AC374" i="1"/>
  <c r="AC373" i="1"/>
  <c r="AC371" i="1"/>
  <c r="AC368" i="1"/>
  <c r="AC367" i="1"/>
  <c r="AC363" i="1"/>
  <c r="AC361" i="1"/>
  <c r="AC357" i="1"/>
  <c r="AC353" i="1"/>
  <c r="AC350" i="1"/>
  <c r="AC347" i="1"/>
  <c r="AC343" i="1"/>
  <c r="AC338" i="1"/>
  <c r="AC335" i="1"/>
  <c r="AC332" i="1"/>
  <c r="AC330" i="1"/>
  <c r="AC328" i="1"/>
  <c r="AC325" i="1"/>
  <c r="AC324" i="1"/>
  <c r="AC319" i="1"/>
  <c r="AC316" i="1"/>
  <c r="AC314" i="1"/>
  <c r="AC312" i="1"/>
  <c r="AC310" i="1"/>
  <c r="AC309" i="1"/>
  <c r="AC306" i="1"/>
  <c r="AC305" i="1"/>
  <c r="AC303" i="1"/>
  <c r="AC302" i="1"/>
  <c r="AC301" i="1"/>
  <c r="AC300" i="1"/>
  <c r="AC296" i="1"/>
  <c r="AC295" i="1"/>
  <c r="AC294" i="1"/>
  <c r="AC293" i="1"/>
  <c r="AC290" i="1"/>
  <c r="AC288" i="1"/>
  <c r="AC287" i="1"/>
  <c r="AC285" i="1"/>
  <c r="AC280" i="1"/>
  <c r="AC274" i="1"/>
  <c r="AC273" i="1"/>
  <c r="AC270" i="1"/>
  <c r="AC269" i="1"/>
  <c r="AC267" i="1"/>
  <c r="AC264" i="1"/>
  <c r="AC262" i="1"/>
  <c r="AC259" i="1"/>
  <c r="AC256" i="1"/>
  <c r="AC253" i="1"/>
  <c r="AC251" i="1"/>
  <c r="AC249" i="1"/>
  <c r="AC247" i="1"/>
  <c r="AC245" i="1"/>
  <c r="AC244" i="1"/>
  <c r="AC242" i="1"/>
  <c r="AC241" i="1"/>
  <c r="AC238" i="1"/>
  <c r="AC235" i="1"/>
  <c r="AC231" i="1"/>
  <c r="AC229" i="1"/>
  <c r="AC228" i="1"/>
  <c r="AC225" i="1"/>
  <c r="AC223" i="1"/>
  <c r="AC221" i="1"/>
  <c r="AC218" i="1"/>
  <c r="AC217" i="1"/>
  <c r="AC213" i="1"/>
  <c r="AC212" i="1"/>
  <c r="AC210" i="1"/>
  <c r="AC209" i="1"/>
  <c r="AC208" i="1"/>
  <c r="AC207" i="1"/>
  <c r="AC205" i="1"/>
  <c r="AC204" i="1"/>
  <c r="AC202" i="1"/>
  <c r="AC200" i="1"/>
  <c r="AC198" i="1"/>
  <c r="AC197" i="1"/>
  <c r="AC194" i="1"/>
  <c r="AC192" i="1"/>
  <c r="AC190" i="1"/>
  <c r="AC189" i="1"/>
  <c r="AC185" i="1"/>
  <c r="AC184" i="1"/>
  <c r="AC183" i="1"/>
  <c r="AC181" i="1"/>
  <c r="AC179" i="1"/>
  <c r="AC178" i="1"/>
  <c r="AC176" i="1"/>
  <c r="AC171" i="1"/>
  <c r="AC167" i="1"/>
  <c r="AC166" i="1"/>
  <c r="AC165" i="1"/>
  <c r="AC164" i="1"/>
  <c r="AC161" i="1"/>
  <c r="AC160" i="1"/>
  <c r="AC159" i="1"/>
  <c r="AC158" i="1"/>
  <c r="AC156" i="1"/>
  <c r="AC154" i="1"/>
  <c r="AC151" i="1"/>
  <c r="AC146" i="1"/>
  <c r="AC144" i="1"/>
  <c r="AC142" i="1"/>
  <c r="AC141" i="1"/>
  <c r="AC140" i="1"/>
  <c r="AC138" i="1"/>
  <c r="AC134" i="1"/>
  <c r="AC133" i="1"/>
  <c r="AC130" i="1"/>
  <c r="AC124" i="1"/>
  <c r="AC122" i="1"/>
  <c r="AC121" i="1"/>
  <c r="AC120" i="1"/>
  <c r="AC118" i="1"/>
  <c r="AC115" i="1"/>
  <c r="AC114" i="1"/>
  <c r="AC111" i="1"/>
  <c r="AC107" i="1"/>
  <c r="AC105" i="1"/>
  <c r="AC103" i="1"/>
  <c r="AC101" i="1"/>
  <c r="AC100" i="1"/>
  <c r="AC98" i="1"/>
  <c r="AC96" i="1"/>
  <c r="AC95" i="1"/>
  <c r="AC94" i="1"/>
  <c r="AC93" i="1"/>
  <c r="AC91" i="1"/>
  <c r="AC90" i="1"/>
  <c r="AC87" i="1"/>
  <c r="AC85" i="1"/>
  <c r="AC84" i="1"/>
  <c r="AC83" i="1"/>
  <c r="AC80" i="1"/>
  <c r="AC79" i="1"/>
  <c r="AC75" i="1"/>
  <c r="AC74" i="1"/>
  <c r="AC73" i="1"/>
  <c r="AC69" i="1"/>
  <c r="AC68" i="1"/>
  <c r="AC66" i="1"/>
  <c r="AC63" i="1"/>
  <c r="AC60" i="1"/>
  <c r="AC59" i="1"/>
  <c r="AC54" i="1"/>
  <c r="AC52" i="1"/>
  <c r="AC50" i="1"/>
  <c r="AC48" i="1"/>
  <c r="AC47" i="1"/>
  <c r="AC42" i="1"/>
  <c r="AC41" i="1"/>
  <c r="AC39" i="1"/>
  <c r="AC38" i="1"/>
  <c r="AC37" i="1"/>
  <c r="AC31" i="1"/>
  <c r="AC30" i="1"/>
  <c r="AC28" i="1"/>
  <c r="AC27" i="1"/>
  <c r="AC25" i="1"/>
  <c r="AC22" i="1"/>
  <c r="AC21" i="1"/>
  <c r="AC20" i="1"/>
  <c r="AC19" i="1"/>
  <c r="AC18" i="1"/>
  <c r="AC17" i="1"/>
  <c r="AC16" i="1"/>
  <c r="AC15" i="1"/>
  <c r="AC14" i="1"/>
  <c r="AC12" i="1"/>
  <c r="AC10" i="1"/>
  <c r="AC5" i="1"/>
  <c r="AC4" i="1"/>
  <c r="AD6" i="1"/>
  <c r="AD7" i="1"/>
  <c r="AD8" i="1"/>
  <c r="AD9" i="1"/>
  <c r="AD11" i="1"/>
  <c r="AD13" i="1"/>
  <c r="AD23" i="1"/>
  <c r="AD24" i="1"/>
  <c r="AD26" i="1"/>
  <c r="AD29" i="1"/>
  <c r="AD32" i="1"/>
  <c r="AD33" i="1"/>
  <c r="AD34" i="1"/>
  <c r="AD35" i="1"/>
  <c r="AD36" i="1"/>
  <c r="AD40" i="1"/>
  <c r="AD43" i="1"/>
  <c r="AD45" i="1"/>
  <c r="AD46" i="1"/>
  <c r="AD49" i="1"/>
  <c r="AD51" i="1"/>
  <c r="AD53" i="1"/>
  <c r="AD55" i="1"/>
  <c r="AD56" i="1"/>
  <c r="AD57" i="1"/>
  <c r="AD58" i="1"/>
  <c r="AD61" i="1"/>
  <c r="AD62" i="1"/>
  <c r="AD64" i="1"/>
  <c r="AD65" i="1"/>
  <c r="AD67" i="1"/>
  <c r="AD70" i="1"/>
  <c r="AD71" i="1"/>
  <c r="AD72" i="1"/>
  <c r="AD76" i="1"/>
  <c r="AD77" i="1"/>
  <c r="AD78" i="1"/>
  <c r="AD81" i="1"/>
  <c r="AD82" i="1"/>
  <c r="AD86" i="1"/>
  <c r="AD88" i="1"/>
  <c r="AD89" i="1"/>
  <c r="AD92" i="1"/>
  <c r="AD97" i="1"/>
  <c r="AD99" i="1"/>
  <c r="AD102" i="1"/>
  <c r="AD104" i="1"/>
  <c r="AD106" i="1"/>
  <c r="AD108" i="1"/>
  <c r="AD109" i="1"/>
  <c r="AD110" i="1"/>
  <c r="AD112" i="1"/>
  <c r="AD113" i="1"/>
  <c r="AD116" i="1"/>
  <c r="AD117" i="1"/>
  <c r="AD119" i="1"/>
  <c r="AD123" i="1"/>
  <c r="AD125" i="1"/>
  <c r="AD126" i="1"/>
  <c r="AD127" i="1"/>
  <c r="AD128" i="1"/>
  <c r="AD129" i="1"/>
  <c r="AD131" i="1"/>
  <c r="AD132" i="1"/>
  <c r="AD135" i="1"/>
  <c r="AD136" i="1"/>
  <c r="AD137" i="1"/>
  <c r="AD139" i="1"/>
  <c r="AD143" i="1"/>
  <c r="AD145" i="1"/>
  <c r="AD147" i="1"/>
  <c r="AD148" i="1"/>
  <c r="AD149" i="1"/>
  <c r="AD150" i="1"/>
  <c r="AD152" i="1"/>
  <c r="AD153" i="1"/>
  <c r="AD155" i="1"/>
  <c r="AD157" i="1"/>
  <c r="AD162" i="1"/>
  <c r="AD163" i="1"/>
  <c r="AD168" i="1"/>
  <c r="AD169" i="1"/>
  <c r="AD170" i="1"/>
  <c r="AD172" i="1"/>
  <c r="AD173" i="1"/>
  <c r="AD174" i="1"/>
  <c r="AD175" i="1"/>
  <c r="AD177" i="1"/>
  <c r="AD180" i="1"/>
  <c r="AD182" i="1"/>
  <c r="AD186" i="1"/>
  <c r="AD187" i="1"/>
  <c r="AD188" i="1"/>
  <c r="AD191" i="1"/>
  <c r="AD193" i="1"/>
  <c r="AD195" i="1"/>
  <c r="AD196" i="1"/>
  <c r="AD199" i="1"/>
  <c r="AD201" i="1"/>
  <c r="AD203" i="1"/>
  <c r="AD206" i="1"/>
  <c r="AD211" i="1"/>
  <c r="AD214" i="1"/>
  <c r="AD215" i="1"/>
  <c r="AD216" i="1"/>
  <c r="AD219" i="1"/>
  <c r="AD220" i="1"/>
  <c r="AD222" i="1"/>
  <c r="AD224" i="1"/>
  <c r="AD226" i="1"/>
  <c r="AD227" i="1"/>
  <c r="AD230" i="1"/>
  <c r="AD232" i="1"/>
  <c r="AD233" i="1"/>
  <c r="AD234" i="1"/>
  <c r="AD236" i="1"/>
  <c r="AD237" i="1"/>
  <c r="AD239" i="1"/>
  <c r="AD240" i="1"/>
  <c r="AD243" i="1"/>
  <c r="AD246" i="1"/>
  <c r="AD248" i="1"/>
  <c r="AD250" i="1"/>
  <c r="AD252" i="1"/>
  <c r="AD254" i="1"/>
  <c r="AD255" i="1"/>
  <c r="AD257" i="1"/>
  <c r="AD258" i="1"/>
  <c r="AD260" i="1"/>
  <c r="AD261" i="1"/>
  <c r="AD263" i="1"/>
  <c r="AD265" i="1"/>
  <c r="AD266" i="1"/>
  <c r="AD268" i="1"/>
  <c r="AD271" i="1"/>
  <c r="AD272" i="1"/>
  <c r="AD275" i="1"/>
  <c r="AD276" i="1"/>
  <c r="AD277" i="1"/>
  <c r="AD278" i="1"/>
  <c r="AD279" i="1"/>
  <c r="AD281" i="1"/>
  <c r="AD282" i="1"/>
  <c r="AD283" i="1"/>
  <c r="AD284" i="1"/>
  <c r="AD286" i="1"/>
  <c r="AD289" i="1"/>
  <c r="AD291" i="1"/>
  <c r="AD292" i="1"/>
  <c r="AD297" i="1"/>
  <c r="AD298" i="1"/>
  <c r="AD299" i="1"/>
  <c r="AD304" i="1"/>
  <c r="AD307" i="1"/>
  <c r="AD308" i="1"/>
  <c r="AD311" i="1"/>
  <c r="AD313" i="1"/>
  <c r="AD315" i="1"/>
  <c r="AD317" i="1"/>
  <c r="AD318" i="1"/>
  <c r="AD320" i="1"/>
  <c r="AD321" i="1"/>
  <c r="AD322" i="1"/>
  <c r="AD323" i="1"/>
  <c r="AD326" i="1"/>
  <c r="AD327" i="1"/>
  <c r="AD329" i="1"/>
  <c r="AD331" i="1"/>
  <c r="AD333" i="1"/>
  <c r="AD334" i="1"/>
  <c r="AD336" i="1"/>
  <c r="AD337" i="1"/>
  <c r="AD339" i="1"/>
  <c r="AD340" i="1"/>
  <c r="AD341" i="1"/>
  <c r="AD342" i="1"/>
  <c r="AD344" i="1"/>
  <c r="AD345" i="1"/>
  <c r="AD346" i="1"/>
  <c r="AD348" i="1"/>
  <c r="AD349" i="1"/>
  <c r="AD351" i="1"/>
  <c r="AD352" i="1"/>
  <c r="AD354" i="1"/>
  <c r="AD355" i="1"/>
  <c r="AD356" i="1"/>
  <c r="AD358" i="1"/>
  <c r="AD359" i="1"/>
  <c r="AD360" i="1"/>
  <c r="AD362" i="1"/>
  <c r="AD364" i="1"/>
  <c r="AD365" i="1"/>
  <c r="AD366" i="1"/>
  <c r="AD369" i="1"/>
  <c r="AD370" i="1"/>
  <c r="AD372" i="1"/>
  <c r="AD375" i="1"/>
  <c r="AD376" i="1"/>
  <c r="AD379" i="1"/>
  <c r="AD380" i="1"/>
  <c r="AD382" i="1"/>
  <c r="AD384" i="1"/>
  <c r="AD386" i="1"/>
  <c r="AD387" i="1"/>
  <c r="AD388" i="1"/>
  <c r="AD390" i="1"/>
  <c r="AD395" i="1"/>
  <c r="AD396" i="1"/>
  <c r="AD2" i="1"/>
  <c r="AD3" i="1"/>
  <c r="AC3" i="1"/>
  <c r="AC6" i="1"/>
  <c r="AC7" i="1"/>
  <c r="AC8" i="1"/>
  <c r="AC9" i="1"/>
  <c r="AC11" i="1"/>
  <c r="AC13" i="1"/>
  <c r="AC23" i="1"/>
  <c r="AC24" i="1"/>
  <c r="AC26" i="1"/>
  <c r="AC29" i="1"/>
  <c r="AC32" i="1"/>
  <c r="AC33" i="1"/>
  <c r="AC34" i="1"/>
  <c r="AC35" i="1"/>
  <c r="AC36" i="1"/>
  <c r="AC40" i="1"/>
  <c r="AC43" i="1"/>
  <c r="AC45" i="1"/>
  <c r="AC46" i="1"/>
  <c r="AC49" i="1"/>
  <c r="AC51" i="1"/>
  <c r="AC53" i="1"/>
  <c r="AC55" i="1"/>
  <c r="AC56" i="1"/>
  <c r="AC57" i="1"/>
  <c r="AC58" i="1"/>
  <c r="AC61" i="1"/>
  <c r="AC62" i="1"/>
  <c r="AC64" i="1"/>
  <c r="AC65" i="1"/>
  <c r="AC67" i="1"/>
  <c r="AC70" i="1"/>
  <c r="AC71" i="1"/>
  <c r="AC72" i="1"/>
  <c r="AC76" i="1"/>
  <c r="AC77" i="1"/>
  <c r="AC78" i="1"/>
  <c r="AC81" i="1"/>
  <c r="AC82" i="1"/>
  <c r="AC86" i="1"/>
  <c r="AC88" i="1"/>
  <c r="AC89" i="1"/>
  <c r="AC92" i="1"/>
  <c r="AC97" i="1"/>
  <c r="AC99" i="1"/>
  <c r="AC102" i="1"/>
  <c r="AC104" i="1"/>
  <c r="AC106" i="1"/>
  <c r="AC108" i="1"/>
  <c r="AC109" i="1"/>
  <c r="AC110" i="1"/>
  <c r="AC112" i="1"/>
  <c r="AC113" i="1"/>
  <c r="AC116" i="1"/>
  <c r="AC117" i="1"/>
  <c r="AC119" i="1"/>
  <c r="AC123" i="1"/>
  <c r="AC125" i="1"/>
  <c r="AC126" i="1"/>
  <c r="AC127" i="1"/>
  <c r="AC128" i="1"/>
  <c r="AC129" i="1"/>
  <c r="AC131" i="1"/>
  <c r="AC132" i="1"/>
  <c r="AC135" i="1"/>
  <c r="AC136" i="1"/>
  <c r="AC137" i="1"/>
  <c r="AC139" i="1"/>
  <c r="AC143" i="1"/>
  <c r="AC145" i="1"/>
  <c r="AC147" i="1"/>
  <c r="AC148" i="1"/>
  <c r="AC149" i="1"/>
  <c r="AC150" i="1"/>
  <c r="AC152" i="1"/>
  <c r="AC153" i="1"/>
  <c r="AC155" i="1"/>
  <c r="AC157" i="1"/>
  <c r="AC162" i="1"/>
  <c r="AC163" i="1"/>
  <c r="AC168" i="1"/>
  <c r="AC169" i="1"/>
  <c r="AC170" i="1"/>
  <c r="AC172" i="1"/>
  <c r="AC173" i="1"/>
  <c r="AC174" i="1"/>
  <c r="AC175" i="1"/>
  <c r="AC177" i="1"/>
  <c r="AC180" i="1"/>
  <c r="AC182" i="1"/>
  <c r="AC186" i="1"/>
  <c r="AC187" i="1"/>
  <c r="AC188" i="1"/>
  <c r="AC191" i="1"/>
  <c r="AC193" i="1"/>
  <c r="AC195" i="1"/>
  <c r="AC196" i="1"/>
  <c r="AC199" i="1"/>
  <c r="AC201" i="1"/>
  <c r="AC203" i="1"/>
  <c r="AC206" i="1"/>
  <c r="AC211" i="1"/>
  <c r="AC214" i="1"/>
  <c r="AC215" i="1"/>
  <c r="AC216" i="1"/>
  <c r="AC219" i="1"/>
  <c r="AC220" i="1"/>
  <c r="AC222" i="1"/>
  <c r="AC224" i="1"/>
  <c r="AC226" i="1"/>
  <c r="AC227" i="1"/>
  <c r="AC230" i="1"/>
  <c r="AC232" i="1"/>
  <c r="AC233" i="1"/>
  <c r="AC234" i="1"/>
  <c r="AC236" i="1"/>
  <c r="AC237" i="1"/>
  <c r="AC239" i="1"/>
  <c r="AC240" i="1"/>
  <c r="AC243" i="1"/>
  <c r="AC246" i="1"/>
  <c r="AC248" i="1"/>
  <c r="AC250" i="1"/>
  <c r="AC252" i="1"/>
  <c r="AC254" i="1"/>
  <c r="AC255" i="1"/>
  <c r="AC257" i="1"/>
  <c r="AC258" i="1"/>
  <c r="AC260" i="1"/>
  <c r="AC261" i="1"/>
  <c r="AC263" i="1"/>
  <c r="AC265" i="1"/>
  <c r="AC266" i="1"/>
  <c r="AC268" i="1"/>
  <c r="AC271" i="1"/>
  <c r="AC272" i="1"/>
  <c r="AC275" i="1"/>
  <c r="AC276" i="1"/>
  <c r="AC277" i="1"/>
  <c r="AC278" i="1"/>
  <c r="AC279" i="1"/>
  <c r="AC281" i="1"/>
  <c r="AC282" i="1"/>
  <c r="AC283" i="1"/>
  <c r="AC284" i="1"/>
  <c r="AC286" i="1"/>
  <c r="AC289" i="1"/>
  <c r="AC291" i="1"/>
  <c r="AC292" i="1"/>
  <c r="AC297" i="1"/>
  <c r="AC298" i="1"/>
  <c r="AC299" i="1"/>
  <c r="AC304" i="1"/>
  <c r="AC307" i="1"/>
  <c r="AC308" i="1"/>
  <c r="AC311" i="1"/>
  <c r="AC313" i="1"/>
  <c r="AC315" i="1"/>
  <c r="AC317" i="1"/>
  <c r="AC318" i="1"/>
  <c r="AC320" i="1"/>
  <c r="AC321" i="1"/>
  <c r="AC322" i="1"/>
  <c r="AC323" i="1"/>
  <c r="AC326" i="1"/>
  <c r="AC327" i="1"/>
  <c r="AC329" i="1"/>
  <c r="AC331" i="1"/>
  <c r="AC333" i="1"/>
  <c r="AC334" i="1"/>
  <c r="AC336" i="1"/>
  <c r="AC337" i="1"/>
  <c r="AC339" i="1"/>
  <c r="AC340" i="1"/>
  <c r="AC341" i="1"/>
  <c r="AC342" i="1"/>
  <c r="AC344" i="1"/>
  <c r="AC345" i="1"/>
  <c r="AC346" i="1"/>
  <c r="AC348" i="1"/>
  <c r="AC349" i="1"/>
  <c r="AC351" i="1"/>
  <c r="AC352" i="1"/>
  <c r="AC354" i="1"/>
  <c r="AC355" i="1"/>
  <c r="AC356" i="1"/>
  <c r="AC358" i="1"/>
  <c r="AC359" i="1"/>
  <c r="AC360" i="1"/>
  <c r="AC362" i="1"/>
  <c r="AC364" i="1"/>
  <c r="AC365" i="1"/>
  <c r="AC366" i="1"/>
  <c r="AC369" i="1"/>
  <c r="AC370" i="1"/>
  <c r="AC372" i="1"/>
  <c r="AC375" i="1"/>
  <c r="AC376" i="1"/>
  <c r="AC379" i="1"/>
  <c r="AC380" i="1"/>
  <c r="AC382" i="1"/>
  <c r="AC384" i="1"/>
  <c r="AC386" i="1"/>
  <c r="AC387" i="1"/>
  <c r="AC388" i="1"/>
  <c r="AC390" i="1"/>
  <c r="AC395" i="1"/>
  <c r="AC396" i="1"/>
  <c r="AC2" i="1"/>
  <c r="AB2" i="1"/>
  <c r="AB3" i="1"/>
  <c r="AB6" i="1"/>
  <c r="AB7" i="1"/>
  <c r="AB8" i="1"/>
  <c r="AB9" i="1"/>
  <c r="AB11" i="1"/>
  <c r="AB13" i="1"/>
  <c r="AB23" i="1"/>
  <c r="AB24" i="1"/>
  <c r="AB26" i="1"/>
  <c r="AB29" i="1"/>
  <c r="AB32" i="1"/>
  <c r="AB33" i="1"/>
  <c r="AB34" i="1"/>
  <c r="AB35" i="1"/>
  <c r="AB36" i="1"/>
  <c r="AB40" i="1"/>
  <c r="AB43" i="1"/>
  <c r="AB45" i="1"/>
  <c r="AB46" i="1"/>
  <c r="AB49" i="1"/>
  <c r="AB51" i="1"/>
  <c r="AB53" i="1"/>
  <c r="AB55" i="1"/>
  <c r="AB56" i="1"/>
  <c r="AB57" i="1"/>
  <c r="AB58" i="1"/>
  <c r="AB61" i="1"/>
  <c r="AB62" i="1"/>
  <c r="AB64" i="1"/>
  <c r="AB65" i="1"/>
  <c r="AB67" i="1"/>
  <c r="AB70" i="1"/>
  <c r="AB71" i="1"/>
  <c r="AB72" i="1"/>
  <c r="AB76" i="1"/>
  <c r="AB77" i="1"/>
  <c r="AB78" i="1"/>
  <c r="AB81" i="1"/>
  <c r="AB82" i="1"/>
  <c r="AB86" i="1"/>
  <c r="AB88" i="1"/>
  <c r="AB89" i="1"/>
  <c r="AB92" i="1"/>
  <c r="AB97" i="1"/>
  <c r="AB99" i="1"/>
  <c r="AB102" i="1"/>
  <c r="AB104" i="1"/>
  <c r="AB106" i="1"/>
  <c r="AB108" i="1"/>
  <c r="AB109" i="1"/>
  <c r="AB110" i="1"/>
  <c r="AB112" i="1"/>
  <c r="AB113" i="1"/>
  <c r="AB116" i="1"/>
  <c r="AB117" i="1"/>
  <c r="AB119" i="1"/>
  <c r="AB123" i="1"/>
  <c r="AB125" i="1"/>
  <c r="AB126" i="1"/>
  <c r="AB127" i="1"/>
  <c r="AB128" i="1"/>
  <c r="AB129" i="1"/>
  <c r="AB131" i="1"/>
  <c r="AB132" i="1"/>
  <c r="AB135" i="1"/>
  <c r="AB136" i="1"/>
  <c r="AB137" i="1"/>
  <c r="AB139" i="1"/>
  <c r="AB143" i="1"/>
  <c r="AB145" i="1"/>
  <c r="AB147" i="1"/>
  <c r="AB148" i="1"/>
  <c r="AB149" i="1"/>
  <c r="AB150" i="1"/>
  <c r="AB152" i="1"/>
  <c r="AB153" i="1"/>
  <c r="AB155" i="1"/>
  <c r="AB157" i="1"/>
  <c r="AB162" i="1"/>
  <c r="AB163" i="1"/>
  <c r="AB168" i="1"/>
  <c r="AB169" i="1"/>
  <c r="AB170" i="1"/>
  <c r="AB172" i="1"/>
  <c r="AB173" i="1"/>
  <c r="AB174" i="1"/>
  <c r="AB175" i="1"/>
  <c r="AB177" i="1"/>
  <c r="AB180" i="1"/>
  <c r="AB182" i="1"/>
  <c r="AB186" i="1"/>
  <c r="AB187" i="1"/>
  <c r="AB188" i="1"/>
  <c r="AB191" i="1"/>
  <c r="AB193" i="1"/>
  <c r="AB195" i="1"/>
  <c r="AB196" i="1"/>
  <c r="AB199" i="1"/>
  <c r="AB201" i="1"/>
  <c r="AB203" i="1"/>
  <c r="AB206" i="1"/>
  <c r="AB211" i="1"/>
  <c r="AB214" i="1"/>
  <c r="AB215" i="1"/>
  <c r="AB216" i="1"/>
  <c r="AB219" i="1"/>
  <c r="AB220" i="1"/>
  <c r="AB222" i="1"/>
  <c r="AB224" i="1"/>
  <c r="AB226" i="1"/>
  <c r="AB227" i="1"/>
  <c r="AB230" i="1"/>
  <c r="AB232" i="1"/>
  <c r="AB233" i="1"/>
  <c r="AB234" i="1"/>
  <c r="AB236" i="1"/>
  <c r="AB237" i="1"/>
  <c r="AB239" i="1"/>
  <c r="AB240" i="1"/>
  <c r="AB243" i="1"/>
  <c r="AB246" i="1"/>
  <c r="AB248" i="1"/>
  <c r="AB250" i="1"/>
  <c r="AB252" i="1"/>
  <c r="AB254" i="1"/>
  <c r="AB255" i="1"/>
  <c r="AB257" i="1"/>
  <c r="AB258" i="1"/>
  <c r="AB260" i="1"/>
  <c r="AB261" i="1"/>
  <c r="AB263" i="1"/>
  <c r="AB265" i="1"/>
  <c r="AB266" i="1"/>
  <c r="AB268" i="1"/>
  <c r="AB271" i="1"/>
  <c r="AB272" i="1"/>
  <c r="AB275" i="1"/>
  <c r="AB276" i="1"/>
  <c r="AB277" i="1"/>
  <c r="AB278" i="1"/>
  <c r="AB279" i="1"/>
  <c r="AB281" i="1"/>
  <c r="AB282" i="1"/>
  <c r="AB283" i="1"/>
  <c r="AB284" i="1"/>
  <c r="AB286" i="1"/>
  <c r="AB289" i="1"/>
  <c r="AB291" i="1"/>
  <c r="AB292" i="1"/>
  <c r="AB297" i="1"/>
  <c r="AB298" i="1"/>
  <c r="AB299" i="1"/>
  <c r="AB304" i="1"/>
  <c r="AB307" i="1"/>
  <c r="AB308" i="1"/>
  <c r="AB311" i="1"/>
  <c r="AB313" i="1"/>
  <c r="AB315" i="1"/>
  <c r="AB317" i="1"/>
  <c r="AB318" i="1"/>
  <c r="AB320" i="1"/>
  <c r="AB321" i="1"/>
  <c r="AB322" i="1"/>
  <c r="AB323" i="1"/>
  <c r="AB326" i="1"/>
  <c r="AB327" i="1"/>
  <c r="AB329" i="1"/>
  <c r="AB331" i="1"/>
  <c r="AB333" i="1"/>
  <c r="AB334" i="1"/>
  <c r="AB336" i="1"/>
  <c r="AB337" i="1"/>
  <c r="AB339" i="1"/>
  <c r="AB340" i="1"/>
  <c r="AB341" i="1"/>
  <c r="AB342" i="1"/>
  <c r="AB344" i="1"/>
  <c r="AB345" i="1"/>
  <c r="AB346" i="1"/>
  <c r="AB348" i="1"/>
  <c r="AB349" i="1"/>
  <c r="AB351" i="1"/>
  <c r="AB352" i="1"/>
  <c r="AB354" i="1"/>
  <c r="AB355" i="1"/>
  <c r="AB356" i="1"/>
  <c r="AB358" i="1"/>
  <c r="AB359" i="1"/>
  <c r="AB360" i="1"/>
  <c r="AB362" i="1"/>
  <c r="AB364" i="1"/>
  <c r="AB365" i="1"/>
  <c r="AB366" i="1"/>
  <c r="AB369" i="1"/>
  <c r="AB370" i="1"/>
  <c r="AB372" i="1"/>
  <c r="AB375" i="1"/>
  <c r="AB376" i="1"/>
  <c r="AB379" i="1"/>
  <c r="AB380" i="1"/>
  <c r="AB382" i="1"/>
  <c r="AB384" i="1"/>
  <c r="AB386" i="1"/>
  <c r="AB387" i="1"/>
  <c r="AB388" i="1"/>
  <c r="AB390" i="1"/>
  <c r="AB395" i="1"/>
  <c r="AB396" i="1"/>
  <c r="M17" i="1"/>
  <c r="M18" i="1"/>
  <c r="M230" i="1"/>
  <c r="M231" i="1"/>
  <c r="M232" i="1"/>
  <c r="M19" i="1"/>
  <c r="M233" i="1"/>
  <c r="M234" i="1"/>
  <c r="M20" i="1"/>
  <c r="M235" i="1"/>
  <c r="M21" i="1"/>
  <c r="M22" i="1"/>
  <c r="M236" i="1"/>
  <c r="M237" i="1"/>
  <c r="M23" i="1"/>
  <c r="M238" i="1"/>
  <c r="M24" i="1"/>
  <c r="M239" i="1"/>
  <c r="M25" i="1"/>
  <c r="M240" i="1"/>
  <c r="M26" i="1"/>
  <c r="M27" i="1"/>
  <c r="M28" i="1"/>
  <c r="M29" i="1"/>
  <c r="M241" i="1"/>
  <c r="M242" i="1"/>
  <c r="M30" i="1"/>
  <c r="M31" i="1"/>
  <c r="M243" i="1"/>
  <c r="M32" i="1"/>
  <c r="M33" i="1"/>
  <c r="M244" i="1"/>
  <c r="M34" i="1"/>
  <c r="M245" i="1"/>
  <c r="M246" i="1"/>
  <c r="M35" i="1"/>
  <c r="M36" i="1"/>
  <c r="M37" i="1"/>
  <c r="M247" i="1"/>
  <c r="M248" i="1"/>
  <c r="M249" i="1"/>
  <c r="M38" i="1"/>
  <c r="M39" i="1"/>
  <c r="M40" i="1"/>
  <c r="M250" i="1"/>
  <c r="M251" i="1"/>
  <c r="M41" i="1"/>
  <c r="M42" i="1"/>
  <c r="M252" i="1"/>
  <c r="M253" i="1"/>
  <c r="M254" i="1"/>
  <c r="M43" i="1"/>
  <c r="M255" i="1"/>
  <c r="M44" i="1"/>
  <c r="M45" i="1"/>
  <c r="M256" i="1"/>
  <c r="M257" i="1"/>
  <c r="M46" i="1"/>
  <c r="M258" i="1"/>
  <c r="M259" i="1"/>
  <c r="M260" i="1"/>
  <c r="M261" i="1"/>
  <c r="M47" i="1"/>
  <c r="M262" i="1"/>
  <c r="M48" i="1"/>
  <c r="M263" i="1"/>
  <c r="M264" i="1"/>
  <c r="M49" i="1"/>
  <c r="M265" i="1"/>
  <c r="M50" i="1"/>
  <c r="M266" i="1"/>
  <c r="M51" i="1"/>
  <c r="M267" i="1"/>
  <c r="M52" i="1"/>
  <c r="M53" i="1"/>
  <c r="M54" i="1"/>
  <c r="M268" i="1"/>
  <c r="M55" i="1"/>
  <c r="M56" i="1"/>
  <c r="M269" i="1"/>
  <c r="M270" i="1"/>
  <c r="M57" i="1"/>
  <c r="M58" i="1"/>
  <c r="M271" i="1"/>
  <c r="M59" i="1"/>
  <c r="M272" i="1"/>
  <c r="M273" i="1"/>
  <c r="M274" i="1"/>
  <c r="M60" i="1"/>
  <c r="M275" i="1"/>
  <c r="M61" i="1"/>
  <c r="M62" i="1"/>
  <c r="M63" i="1"/>
  <c r="M64" i="1"/>
  <c r="M65" i="1"/>
  <c r="M276" i="1"/>
  <c r="M66" i="1"/>
  <c r="M67" i="1"/>
  <c r="M277" i="1"/>
  <c r="M278" i="1"/>
  <c r="M68" i="1"/>
  <c r="M69" i="1"/>
  <c r="M70" i="1"/>
  <c r="M279" i="1"/>
  <c r="M71" i="1"/>
  <c r="M280" i="1"/>
  <c r="M281" i="1"/>
  <c r="M282" i="1"/>
  <c r="M72" i="1"/>
  <c r="M283" i="1"/>
  <c r="M73" i="1"/>
  <c r="M284" i="1"/>
  <c r="M74" i="1"/>
  <c r="M75" i="1"/>
  <c r="M76" i="1"/>
  <c r="M77" i="1"/>
  <c r="M285" i="1"/>
  <c r="M78" i="1"/>
  <c r="M79" i="1"/>
  <c r="M286" i="1"/>
  <c r="M80" i="1"/>
  <c r="M287" i="1"/>
  <c r="M81" i="1"/>
  <c r="M288" i="1"/>
  <c r="M289" i="1"/>
  <c r="M290" i="1"/>
  <c r="M291" i="1"/>
  <c r="M82" i="1"/>
  <c r="M83" i="1"/>
  <c r="M292" i="1"/>
  <c r="M293" i="1"/>
  <c r="M294" i="1"/>
  <c r="M295" i="1"/>
  <c r="M84" i="1"/>
  <c r="M85" i="1"/>
  <c r="M86" i="1"/>
  <c r="M296" i="1"/>
  <c r="M87" i="1"/>
  <c r="M88" i="1"/>
  <c r="M89" i="1"/>
  <c r="M90" i="1"/>
  <c r="M297" i="1"/>
  <c r="M91" i="1"/>
  <c r="M298" i="1"/>
  <c r="M299" i="1"/>
  <c r="M92" i="1"/>
  <c r="M300" i="1"/>
  <c r="M93" i="1"/>
  <c r="M301" i="1"/>
  <c r="M302" i="1"/>
  <c r="M303" i="1"/>
  <c r="M94" i="1"/>
  <c r="M95" i="1"/>
  <c r="M96" i="1"/>
  <c r="M304" i="1"/>
  <c r="M305" i="1"/>
  <c r="M97" i="1"/>
  <c r="M306" i="1"/>
  <c r="M98" i="1"/>
  <c r="M307" i="1"/>
  <c r="M99" i="1"/>
  <c r="M100" i="1"/>
  <c r="M308" i="1"/>
  <c r="M309" i="1"/>
  <c r="M101" i="1"/>
  <c r="M310" i="1"/>
  <c r="M102" i="1"/>
  <c r="M311" i="1"/>
  <c r="M103" i="1"/>
  <c r="M312" i="1"/>
  <c r="M313" i="1"/>
  <c r="M104" i="1"/>
  <c r="M314" i="1"/>
  <c r="M315" i="1"/>
  <c r="M316" i="1"/>
  <c r="M317" i="1"/>
  <c r="M105" i="1"/>
  <c r="M318" i="1"/>
  <c r="M319" i="1"/>
  <c r="M106" i="1"/>
  <c r="M107" i="1"/>
  <c r="M108" i="1"/>
  <c r="M320" i="1"/>
  <c r="M321" i="1"/>
  <c r="M109" i="1"/>
  <c r="M110" i="1"/>
  <c r="M322" i="1"/>
  <c r="M111" i="1"/>
  <c r="M323" i="1"/>
  <c r="M112" i="1"/>
  <c r="M324" i="1"/>
  <c r="M113" i="1"/>
  <c r="M114" i="1"/>
  <c r="M325" i="1"/>
  <c r="M326" i="1"/>
  <c r="M115" i="1"/>
  <c r="M327" i="1"/>
  <c r="M116" i="1"/>
  <c r="M117" i="1"/>
  <c r="M118" i="1"/>
  <c r="M328" i="1"/>
  <c r="M119" i="1"/>
  <c r="M120" i="1"/>
  <c r="M329" i="1"/>
  <c r="M121" i="1"/>
  <c r="M122" i="1"/>
  <c r="M330" i="1"/>
  <c r="M331" i="1"/>
  <c r="M123" i="1"/>
  <c r="M332" i="1"/>
  <c r="M333" i="1"/>
  <c r="M124" i="1"/>
  <c r="M334" i="1"/>
  <c r="M125" i="1"/>
  <c r="M335" i="1"/>
  <c r="M126" i="1"/>
  <c r="M336" i="1"/>
  <c r="M127" i="1"/>
  <c r="M337" i="1"/>
  <c r="M128" i="1"/>
  <c r="M129" i="1"/>
  <c r="M338" i="1"/>
  <c r="M130" i="1"/>
  <c r="M131" i="1"/>
  <c r="M339" i="1"/>
  <c r="M132" i="1"/>
  <c r="M133" i="1"/>
  <c r="M340" i="1"/>
  <c r="M134" i="1"/>
  <c r="M341" i="1"/>
  <c r="M135" i="1"/>
  <c r="M136" i="1"/>
  <c r="M342" i="1"/>
  <c r="M137" i="1"/>
  <c r="M343" i="1"/>
  <c r="M344" i="1"/>
  <c r="M138" i="1"/>
  <c r="M139" i="1"/>
  <c r="M345" i="1"/>
  <c r="M346" i="1"/>
  <c r="M140" i="1"/>
  <c r="M141" i="1"/>
  <c r="M142" i="1"/>
  <c r="M143" i="1"/>
  <c r="M144" i="1"/>
  <c r="M347" i="1"/>
  <c r="M145" i="1"/>
  <c r="M146" i="1"/>
  <c r="M147" i="1"/>
  <c r="M148" i="1"/>
  <c r="M348" i="1"/>
  <c r="M149" i="1"/>
  <c r="M349" i="1"/>
  <c r="M350" i="1"/>
  <c r="M150" i="1"/>
  <c r="M351" i="1"/>
  <c r="M151" i="1"/>
  <c r="M152" i="1"/>
  <c r="M352" i="1"/>
  <c r="M353" i="1"/>
  <c r="M354" i="1"/>
  <c r="M355" i="1"/>
  <c r="M153" i="1"/>
  <c r="M154" i="1"/>
  <c r="M155" i="1"/>
  <c r="M356" i="1"/>
  <c r="M357" i="1"/>
  <c r="M358" i="1"/>
  <c r="M359" i="1"/>
  <c r="M156" i="1"/>
  <c r="M360" i="1"/>
  <c r="M361" i="1"/>
  <c r="M157" i="1"/>
  <c r="M158" i="1"/>
  <c r="M362" i="1"/>
  <c r="M363" i="1"/>
  <c r="M159" i="1"/>
  <c r="M364" i="1"/>
  <c r="M160" i="1"/>
  <c r="M365" i="1"/>
  <c r="M161" i="1"/>
  <c r="M366" i="1"/>
  <c r="M162" i="1"/>
  <c r="M163" i="1"/>
  <c r="M367" i="1"/>
  <c r="M164" i="1"/>
  <c r="M165" i="1"/>
  <c r="M166" i="1"/>
  <c r="M167" i="1"/>
  <c r="M368" i="1"/>
  <c r="M369" i="1"/>
  <c r="M168" i="1"/>
  <c r="M169" i="1"/>
  <c r="M370" i="1"/>
  <c r="M170" i="1"/>
  <c r="M371" i="1"/>
  <c r="M171" i="1"/>
  <c r="M372" i="1"/>
  <c r="M172" i="1"/>
  <c r="M173" i="1"/>
  <c r="M373" i="1"/>
  <c r="M174" i="1"/>
  <c r="M175" i="1"/>
  <c r="M374" i="1"/>
  <c r="M176" i="1"/>
  <c r="M177" i="1"/>
  <c r="M178" i="1"/>
  <c r="M179" i="1"/>
  <c r="M375" i="1"/>
  <c r="M180" i="1"/>
  <c r="M181" i="1"/>
  <c r="M182" i="1"/>
  <c r="M376" i="1"/>
  <c r="M183" i="1"/>
  <c r="M184" i="1"/>
  <c r="M377" i="1"/>
  <c r="M185" i="1"/>
  <c r="M186" i="1"/>
  <c r="M378" i="1"/>
  <c r="M187" i="1"/>
  <c r="M188" i="1"/>
  <c r="M189" i="1"/>
  <c r="M379" i="1"/>
  <c r="M190" i="1"/>
  <c r="M191" i="1"/>
  <c r="M192" i="1"/>
  <c r="M380" i="1"/>
  <c r="M193" i="1"/>
  <c r="M381" i="1"/>
  <c r="M194" i="1"/>
  <c r="M195" i="1"/>
  <c r="M196" i="1"/>
  <c r="M382" i="1"/>
  <c r="M383" i="1"/>
  <c r="M197" i="1"/>
  <c r="M198" i="1"/>
  <c r="M384" i="1"/>
  <c r="M199" i="1"/>
  <c r="M385" i="1"/>
  <c r="M386" i="1"/>
  <c r="M200" i="1"/>
  <c r="M201" i="1"/>
  <c r="M387" i="1"/>
  <c r="M388" i="1"/>
  <c r="M202" i="1"/>
  <c r="M203" i="1"/>
  <c r="M389" i="1"/>
  <c r="M204" i="1"/>
  <c r="M390" i="1"/>
  <c r="M205" i="1"/>
  <c r="M391" i="1"/>
  <c r="M206" i="1"/>
  <c r="M207" i="1"/>
  <c r="M208" i="1"/>
  <c r="M392" i="1"/>
  <c r="M209" i="1"/>
  <c r="M393" i="1"/>
  <c r="M394" i="1"/>
  <c r="M395" i="1"/>
  <c r="M396" i="1"/>
  <c r="M210" i="1"/>
  <c r="M211" i="1"/>
  <c r="M397" i="1"/>
  <c r="M398" i="1"/>
  <c r="M220" i="1"/>
  <c r="M221" i="1"/>
  <c r="M222" i="1"/>
  <c r="M223" i="1"/>
  <c r="M224" i="1"/>
  <c r="M10" i="1"/>
  <c r="M11" i="1"/>
  <c r="M225" i="1"/>
  <c r="M12" i="1"/>
  <c r="M226" i="1"/>
  <c r="M227" i="1"/>
  <c r="M13" i="1"/>
  <c r="M228" i="1"/>
  <c r="M229" i="1"/>
  <c r="M14" i="1"/>
  <c r="M15" i="1"/>
  <c r="M16" i="1"/>
  <c r="M3" i="1"/>
  <c r="M212" i="1"/>
  <c r="M213" i="1"/>
  <c r="M4" i="1"/>
  <c r="M5" i="1"/>
  <c r="M6" i="1"/>
  <c r="M7" i="1"/>
  <c r="M214" i="1"/>
  <c r="M8" i="1"/>
  <c r="M215" i="1"/>
  <c r="M9" i="1"/>
  <c r="M216" i="1"/>
  <c r="M217" i="1"/>
  <c r="M218" i="1"/>
  <c r="M219" i="1"/>
  <c r="M2" i="1"/>
  <c r="Y3" i="1"/>
  <c r="Z3" i="1"/>
  <c r="Y212" i="1"/>
  <c r="Z212" i="1"/>
  <c r="Y213" i="1"/>
  <c r="Z213" i="1"/>
  <c r="Y4" i="1"/>
  <c r="Z4" i="1"/>
  <c r="Y5" i="1"/>
  <c r="Z5" i="1"/>
  <c r="Y6" i="1"/>
  <c r="Z6" i="1"/>
  <c r="Y7" i="1"/>
  <c r="Z7" i="1"/>
  <c r="Y214" i="1"/>
  <c r="Z214" i="1"/>
  <c r="Y8" i="1"/>
  <c r="Z8" i="1"/>
  <c r="Y215" i="1"/>
  <c r="Z215" i="1"/>
  <c r="Y9" i="1"/>
  <c r="Z9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10" i="1"/>
  <c r="Z10" i="1"/>
  <c r="Y11" i="1"/>
  <c r="Z11" i="1"/>
  <c r="Y225" i="1"/>
  <c r="Z225" i="1"/>
  <c r="Y12" i="1"/>
  <c r="Z12" i="1"/>
  <c r="Y226" i="1"/>
  <c r="Z226" i="1"/>
  <c r="Y227" i="1"/>
  <c r="Z227" i="1"/>
  <c r="Y13" i="1"/>
  <c r="Z13" i="1"/>
  <c r="Y228" i="1"/>
  <c r="Z228" i="1"/>
  <c r="Y229" i="1"/>
  <c r="Z229" i="1"/>
  <c r="Y14" i="1"/>
  <c r="Z14" i="1"/>
  <c r="Y15" i="1"/>
  <c r="Z15" i="1"/>
  <c r="Y16" i="1"/>
  <c r="Z16" i="1"/>
  <c r="Y17" i="1"/>
  <c r="Z17" i="1"/>
  <c r="Y18" i="1"/>
  <c r="Z18" i="1"/>
  <c r="Y230" i="1"/>
  <c r="Z230" i="1"/>
  <c r="Y231" i="1"/>
  <c r="Z231" i="1"/>
  <c r="Y232" i="1"/>
  <c r="Z232" i="1"/>
  <c r="Y19" i="1"/>
  <c r="Z19" i="1"/>
  <c r="Y233" i="1"/>
  <c r="Z233" i="1"/>
  <c r="Y234" i="1"/>
  <c r="Z234" i="1"/>
  <c r="Y20" i="1"/>
  <c r="Z20" i="1"/>
  <c r="Y235" i="1"/>
  <c r="Z235" i="1"/>
  <c r="Y21" i="1"/>
  <c r="Z21" i="1"/>
  <c r="Y22" i="1"/>
  <c r="Z22" i="1"/>
  <c r="Y236" i="1"/>
  <c r="Z236" i="1"/>
  <c r="Y237" i="1"/>
  <c r="Z237" i="1"/>
  <c r="Y23" i="1"/>
  <c r="Z23" i="1"/>
  <c r="Y238" i="1"/>
  <c r="Z238" i="1"/>
  <c r="Y24" i="1"/>
  <c r="Z24" i="1"/>
  <c r="Y239" i="1"/>
  <c r="Z239" i="1"/>
  <c r="Y25" i="1"/>
  <c r="Z25" i="1"/>
  <c r="Y240" i="1"/>
  <c r="Z240" i="1"/>
  <c r="Y26" i="1"/>
  <c r="Z26" i="1"/>
  <c r="Y27" i="1"/>
  <c r="Z27" i="1"/>
  <c r="Y28" i="1"/>
  <c r="Z28" i="1"/>
  <c r="Y29" i="1"/>
  <c r="Z29" i="1"/>
  <c r="Y241" i="1"/>
  <c r="Z241" i="1"/>
  <c r="Y242" i="1"/>
  <c r="Z242" i="1"/>
  <c r="Y30" i="1"/>
  <c r="Z30" i="1"/>
  <c r="Y31" i="1"/>
  <c r="Z31" i="1"/>
  <c r="Y243" i="1"/>
  <c r="Z243" i="1"/>
  <c r="Y32" i="1"/>
  <c r="Z32" i="1"/>
  <c r="Y33" i="1"/>
  <c r="Z33" i="1"/>
  <c r="Y244" i="1"/>
  <c r="Z244" i="1"/>
  <c r="Y34" i="1"/>
  <c r="Z34" i="1"/>
  <c r="Y245" i="1"/>
  <c r="Z245" i="1"/>
  <c r="Y246" i="1"/>
  <c r="Z246" i="1"/>
  <c r="Y35" i="1"/>
  <c r="Z35" i="1"/>
  <c r="Y36" i="1"/>
  <c r="Z36" i="1"/>
  <c r="Y37" i="1"/>
  <c r="Z37" i="1"/>
  <c r="Y247" i="1"/>
  <c r="Z247" i="1"/>
  <c r="Y248" i="1"/>
  <c r="Z248" i="1"/>
  <c r="Y249" i="1"/>
  <c r="Z249" i="1"/>
  <c r="Y38" i="1"/>
  <c r="Z38" i="1"/>
  <c r="Y39" i="1"/>
  <c r="Z39" i="1"/>
  <c r="Y40" i="1"/>
  <c r="Z40" i="1"/>
  <c r="Y250" i="1"/>
  <c r="Z250" i="1"/>
  <c r="Y251" i="1"/>
  <c r="Z251" i="1"/>
  <c r="Y41" i="1"/>
  <c r="Z41" i="1"/>
  <c r="Y42" i="1"/>
  <c r="Z42" i="1"/>
  <c r="Y252" i="1"/>
  <c r="Z252" i="1"/>
  <c r="Y253" i="1"/>
  <c r="Z253" i="1"/>
  <c r="Y254" i="1"/>
  <c r="Z254" i="1"/>
  <c r="Y43" i="1"/>
  <c r="Z43" i="1"/>
  <c r="Y255" i="1"/>
  <c r="Z255" i="1"/>
  <c r="Y44" i="1"/>
  <c r="Z44" i="1"/>
  <c r="Y45" i="1"/>
  <c r="Z45" i="1"/>
  <c r="Y256" i="1"/>
  <c r="Z256" i="1"/>
  <c r="Y257" i="1"/>
  <c r="Z257" i="1"/>
  <c r="Y46" i="1"/>
  <c r="Z46" i="1"/>
  <c r="Y258" i="1"/>
  <c r="Z258" i="1"/>
  <c r="Y259" i="1"/>
  <c r="Z259" i="1"/>
  <c r="Y260" i="1"/>
  <c r="Z260" i="1"/>
  <c r="Y261" i="1"/>
  <c r="Z261" i="1"/>
  <c r="Y47" i="1"/>
  <c r="Z47" i="1"/>
  <c r="Y262" i="1"/>
  <c r="Z262" i="1"/>
  <c r="Y48" i="1"/>
  <c r="Z48" i="1"/>
  <c r="Y263" i="1"/>
  <c r="Z263" i="1"/>
  <c r="Y264" i="1"/>
  <c r="Z264" i="1"/>
  <c r="Y49" i="1"/>
  <c r="Z49" i="1"/>
  <c r="Y265" i="1"/>
  <c r="Z265" i="1"/>
  <c r="Y50" i="1"/>
  <c r="Z50" i="1"/>
  <c r="Y266" i="1"/>
  <c r="Z266" i="1"/>
  <c r="Y51" i="1"/>
  <c r="Z51" i="1"/>
  <c r="Y267" i="1"/>
  <c r="Z267" i="1"/>
  <c r="Y52" i="1"/>
  <c r="Z52" i="1"/>
  <c r="Y53" i="1"/>
  <c r="Z53" i="1"/>
  <c r="Y54" i="1"/>
  <c r="Z54" i="1"/>
  <c r="Y268" i="1"/>
  <c r="Z268" i="1"/>
  <c r="Y55" i="1"/>
  <c r="Z55" i="1"/>
  <c r="Y56" i="1"/>
  <c r="Z56" i="1"/>
  <c r="Y269" i="1"/>
  <c r="Z269" i="1"/>
  <c r="Y270" i="1"/>
  <c r="Z270" i="1"/>
  <c r="Y57" i="1"/>
  <c r="Z57" i="1"/>
  <c r="Y58" i="1"/>
  <c r="Z58" i="1"/>
  <c r="Y271" i="1"/>
  <c r="Z271" i="1"/>
  <c r="Y59" i="1"/>
  <c r="Z59" i="1"/>
  <c r="Y272" i="1"/>
  <c r="Z272" i="1"/>
  <c r="Y273" i="1"/>
  <c r="Z273" i="1"/>
  <c r="Y274" i="1"/>
  <c r="Z274" i="1"/>
  <c r="Y60" i="1"/>
  <c r="Z60" i="1"/>
  <c r="Y275" i="1"/>
  <c r="Z275" i="1"/>
  <c r="Y61" i="1"/>
  <c r="Z61" i="1"/>
  <c r="Y62" i="1"/>
  <c r="Z62" i="1"/>
  <c r="Y63" i="1"/>
  <c r="Z63" i="1"/>
  <c r="Y64" i="1"/>
  <c r="Z64" i="1"/>
  <c r="Y65" i="1"/>
  <c r="Z65" i="1"/>
  <c r="Y276" i="1"/>
  <c r="Z276" i="1"/>
  <c r="Y66" i="1"/>
  <c r="Z66" i="1"/>
  <c r="Y67" i="1"/>
  <c r="Z67" i="1"/>
  <c r="Y277" i="1"/>
  <c r="Z277" i="1"/>
  <c r="Y278" i="1"/>
  <c r="Z278" i="1"/>
  <c r="Y68" i="1"/>
  <c r="Z68" i="1"/>
  <c r="Y69" i="1"/>
  <c r="Z69" i="1"/>
  <c r="Y70" i="1"/>
  <c r="Z70" i="1"/>
  <c r="Y279" i="1"/>
  <c r="Z279" i="1"/>
  <c r="Y71" i="1"/>
  <c r="Z71" i="1"/>
  <c r="Y280" i="1"/>
  <c r="Z280" i="1"/>
  <c r="Y281" i="1"/>
  <c r="Z281" i="1"/>
  <c r="Y282" i="1"/>
  <c r="Z282" i="1"/>
  <c r="Y72" i="1"/>
  <c r="Z72" i="1"/>
  <c r="Y283" i="1"/>
  <c r="Z283" i="1"/>
  <c r="Y73" i="1"/>
  <c r="Z73" i="1"/>
  <c r="Y284" i="1"/>
  <c r="Z284" i="1"/>
  <c r="Y74" i="1"/>
  <c r="Z74" i="1"/>
  <c r="Y75" i="1"/>
  <c r="Z75" i="1"/>
  <c r="Y76" i="1"/>
  <c r="Z76" i="1"/>
  <c r="Y77" i="1"/>
  <c r="Z77" i="1"/>
  <c r="Y285" i="1"/>
  <c r="Z285" i="1"/>
  <c r="Y78" i="1"/>
  <c r="Z78" i="1"/>
  <c r="Y79" i="1"/>
  <c r="Z79" i="1"/>
  <c r="Y286" i="1"/>
  <c r="Z286" i="1"/>
  <c r="Y80" i="1"/>
  <c r="Z80" i="1"/>
  <c r="Y287" i="1"/>
  <c r="Z287" i="1"/>
  <c r="Y81" i="1"/>
  <c r="Z81" i="1"/>
  <c r="Y288" i="1"/>
  <c r="Z288" i="1"/>
  <c r="Y289" i="1"/>
  <c r="Z289" i="1"/>
  <c r="Y290" i="1"/>
  <c r="Z290" i="1"/>
  <c r="Y291" i="1"/>
  <c r="Z291" i="1"/>
  <c r="Y82" i="1"/>
  <c r="Z82" i="1"/>
  <c r="Y83" i="1"/>
  <c r="Z83" i="1"/>
  <c r="Y292" i="1"/>
  <c r="Z292" i="1"/>
  <c r="Y293" i="1"/>
  <c r="Z293" i="1"/>
  <c r="Y294" i="1"/>
  <c r="Z294" i="1"/>
  <c r="Y295" i="1"/>
  <c r="Z295" i="1"/>
  <c r="Y84" i="1"/>
  <c r="Z84" i="1"/>
  <c r="Y85" i="1"/>
  <c r="Z85" i="1"/>
  <c r="Y86" i="1"/>
  <c r="Z86" i="1"/>
  <c r="Y296" i="1"/>
  <c r="Z296" i="1"/>
  <c r="Y87" i="1"/>
  <c r="Z87" i="1"/>
  <c r="Y88" i="1"/>
  <c r="Z88" i="1"/>
  <c r="Y89" i="1"/>
  <c r="Z89" i="1"/>
  <c r="Y90" i="1"/>
  <c r="Z90" i="1"/>
  <c r="Y297" i="1"/>
  <c r="Z297" i="1"/>
  <c r="Y91" i="1"/>
  <c r="Z91" i="1"/>
  <c r="Y298" i="1"/>
  <c r="Z298" i="1"/>
  <c r="Y299" i="1"/>
  <c r="Z299" i="1"/>
  <c r="Y92" i="1"/>
  <c r="Z92" i="1"/>
  <c r="Y300" i="1"/>
  <c r="Z300" i="1"/>
  <c r="Y93" i="1"/>
  <c r="Z93" i="1"/>
  <c r="Y301" i="1"/>
  <c r="Z301" i="1"/>
  <c r="Y302" i="1"/>
  <c r="Z302" i="1"/>
  <c r="Y303" i="1"/>
  <c r="Z303" i="1"/>
  <c r="Y94" i="1"/>
  <c r="Z94" i="1"/>
  <c r="Y95" i="1"/>
  <c r="Z95" i="1"/>
  <c r="Y96" i="1"/>
  <c r="Z96" i="1"/>
  <c r="Y304" i="1"/>
  <c r="Z304" i="1"/>
  <c r="Y305" i="1"/>
  <c r="Z305" i="1"/>
  <c r="Y97" i="1"/>
  <c r="Z97" i="1"/>
  <c r="Y306" i="1"/>
  <c r="Z306" i="1"/>
  <c r="Y98" i="1"/>
  <c r="Z98" i="1"/>
  <c r="Y307" i="1"/>
  <c r="Z307" i="1"/>
  <c r="Y99" i="1"/>
  <c r="Z99" i="1"/>
  <c r="Y100" i="1"/>
  <c r="Z100" i="1"/>
  <c r="Y308" i="1"/>
  <c r="Z308" i="1"/>
  <c r="Y309" i="1"/>
  <c r="Z309" i="1"/>
  <c r="Y101" i="1"/>
  <c r="Z101" i="1"/>
  <c r="Y310" i="1"/>
  <c r="Z310" i="1"/>
  <c r="Y102" i="1"/>
  <c r="Z102" i="1"/>
  <c r="Y311" i="1"/>
  <c r="Z311" i="1"/>
  <c r="Y103" i="1"/>
  <c r="Z103" i="1"/>
  <c r="Y312" i="1"/>
  <c r="Z312" i="1"/>
  <c r="Y313" i="1"/>
  <c r="Z313" i="1"/>
  <c r="Y104" i="1"/>
  <c r="Z104" i="1"/>
  <c r="Y314" i="1"/>
  <c r="Z314" i="1"/>
  <c r="Y315" i="1"/>
  <c r="Z315" i="1"/>
  <c r="Y316" i="1"/>
  <c r="Z316" i="1"/>
  <c r="Y317" i="1"/>
  <c r="Z317" i="1"/>
  <c r="Y105" i="1"/>
  <c r="Z105" i="1"/>
  <c r="Y318" i="1"/>
  <c r="Z318" i="1"/>
  <c r="Y319" i="1"/>
  <c r="Z319" i="1"/>
  <c r="Y106" i="1"/>
  <c r="Z106" i="1"/>
  <c r="Y107" i="1"/>
  <c r="Z107" i="1"/>
  <c r="Y108" i="1"/>
  <c r="Z108" i="1"/>
  <c r="Y320" i="1"/>
  <c r="Z320" i="1"/>
  <c r="Y321" i="1"/>
  <c r="Z321" i="1"/>
  <c r="Y109" i="1"/>
  <c r="Z109" i="1"/>
  <c r="Y110" i="1"/>
  <c r="Z110" i="1"/>
  <c r="Y322" i="1"/>
  <c r="Z322" i="1"/>
  <c r="Y111" i="1"/>
  <c r="Z111" i="1"/>
  <c r="Y323" i="1"/>
  <c r="Z323" i="1"/>
  <c r="Y112" i="1"/>
  <c r="Z112" i="1"/>
  <c r="Y324" i="1"/>
  <c r="Z324" i="1"/>
  <c r="Y113" i="1"/>
  <c r="Z113" i="1"/>
  <c r="Y114" i="1"/>
  <c r="Z114" i="1"/>
  <c r="Y325" i="1"/>
  <c r="Z325" i="1"/>
  <c r="Y326" i="1"/>
  <c r="Z326" i="1"/>
  <c r="Y115" i="1"/>
  <c r="Z115" i="1"/>
  <c r="Y327" i="1"/>
  <c r="Z327" i="1"/>
  <c r="Y116" i="1"/>
  <c r="Z116" i="1"/>
  <c r="Y117" i="1"/>
  <c r="Z117" i="1"/>
  <c r="Y118" i="1"/>
  <c r="Z118" i="1"/>
  <c r="Y328" i="1"/>
  <c r="Z328" i="1"/>
  <c r="Y119" i="1"/>
  <c r="Z119" i="1"/>
  <c r="Y120" i="1"/>
  <c r="Z120" i="1"/>
  <c r="Y329" i="1"/>
  <c r="Z329" i="1"/>
  <c r="Y121" i="1"/>
  <c r="Z121" i="1"/>
  <c r="Y122" i="1"/>
  <c r="Z122" i="1"/>
  <c r="Y330" i="1"/>
  <c r="Z330" i="1"/>
  <c r="Y331" i="1"/>
  <c r="Z331" i="1"/>
  <c r="Y123" i="1"/>
  <c r="Z123" i="1"/>
  <c r="Y332" i="1"/>
  <c r="Z332" i="1"/>
  <c r="Y333" i="1"/>
  <c r="Z333" i="1"/>
  <c r="Y124" i="1"/>
  <c r="Z124" i="1"/>
  <c r="Y334" i="1"/>
  <c r="Z334" i="1"/>
  <c r="Y125" i="1"/>
  <c r="Z125" i="1"/>
  <c r="Y335" i="1"/>
  <c r="Z335" i="1"/>
  <c r="Y126" i="1"/>
  <c r="Z126" i="1"/>
  <c r="Y336" i="1"/>
  <c r="Z336" i="1"/>
  <c r="Y127" i="1"/>
  <c r="Z127" i="1"/>
  <c r="Y337" i="1"/>
  <c r="Z337" i="1"/>
  <c r="Y128" i="1"/>
  <c r="Z128" i="1"/>
  <c r="Y129" i="1"/>
  <c r="Z129" i="1"/>
  <c r="Y338" i="1"/>
  <c r="Z338" i="1"/>
  <c r="Y130" i="1"/>
  <c r="Z130" i="1"/>
  <c r="Y131" i="1"/>
  <c r="Z131" i="1"/>
  <c r="Y339" i="1"/>
  <c r="Z339" i="1"/>
  <c r="Y132" i="1"/>
  <c r="Z132" i="1"/>
  <c r="Y133" i="1"/>
  <c r="Z133" i="1"/>
  <c r="Y340" i="1"/>
  <c r="Z340" i="1"/>
  <c r="Y134" i="1"/>
  <c r="Z134" i="1"/>
  <c r="Y341" i="1"/>
  <c r="Z341" i="1"/>
  <c r="Y135" i="1"/>
  <c r="Z135" i="1"/>
  <c r="Y136" i="1"/>
  <c r="Z136" i="1"/>
  <c r="Y342" i="1"/>
  <c r="Z342" i="1"/>
  <c r="Y137" i="1"/>
  <c r="Z137" i="1"/>
  <c r="Y343" i="1"/>
  <c r="Z343" i="1"/>
  <c r="Y344" i="1"/>
  <c r="Z344" i="1"/>
  <c r="Y138" i="1"/>
  <c r="Z138" i="1"/>
  <c r="Y139" i="1"/>
  <c r="Z139" i="1"/>
  <c r="Y345" i="1"/>
  <c r="Z345" i="1"/>
  <c r="Y346" i="1"/>
  <c r="Z346" i="1"/>
  <c r="Y140" i="1"/>
  <c r="Z140" i="1"/>
  <c r="Y141" i="1"/>
  <c r="Z141" i="1"/>
  <c r="Y142" i="1"/>
  <c r="Z142" i="1"/>
  <c r="Y143" i="1"/>
  <c r="Z143" i="1"/>
  <c r="Y144" i="1"/>
  <c r="Z144" i="1"/>
  <c r="Y347" i="1"/>
  <c r="Z347" i="1"/>
  <c r="Y145" i="1"/>
  <c r="Z145" i="1"/>
  <c r="Y146" i="1"/>
  <c r="Z146" i="1"/>
  <c r="Y147" i="1"/>
  <c r="Z147" i="1"/>
  <c r="Y148" i="1"/>
  <c r="Z148" i="1"/>
  <c r="Y348" i="1"/>
  <c r="Z348" i="1"/>
  <c r="Y149" i="1"/>
  <c r="Z149" i="1"/>
  <c r="Y349" i="1"/>
  <c r="Z349" i="1"/>
  <c r="Y350" i="1"/>
  <c r="Z350" i="1"/>
  <c r="Y150" i="1"/>
  <c r="Z150" i="1"/>
  <c r="Y351" i="1"/>
  <c r="Z351" i="1"/>
  <c r="Y151" i="1"/>
  <c r="Z151" i="1"/>
  <c r="Y152" i="1"/>
  <c r="Z152" i="1"/>
  <c r="Y352" i="1"/>
  <c r="Z352" i="1"/>
  <c r="Y353" i="1"/>
  <c r="Z353" i="1"/>
  <c r="Y354" i="1"/>
  <c r="Z354" i="1"/>
  <c r="Y355" i="1"/>
  <c r="Z355" i="1"/>
  <c r="Y153" i="1"/>
  <c r="Z153" i="1"/>
  <c r="Y154" i="1"/>
  <c r="Z154" i="1"/>
  <c r="Y155" i="1"/>
  <c r="Z155" i="1"/>
  <c r="Y356" i="1"/>
  <c r="Z356" i="1"/>
  <c r="Y357" i="1"/>
  <c r="Z357" i="1"/>
  <c r="Y358" i="1"/>
  <c r="Z358" i="1"/>
  <c r="Y359" i="1"/>
  <c r="Z359" i="1"/>
  <c r="Y156" i="1"/>
  <c r="Z156" i="1"/>
  <c r="Y360" i="1"/>
  <c r="Z360" i="1"/>
  <c r="Y361" i="1"/>
  <c r="Z361" i="1"/>
  <c r="Y157" i="1"/>
  <c r="Z157" i="1"/>
  <c r="Y158" i="1"/>
  <c r="Z158" i="1"/>
  <c r="Y362" i="1"/>
  <c r="Z362" i="1"/>
  <c r="Y363" i="1"/>
  <c r="Z363" i="1"/>
  <c r="Y159" i="1"/>
  <c r="Z159" i="1"/>
  <c r="Y364" i="1"/>
  <c r="Z364" i="1"/>
  <c r="Y160" i="1"/>
  <c r="Z160" i="1"/>
  <c r="Y365" i="1"/>
  <c r="Z365" i="1"/>
  <c r="Y161" i="1"/>
  <c r="Z161" i="1"/>
  <c r="Y366" i="1"/>
  <c r="Z366" i="1"/>
  <c r="Y162" i="1"/>
  <c r="Z162" i="1"/>
  <c r="Y163" i="1"/>
  <c r="Z163" i="1"/>
  <c r="Y367" i="1"/>
  <c r="Z367" i="1"/>
  <c r="Y164" i="1"/>
  <c r="Z164" i="1"/>
  <c r="Y165" i="1"/>
  <c r="Z165" i="1"/>
  <c r="Y166" i="1"/>
  <c r="Z166" i="1"/>
  <c r="Y167" i="1"/>
  <c r="Z167" i="1"/>
  <c r="Y368" i="1"/>
  <c r="Z368" i="1"/>
  <c r="Y369" i="1"/>
  <c r="Z369" i="1"/>
  <c r="Y168" i="1"/>
  <c r="Z168" i="1"/>
  <c r="Y169" i="1"/>
  <c r="Z169" i="1"/>
  <c r="Y370" i="1"/>
  <c r="Z370" i="1"/>
  <c r="Y170" i="1"/>
  <c r="Z170" i="1"/>
  <c r="Y371" i="1"/>
  <c r="Z371" i="1"/>
  <c r="Y171" i="1"/>
  <c r="Z171" i="1"/>
  <c r="Y372" i="1"/>
  <c r="Z372" i="1"/>
  <c r="Y172" i="1"/>
  <c r="Z172" i="1"/>
  <c r="Y173" i="1"/>
  <c r="Z173" i="1"/>
  <c r="Y373" i="1"/>
  <c r="Z373" i="1"/>
  <c r="Y174" i="1"/>
  <c r="Z174" i="1"/>
  <c r="Y175" i="1"/>
  <c r="Z175" i="1"/>
  <c r="Y374" i="1"/>
  <c r="Z374" i="1"/>
  <c r="Y176" i="1"/>
  <c r="Z176" i="1"/>
  <c r="Y177" i="1"/>
  <c r="Z177" i="1"/>
  <c r="Y178" i="1"/>
  <c r="Z178" i="1"/>
  <c r="Y179" i="1"/>
  <c r="Z179" i="1"/>
  <c r="Y375" i="1"/>
  <c r="Z375" i="1"/>
  <c r="Y180" i="1"/>
  <c r="Z180" i="1"/>
  <c r="Y181" i="1"/>
  <c r="Z181" i="1"/>
  <c r="Y182" i="1"/>
  <c r="Z182" i="1"/>
  <c r="Y376" i="1"/>
  <c r="Z376" i="1"/>
  <c r="Y183" i="1"/>
  <c r="Z183" i="1"/>
  <c r="Y184" i="1"/>
  <c r="Z184" i="1"/>
  <c r="Y377" i="1"/>
  <c r="Z377" i="1"/>
  <c r="Y185" i="1"/>
  <c r="Z185" i="1"/>
  <c r="Y186" i="1"/>
  <c r="Z186" i="1"/>
  <c r="Y378" i="1"/>
  <c r="Z378" i="1"/>
  <c r="Y187" i="1"/>
  <c r="Z187" i="1"/>
  <c r="Y188" i="1"/>
  <c r="Z188" i="1"/>
  <c r="Y189" i="1"/>
  <c r="Z189" i="1"/>
  <c r="Y379" i="1"/>
  <c r="Z379" i="1"/>
  <c r="Y190" i="1"/>
  <c r="Z190" i="1"/>
  <c r="Y191" i="1"/>
  <c r="Z191" i="1"/>
  <c r="Y192" i="1"/>
  <c r="Z192" i="1"/>
  <c r="Y380" i="1"/>
  <c r="Z380" i="1"/>
  <c r="Y193" i="1"/>
  <c r="Z193" i="1"/>
  <c r="Y381" i="1"/>
  <c r="Z381" i="1"/>
  <c r="Y194" i="1"/>
  <c r="Z194" i="1"/>
  <c r="Y195" i="1"/>
  <c r="Z195" i="1"/>
  <c r="Y196" i="1"/>
  <c r="Z196" i="1"/>
  <c r="Y382" i="1"/>
  <c r="Z382" i="1"/>
  <c r="Y383" i="1"/>
  <c r="Z383" i="1"/>
  <c r="Y197" i="1"/>
  <c r="Z197" i="1"/>
  <c r="Y198" i="1"/>
  <c r="Z198" i="1"/>
  <c r="Y384" i="1"/>
  <c r="Z384" i="1"/>
  <c r="Y199" i="1"/>
  <c r="Z199" i="1"/>
  <c r="Y385" i="1"/>
  <c r="Z385" i="1"/>
  <c r="Y386" i="1"/>
  <c r="Z386" i="1"/>
  <c r="Y200" i="1"/>
  <c r="Z200" i="1"/>
  <c r="Y201" i="1"/>
  <c r="Z201" i="1"/>
  <c r="Y387" i="1"/>
  <c r="Z387" i="1"/>
  <c r="Y388" i="1"/>
  <c r="Z388" i="1"/>
  <c r="Y202" i="1"/>
  <c r="Z202" i="1"/>
  <c r="Y203" i="1"/>
  <c r="Z203" i="1"/>
  <c r="Y389" i="1"/>
  <c r="Z389" i="1"/>
  <c r="Y204" i="1"/>
  <c r="Z204" i="1"/>
  <c r="Y390" i="1"/>
  <c r="Z390" i="1"/>
  <c r="Y205" i="1"/>
  <c r="Z205" i="1"/>
  <c r="Y391" i="1"/>
  <c r="Z391" i="1"/>
  <c r="Y206" i="1"/>
  <c r="Z206" i="1"/>
  <c r="Y207" i="1"/>
  <c r="Z207" i="1"/>
  <c r="Y208" i="1"/>
  <c r="Z208" i="1"/>
  <c r="Y392" i="1"/>
  <c r="Z392" i="1"/>
  <c r="Y209" i="1"/>
  <c r="Z209" i="1"/>
  <c r="Y393" i="1"/>
  <c r="Z393" i="1"/>
  <c r="Y394" i="1"/>
  <c r="Z394" i="1"/>
  <c r="Y395" i="1"/>
  <c r="Z395" i="1"/>
  <c r="Y396" i="1"/>
  <c r="Z396" i="1"/>
  <c r="Y210" i="1"/>
  <c r="Z210" i="1"/>
  <c r="Y211" i="1"/>
  <c r="Z211" i="1"/>
  <c r="Y397" i="1"/>
  <c r="Z397" i="1"/>
  <c r="Y398" i="1"/>
  <c r="Z398" i="1"/>
  <c r="Z2" i="1"/>
  <c r="Y2" i="1"/>
  <c r="X3" i="1"/>
  <c r="X212" i="1"/>
  <c r="X213" i="1"/>
  <c r="X5" i="1"/>
  <c r="X6" i="1"/>
  <c r="X7" i="1"/>
  <c r="X214" i="1"/>
  <c r="X8" i="1"/>
  <c r="X215" i="1"/>
  <c r="X9" i="1"/>
  <c r="X216" i="1"/>
  <c r="X217" i="1"/>
  <c r="X218" i="1"/>
  <c r="X219" i="1"/>
  <c r="X220" i="1"/>
  <c r="X221" i="1"/>
  <c r="X222" i="1"/>
  <c r="X223" i="1"/>
  <c r="X224" i="1"/>
  <c r="X10" i="1"/>
  <c r="X11" i="1"/>
  <c r="X225" i="1"/>
  <c r="X12" i="1"/>
  <c r="X226" i="1"/>
  <c r="X227" i="1"/>
  <c r="X13" i="1"/>
  <c r="X228" i="1"/>
  <c r="X229" i="1"/>
  <c r="X14" i="1"/>
  <c r="X15" i="1"/>
  <c r="X16" i="1"/>
  <c r="X17" i="1"/>
  <c r="X18" i="1"/>
  <c r="X230" i="1"/>
  <c r="X231" i="1"/>
  <c r="X232" i="1"/>
  <c r="X19" i="1"/>
  <c r="X233" i="1"/>
  <c r="X234" i="1"/>
  <c r="X20" i="1"/>
  <c r="X235" i="1"/>
  <c r="X21" i="1"/>
  <c r="X22" i="1"/>
  <c r="X236" i="1"/>
  <c r="X237" i="1"/>
  <c r="X23" i="1"/>
  <c r="X238" i="1"/>
  <c r="X24" i="1"/>
  <c r="X239" i="1"/>
  <c r="X25" i="1"/>
  <c r="X240" i="1"/>
  <c r="X26" i="1"/>
  <c r="X27" i="1"/>
  <c r="X28" i="1"/>
  <c r="X29" i="1"/>
  <c r="X241" i="1"/>
  <c r="X242" i="1"/>
  <c r="X30" i="1"/>
  <c r="X31" i="1"/>
  <c r="X243" i="1"/>
  <c r="X32" i="1"/>
  <c r="X33" i="1"/>
  <c r="X244" i="1"/>
  <c r="X34" i="1"/>
  <c r="X245" i="1"/>
  <c r="X246" i="1"/>
  <c r="X35" i="1"/>
  <c r="X36" i="1"/>
  <c r="X37" i="1"/>
  <c r="X247" i="1"/>
  <c r="X248" i="1"/>
  <c r="X249" i="1"/>
  <c r="X38" i="1"/>
  <c r="X39" i="1"/>
  <c r="X40" i="1"/>
  <c r="X250" i="1"/>
  <c r="X251" i="1"/>
  <c r="X41" i="1"/>
  <c r="X42" i="1"/>
  <c r="X252" i="1"/>
  <c r="X253" i="1"/>
  <c r="X254" i="1"/>
  <c r="X43" i="1"/>
  <c r="X255" i="1"/>
  <c r="X44" i="1"/>
  <c r="X45" i="1"/>
  <c r="X256" i="1"/>
  <c r="X257" i="1"/>
  <c r="X46" i="1"/>
  <c r="X258" i="1"/>
  <c r="X259" i="1"/>
  <c r="X260" i="1"/>
  <c r="X261" i="1"/>
  <c r="X47" i="1"/>
  <c r="X262" i="1"/>
  <c r="X48" i="1"/>
  <c r="X263" i="1"/>
  <c r="X264" i="1"/>
  <c r="X49" i="1"/>
  <c r="X265" i="1"/>
  <c r="X50" i="1"/>
  <c r="X266" i="1"/>
  <c r="X51" i="1"/>
  <c r="X267" i="1"/>
  <c r="X52" i="1"/>
  <c r="X53" i="1"/>
  <c r="X54" i="1"/>
  <c r="X268" i="1"/>
  <c r="X55" i="1"/>
  <c r="X56" i="1"/>
  <c r="X269" i="1"/>
  <c r="X270" i="1"/>
  <c r="X57" i="1"/>
  <c r="X58" i="1"/>
  <c r="X271" i="1"/>
  <c r="X59" i="1"/>
  <c r="X272" i="1"/>
  <c r="X273" i="1"/>
  <c r="X274" i="1"/>
  <c r="X60" i="1"/>
  <c r="X275" i="1"/>
  <c r="X61" i="1"/>
  <c r="X62" i="1"/>
  <c r="X63" i="1"/>
  <c r="X64" i="1"/>
  <c r="X65" i="1"/>
  <c r="X276" i="1"/>
  <c r="X66" i="1"/>
  <c r="X67" i="1"/>
  <c r="X277" i="1"/>
  <c r="X278" i="1"/>
  <c r="X68" i="1"/>
  <c r="X69" i="1"/>
  <c r="X70" i="1"/>
  <c r="X279" i="1"/>
  <c r="X71" i="1"/>
  <c r="X280" i="1"/>
  <c r="X281" i="1"/>
  <c r="X282" i="1"/>
  <c r="X72" i="1"/>
  <c r="X283" i="1"/>
  <c r="X73" i="1"/>
  <c r="X284" i="1"/>
  <c r="X74" i="1"/>
  <c r="X75" i="1"/>
  <c r="X76" i="1"/>
  <c r="X77" i="1"/>
  <c r="X285" i="1"/>
  <c r="X78" i="1"/>
  <c r="X79" i="1"/>
  <c r="X286" i="1"/>
  <c r="X80" i="1"/>
  <c r="X287" i="1"/>
  <c r="X81" i="1"/>
  <c r="X288" i="1"/>
  <c r="X289" i="1"/>
  <c r="X290" i="1"/>
  <c r="X291" i="1"/>
  <c r="X82" i="1"/>
  <c r="X83" i="1"/>
  <c r="X292" i="1"/>
  <c r="X293" i="1"/>
  <c r="X294" i="1"/>
  <c r="X295" i="1"/>
  <c r="X84" i="1"/>
  <c r="X85" i="1"/>
  <c r="X86" i="1"/>
  <c r="X296" i="1"/>
  <c r="X87" i="1"/>
  <c r="X88" i="1"/>
  <c r="X89" i="1"/>
  <c r="X90" i="1"/>
  <c r="X297" i="1"/>
  <c r="X91" i="1"/>
  <c r="X298" i="1"/>
  <c r="X299" i="1"/>
  <c r="X92" i="1"/>
  <c r="X300" i="1"/>
  <c r="X93" i="1"/>
  <c r="X301" i="1"/>
  <c r="X302" i="1"/>
  <c r="X303" i="1"/>
  <c r="X94" i="1"/>
  <c r="X95" i="1"/>
  <c r="X96" i="1"/>
  <c r="X304" i="1"/>
  <c r="X305" i="1"/>
  <c r="X97" i="1"/>
  <c r="X306" i="1"/>
  <c r="X98" i="1"/>
  <c r="X307" i="1"/>
  <c r="X99" i="1"/>
  <c r="X100" i="1"/>
  <c r="X308" i="1"/>
  <c r="X309" i="1"/>
  <c r="X101" i="1"/>
  <c r="X310" i="1"/>
  <c r="X102" i="1"/>
  <c r="X311" i="1"/>
  <c r="X103" i="1"/>
  <c r="X312" i="1"/>
  <c r="X313" i="1"/>
  <c r="X104" i="1"/>
  <c r="X314" i="1"/>
  <c r="X315" i="1"/>
  <c r="X316" i="1"/>
  <c r="X317" i="1"/>
  <c r="X105" i="1"/>
  <c r="X318" i="1"/>
  <c r="X319" i="1"/>
  <c r="X106" i="1"/>
  <c r="X107" i="1"/>
  <c r="X108" i="1"/>
  <c r="X320" i="1"/>
  <c r="X321" i="1"/>
  <c r="X109" i="1"/>
  <c r="X110" i="1"/>
  <c r="X322" i="1"/>
  <c r="X111" i="1"/>
  <c r="X323" i="1"/>
  <c r="X112" i="1"/>
  <c r="X324" i="1"/>
  <c r="X113" i="1"/>
  <c r="X114" i="1"/>
  <c r="X325" i="1"/>
  <c r="X326" i="1"/>
  <c r="X115" i="1"/>
  <c r="X327" i="1"/>
  <c r="X116" i="1"/>
  <c r="X117" i="1"/>
  <c r="X118" i="1"/>
  <c r="X328" i="1"/>
  <c r="X119" i="1"/>
  <c r="X120" i="1"/>
  <c r="X329" i="1"/>
  <c r="X121" i="1"/>
  <c r="X122" i="1"/>
  <c r="X330" i="1"/>
  <c r="X331" i="1"/>
  <c r="X123" i="1"/>
  <c r="X332" i="1"/>
  <c r="X333" i="1"/>
  <c r="X124" i="1"/>
  <c r="X334" i="1"/>
  <c r="X125" i="1"/>
  <c r="X335" i="1"/>
  <c r="X126" i="1"/>
  <c r="X336" i="1"/>
  <c r="X127" i="1"/>
  <c r="X337" i="1"/>
  <c r="X128" i="1"/>
  <c r="X129" i="1"/>
  <c r="X338" i="1"/>
  <c r="X130" i="1"/>
  <c r="X131" i="1"/>
  <c r="X339" i="1"/>
  <c r="X132" i="1"/>
  <c r="X133" i="1"/>
  <c r="X340" i="1"/>
  <c r="X134" i="1"/>
  <c r="X341" i="1"/>
  <c r="X135" i="1"/>
  <c r="X136" i="1"/>
  <c r="X342" i="1"/>
  <c r="X137" i="1"/>
  <c r="X343" i="1"/>
  <c r="X344" i="1"/>
  <c r="X138" i="1"/>
  <c r="X139" i="1"/>
  <c r="X345" i="1"/>
  <c r="X346" i="1"/>
  <c r="X140" i="1"/>
  <c r="X141" i="1"/>
  <c r="X142" i="1"/>
  <c r="X143" i="1"/>
  <c r="X144" i="1"/>
  <c r="X347" i="1"/>
  <c r="X145" i="1"/>
  <c r="X146" i="1"/>
  <c r="X147" i="1"/>
  <c r="X148" i="1"/>
  <c r="X348" i="1"/>
  <c r="X149" i="1"/>
  <c r="X349" i="1"/>
  <c r="X350" i="1"/>
  <c r="X150" i="1"/>
  <c r="X351" i="1"/>
  <c r="X151" i="1"/>
  <c r="X152" i="1"/>
  <c r="X352" i="1"/>
  <c r="X353" i="1"/>
  <c r="X354" i="1"/>
  <c r="X355" i="1"/>
  <c r="X153" i="1"/>
  <c r="X154" i="1"/>
  <c r="X155" i="1"/>
  <c r="X356" i="1"/>
  <c r="X357" i="1"/>
  <c r="X358" i="1"/>
  <c r="X359" i="1"/>
  <c r="X156" i="1"/>
  <c r="X360" i="1"/>
  <c r="X361" i="1"/>
  <c r="X157" i="1"/>
  <c r="X158" i="1"/>
  <c r="X362" i="1"/>
  <c r="X363" i="1"/>
  <c r="X159" i="1"/>
  <c r="X364" i="1"/>
  <c r="X160" i="1"/>
  <c r="X365" i="1"/>
  <c r="X161" i="1"/>
  <c r="X366" i="1"/>
  <c r="X162" i="1"/>
  <c r="X163" i="1"/>
  <c r="X367" i="1"/>
  <c r="X164" i="1"/>
  <c r="X165" i="1"/>
  <c r="X166" i="1"/>
  <c r="X167" i="1"/>
  <c r="X368" i="1"/>
  <c r="X369" i="1"/>
  <c r="X168" i="1"/>
  <c r="X169" i="1"/>
  <c r="X370" i="1"/>
  <c r="X170" i="1"/>
  <c r="X371" i="1"/>
  <c r="X171" i="1"/>
  <c r="X372" i="1"/>
  <c r="X172" i="1"/>
  <c r="X173" i="1"/>
  <c r="X373" i="1"/>
  <c r="X174" i="1"/>
  <c r="X175" i="1"/>
  <c r="X374" i="1"/>
  <c r="X176" i="1"/>
  <c r="X177" i="1"/>
  <c r="X178" i="1"/>
  <c r="X179" i="1"/>
  <c r="X375" i="1"/>
  <c r="X180" i="1"/>
  <c r="X181" i="1"/>
  <c r="X182" i="1"/>
  <c r="X376" i="1"/>
  <c r="X183" i="1"/>
  <c r="X184" i="1"/>
  <c r="X377" i="1"/>
  <c r="X185" i="1"/>
  <c r="X186" i="1"/>
  <c r="X378" i="1"/>
  <c r="X187" i="1"/>
  <c r="X188" i="1"/>
  <c r="X189" i="1"/>
  <c r="X379" i="1"/>
  <c r="X190" i="1"/>
  <c r="X191" i="1"/>
  <c r="X192" i="1"/>
  <c r="X380" i="1"/>
  <c r="X193" i="1"/>
  <c r="X381" i="1"/>
  <c r="X194" i="1"/>
  <c r="X195" i="1"/>
  <c r="X196" i="1"/>
  <c r="X382" i="1"/>
  <c r="X383" i="1"/>
  <c r="X197" i="1"/>
  <c r="X198" i="1"/>
  <c r="X384" i="1"/>
  <c r="X199" i="1"/>
  <c r="X385" i="1"/>
  <c r="X386" i="1"/>
  <c r="X200" i="1"/>
  <c r="X201" i="1"/>
  <c r="X387" i="1"/>
  <c r="X388" i="1"/>
  <c r="X202" i="1"/>
  <c r="X203" i="1"/>
  <c r="X389" i="1"/>
  <c r="X204" i="1"/>
  <c r="X390" i="1"/>
  <c r="X205" i="1"/>
  <c r="X391" i="1"/>
  <c r="X206" i="1"/>
  <c r="X207" i="1"/>
  <c r="X208" i="1"/>
  <c r="X392" i="1"/>
  <c r="X209" i="1"/>
  <c r="X393" i="1"/>
  <c r="X394" i="1"/>
  <c r="X395" i="1"/>
  <c r="X396" i="1"/>
  <c r="X210" i="1"/>
  <c r="X211" i="1"/>
  <c r="X397" i="1"/>
  <c r="X398" i="1"/>
  <c r="X2" i="1"/>
  <c r="W397" i="1"/>
  <c r="W398" i="1"/>
  <c r="W3" i="1"/>
  <c r="W212" i="1"/>
  <c r="W213" i="1"/>
  <c r="W4" i="1"/>
  <c r="W5" i="1"/>
  <c r="W6" i="1"/>
  <c r="W7" i="1"/>
  <c r="W214" i="1"/>
  <c r="W8" i="1"/>
  <c r="W215" i="1"/>
  <c r="W9" i="1"/>
  <c r="W216" i="1"/>
  <c r="W217" i="1"/>
  <c r="W218" i="1"/>
  <c r="W219" i="1"/>
  <c r="W220" i="1"/>
  <c r="W221" i="1"/>
  <c r="W222" i="1"/>
  <c r="W223" i="1"/>
  <c r="W224" i="1"/>
  <c r="W10" i="1"/>
  <c r="W11" i="1"/>
  <c r="W225" i="1"/>
  <c r="W12" i="1"/>
  <c r="W226" i="1"/>
  <c r="W227" i="1"/>
  <c r="W13" i="1"/>
  <c r="W228" i="1"/>
  <c r="W229" i="1"/>
  <c r="W14" i="1"/>
  <c r="W15" i="1"/>
  <c r="W16" i="1"/>
  <c r="W17" i="1"/>
  <c r="W18" i="1"/>
  <c r="W230" i="1"/>
  <c r="W231" i="1"/>
  <c r="W232" i="1"/>
  <c r="W19" i="1"/>
  <c r="W233" i="1"/>
  <c r="W234" i="1"/>
  <c r="W20" i="1"/>
  <c r="W235" i="1"/>
  <c r="W21" i="1"/>
  <c r="W22" i="1"/>
  <c r="W236" i="1"/>
  <c r="W237" i="1"/>
  <c r="W23" i="1"/>
  <c r="W238" i="1"/>
  <c r="W24" i="1"/>
  <c r="W239" i="1"/>
  <c r="W25" i="1"/>
  <c r="W240" i="1"/>
  <c r="W26" i="1"/>
  <c r="W27" i="1"/>
  <c r="W28" i="1"/>
  <c r="W29" i="1"/>
  <c r="W241" i="1"/>
  <c r="W242" i="1"/>
  <c r="W30" i="1"/>
  <c r="W31" i="1"/>
  <c r="W243" i="1"/>
  <c r="W32" i="1"/>
  <c r="W33" i="1"/>
  <c r="W244" i="1"/>
  <c r="W34" i="1"/>
  <c r="W245" i="1"/>
  <c r="W246" i="1"/>
  <c r="W35" i="1"/>
  <c r="W36" i="1"/>
  <c r="W37" i="1"/>
  <c r="W247" i="1"/>
  <c r="W248" i="1"/>
  <c r="W249" i="1"/>
  <c r="W38" i="1"/>
  <c r="W39" i="1"/>
  <c r="W40" i="1"/>
  <c r="W250" i="1"/>
  <c r="W251" i="1"/>
  <c r="W41" i="1"/>
  <c r="W42" i="1"/>
  <c r="W252" i="1"/>
  <c r="W253" i="1"/>
  <c r="W254" i="1"/>
  <c r="W43" i="1"/>
  <c r="W255" i="1"/>
  <c r="W44" i="1"/>
  <c r="W45" i="1"/>
  <c r="W256" i="1"/>
  <c r="W257" i="1"/>
  <c r="W46" i="1"/>
  <c r="W258" i="1"/>
  <c r="W259" i="1"/>
  <c r="W260" i="1"/>
  <c r="W261" i="1"/>
  <c r="W47" i="1"/>
  <c r="W262" i="1"/>
  <c r="W48" i="1"/>
  <c r="W263" i="1"/>
  <c r="W264" i="1"/>
  <c r="W49" i="1"/>
  <c r="W265" i="1"/>
  <c r="W50" i="1"/>
  <c r="W266" i="1"/>
  <c r="W51" i="1"/>
  <c r="W267" i="1"/>
  <c r="W52" i="1"/>
  <c r="W53" i="1"/>
  <c r="W54" i="1"/>
  <c r="W268" i="1"/>
  <c r="W55" i="1"/>
  <c r="W56" i="1"/>
  <c r="W269" i="1"/>
  <c r="W270" i="1"/>
  <c r="W57" i="1"/>
  <c r="W58" i="1"/>
  <c r="W271" i="1"/>
  <c r="W59" i="1"/>
  <c r="W272" i="1"/>
  <c r="W273" i="1"/>
  <c r="W274" i="1"/>
  <c r="W60" i="1"/>
  <c r="W275" i="1"/>
  <c r="W61" i="1"/>
  <c r="W62" i="1"/>
  <c r="W63" i="1"/>
  <c r="W64" i="1"/>
  <c r="W65" i="1"/>
  <c r="W276" i="1"/>
  <c r="W66" i="1"/>
  <c r="W67" i="1"/>
  <c r="W277" i="1"/>
  <c r="W278" i="1"/>
  <c r="W68" i="1"/>
  <c r="W69" i="1"/>
  <c r="W70" i="1"/>
  <c r="W279" i="1"/>
  <c r="W71" i="1"/>
  <c r="W280" i="1"/>
  <c r="W281" i="1"/>
  <c r="W282" i="1"/>
  <c r="W72" i="1"/>
  <c r="W283" i="1"/>
  <c r="W73" i="1"/>
  <c r="W284" i="1"/>
  <c r="W74" i="1"/>
  <c r="W75" i="1"/>
  <c r="W76" i="1"/>
  <c r="W77" i="1"/>
  <c r="W285" i="1"/>
  <c r="W78" i="1"/>
  <c r="W79" i="1"/>
  <c r="W286" i="1"/>
  <c r="W80" i="1"/>
  <c r="W287" i="1"/>
  <c r="W81" i="1"/>
  <c r="W288" i="1"/>
  <c r="W289" i="1"/>
  <c r="W290" i="1"/>
  <c r="W291" i="1"/>
  <c r="W82" i="1"/>
  <c r="W83" i="1"/>
  <c r="W292" i="1"/>
  <c r="W293" i="1"/>
  <c r="W294" i="1"/>
  <c r="W295" i="1"/>
  <c r="W84" i="1"/>
  <c r="W85" i="1"/>
  <c r="W86" i="1"/>
  <c r="W296" i="1"/>
  <c r="W87" i="1"/>
  <c r="W88" i="1"/>
  <c r="W89" i="1"/>
  <c r="W90" i="1"/>
  <c r="W297" i="1"/>
  <c r="W91" i="1"/>
  <c r="W298" i="1"/>
  <c r="W299" i="1"/>
  <c r="W92" i="1"/>
  <c r="W300" i="1"/>
  <c r="W93" i="1"/>
  <c r="W301" i="1"/>
  <c r="W302" i="1"/>
  <c r="W303" i="1"/>
  <c r="W94" i="1"/>
  <c r="W95" i="1"/>
  <c r="W96" i="1"/>
  <c r="W304" i="1"/>
  <c r="W305" i="1"/>
  <c r="W97" i="1"/>
  <c r="W306" i="1"/>
  <c r="W98" i="1"/>
  <c r="W307" i="1"/>
  <c r="W99" i="1"/>
  <c r="W100" i="1"/>
  <c r="W308" i="1"/>
  <c r="W309" i="1"/>
  <c r="W101" i="1"/>
  <c r="W310" i="1"/>
  <c r="W102" i="1"/>
  <c r="W311" i="1"/>
  <c r="W103" i="1"/>
  <c r="W312" i="1"/>
  <c r="W313" i="1"/>
  <c r="W104" i="1"/>
  <c r="W314" i="1"/>
  <c r="W315" i="1"/>
  <c r="W316" i="1"/>
  <c r="W317" i="1"/>
  <c r="W105" i="1"/>
  <c r="W318" i="1"/>
  <c r="W319" i="1"/>
  <c r="W106" i="1"/>
  <c r="W107" i="1"/>
  <c r="W108" i="1"/>
  <c r="W320" i="1"/>
  <c r="W321" i="1"/>
  <c r="W109" i="1"/>
  <c r="W110" i="1"/>
  <c r="W322" i="1"/>
  <c r="W111" i="1"/>
  <c r="W323" i="1"/>
  <c r="W112" i="1"/>
  <c r="W324" i="1"/>
  <c r="W113" i="1"/>
  <c r="W114" i="1"/>
  <c r="W325" i="1"/>
  <c r="W326" i="1"/>
  <c r="W115" i="1"/>
  <c r="W327" i="1"/>
  <c r="W116" i="1"/>
  <c r="W117" i="1"/>
  <c r="W118" i="1"/>
  <c r="W328" i="1"/>
  <c r="W119" i="1"/>
  <c r="W120" i="1"/>
  <c r="W329" i="1"/>
  <c r="W121" i="1"/>
  <c r="W122" i="1"/>
  <c r="W330" i="1"/>
  <c r="W331" i="1"/>
  <c r="W123" i="1"/>
  <c r="W332" i="1"/>
  <c r="W333" i="1"/>
  <c r="W124" i="1"/>
  <c r="W334" i="1"/>
  <c r="W125" i="1"/>
  <c r="W335" i="1"/>
  <c r="W126" i="1"/>
  <c r="W336" i="1"/>
  <c r="W127" i="1"/>
  <c r="W337" i="1"/>
  <c r="W128" i="1"/>
  <c r="W129" i="1"/>
  <c r="W338" i="1"/>
  <c r="W130" i="1"/>
  <c r="W131" i="1"/>
  <c r="W339" i="1"/>
  <c r="W132" i="1"/>
  <c r="W133" i="1"/>
  <c r="W340" i="1"/>
  <c r="W134" i="1"/>
  <c r="W341" i="1"/>
  <c r="W135" i="1"/>
  <c r="W136" i="1"/>
  <c r="W342" i="1"/>
  <c r="W137" i="1"/>
  <c r="W343" i="1"/>
  <c r="W344" i="1"/>
  <c r="W138" i="1"/>
  <c r="W139" i="1"/>
  <c r="W345" i="1"/>
  <c r="W346" i="1"/>
  <c r="W140" i="1"/>
  <c r="W141" i="1"/>
  <c r="W142" i="1"/>
  <c r="W143" i="1"/>
  <c r="W144" i="1"/>
  <c r="W347" i="1"/>
  <c r="W145" i="1"/>
  <c r="W146" i="1"/>
  <c r="W147" i="1"/>
  <c r="W148" i="1"/>
  <c r="W348" i="1"/>
  <c r="W149" i="1"/>
  <c r="W349" i="1"/>
  <c r="W350" i="1"/>
  <c r="W150" i="1"/>
  <c r="W351" i="1"/>
  <c r="W151" i="1"/>
  <c r="W152" i="1"/>
  <c r="W352" i="1"/>
  <c r="W353" i="1"/>
  <c r="W354" i="1"/>
  <c r="W355" i="1"/>
  <c r="W153" i="1"/>
  <c r="W154" i="1"/>
  <c r="W155" i="1"/>
  <c r="W356" i="1"/>
  <c r="W357" i="1"/>
  <c r="W358" i="1"/>
  <c r="W359" i="1"/>
  <c r="W156" i="1"/>
  <c r="W360" i="1"/>
  <c r="W361" i="1"/>
  <c r="W157" i="1"/>
  <c r="W158" i="1"/>
  <c r="W362" i="1"/>
  <c r="W363" i="1"/>
  <c r="W159" i="1"/>
  <c r="W364" i="1"/>
  <c r="W160" i="1"/>
  <c r="W365" i="1"/>
  <c r="W161" i="1"/>
  <c r="W366" i="1"/>
  <c r="W162" i="1"/>
  <c r="W163" i="1"/>
  <c r="W367" i="1"/>
  <c r="W164" i="1"/>
  <c r="W165" i="1"/>
  <c r="W166" i="1"/>
  <c r="W167" i="1"/>
  <c r="W368" i="1"/>
  <c r="W369" i="1"/>
  <c r="W168" i="1"/>
  <c r="W169" i="1"/>
  <c r="W370" i="1"/>
  <c r="W170" i="1"/>
  <c r="W371" i="1"/>
  <c r="W171" i="1"/>
  <c r="W372" i="1"/>
  <c r="W172" i="1"/>
  <c r="W173" i="1"/>
  <c r="W373" i="1"/>
  <c r="W174" i="1"/>
  <c r="W175" i="1"/>
  <c r="W374" i="1"/>
  <c r="W176" i="1"/>
  <c r="W177" i="1"/>
  <c r="W178" i="1"/>
  <c r="W179" i="1"/>
  <c r="W375" i="1"/>
  <c r="W180" i="1"/>
  <c r="W181" i="1"/>
  <c r="W182" i="1"/>
  <c r="W376" i="1"/>
  <c r="W183" i="1"/>
  <c r="W184" i="1"/>
  <c r="W377" i="1"/>
  <c r="W185" i="1"/>
  <c r="W186" i="1"/>
  <c r="W378" i="1"/>
  <c r="W187" i="1"/>
  <c r="W188" i="1"/>
  <c r="W189" i="1"/>
  <c r="W379" i="1"/>
  <c r="W190" i="1"/>
  <c r="W191" i="1"/>
  <c r="W192" i="1"/>
  <c r="W380" i="1"/>
  <c r="W193" i="1"/>
  <c r="W381" i="1"/>
  <c r="W194" i="1"/>
  <c r="W195" i="1"/>
  <c r="W196" i="1"/>
  <c r="W382" i="1"/>
  <c r="W383" i="1"/>
  <c r="W197" i="1"/>
  <c r="W198" i="1"/>
  <c r="W384" i="1"/>
  <c r="W199" i="1"/>
  <c r="W385" i="1"/>
  <c r="W386" i="1"/>
  <c r="W200" i="1"/>
  <c r="W201" i="1"/>
  <c r="W387" i="1"/>
  <c r="W388" i="1"/>
  <c r="W202" i="1"/>
  <c r="W203" i="1"/>
  <c r="W389" i="1"/>
  <c r="W204" i="1"/>
  <c r="W390" i="1"/>
  <c r="W205" i="1"/>
  <c r="W391" i="1"/>
  <c r="W206" i="1"/>
  <c r="W207" i="1"/>
  <c r="W208" i="1"/>
  <c r="W392" i="1"/>
  <c r="W209" i="1"/>
  <c r="W393" i="1"/>
  <c r="W394" i="1"/>
  <c r="W395" i="1"/>
  <c r="W396" i="1"/>
  <c r="W210" i="1"/>
  <c r="W211" i="1"/>
  <c r="W2" i="1"/>
  <c r="V3" i="1"/>
  <c r="V212" i="1"/>
  <c r="V213" i="1"/>
  <c r="V4" i="1"/>
  <c r="V5" i="1"/>
  <c r="V6" i="1"/>
  <c r="V7" i="1"/>
  <c r="V214" i="1"/>
  <c r="V8" i="1"/>
  <c r="V215" i="1"/>
  <c r="V9" i="1"/>
  <c r="V216" i="1"/>
  <c r="V217" i="1"/>
  <c r="V218" i="1"/>
  <c r="V219" i="1"/>
  <c r="V220" i="1"/>
  <c r="V221" i="1"/>
  <c r="V222" i="1"/>
  <c r="V223" i="1"/>
  <c r="V224" i="1"/>
  <c r="V10" i="1"/>
  <c r="V11" i="1"/>
  <c r="V225" i="1"/>
  <c r="V12" i="1"/>
  <c r="V226" i="1"/>
  <c r="V227" i="1"/>
  <c r="V13" i="1"/>
  <c r="V228" i="1"/>
  <c r="V229" i="1"/>
  <c r="V14" i="1"/>
  <c r="V15" i="1"/>
  <c r="V16" i="1"/>
  <c r="V17" i="1"/>
  <c r="V18" i="1"/>
  <c r="V230" i="1"/>
  <c r="V231" i="1"/>
  <c r="V232" i="1"/>
  <c r="V19" i="1"/>
  <c r="V233" i="1"/>
  <c r="V234" i="1"/>
  <c r="V20" i="1"/>
  <c r="V235" i="1"/>
  <c r="V21" i="1"/>
  <c r="V22" i="1"/>
  <c r="V236" i="1"/>
  <c r="V237" i="1"/>
  <c r="V23" i="1"/>
  <c r="V238" i="1"/>
  <c r="V24" i="1"/>
  <c r="V239" i="1"/>
  <c r="V25" i="1"/>
  <c r="V240" i="1"/>
  <c r="V26" i="1"/>
  <c r="V27" i="1"/>
  <c r="V28" i="1"/>
  <c r="V29" i="1"/>
  <c r="V241" i="1"/>
  <c r="V242" i="1"/>
  <c r="V30" i="1"/>
  <c r="V31" i="1"/>
  <c r="V243" i="1"/>
  <c r="V32" i="1"/>
  <c r="V33" i="1"/>
  <c r="V244" i="1"/>
  <c r="V34" i="1"/>
  <c r="V245" i="1"/>
  <c r="V246" i="1"/>
  <c r="V35" i="1"/>
  <c r="V36" i="1"/>
  <c r="V37" i="1"/>
  <c r="V247" i="1"/>
  <c r="V248" i="1"/>
  <c r="V249" i="1"/>
  <c r="V38" i="1"/>
  <c r="V39" i="1"/>
  <c r="V40" i="1"/>
  <c r="V250" i="1"/>
  <c r="V251" i="1"/>
  <c r="V41" i="1"/>
  <c r="V42" i="1"/>
  <c r="V252" i="1"/>
  <c r="V253" i="1"/>
  <c r="V254" i="1"/>
  <c r="V43" i="1"/>
  <c r="V255" i="1"/>
  <c r="V44" i="1"/>
  <c r="V45" i="1"/>
  <c r="V256" i="1"/>
  <c r="V257" i="1"/>
  <c r="V46" i="1"/>
  <c r="V258" i="1"/>
  <c r="V259" i="1"/>
  <c r="V260" i="1"/>
  <c r="V261" i="1"/>
  <c r="V47" i="1"/>
  <c r="V262" i="1"/>
  <c r="V48" i="1"/>
  <c r="V263" i="1"/>
  <c r="V264" i="1"/>
  <c r="V49" i="1"/>
  <c r="V265" i="1"/>
  <c r="V50" i="1"/>
  <c r="V266" i="1"/>
  <c r="V51" i="1"/>
  <c r="V267" i="1"/>
  <c r="V52" i="1"/>
  <c r="V53" i="1"/>
  <c r="V54" i="1"/>
  <c r="V268" i="1"/>
  <c r="V55" i="1"/>
  <c r="V56" i="1"/>
  <c r="V269" i="1"/>
  <c r="V270" i="1"/>
  <c r="V57" i="1"/>
  <c r="V58" i="1"/>
  <c r="V271" i="1"/>
  <c r="V59" i="1"/>
  <c r="V272" i="1"/>
  <c r="V273" i="1"/>
  <c r="V274" i="1"/>
  <c r="V60" i="1"/>
  <c r="V275" i="1"/>
  <c r="V61" i="1"/>
  <c r="V62" i="1"/>
  <c r="V63" i="1"/>
  <c r="V64" i="1"/>
  <c r="V65" i="1"/>
  <c r="V276" i="1"/>
  <c r="V66" i="1"/>
  <c r="V67" i="1"/>
  <c r="V277" i="1"/>
  <c r="V278" i="1"/>
  <c r="V68" i="1"/>
  <c r="V69" i="1"/>
  <c r="V70" i="1"/>
  <c r="V279" i="1"/>
  <c r="V71" i="1"/>
  <c r="V280" i="1"/>
  <c r="V281" i="1"/>
  <c r="V282" i="1"/>
  <c r="V72" i="1"/>
  <c r="V283" i="1"/>
  <c r="V73" i="1"/>
  <c r="V284" i="1"/>
  <c r="V74" i="1"/>
  <c r="V75" i="1"/>
  <c r="V76" i="1"/>
  <c r="V77" i="1"/>
  <c r="V285" i="1"/>
  <c r="V78" i="1"/>
  <c r="V79" i="1"/>
  <c r="V286" i="1"/>
  <c r="V80" i="1"/>
  <c r="V287" i="1"/>
  <c r="V81" i="1"/>
  <c r="V288" i="1"/>
  <c r="V289" i="1"/>
  <c r="V290" i="1"/>
  <c r="V291" i="1"/>
  <c r="V82" i="1"/>
  <c r="V83" i="1"/>
  <c r="V292" i="1"/>
  <c r="V293" i="1"/>
  <c r="V294" i="1"/>
  <c r="V295" i="1"/>
  <c r="V84" i="1"/>
  <c r="V85" i="1"/>
  <c r="V86" i="1"/>
  <c r="V296" i="1"/>
  <c r="V87" i="1"/>
  <c r="V88" i="1"/>
  <c r="V89" i="1"/>
  <c r="V90" i="1"/>
  <c r="V297" i="1"/>
  <c r="V91" i="1"/>
  <c r="V298" i="1"/>
  <c r="V299" i="1"/>
  <c r="V92" i="1"/>
  <c r="V300" i="1"/>
  <c r="V93" i="1"/>
  <c r="V301" i="1"/>
  <c r="V302" i="1"/>
  <c r="V303" i="1"/>
  <c r="V94" i="1"/>
  <c r="V95" i="1"/>
  <c r="V96" i="1"/>
  <c r="V304" i="1"/>
  <c r="V305" i="1"/>
  <c r="V97" i="1"/>
  <c r="V306" i="1"/>
  <c r="V98" i="1"/>
  <c r="V307" i="1"/>
  <c r="V99" i="1"/>
  <c r="V100" i="1"/>
  <c r="V308" i="1"/>
  <c r="V309" i="1"/>
  <c r="V101" i="1"/>
  <c r="V310" i="1"/>
  <c r="V102" i="1"/>
  <c r="V311" i="1"/>
  <c r="V103" i="1"/>
  <c r="V312" i="1"/>
  <c r="V313" i="1"/>
  <c r="V104" i="1"/>
  <c r="V314" i="1"/>
  <c r="V315" i="1"/>
  <c r="V316" i="1"/>
  <c r="V317" i="1"/>
  <c r="V105" i="1"/>
  <c r="V318" i="1"/>
  <c r="V319" i="1"/>
  <c r="V106" i="1"/>
  <c r="V107" i="1"/>
  <c r="V108" i="1"/>
  <c r="V320" i="1"/>
  <c r="V321" i="1"/>
  <c r="V109" i="1"/>
  <c r="V110" i="1"/>
  <c r="V322" i="1"/>
  <c r="V111" i="1"/>
  <c r="V323" i="1"/>
  <c r="V112" i="1"/>
  <c r="V324" i="1"/>
  <c r="V113" i="1"/>
  <c r="V114" i="1"/>
  <c r="V325" i="1"/>
  <c r="V326" i="1"/>
  <c r="V115" i="1"/>
  <c r="V327" i="1"/>
  <c r="V116" i="1"/>
  <c r="V117" i="1"/>
  <c r="V118" i="1"/>
  <c r="V328" i="1"/>
  <c r="V119" i="1"/>
  <c r="V120" i="1"/>
  <c r="V329" i="1"/>
  <c r="V121" i="1"/>
  <c r="V122" i="1"/>
  <c r="V330" i="1"/>
  <c r="V331" i="1"/>
  <c r="V123" i="1"/>
  <c r="V332" i="1"/>
  <c r="V333" i="1"/>
  <c r="V124" i="1"/>
  <c r="V334" i="1"/>
  <c r="V125" i="1"/>
  <c r="V335" i="1"/>
  <c r="V126" i="1"/>
  <c r="V336" i="1"/>
  <c r="V127" i="1"/>
  <c r="V337" i="1"/>
  <c r="V128" i="1"/>
  <c r="V129" i="1"/>
  <c r="V338" i="1"/>
  <c r="V130" i="1"/>
  <c r="V131" i="1"/>
  <c r="V339" i="1"/>
  <c r="V132" i="1"/>
  <c r="V133" i="1"/>
  <c r="V340" i="1"/>
  <c r="V134" i="1"/>
  <c r="V341" i="1"/>
  <c r="V135" i="1"/>
  <c r="V136" i="1"/>
  <c r="V342" i="1"/>
  <c r="V137" i="1"/>
  <c r="V343" i="1"/>
  <c r="V344" i="1"/>
  <c r="V138" i="1"/>
  <c r="V139" i="1"/>
  <c r="V345" i="1"/>
  <c r="V346" i="1"/>
  <c r="V140" i="1"/>
  <c r="V141" i="1"/>
  <c r="V142" i="1"/>
  <c r="V143" i="1"/>
  <c r="V144" i="1"/>
  <c r="V347" i="1"/>
  <c r="V145" i="1"/>
  <c r="V146" i="1"/>
  <c r="V147" i="1"/>
  <c r="V148" i="1"/>
  <c r="V348" i="1"/>
  <c r="V149" i="1"/>
  <c r="V349" i="1"/>
  <c r="V350" i="1"/>
  <c r="V150" i="1"/>
  <c r="V351" i="1"/>
  <c r="V151" i="1"/>
  <c r="V152" i="1"/>
  <c r="V352" i="1"/>
  <c r="V353" i="1"/>
  <c r="V354" i="1"/>
  <c r="V355" i="1"/>
  <c r="V153" i="1"/>
  <c r="V154" i="1"/>
  <c r="V155" i="1"/>
  <c r="V356" i="1"/>
  <c r="V357" i="1"/>
  <c r="V358" i="1"/>
  <c r="V359" i="1"/>
  <c r="V156" i="1"/>
  <c r="V360" i="1"/>
  <c r="V361" i="1"/>
  <c r="V157" i="1"/>
  <c r="V158" i="1"/>
  <c r="V362" i="1"/>
  <c r="V363" i="1"/>
  <c r="V159" i="1"/>
  <c r="V364" i="1"/>
  <c r="V160" i="1"/>
  <c r="V365" i="1"/>
  <c r="V161" i="1"/>
  <c r="V366" i="1"/>
  <c r="V162" i="1"/>
  <c r="V163" i="1"/>
  <c r="V367" i="1"/>
  <c r="V164" i="1"/>
  <c r="V165" i="1"/>
  <c r="V166" i="1"/>
  <c r="V167" i="1"/>
  <c r="V368" i="1"/>
  <c r="V369" i="1"/>
  <c r="V168" i="1"/>
  <c r="V169" i="1"/>
  <c r="V370" i="1"/>
  <c r="V170" i="1"/>
  <c r="V371" i="1"/>
  <c r="V171" i="1"/>
  <c r="V372" i="1"/>
  <c r="V172" i="1"/>
  <c r="V173" i="1"/>
  <c r="V373" i="1"/>
  <c r="V174" i="1"/>
  <c r="V175" i="1"/>
  <c r="V374" i="1"/>
  <c r="V176" i="1"/>
  <c r="V177" i="1"/>
  <c r="V178" i="1"/>
  <c r="V179" i="1"/>
  <c r="V375" i="1"/>
  <c r="V180" i="1"/>
  <c r="V181" i="1"/>
  <c r="V182" i="1"/>
  <c r="V376" i="1"/>
  <c r="V183" i="1"/>
  <c r="V184" i="1"/>
  <c r="V377" i="1"/>
  <c r="V185" i="1"/>
  <c r="V186" i="1"/>
  <c r="V378" i="1"/>
  <c r="V187" i="1"/>
  <c r="V188" i="1"/>
  <c r="V189" i="1"/>
  <c r="V379" i="1"/>
  <c r="V190" i="1"/>
  <c r="V191" i="1"/>
  <c r="V192" i="1"/>
  <c r="V380" i="1"/>
  <c r="V193" i="1"/>
  <c r="V381" i="1"/>
  <c r="V194" i="1"/>
  <c r="V195" i="1"/>
  <c r="V196" i="1"/>
  <c r="V382" i="1"/>
  <c r="V383" i="1"/>
  <c r="V197" i="1"/>
  <c r="V198" i="1"/>
  <c r="V384" i="1"/>
  <c r="V199" i="1"/>
  <c r="V385" i="1"/>
  <c r="V386" i="1"/>
  <c r="V200" i="1"/>
  <c r="V201" i="1"/>
  <c r="V387" i="1"/>
  <c r="V388" i="1"/>
  <c r="V202" i="1"/>
  <c r="V203" i="1"/>
  <c r="V389" i="1"/>
  <c r="V204" i="1"/>
  <c r="V390" i="1"/>
  <c r="V205" i="1"/>
  <c r="V391" i="1"/>
  <c r="V206" i="1"/>
  <c r="V207" i="1"/>
  <c r="V208" i="1"/>
  <c r="V392" i="1"/>
  <c r="V209" i="1"/>
  <c r="V393" i="1"/>
  <c r="V394" i="1"/>
  <c r="V395" i="1"/>
  <c r="V396" i="1"/>
  <c r="V210" i="1"/>
  <c r="V211" i="1"/>
  <c r="V397" i="1"/>
  <c r="V398" i="1"/>
  <c r="U3" i="1"/>
  <c r="U212" i="1"/>
  <c r="U213" i="1"/>
  <c r="U4" i="1"/>
  <c r="U5" i="1"/>
  <c r="U6" i="1"/>
  <c r="U7" i="1"/>
  <c r="U214" i="1"/>
  <c r="U8" i="1"/>
  <c r="U215" i="1"/>
  <c r="U9" i="1"/>
  <c r="U216" i="1"/>
  <c r="U217" i="1"/>
  <c r="U218" i="1"/>
  <c r="U219" i="1"/>
  <c r="U220" i="1"/>
  <c r="U221" i="1"/>
  <c r="U222" i="1"/>
  <c r="U223" i="1"/>
  <c r="U224" i="1"/>
  <c r="U10" i="1"/>
  <c r="U11" i="1"/>
  <c r="U225" i="1"/>
  <c r="U12" i="1"/>
  <c r="U226" i="1"/>
  <c r="U227" i="1"/>
  <c r="U13" i="1"/>
  <c r="U228" i="1"/>
  <c r="U229" i="1"/>
  <c r="U14" i="1"/>
  <c r="U15" i="1"/>
  <c r="U16" i="1"/>
  <c r="U17" i="1"/>
  <c r="U18" i="1"/>
  <c r="U230" i="1"/>
  <c r="U231" i="1"/>
  <c r="U232" i="1"/>
  <c r="U19" i="1"/>
  <c r="U233" i="1"/>
  <c r="U234" i="1"/>
  <c r="U20" i="1"/>
  <c r="U235" i="1"/>
  <c r="U21" i="1"/>
  <c r="U22" i="1"/>
  <c r="U236" i="1"/>
  <c r="U237" i="1"/>
  <c r="U23" i="1"/>
  <c r="U238" i="1"/>
  <c r="U24" i="1"/>
  <c r="U239" i="1"/>
  <c r="U25" i="1"/>
  <c r="U240" i="1"/>
  <c r="U26" i="1"/>
  <c r="U27" i="1"/>
  <c r="U28" i="1"/>
  <c r="U29" i="1"/>
  <c r="U241" i="1"/>
  <c r="U242" i="1"/>
  <c r="U30" i="1"/>
  <c r="U31" i="1"/>
  <c r="U243" i="1"/>
  <c r="U32" i="1"/>
  <c r="U33" i="1"/>
  <c r="U244" i="1"/>
  <c r="U34" i="1"/>
  <c r="U245" i="1"/>
  <c r="U246" i="1"/>
  <c r="U35" i="1"/>
  <c r="U36" i="1"/>
  <c r="U37" i="1"/>
  <c r="U247" i="1"/>
  <c r="U248" i="1"/>
  <c r="U249" i="1"/>
  <c r="U38" i="1"/>
  <c r="U39" i="1"/>
  <c r="U40" i="1"/>
  <c r="U250" i="1"/>
  <c r="U251" i="1"/>
  <c r="U41" i="1"/>
  <c r="U42" i="1"/>
  <c r="U252" i="1"/>
  <c r="U253" i="1"/>
  <c r="U254" i="1"/>
  <c r="U43" i="1"/>
  <c r="U255" i="1"/>
  <c r="U44" i="1"/>
  <c r="U45" i="1"/>
  <c r="U256" i="1"/>
  <c r="U257" i="1"/>
  <c r="U46" i="1"/>
  <c r="U258" i="1"/>
  <c r="U259" i="1"/>
  <c r="U260" i="1"/>
  <c r="U261" i="1"/>
  <c r="U47" i="1"/>
  <c r="U262" i="1"/>
  <c r="U48" i="1"/>
  <c r="U263" i="1"/>
  <c r="U264" i="1"/>
  <c r="U49" i="1"/>
  <c r="U265" i="1"/>
  <c r="U50" i="1"/>
  <c r="U266" i="1"/>
  <c r="U51" i="1"/>
  <c r="U267" i="1"/>
  <c r="U52" i="1"/>
  <c r="U53" i="1"/>
  <c r="U54" i="1"/>
  <c r="U268" i="1"/>
  <c r="U55" i="1"/>
  <c r="U56" i="1"/>
  <c r="U269" i="1"/>
  <c r="U270" i="1"/>
  <c r="U57" i="1"/>
  <c r="U58" i="1"/>
  <c r="U271" i="1"/>
  <c r="U59" i="1"/>
  <c r="U272" i="1"/>
  <c r="U273" i="1"/>
  <c r="U274" i="1"/>
  <c r="U60" i="1"/>
  <c r="U275" i="1"/>
  <c r="U61" i="1"/>
  <c r="U62" i="1"/>
  <c r="U63" i="1"/>
  <c r="U64" i="1"/>
  <c r="U65" i="1"/>
  <c r="U276" i="1"/>
  <c r="U66" i="1"/>
  <c r="U67" i="1"/>
  <c r="U277" i="1"/>
  <c r="U278" i="1"/>
  <c r="U68" i="1"/>
  <c r="U69" i="1"/>
  <c r="U70" i="1"/>
  <c r="U279" i="1"/>
  <c r="U71" i="1"/>
  <c r="U280" i="1"/>
  <c r="U281" i="1"/>
  <c r="U282" i="1"/>
  <c r="U72" i="1"/>
  <c r="U283" i="1"/>
  <c r="U73" i="1"/>
  <c r="U284" i="1"/>
  <c r="U74" i="1"/>
  <c r="U75" i="1"/>
  <c r="U76" i="1"/>
  <c r="U77" i="1"/>
  <c r="U285" i="1"/>
  <c r="U78" i="1"/>
  <c r="U79" i="1"/>
  <c r="U286" i="1"/>
  <c r="U80" i="1"/>
  <c r="U287" i="1"/>
  <c r="U81" i="1"/>
  <c r="U288" i="1"/>
  <c r="U289" i="1"/>
  <c r="U290" i="1"/>
  <c r="U291" i="1"/>
  <c r="U82" i="1"/>
  <c r="U83" i="1"/>
  <c r="U292" i="1"/>
  <c r="U293" i="1"/>
  <c r="U294" i="1"/>
  <c r="U295" i="1"/>
  <c r="U84" i="1"/>
  <c r="U85" i="1"/>
  <c r="U86" i="1"/>
  <c r="U296" i="1"/>
  <c r="U87" i="1"/>
  <c r="U88" i="1"/>
  <c r="U89" i="1"/>
  <c r="U90" i="1"/>
  <c r="U297" i="1"/>
  <c r="U91" i="1"/>
  <c r="U298" i="1"/>
  <c r="U299" i="1"/>
  <c r="U92" i="1"/>
  <c r="U300" i="1"/>
  <c r="U93" i="1"/>
  <c r="U301" i="1"/>
  <c r="U302" i="1"/>
  <c r="U303" i="1"/>
  <c r="U94" i="1"/>
  <c r="U95" i="1"/>
  <c r="U96" i="1"/>
  <c r="U304" i="1"/>
  <c r="U305" i="1"/>
  <c r="U97" i="1"/>
  <c r="U306" i="1"/>
  <c r="U98" i="1"/>
  <c r="U307" i="1"/>
  <c r="U99" i="1"/>
  <c r="U100" i="1"/>
  <c r="U308" i="1"/>
  <c r="U309" i="1"/>
  <c r="U101" i="1"/>
  <c r="U310" i="1"/>
  <c r="U102" i="1"/>
  <c r="U311" i="1"/>
  <c r="U103" i="1"/>
  <c r="U312" i="1"/>
  <c r="U313" i="1"/>
  <c r="U104" i="1"/>
  <c r="U314" i="1"/>
  <c r="U315" i="1"/>
  <c r="U316" i="1"/>
  <c r="U317" i="1"/>
  <c r="U105" i="1"/>
  <c r="U318" i="1"/>
  <c r="U319" i="1"/>
  <c r="U106" i="1"/>
  <c r="U107" i="1"/>
  <c r="U108" i="1"/>
  <c r="U320" i="1"/>
  <c r="U321" i="1"/>
  <c r="U109" i="1"/>
  <c r="U110" i="1"/>
  <c r="U322" i="1"/>
  <c r="U111" i="1"/>
  <c r="U323" i="1"/>
  <c r="U112" i="1"/>
  <c r="U324" i="1"/>
  <c r="U113" i="1"/>
  <c r="U114" i="1"/>
  <c r="U325" i="1"/>
  <c r="U326" i="1"/>
  <c r="U115" i="1"/>
  <c r="U327" i="1"/>
  <c r="U116" i="1"/>
  <c r="U117" i="1"/>
  <c r="U118" i="1"/>
  <c r="U328" i="1"/>
  <c r="U119" i="1"/>
  <c r="U120" i="1"/>
  <c r="U329" i="1"/>
  <c r="U121" i="1"/>
  <c r="U122" i="1"/>
  <c r="U330" i="1"/>
  <c r="U331" i="1"/>
  <c r="U123" i="1"/>
  <c r="U332" i="1"/>
  <c r="U333" i="1"/>
  <c r="U124" i="1"/>
  <c r="U334" i="1"/>
  <c r="U125" i="1"/>
  <c r="U335" i="1"/>
  <c r="U126" i="1"/>
  <c r="U336" i="1"/>
  <c r="U127" i="1"/>
  <c r="U337" i="1"/>
  <c r="U128" i="1"/>
  <c r="U129" i="1"/>
  <c r="U338" i="1"/>
  <c r="U130" i="1"/>
  <c r="U131" i="1"/>
  <c r="U339" i="1"/>
  <c r="U132" i="1"/>
  <c r="U133" i="1"/>
  <c r="U340" i="1"/>
  <c r="U134" i="1"/>
  <c r="U341" i="1"/>
  <c r="U135" i="1"/>
  <c r="U136" i="1"/>
  <c r="U342" i="1"/>
  <c r="U137" i="1"/>
  <c r="U343" i="1"/>
  <c r="U344" i="1"/>
  <c r="U138" i="1"/>
  <c r="U139" i="1"/>
  <c r="U345" i="1"/>
  <c r="U346" i="1"/>
  <c r="U140" i="1"/>
  <c r="U141" i="1"/>
  <c r="U142" i="1"/>
  <c r="U143" i="1"/>
  <c r="U144" i="1"/>
  <c r="U347" i="1"/>
  <c r="U145" i="1"/>
  <c r="U146" i="1"/>
  <c r="U147" i="1"/>
  <c r="U148" i="1"/>
  <c r="U348" i="1"/>
  <c r="U149" i="1"/>
  <c r="U349" i="1"/>
  <c r="U350" i="1"/>
  <c r="U150" i="1"/>
  <c r="U351" i="1"/>
  <c r="U151" i="1"/>
  <c r="U152" i="1"/>
  <c r="U352" i="1"/>
  <c r="U353" i="1"/>
  <c r="U354" i="1"/>
  <c r="U355" i="1"/>
  <c r="U153" i="1"/>
  <c r="U154" i="1"/>
  <c r="U155" i="1"/>
  <c r="U356" i="1"/>
  <c r="U357" i="1"/>
  <c r="U358" i="1"/>
  <c r="U359" i="1"/>
  <c r="U156" i="1"/>
  <c r="U360" i="1"/>
  <c r="U361" i="1"/>
  <c r="U157" i="1"/>
  <c r="U158" i="1"/>
  <c r="U362" i="1"/>
  <c r="U363" i="1"/>
  <c r="U159" i="1"/>
  <c r="U364" i="1"/>
  <c r="U160" i="1"/>
  <c r="U365" i="1"/>
  <c r="U161" i="1"/>
  <c r="U366" i="1"/>
  <c r="U162" i="1"/>
  <c r="U163" i="1"/>
  <c r="U367" i="1"/>
  <c r="U164" i="1"/>
  <c r="U165" i="1"/>
  <c r="U166" i="1"/>
  <c r="U167" i="1"/>
  <c r="U368" i="1"/>
  <c r="U369" i="1"/>
  <c r="U168" i="1"/>
  <c r="U169" i="1"/>
  <c r="U370" i="1"/>
  <c r="U170" i="1"/>
  <c r="U371" i="1"/>
  <c r="U171" i="1"/>
  <c r="U372" i="1"/>
  <c r="U172" i="1"/>
  <c r="U173" i="1"/>
  <c r="U373" i="1"/>
  <c r="U174" i="1"/>
  <c r="U175" i="1"/>
  <c r="U374" i="1"/>
  <c r="U176" i="1"/>
  <c r="U177" i="1"/>
  <c r="U178" i="1"/>
  <c r="U179" i="1"/>
  <c r="U375" i="1"/>
  <c r="U180" i="1"/>
  <c r="U181" i="1"/>
  <c r="U182" i="1"/>
  <c r="U376" i="1"/>
  <c r="U183" i="1"/>
  <c r="U184" i="1"/>
  <c r="U377" i="1"/>
  <c r="U185" i="1"/>
  <c r="U186" i="1"/>
  <c r="U378" i="1"/>
  <c r="U187" i="1"/>
  <c r="U188" i="1"/>
  <c r="U189" i="1"/>
  <c r="U379" i="1"/>
  <c r="U190" i="1"/>
  <c r="U191" i="1"/>
  <c r="U192" i="1"/>
  <c r="U380" i="1"/>
  <c r="U193" i="1"/>
  <c r="U381" i="1"/>
  <c r="U194" i="1"/>
  <c r="U195" i="1"/>
  <c r="U196" i="1"/>
  <c r="U382" i="1"/>
  <c r="U383" i="1"/>
  <c r="U197" i="1"/>
  <c r="U198" i="1"/>
  <c r="U384" i="1"/>
  <c r="U199" i="1"/>
  <c r="U385" i="1"/>
  <c r="U386" i="1"/>
  <c r="U200" i="1"/>
  <c r="U201" i="1"/>
  <c r="U387" i="1"/>
  <c r="U388" i="1"/>
  <c r="U202" i="1"/>
  <c r="U203" i="1"/>
  <c r="U389" i="1"/>
  <c r="U204" i="1"/>
  <c r="U390" i="1"/>
  <c r="U205" i="1"/>
  <c r="U391" i="1"/>
  <c r="U206" i="1"/>
  <c r="U207" i="1"/>
  <c r="U208" i="1"/>
  <c r="U392" i="1"/>
  <c r="U209" i="1"/>
  <c r="U393" i="1"/>
  <c r="U394" i="1"/>
  <c r="U395" i="1"/>
  <c r="U396" i="1"/>
  <c r="U210" i="1"/>
  <c r="U211" i="1"/>
  <c r="U397" i="1"/>
  <c r="U398" i="1"/>
  <c r="V2" i="1"/>
  <c r="U2" i="1"/>
  <c r="T3" i="1"/>
  <c r="S3" i="1" s="1"/>
  <c r="T212" i="1"/>
  <c r="T213" i="1"/>
  <c r="T4" i="1"/>
  <c r="T5" i="1"/>
  <c r="T6" i="1"/>
  <c r="T7" i="1"/>
  <c r="T214" i="1"/>
  <c r="T8" i="1"/>
  <c r="T215" i="1"/>
  <c r="T9" i="1"/>
  <c r="T216" i="1"/>
  <c r="T217" i="1"/>
  <c r="T218" i="1"/>
  <c r="T219" i="1"/>
  <c r="T220" i="1"/>
  <c r="T221" i="1"/>
  <c r="T222" i="1"/>
  <c r="T223" i="1"/>
  <c r="T224" i="1"/>
  <c r="T10" i="1"/>
  <c r="T11" i="1"/>
  <c r="T225" i="1"/>
  <c r="T12" i="1"/>
  <c r="T226" i="1"/>
  <c r="T227" i="1"/>
  <c r="T13" i="1"/>
  <c r="T228" i="1"/>
  <c r="T229" i="1"/>
  <c r="T14" i="1"/>
  <c r="T15" i="1"/>
  <c r="T16" i="1"/>
  <c r="T17" i="1"/>
  <c r="T18" i="1"/>
  <c r="T230" i="1"/>
  <c r="T231" i="1"/>
  <c r="T232" i="1"/>
  <c r="T19" i="1"/>
  <c r="T233" i="1"/>
  <c r="T234" i="1"/>
  <c r="T20" i="1"/>
  <c r="T235" i="1"/>
  <c r="T21" i="1"/>
  <c r="T22" i="1"/>
  <c r="T236" i="1"/>
  <c r="T237" i="1"/>
  <c r="T23" i="1"/>
  <c r="T238" i="1"/>
  <c r="T24" i="1"/>
  <c r="T239" i="1"/>
  <c r="T25" i="1"/>
  <c r="T240" i="1"/>
  <c r="T26" i="1"/>
  <c r="T27" i="1"/>
  <c r="T28" i="1"/>
  <c r="T29" i="1"/>
  <c r="T241" i="1"/>
  <c r="T242" i="1"/>
  <c r="T30" i="1"/>
  <c r="T31" i="1"/>
  <c r="T243" i="1"/>
  <c r="T32" i="1"/>
  <c r="T33" i="1"/>
  <c r="T244" i="1"/>
  <c r="T34" i="1"/>
  <c r="T245" i="1"/>
  <c r="T246" i="1"/>
  <c r="T35" i="1"/>
  <c r="T36" i="1"/>
  <c r="T37" i="1"/>
  <c r="T247" i="1"/>
  <c r="T248" i="1"/>
  <c r="T249" i="1"/>
  <c r="T38" i="1"/>
  <c r="T39" i="1"/>
  <c r="T40" i="1"/>
  <c r="T250" i="1"/>
  <c r="T251" i="1"/>
  <c r="T41" i="1"/>
  <c r="T42" i="1"/>
  <c r="T252" i="1"/>
  <c r="T253" i="1"/>
  <c r="T254" i="1"/>
  <c r="T43" i="1"/>
  <c r="T255" i="1"/>
  <c r="T44" i="1"/>
  <c r="T45" i="1"/>
  <c r="T256" i="1"/>
  <c r="T257" i="1"/>
  <c r="T46" i="1"/>
  <c r="T258" i="1"/>
  <c r="T259" i="1"/>
  <c r="T260" i="1"/>
  <c r="T261" i="1"/>
  <c r="T47" i="1"/>
  <c r="T262" i="1"/>
  <c r="T48" i="1"/>
  <c r="T263" i="1"/>
  <c r="T264" i="1"/>
  <c r="T49" i="1"/>
  <c r="T265" i="1"/>
  <c r="T50" i="1"/>
  <c r="T266" i="1"/>
  <c r="T51" i="1"/>
  <c r="T267" i="1"/>
  <c r="T52" i="1"/>
  <c r="T53" i="1"/>
  <c r="T54" i="1"/>
  <c r="T268" i="1"/>
  <c r="T55" i="1"/>
  <c r="T56" i="1"/>
  <c r="T269" i="1"/>
  <c r="T270" i="1"/>
  <c r="T57" i="1"/>
  <c r="T58" i="1"/>
  <c r="T271" i="1"/>
  <c r="T59" i="1"/>
  <c r="T272" i="1"/>
  <c r="T273" i="1"/>
  <c r="T274" i="1"/>
  <c r="T60" i="1"/>
  <c r="T275" i="1"/>
  <c r="T61" i="1"/>
  <c r="T62" i="1"/>
  <c r="T63" i="1"/>
  <c r="T64" i="1"/>
  <c r="T65" i="1"/>
  <c r="T276" i="1"/>
  <c r="T66" i="1"/>
  <c r="T67" i="1"/>
  <c r="T277" i="1"/>
  <c r="T278" i="1"/>
  <c r="T68" i="1"/>
  <c r="T69" i="1"/>
  <c r="T70" i="1"/>
  <c r="T279" i="1"/>
  <c r="T71" i="1"/>
  <c r="T280" i="1"/>
  <c r="T281" i="1"/>
  <c r="T282" i="1"/>
  <c r="T72" i="1"/>
  <c r="T283" i="1"/>
  <c r="T73" i="1"/>
  <c r="T284" i="1"/>
  <c r="T74" i="1"/>
  <c r="T75" i="1"/>
  <c r="T76" i="1"/>
  <c r="T77" i="1"/>
  <c r="T285" i="1"/>
  <c r="T78" i="1"/>
  <c r="T79" i="1"/>
  <c r="T286" i="1"/>
  <c r="T80" i="1"/>
  <c r="T287" i="1"/>
  <c r="T81" i="1"/>
  <c r="T288" i="1"/>
  <c r="T289" i="1"/>
  <c r="T290" i="1"/>
  <c r="T291" i="1"/>
  <c r="T82" i="1"/>
  <c r="T83" i="1"/>
  <c r="T292" i="1"/>
  <c r="T293" i="1"/>
  <c r="T294" i="1"/>
  <c r="T295" i="1"/>
  <c r="T84" i="1"/>
  <c r="T85" i="1"/>
  <c r="T86" i="1"/>
  <c r="T296" i="1"/>
  <c r="T87" i="1"/>
  <c r="T88" i="1"/>
  <c r="T89" i="1"/>
  <c r="T90" i="1"/>
  <c r="T297" i="1"/>
  <c r="T91" i="1"/>
  <c r="T298" i="1"/>
  <c r="T299" i="1"/>
  <c r="T92" i="1"/>
  <c r="T300" i="1"/>
  <c r="T93" i="1"/>
  <c r="T301" i="1"/>
  <c r="T302" i="1"/>
  <c r="T303" i="1"/>
  <c r="T94" i="1"/>
  <c r="T95" i="1"/>
  <c r="T96" i="1"/>
  <c r="T304" i="1"/>
  <c r="T305" i="1"/>
  <c r="T97" i="1"/>
  <c r="T306" i="1"/>
  <c r="T98" i="1"/>
  <c r="T307" i="1"/>
  <c r="T99" i="1"/>
  <c r="T100" i="1"/>
  <c r="T308" i="1"/>
  <c r="T309" i="1"/>
  <c r="T101" i="1"/>
  <c r="T310" i="1"/>
  <c r="T102" i="1"/>
  <c r="T311" i="1"/>
  <c r="T103" i="1"/>
  <c r="T312" i="1"/>
  <c r="T313" i="1"/>
  <c r="T104" i="1"/>
  <c r="T314" i="1"/>
  <c r="T315" i="1"/>
  <c r="T316" i="1"/>
  <c r="T317" i="1"/>
  <c r="T105" i="1"/>
  <c r="T318" i="1"/>
  <c r="T319" i="1"/>
  <c r="T106" i="1"/>
  <c r="T107" i="1"/>
  <c r="T108" i="1"/>
  <c r="T320" i="1"/>
  <c r="T321" i="1"/>
  <c r="T109" i="1"/>
  <c r="T110" i="1"/>
  <c r="T322" i="1"/>
  <c r="T111" i="1"/>
  <c r="T323" i="1"/>
  <c r="T112" i="1"/>
  <c r="T324" i="1"/>
  <c r="T113" i="1"/>
  <c r="T114" i="1"/>
  <c r="T325" i="1"/>
  <c r="T326" i="1"/>
  <c r="T115" i="1"/>
  <c r="T327" i="1"/>
  <c r="T116" i="1"/>
  <c r="T117" i="1"/>
  <c r="T118" i="1"/>
  <c r="T328" i="1"/>
  <c r="T119" i="1"/>
  <c r="T120" i="1"/>
  <c r="T329" i="1"/>
  <c r="T121" i="1"/>
  <c r="T122" i="1"/>
  <c r="T330" i="1"/>
  <c r="T331" i="1"/>
  <c r="T123" i="1"/>
  <c r="T332" i="1"/>
  <c r="T333" i="1"/>
  <c r="T124" i="1"/>
  <c r="T334" i="1"/>
  <c r="T125" i="1"/>
  <c r="T335" i="1"/>
  <c r="T126" i="1"/>
  <c r="T336" i="1"/>
  <c r="T127" i="1"/>
  <c r="T337" i="1"/>
  <c r="T128" i="1"/>
  <c r="T129" i="1"/>
  <c r="T338" i="1"/>
  <c r="T130" i="1"/>
  <c r="T131" i="1"/>
  <c r="T339" i="1"/>
  <c r="T132" i="1"/>
  <c r="T133" i="1"/>
  <c r="T340" i="1"/>
  <c r="T134" i="1"/>
  <c r="T341" i="1"/>
  <c r="T135" i="1"/>
  <c r="T136" i="1"/>
  <c r="T342" i="1"/>
  <c r="T137" i="1"/>
  <c r="T343" i="1"/>
  <c r="T344" i="1"/>
  <c r="T138" i="1"/>
  <c r="T139" i="1"/>
  <c r="T345" i="1"/>
  <c r="T346" i="1"/>
  <c r="T140" i="1"/>
  <c r="T141" i="1"/>
  <c r="T142" i="1"/>
  <c r="T143" i="1"/>
  <c r="T144" i="1"/>
  <c r="T347" i="1"/>
  <c r="T145" i="1"/>
  <c r="T146" i="1"/>
  <c r="T147" i="1"/>
  <c r="T148" i="1"/>
  <c r="T348" i="1"/>
  <c r="T149" i="1"/>
  <c r="T349" i="1"/>
  <c r="T350" i="1"/>
  <c r="T150" i="1"/>
  <c r="T351" i="1"/>
  <c r="T151" i="1"/>
  <c r="T152" i="1"/>
  <c r="T352" i="1"/>
  <c r="T353" i="1"/>
  <c r="T354" i="1"/>
  <c r="T355" i="1"/>
  <c r="T153" i="1"/>
  <c r="T154" i="1"/>
  <c r="T155" i="1"/>
  <c r="T356" i="1"/>
  <c r="T357" i="1"/>
  <c r="T358" i="1"/>
  <c r="T359" i="1"/>
  <c r="T156" i="1"/>
  <c r="T360" i="1"/>
  <c r="T361" i="1"/>
  <c r="T157" i="1"/>
  <c r="T158" i="1"/>
  <c r="T362" i="1"/>
  <c r="T363" i="1"/>
  <c r="T159" i="1"/>
  <c r="T364" i="1"/>
  <c r="T160" i="1"/>
  <c r="T365" i="1"/>
  <c r="T161" i="1"/>
  <c r="T366" i="1"/>
  <c r="T162" i="1"/>
  <c r="T163" i="1"/>
  <c r="T367" i="1"/>
  <c r="T164" i="1"/>
  <c r="T165" i="1"/>
  <c r="T166" i="1"/>
  <c r="T167" i="1"/>
  <c r="T368" i="1"/>
  <c r="T369" i="1"/>
  <c r="T168" i="1"/>
  <c r="T169" i="1"/>
  <c r="T370" i="1"/>
  <c r="T170" i="1"/>
  <c r="T371" i="1"/>
  <c r="T171" i="1"/>
  <c r="T372" i="1"/>
  <c r="T172" i="1"/>
  <c r="T173" i="1"/>
  <c r="T373" i="1"/>
  <c r="T174" i="1"/>
  <c r="T175" i="1"/>
  <c r="T374" i="1"/>
  <c r="T176" i="1"/>
  <c r="T177" i="1"/>
  <c r="T178" i="1"/>
  <c r="T179" i="1"/>
  <c r="T375" i="1"/>
  <c r="T180" i="1"/>
  <c r="T181" i="1"/>
  <c r="T182" i="1"/>
  <c r="T376" i="1"/>
  <c r="T183" i="1"/>
  <c r="T184" i="1"/>
  <c r="T377" i="1"/>
  <c r="T185" i="1"/>
  <c r="T186" i="1"/>
  <c r="T378" i="1"/>
  <c r="T187" i="1"/>
  <c r="T188" i="1"/>
  <c r="T189" i="1"/>
  <c r="T379" i="1"/>
  <c r="T190" i="1"/>
  <c r="T191" i="1"/>
  <c r="T192" i="1"/>
  <c r="T380" i="1"/>
  <c r="T193" i="1"/>
  <c r="T381" i="1"/>
  <c r="T194" i="1"/>
  <c r="T195" i="1"/>
  <c r="T196" i="1"/>
  <c r="T382" i="1"/>
  <c r="T383" i="1"/>
  <c r="T197" i="1"/>
  <c r="T198" i="1"/>
  <c r="T384" i="1"/>
  <c r="T199" i="1"/>
  <c r="T385" i="1"/>
  <c r="T386" i="1"/>
  <c r="T200" i="1"/>
  <c r="T201" i="1"/>
  <c r="T387" i="1"/>
  <c r="T388" i="1"/>
  <c r="T202" i="1"/>
  <c r="T203" i="1"/>
  <c r="T389" i="1"/>
  <c r="T204" i="1"/>
  <c r="T390" i="1"/>
  <c r="T205" i="1"/>
  <c r="T391" i="1"/>
  <c r="T206" i="1"/>
  <c r="T207" i="1"/>
  <c r="T208" i="1"/>
  <c r="T392" i="1"/>
  <c r="T209" i="1"/>
  <c r="T393" i="1"/>
  <c r="T394" i="1"/>
  <c r="T395" i="1"/>
  <c r="T396" i="1"/>
  <c r="T210" i="1"/>
  <c r="T211" i="1"/>
  <c r="T397" i="1"/>
  <c r="T398" i="1"/>
  <c r="T2" i="1"/>
  <c r="S212" i="1"/>
  <c r="S213" i="1"/>
  <c r="S4" i="1"/>
  <c r="S5" i="1"/>
  <c r="S6" i="1"/>
  <c r="S7" i="1"/>
  <c r="S214" i="1"/>
  <c r="S8" i="1"/>
  <c r="S215" i="1"/>
  <c r="S9" i="1"/>
  <c r="S216" i="1"/>
  <c r="S217" i="1"/>
  <c r="S218" i="1"/>
  <c r="S219" i="1"/>
  <c r="S220" i="1"/>
  <c r="S221" i="1"/>
  <c r="S222" i="1"/>
  <c r="S223" i="1"/>
  <c r="S224" i="1"/>
  <c r="S10" i="1"/>
  <c r="S11" i="1"/>
  <c r="S225" i="1"/>
  <c r="S12" i="1"/>
  <c r="S226" i="1"/>
  <c r="S227" i="1"/>
  <c r="S13" i="1"/>
  <c r="S228" i="1"/>
  <c r="S229" i="1"/>
  <c r="S14" i="1"/>
  <c r="S15" i="1"/>
  <c r="S16" i="1"/>
  <c r="S17" i="1"/>
  <c r="S18" i="1"/>
  <c r="S230" i="1"/>
  <c r="S231" i="1"/>
  <c r="S232" i="1"/>
  <c r="S19" i="1"/>
  <c r="S233" i="1"/>
  <c r="S234" i="1"/>
  <c r="S20" i="1"/>
  <c r="S235" i="1"/>
  <c r="S21" i="1"/>
  <c r="S22" i="1"/>
  <c r="S236" i="1"/>
  <c r="S237" i="1"/>
  <c r="S23" i="1"/>
  <c r="S238" i="1"/>
  <c r="S24" i="1"/>
  <c r="S239" i="1"/>
  <c r="S25" i="1"/>
  <c r="S240" i="1"/>
  <c r="S26" i="1"/>
  <c r="S27" i="1"/>
  <c r="S28" i="1"/>
  <c r="S29" i="1"/>
  <c r="S241" i="1"/>
  <c r="S242" i="1"/>
  <c r="S30" i="1"/>
  <c r="S31" i="1"/>
  <c r="S243" i="1"/>
  <c r="S32" i="1"/>
  <c r="S33" i="1"/>
  <c r="S244" i="1"/>
  <c r="S34" i="1"/>
  <c r="S245" i="1"/>
  <c r="S246" i="1"/>
  <c r="S35" i="1"/>
  <c r="S36" i="1"/>
  <c r="S37" i="1"/>
  <c r="S247" i="1"/>
  <c r="S248" i="1"/>
  <c r="S249" i="1"/>
  <c r="S38" i="1"/>
  <c r="S39" i="1"/>
  <c r="S40" i="1"/>
  <c r="S250" i="1"/>
  <c r="S251" i="1"/>
  <c r="S41" i="1"/>
  <c r="S42" i="1"/>
  <c r="S252" i="1"/>
  <c r="S253" i="1"/>
  <c r="S254" i="1"/>
  <c r="S43" i="1"/>
  <c r="S255" i="1"/>
  <c r="S44" i="1"/>
  <c r="S45" i="1"/>
  <c r="S256" i="1"/>
  <c r="S257" i="1"/>
  <c r="S46" i="1"/>
  <c r="S258" i="1"/>
  <c r="S259" i="1"/>
  <c r="S260" i="1"/>
  <c r="S261" i="1"/>
  <c r="S47" i="1"/>
  <c r="S262" i="1"/>
  <c r="S48" i="1"/>
  <c r="S263" i="1"/>
  <c r="S264" i="1"/>
  <c r="S49" i="1"/>
  <c r="S265" i="1"/>
  <c r="S50" i="1"/>
  <c r="S266" i="1"/>
  <c r="S51" i="1"/>
  <c r="S267" i="1"/>
  <c r="S52" i="1"/>
  <c r="S53" i="1"/>
  <c r="S54" i="1"/>
  <c r="S268" i="1"/>
  <c r="S55" i="1"/>
  <c r="S56" i="1"/>
  <c r="S269" i="1"/>
  <c r="S270" i="1"/>
  <c r="S57" i="1"/>
  <c r="S58" i="1"/>
  <c r="S271" i="1"/>
  <c r="S59" i="1"/>
  <c r="S272" i="1"/>
  <c r="S273" i="1"/>
  <c r="S274" i="1"/>
  <c r="S60" i="1"/>
  <c r="S275" i="1"/>
  <c r="S61" i="1"/>
  <c r="S62" i="1"/>
  <c r="S63" i="1"/>
  <c r="S64" i="1"/>
  <c r="S65" i="1"/>
  <c r="S276" i="1"/>
  <c r="S66" i="1"/>
  <c r="S67" i="1"/>
  <c r="S277" i="1"/>
  <c r="S278" i="1"/>
  <c r="S68" i="1"/>
  <c r="S69" i="1"/>
  <c r="S70" i="1"/>
  <c r="S279" i="1"/>
  <c r="S71" i="1"/>
  <c r="S280" i="1"/>
  <c r="S281" i="1"/>
  <c r="S282" i="1"/>
  <c r="S72" i="1"/>
  <c r="S283" i="1"/>
  <c r="S73" i="1"/>
  <c r="S284" i="1"/>
  <c r="S74" i="1"/>
  <c r="S75" i="1"/>
  <c r="S76" i="1"/>
  <c r="S77" i="1"/>
  <c r="S285" i="1"/>
  <c r="S78" i="1"/>
  <c r="S79" i="1"/>
  <c r="S286" i="1"/>
  <c r="S80" i="1"/>
  <c r="S287" i="1"/>
  <c r="S81" i="1"/>
  <c r="S288" i="1"/>
  <c r="S289" i="1"/>
  <c r="S290" i="1"/>
  <c r="S291" i="1"/>
  <c r="S82" i="1"/>
  <c r="S83" i="1"/>
  <c r="S292" i="1"/>
  <c r="S293" i="1"/>
  <c r="S294" i="1"/>
  <c r="S295" i="1"/>
  <c r="S84" i="1"/>
  <c r="S85" i="1"/>
  <c r="S86" i="1"/>
  <c r="S296" i="1"/>
  <c r="S87" i="1"/>
  <c r="S88" i="1"/>
  <c r="S89" i="1"/>
  <c r="S90" i="1"/>
  <c r="S297" i="1"/>
  <c r="S91" i="1"/>
  <c r="S298" i="1"/>
  <c r="S299" i="1"/>
  <c r="S92" i="1"/>
  <c r="S300" i="1"/>
  <c r="S93" i="1"/>
  <c r="S301" i="1"/>
  <c r="S302" i="1"/>
  <c r="S303" i="1"/>
  <c r="S94" i="1"/>
  <c r="S95" i="1"/>
  <c r="S96" i="1"/>
  <c r="S304" i="1"/>
  <c r="S305" i="1"/>
  <c r="S97" i="1"/>
  <c r="S306" i="1"/>
  <c r="S98" i="1"/>
  <c r="S307" i="1"/>
  <c r="S99" i="1"/>
  <c r="S100" i="1"/>
  <c r="S308" i="1"/>
  <c r="S309" i="1"/>
  <c r="S101" i="1"/>
  <c r="S310" i="1"/>
  <c r="S102" i="1"/>
  <c r="S311" i="1"/>
  <c r="S103" i="1"/>
  <c r="S312" i="1"/>
  <c r="S313" i="1"/>
  <c r="S104" i="1"/>
  <c r="S314" i="1"/>
  <c r="S315" i="1"/>
  <c r="S316" i="1"/>
  <c r="S317" i="1"/>
  <c r="S105" i="1"/>
  <c r="S318" i="1"/>
  <c r="S319" i="1"/>
  <c r="S106" i="1"/>
  <c r="S107" i="1"/>
  <c r="S108" i="1"/>
  <c r="S320" i="1"/>
  <c r="S321" i="1"/>
  <c r="S109" i="1"/>
  <c r="S110" i="1"/>
  <c r="S322" i="1"/>
  <c r="S111" i="1"/>
  <c r="S323" i="1"/>
  <c r="S112" i="1"/>
  <c r="S324" i="1"/>
  <c r="S113" i="1"/>
  <c r="S114" i="1"/>
  <c r="S325" i="1"/>
  <c r="S326" i="1"/>
  <c r="S115" i="1"/>
  <c r="S327" i="1"/>
  <c r="S116" i="1"/>
  <c r="S117" i="1"/>
  <c r="S118" i="1"/>
  <c r="S328" i="1"/>
  <c r="S119" i="1"/>
  <c r="S120" i="1"/>
  <c r="S329" i="1"/>
  <c r="S121" i="1"/>
  <c r="S122" i="1"/>
  <c r="S330" i="1"/>
  <c r="S331" i="1"/>
  <c r="S123" i="1"/>
  <c r="S332" i="1"/>
  <c r="S333" i="1"/>
  <c r="S124" i="1"/>
  <c r="S334" i="1"/>
  <c r="S125" i="1"/>
  <c r="S335" i="1"/>
  <c r="S126" i="1"/>
  <c r="S336" i="1"/>
  <c r="S127" i="1"/>
  <c r="S337" i="1"/>
  <c r="S128" i="1"/>
  <c r="S129" i="1"/>
  <c r="S338" i="1"/>
  <c r="S130" i="1"/>
  <c r="S131" i="1"/>
  <c r="S339" i="1"/>
  <c r="S132" i="1"/>
  <c r="S133" i="1"/>
  <c r="S340" i="1"/>
  <c r="S134" i="1"/>
  <c r="S341" i="1"/>
  <c r="S135" i="1"/>
  <c r="S136" i="1"/>
  <c r="S342" i="1"/>
  <c r="S137" i="1"/>
  <c r="S343" i="1"/>
  <c r="S344" i="1"/>
  <c r="S138" i="1"/>
  <c r="S139" i="1"/>
  <c r="S345" i="1"/>
  <c r="S346" i="1"/>
  <c r="S140" i="1"/>
  <c r="S141" i="1"/>
  <c r="S142" i="1"/>
  <c r="S143" i="1"/>
  <c r="S144" i="1"/>
  <c r="S347" i="1"/>
  <c r="S145" i="1"/>
  <c r="S146" i="1"/>
  <c r="S147" i="1"/>
  <c r="S148" i="1"/>
  <c r="S348" i="1"/>
  <c r="S149" i="1"/>
  <c r="S349" i="1"/>
  <c r="S350" i="1"/>
  <c r="S150" i="1"/>
  <c r="S351" i="1"/>
  <c r="S151" i="1"/>
  <c r="S152" i="1"/>
  <c r="S352" i="1"/>
  <c r="S353" i="1"/>
  <c r="S354" i="1"/>
  <c r="S355" i="1"/>
  <c r="S153" i="1"/>
  <c r="S154" i="1"/>
  <c r="S155" i="1"/>
  <c r="S356" i="1"/>
  <c r="S357" i="1"/>
  <c r="S358" i="1"/>
  <c r="S359" i="1"/>
  <c r="S156" i="1"/>
  <c r="S360" i="1"/>
  <c r="S361" i="1"/>
  <c r="S157" i="1"/>
  <c r="S158" i="1"/>
  <c r="S362" i="1"/>
  <c r="S363" i="1"/>
  <c r="S159" i="1"/>
  <c r="S364" i="1"/>
  <c r="S160" i="1"/>
  <c r="S365" i="1"/>
  <c r="S161" i="1"/>
  <c r="S366" i="1"/>
  <c r="S162" i="1"/>
  <c r="S163" i="1"/>
  <c r="S367" i="1"/>
  <c r="S164" i="1"/>
  <c r="S165" i="1"/>
  <c r="S166" i="1"/>
  <c r="S167" i="1"/>
  <c r="S368" i="1"/>
  <c r="S369" i="1"/>
  <c r="S168" i="1"/>
  <c r="S169" i="1"/>
  <c r="S370" i="1"/>
  <c r="S170" i="1"/>
  <c r="S371" i="1"/>
  <c r="S171" i="1"/>
  <c r="S372" i="1"/>
  <c r="S172" i="1"/>
  <c r="S173" i="1"/>
  <c r="S373" i="1"/>
  <c r="S174" i="1"/>
  <c r="S175" i="1"/>
  <c r="S374" i="1"/>
  <c r="S176" i="1"/>
  <c r="S177" i="1"/>
  <c r="S178" i="1"/>
  <c r="S179" i="1"/>
  <c r="S375" i="1"/>
  <c r="S180" i="1"/>
  <c r="S181" i="1"/>
  <c r="S182" i="1"/>
  <c r="S376" i="1"/>
  <c r="S183" i="1"/>
  <c r="S184" i="1"/>
  <c r="S377" i="1"/>
  <c r="S185" i="1"/>
  <c r="S186" i="1"/>
  <c r="S378" i="1"/>
  <c r="S187" i="1"/>
  <c r="S188" i="1"/>
  <c r="S189" i="1"/>
  <c r="S379" i="1"/>
  <c r="S190" i="1"/>
  <c r="S191" i="1"/>
  <c r="S192" i="1"/>
  <c r="S380" i="1"/>
  <c r="S193" i="1"/>
  <c r="S381" i="1"/>
  <c r="S194" i="1"/>
  <c r="S195" i="1"/>
  <c r="S196" i="1"/>
  <c r="S382" i="1"/>
  <c r="S383" i="1"/>
  <c r="S197" i="1"/>
  <c r="S198" i="1"/>
  <c r="S384" i="1"/>
  <c r="S199" i="1"/>
  <c r="S385" i="1"/>
  <c r="S386" i="1"/>
  <c r="S200" i="1"/>
  <c r="S201" i="1"/>
  <c r="S387" i="1"/>
  <c r="S388" i="1"/>
  <c r="S202" i="1"/>
  <c r="S203" i="1"/>
  <c r="S389" i="1"/>
  <c r="S204" i="1"/>
  <c r="S390" i="1"/>
  <c r="S205" i="1"/>
  <c r="S391" i="1"/>
  <c r="S206" i="1"/>
  <c r="S207" i="1"/>
  <c r="S208" i="1"/>
  <c r="S392" i="1"/>
  <c r="S209" i="1"/>
  <c r="S393" i="1"/>
  <c r="S394" i="1"/>
  <c r="S395" i="1"/>
  <c r="S396" i="1"/>
  <c r="S210" i="1"/>
  <c r="S211" i="1"/>
  <c r="S397" i="1"/>
  <c r="S398" i="1"/>
  <c r="S2" i="1"/>
  <c r="Q2" i="1"/>
  <c r="R3" i="1"/>
  <c r="R212" i="1"/>
  <c r="R213" i="1"/>
  <c r="R4" i="1"/>
  <c r="R5" i="1"/>
  <c r="R6" i="1"/>
  <c r="R7" i="1"/>
  <c r="R214" i="1"/>
  <c r="R8" i="1"/>
  <c r="R215" i="1"/>
  <c r="R9" i="1"/>
  <c r="R216" i="1"/>
  <c r="R217" i="1"/>
  <c r="R218" i="1"/>
  <c r="R219" i="1"/>
  <c r="R220" i="1"/>
  <c r="R221" i="1"/>
  <c r="R222" i="1"/>
  <c r="R223" i="1"/>
  <c r="R224" i="1"/>
  <c r="R10" i="1"/>
  <c r="R11" i="1"/>
  <c r="R225" i="1"/>
  <c r="R12" i="1"/>
  <c r="R226" i="1"/>
  <c r="R227" i="1"/>
  <c r="R13" i="1"/>
  <c r="R228" i="1"/>
  <c r="R229" i="1"/>
  <c r="R14" i="1"/>
  <c r="R15" i="1"/>
  <c r="R16" i="1"/>
  <c r="R17" i="1"/>
  <c r="R18" i="1"/>
  <c r="R230" i="1"/>
  <c r="R231" i="1"/>
  <c r="R232" i="1"/>
  <c r="R19" i="1"/>
  <c r="R233" i="1"/>
  <c r="R234" i="1"/>
  <c r="R20" i="1"/>
  <c r="R235" i="1"/>
  <c r="R21" i="1"/>
  <c r="R22" i="1"/>
  <c r="R236" i="1"/>
  <c r="R237" i="1"/>
  <c r="R23" i="1"/>
  <c r="R238" i="1"/>
  <c r="R24" i="1"/>
  <c r="R239" i="1"/>
  <c r="R25" i="1"/>
  <c r="R240" i="1"/>
  <c r="R26" i="1"/>
  <c r="R27" i="1"/>
  <c r="R28" i="1"/>
  <c r="R29" i="1"/>
  <c r="R241" i="1"/>
  <c r="R242" i="1"/>
  <c r="R30" i="1"/>
  <c r="R31" i="1"/>
  <c r="R243" i="1"/>
  <c r="R32" i="1"/>
  <c r="R33" i="1"/>
  <c r="R244" i="1"/>
  <c r="R34" i="1"/>
  <c r="R245" i="1"/>
  <c r="R246" i="1"/>
  <c r="R35" i="1"/>
  <c r="R36" i="1"/>
  <c r="R37" i="1"/>
  <c r="R247" i="1"/>
  <c r="R248" i="1"/>
  <c r="R249" i="1"/>
  <c r="R38" i="1"/>
  <c r="R39" i="1"/>
  <c r="R40" i="1"/>
  <c r="R250" i="1"/>
  <c r="R251" i="1"/>
  <c r="R41" i="1"/>
  <c r="R42" i="1"/>
  <c r="R252" i="1"/>
  <c r="R253" i="1"/>
  <c r="R254" i="1"/>
  <c r="R43" i="1"/>
  <c r="R255" i="1"/>
  <c r="R44" i="1"/>
  <c r="R45" i="1"/>
  <c r="R256" i="1"/>
  <c r="R257" i="1"/>
  <c r="R46" i="1"/>
  <c r="R258" i="1"/>
  <c r="R259" i="1"/>
  <c r="R260" i="1"/>
  <c r="R261" i="1"/>
  <c r="R47" i="1"/>
  <c r="R262" i="1"/>
  <c r="R48" i="1"/>
  <c r="R263" i="1"/>
  <c r="R264" i="1"/>
  <c r="R49" i="1"/>
  <c r="R265" i="1"/>
  <c r="R50" i="1"/>
  <c r="R266" i="1"/>
  <c r="R51" i="1"/>
  <c r="R267" i="1"/>
  <c r="R52" i="1"/>
  <c r="R53" i="1"/>
  <c r="R54" i="1"/>
  <c r="R268" i="1"/>
  <c r="R55" i="1"/>
  <c r="R56" i="1"/>
  <c r="R269" i="1"/>
  <c r="R270" i="1"/>
  <c r="R57" i="1"/>
  <c r="R58" i="1"/>
  <c r="R271" i="1"/>
  <c r="R59" i="1"/>
  <c r="R272" i="1"/>
  <c r="R273" i="1"/>
  <c r="R274" i="1"/>
  <c r="R60" i="1"/>
  <c r="R275" i="1"/>
  <c r="R61" i="1"/>
  <c r="R62" i="1"/>
  <c r="R63" i="1"/>
  <c r="R64" i="1"/>
  <c r="R65" i="1"/>
  <c r="R276" i="1"/>
  <c r="R66" i="1"/>
  <c r="R67" i="1"/>
  <c r="R277" i="1"/>
  <c r="R278" i="1"/>
  <c r="R68" i="1"/>
  <c r="R69" i="1"/>
  <c r="R70" i="1"/>
  <c r="R279" i="1"/>
  <c r="R71" i="1"/>
  <c r="R280" i="1"/>
  <c r="R281" i="1"/>
  <c r="R282" i="1"/>
  <c r="R72" i="1"/>
  <c r="R283" i="1"/>
  <c r="R73" i="1"/>
  <c r="R284" i="1"/>
  <c r="R74" i="1"/>
  <c r="R75" i="1"/>
  <c r="R76" i="1"/>
  <c r="R77" i="1"/>
  <c r="R285" i="1"/>
  <c r="R78" i="1"/>
  <c r="R79" i="1"/>
  <c r="R286" i="1"/>
  <c r="R80" i="1"/>
  <c r="R287" i="1"/>
  <c r="R81" i="1"/>
  <c r="R288" i="1"/>
  <c r="R289" i="1"/>
  <c r="R290" i="1"/>
  <c r="R291" i="1"/>
  <c r="R82" i="1"/>
  <c r="R83" i="1"/>
  <c r="R292" i="1"/>
  <c r="R293" i="1"/>
  <c r="R294" i="1"/>
  <c r="R295" i="1"/>
  <c r="R84" i="1"/>
  <c r="R85" i="1"/>
  <c r="R86" i="1"/>
  <c r="R296" i="1"/>
  <c r="R87" i="1"/>
  <c r="R88" i="1"/>
  <c r="R89" i="1"/>
  <c r="R90" i="1"/>
  <c r="R297" i="1"/>
  <c r="R91" i="1"/>
  <c r="R298" i="1"/>
  <c r="R299" i="1"/>
  <c r="R92" i="1"/>
  <c r="R300" i="1"/>
  <c r="R93" i="1"/>
  <c r="R301" i="1"/>
  <c r="R302" i="1"/>
  <c r="R303" i="1"/>
  <c r="R94" i="1"/>
  <c r="R95" i="1"/>
  <c r="R96" i="1"/>
  <c r="R304" i="1"/>
  <c r="R305" i="1"/>
  <c r="R97" i="1"/>
  <c r="R306" i="1"/>
  <c r="R98" i="1"/>
  <c r="R307" i="1"/>
  <c r="R99" i="1"/>
  <c r="R100" i="1"/>
  <c r="R308" i="1"/>
  <c r="R309" i="1"/>
  <c r="R101" i="1"/>
  <c r="R310" i="1"/>
  <c r="R102" i="1"/>
  <c r="R311" i="1"/>
  <c r="R103" i="1"/>
  <c r="R312" i="1"/>
  <c r="R313" i="1"/>
  <c r="R104" i="1"/>
  <c r="R314" i="1"/>
  <c r="R315" i="1"/>
  <c r="R316" i="1"/>
  <c r="R317" i="1"/>
  <c r="R105" i="1"/>
  <c r="R318" i="1"/>
  <c r="R319" i="1"/>
  <c r="R106" i="1"/>
  <c r="R107" i="1"/>
  <c r="R108" i="1"/>
  <c r="R320" i="1"/>
  <c r="R321" i="1"/>
  <c r="R109" i="1"/>
  <c r="R110" i="1"/>
  <c r="R322" i="1"/>
  <c r="R111" i="1"/>
  <c r="R323" i="1"/>
  <c r="R112" i="1"/>
  <c r="R324" i="1"/>
  <c r="R113" i="1"/>
  <c r="R114" i="1"/>
  <c r="R325" i="1"/>
  <c r="R326" i="1"/>
  <c r="R115" i="1"/>
  <c r="R327" i="1"/>
  <c r="R116" i="1"/>
  <c r="R117" i="1"/>
  <c r="R118" i="1"/>
  <c r="R328" i="1"/>
  <c r="R119" i="1"/>
  <c r="R120" i="1"/>
  <c r="R329" i="1"/>
  <c r="R121" i="1"/>
  <c r="R122" i="1"/>
  <c r="R330" i="1"/>
  <c r="R331" i="1"/>
  <c r="R123" i="1"/>
  <c r="R332" i="1"/>
  <c r="R333" i="1"/>
  <c r="R124" i="1"/>
  <c r="R334" i="1"/>
  <c r="R125" i="1"/>
  <c r="R335" i="1"/>
  <c r="R126" i="1"/>
  <c r="R336" i="1"/>
  <c r="R127" i="1"/>
  <c r="R337" i="1"/>
  <c r="R128" i="1"/>
  <c r="R129" i="1"/>
  <c r="R338" i="1"/>
  <c r="R130" i="1"/>
  <c r="R131" i="1"/>
  <c r="R339" i="1"/>
  <c r="R132" i="1"/>
  <c r="R133" i="1"/>
  <c r="R340" i="1"/>
  <c r="R134" i="1"/>
  <c r="R341" i="1"/>
  <c r="R135" i="1"/>
  <c r="R136" i="1"/>
  <c r="R342" i="1"/>
  <c r="R137" i="1"/>
  <c r="R343" i="1"/>
  <c r="R344" i="1"/>
  <c r="R138" i="1"/>
  <c r="R139" i="1"/>
  <c r="R345" i="1"/>
  <c r="R346" i="1"/>
  <c r="R140" i="1"/>
  <c r="R141" i="1"/>
  <c r="R142" i="1"/>
  <c r="R143" i="1"/>
  <c r="R144" i="1"/>
  <c r="R347" i="1"/>
  <c r="R145" i="1"/>
  <c r="R146" i="1"/>
  <c r="R147" i="1"/>
  <c r="R148" i="1"/>
  <c r="R348" i="1"/>
  <c r="R149" i="1"/>
  <c r="R349" i="1"/>
  <c r="R350" i="1"/>
  <c r="R150" i="1"/>
  <c r="R351" i="1"/>
  <c r="R151" i="1"/>
  <c r="R152" i="1"/>
  <c r="R352" i="1"/>
  <c r="R353" i="1"/>
  <c r="R354" i="1"/>
  <c r="R355" i="1"/>
  <c r="R153" i="1"/>
  <c r="R154" i="1"/>
  <c r="R155" i="1"/>
  <c r="R356" i="1"/>
  <c r="R357" i="1"/>
  <c r="R358" i="1"/>
  <c r="R359" i="1"/>
  <c r="R156" i="1"/>
  <c r="R360" i="1"/>
  <c r="R361" i="1"/>
  <c r="R157" i="1"/>
  <c r="R158" i="1"/>
  <c r="R362" i="1"/>
  <c r="R363" i="1"/>
  <c r="R159" i="1"/>
  <c r="R364" i="1"/>
  <c r="R160" i="1"/>
  <c r="R365" i="1"/>
  <c r="R161" i="1"/>
  <c r="R366" i="1"/>
  <c r="R162" i="1"/>
  <c r="R163" i="1"/>
  <c r="R367" i="1"/>
  <c r="R164" i="1"/>
  <c r="R165" i="1"/>
  <c r="R166" i="1"/>
  <c r="R167" i="1"/>
  <c r="R368" i="1"/>
  <c r="R369" i="1"/>
  <c r="R168" i="1"/>
  <c r="R169" i="1"/>
  <c r="R370" i="1"/>
  <c r="R170" i="1"/>
  <c r="R371" i="1"/>
  <c r="R171" i="1"/>
  <c r="R372" i="1"/>
  <c r="R172" i="1"/>
  <c r="R173" i="1"/>
  <c r="R373" i="1"/>
  <c r="R174" i="1"/>
  <c r="R175" i="1"/>
  <c r="R374" i="1"/>
  <c r="R176" i="1"/>
  <c r="R177" i="1"/>
  <c r="R178" i="1"/>
  <c r="R179" i="1"/>
  <c r="R375" i="1"/>
  <c r="R180" i="1"/>
  <c r="R181" i="1"/>
  <c r="R182" i="1"/>
  <c r="R376" i="1"/>
  <c r="R183" i="1"/>
  <c r="R184" i="1"/>
  <c r="R377" i="1"/>
  <c r="R185" i="1"/>
  <c r="R186" i="1"/>
  <c r="R378" i="1"/>
  <c r="R187" i="1"/>
  <c r="R188" i="1"/>
  <c r="R189" i="1"/>
  <c r="R379" i="1"/>
  <c r="R190" i="1"/>
  <c r="R191" i="1"/>
  <c r="R192" i="1"/>
  <c r="R380" i="1"/>
  <c r="R193" i="1"/>
  <c r="R381" i="1"/>
  <c r="R194" i="1"/>
  <c r="R195" i="1"/>
  <c r="R196" i="1"/>
  <c r="R382" i="1"/>
  <c r="R383" i="1"/>
  <c r="R197" i="1"/>
  <c r="R198" i="1"/>
  <c r="R384" i="1"/>
  <c r="R199" i="1"/>
  <c r="R385" i="1"/>
  <c r="R386" i="1"/>
  <c r="R200" i="1"/>
  <c r="R201" i="1"/>
  <c r="R387" i="1"/>
  <c r="R388" i="1"/>
  <c r="R202" i="1"/>
  <c r="R203" i="1"/>
  <c r="R389" i="1"/>
  <c r="R204" i="1"/>
  <c r="R390" i="1"/>
  <c r="R205" i="1"/>
  <c r="R391" i="1"/>
  <c r="R206" i="1"/>
  <c r="R207" i="1"/>
  <c r="R208" i="1"/>
  <c r="R392" i="1"/>
  <c r="R209" i="1"/>
  <c r="R393" i="1"/>
  <c r="R394" i="1"/>
  <c r="R395" i="1"/>
  <c r="R396" i="1"/>
  <c r="R210" i="1"/>
  <c r="R211" i="1"/>
  <c r="R397" i="1"/>
  <c r="R398" i="1"/>
  <c r="R2" i="1"/>
  <c r="N7" i="1"/>
  <c r="O7" i="1"/>
  <c r="P7" i="1"/>
  <c r="Q7" i="1"/>
  <c r="N214" i="1"/>
  <c r="O214" i="1"/>
  <c r="P214" i="1"/>
  <c r="Q214" i="1"/>
  <c r="N8" i="1"/>
  <c r="O8" i="1"/>
  <c r="P8" i="1"/>
  <c r="Q8" i="1"/>
  <c r="N215" i="1"/>
  <c r="O215" i="1"/>
  <c r="P215" i="1"/>
  <c r="Q215" i="1"/>
  <c r="N9" i="1"/>
  <c r="O9" i="1"/>
  <c r="P9" i="1"/>
  <c r="Q9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10" i="1"/>
  <c r="O10" i="1"/>
  <c r="P10" i="1"/>
  <c r="Q10" i="1"/>
  <c r="N11" i="1"/>
  <c r="O11" i="1"/>
  <c r="P11" i="1"/>
  <c r="Q11" i="1"/>
  <c r="N225" i="1"/>
  <c r="O225" i="1"/>
  <c r="P225" i="1"/>
  <c r="Q225" i="1"/>
  <c r="N12" i="1"/>
  <c r="O12" i="1"/>
  <c r="P12" i="1"/>
  <c r="Q12" i="1"/>
  <c r="N226" i="1"/>
  <c r="O226" i="1"/>
  <c r="P226" i="1"/>
  <c r="Q226" i="1"/>
  <c r="N227" i="1"/>
  <c r="O227" i="1"/>
  <c r="P227" i="1"/>
  <c r="Q227" i="1"/>
  <c r="N13" i="1"/>
  <c r="O13" i="1"/>
  <c r="P13" i="1"/>
  <c r="Q13" i="1"/>
  <c r="N228" i="1"/>
  <c r="O228" i="1"/>
  <c r="P228" i="1"/>
  <c r="Q228" i="1"/>
  <c r="N229" i="1"/>
  <c r="O229" i="1"/>
  <c r="P229" i="1"/>
  <c r="Q229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19" i="1"/>
  <c r="O19" i="1"/>
  <c r="P19" i="1"/>
  <c r="Q19" i="1"/>
  <c r="N233" i="1"/>
  <c r="O233" i="1"/>
  <c r="P233" i="1"/>
  <c r="Q233" i="1"/>
  <c r="N234" i="1"/>
  <c r="O234" i="1"/>
  <c r="P234" i="1"/>
  <c r="Q234" i="1"/>
  <c r="N20" i="1"/>
  <c r="O20" i="1"/>
  <c r="P20" i="1"/>
  <c r="Q20" i="1"/>
  <c r="N235" i="1"/>
  <c r="O235" i="1"/>
  <c r="P235" i="1"/>
  <c r="Q235" i="1"/>
  <c r="N21" i="1"/>
  <c r="O21" i="1"/>
  <c r="P21" i="1"/>
  <c r="Q21" i="1"/>
  <c r="N22" i="1"/>
  <c r="O22" i="1"/>
  <c r="P22" i="1"/>
  <c r="Q22" i="1"/>
  <c r="N236" i="1"/>
  <c r="O236" i="1"/>
  <c r="P236" i="1"/>
  <c r="Q236" i="1"/>
  <c r="N237" i="1"/>
  <c r="O237" i="1"/>
  <c r="P237" i="1"/>
  <c r="Q237" i="1"/>
  <c r="N23" i="1"/>
  <c r="O23" i="1"/>
  <c r="P23" i="1"/>
  <c r="Q23" i="1"/>
  <c r="N238" i="1"/>
  <c r="O238" i="1"/>
  <c r="P238" i="1"/>
  <c r="Q238" i="1"/>
  <c r="N24" i="1"/>
  <c r="O24" i="1"/>
  <c r="P24" i="1"/>
  <c r="Q24" i="1"/>
  <c r="N239" i="1"/>
  <c r="O239" i="1"/>
  <c r="P239" i="1"/>
  <c r="Q239" i="1"/>
  <c r="N25" i="1"/>
  <c r="O25" i="1"/>
  <c r="P25" i="1"/>
  <c r="Q25" i="1"/>
  <c r="N240" i="1"/>
  <c r="O240" i="1"/>
  <c r="P240" i="1"/>
  <c r="Q240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241" i="1"/>
  <c r="O241" i="1"/>
  <c r="P241" i="1"/>
  <c r="Q241" i="1"/>
  <c r="N242" i="1"/>
  <c r="O242" i="1"/>
  <c r="P242" i="1"/>
  <c r="Q242" i="1"/>
  <c r="N30" i="1"/>
  <c r="O30" i="1"/>
  <c r="P30" i="1"/>
  <c r="Q30" i="1"/>
  <c r="N31" i="1"/>
  <c r="O31" i="1"/>
  <c r="P31" i="1"/>
  <c r="Q31" i="1"/>
  <c r="N243" i="1"/>
  <c r="O243" i="1"/>
  <c r="P243" i="1"/>
  <c r="Q243" i="1"/>
  <c r="N32" i="1"/>
  <c r="O32" i="1"/>
  <c r="P32" i="1"/>
  <c r="Q32" i="1"/>
  <c r="N33" i="1"/>
  <c r="O33" i="1"/>
  <c r="P33" i="1"/>
  <c r="Q33" i="1"/>
  <c r="N244" i="1"/>
  <c r="O244" i="1"/>
  <c r="P244" i="1"/>
  <c r="Q244" i="1"/>
  <c r="N34" i="1"/>
  <c r="O34" i="1"/>
  <c r="P34" i="1"/>
  <c r="Q34" i="1"/>
  <c r="N245" i="1"/>
  <c r="O245" i="1"/>
  <c r="P245" i="1"/>
  <c r="Q245" i="1"/>
  <c r="N246" i="1"/>
  <c r="O246" i="1"/>
  <c r="P246" i="1"/>
  <c r="Q246" i="1"/>
  <c r="N35" i="1"/>
  <c r="O35" i="1"/>
  <c r="P35" i="1"/>
  <c r="Q35" i="1"/>
  <c r="N36" i="1"/>
  <c r="O36" i="1"/>
  <c r="P36" i="1"/>
  <c r="Q36" i="1"/>
  <c r="N37" i="1"/>
  <c r="O37" i="1"/>
  <c r="P37" i="1"/>
  <c r="Q37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38" i="1"/>
  <c r="O38" i="1"/>
  <c r="P38" i="1"/>
  <c r="Q38" i="1"/>
  <c r="N39" i="1"/>
  <c r="O39" i="1"/>
  <c r="P39" i="1"/>
  <c r="Q39" i="1"/>
  <c r="N40" i="1"/>
  <c r="O40" i="1"/>
  <c r="P40" i="1"/>
  <c r="Q40" i="1"/>
  <c r="N250" i="1"/>
  <c r="O250" i="1"/>
  <c r="P250" i="1"/>
  <c r="Q250" i="1"/>
  <c r="N251" i="1"/>
  <c r="O251" i="1"/>
  <c r="P251" i="1"/>
  <c r="Q251" i="1"/>
  <c r="N41" i="1"/>
  <c r="O41" i="1"/>
  <c r="P41" i="1"/>
  <c r="Q41" i="1"/>
  <c r="N42" i="1"/>
  <c r="O42" i="1"/>
  <c r="P42" i="1"/>
  <c r="Q42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43" i="1"/>
  <c r="O43" i="1"/>
  <c r="P43" i="1"/>
  <c r="Q43" i="1"/>
  <c r="N255" i="1"/>
  <c r="O255" i="1"/>
  <c r="P255" i="1"/>
  <c r="Q255" i="1"/>
  <c r="N44" i="1"/>
  <c r="O44" i="1"/>
  <c r="P44" i="1"/>
  <c r="Q44" i="1"/>
  <c r="N45" i="1"/>
  <c r="O45" i="1"/>
  <c r="P45" i="1"/>
  <c r="Q45" i="1"/>
  <c r="N256" i="1"/>
  <c r="O256" i="1"/>
  <c r="P256" i="1"/>
  <c r="Q256" i="1"/>
  <c r="N257" i="1"/>
  <c r="O257" i="1"/>
  <c r="P257" i="1"/>
  <c r="Q257" i="1"/>
  <c r="N46" i="1"/>
  <c r="O46" i="1"/>
  <c r="P46" i="1"/>
  <c r="Q46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47" i="1"/>
  <c r="O47" i="1"/>
  <c r="P47" i="1"/>
  <c r="Q47" i="1"/>
  <c r="N262" i="1"/>
  <c r="O262" i="1"/>
  <c r="P262" i="1"/>
  <c r="Q262" i="1"/>
  <c r="N48" i="1"/>
  <c r="O48" i="1"/>
  <c r="P48" i="1"/>
  <c r="Q48" i="1"/>
  <c r="N263" i="1"/>
  <c r="O263" i="1"/>
  <c r="P263" i="1"/>
  <c r="Q263" i="1"/>
  <c r="N264" i="1"/>
  <c r="O264" i="1"/>
  <c r="P264" i="1"/>
  <c r="Q264" i="1"/>
  <c r="N49" i="1"/>
  <c r="O49" i="1"/>
  <c r="P49" i="1"/>
  <c r="Q49" i="1"/>
  <c r="N265" i="1"/>
  <c r="O265" i="1"/>
  <c r="P265" i="1"/>
  <c r="Q265" i="1"/>
  <c r="N50" i="1"/>
  <c r="O50" i="1"/>
  <c r="P50" i="1"/>
  <c r="Q50" i="1"/>
  <c r="N266" i="1"/>
  <c r="O266" i="1"/>
  <c r="P266" i="1"/>
  <c r="Q266" i="1"/>
  <c r="N51" i="1"/>
  <c r="O51" i="1"/>
  <c r="P51" i="1"/>
  <c r="Q51" i="1"/>
  <c r="N267" i="1"/>
  <c r="O267" i="1"/>
  <c r="P267" i="1"/>
  <c r="Q267" i="1"/>
  <c r="N52" i="1"/>
  <c r="O52" i="1"/>
  <c r="P52" i="1"/>
  <c r="Q52" i="1"/>
  <c r="N53" i="1"/>
  <c r="O53" i="1"/>
  <c r="P53" i="1"/>
  <c r="Q53" i="1"/>
  <c r="N54" i="1"/>
  <c r="O54" i="1"/>
  <c r="P54" i="1"/>
  <c r="Q54" i="1"/>
  <c r="N268" i="1"/>
  <c r="O268" i="1"/>
  <c r="P268" i="1"/>
  <c r="Q268" i="1"/>
  <c r="N55" i="1"/>
  <c r="O55" i="1"/>
  <c r="P55" i="1"/>
  <c r="Q55" i="1"/>
  <c r="N56" i="1"/>
  <c r="O56" i="1"/>
  <c r="P56" i="1"/>
  <c r="Q56" i="1"/>
  <c r="N269" i="1"/>
  <c r="O269" i="1"/>
  <c r="P269" i="1"/>
  <c r="Q269" i="1"/>
  <c r="N270" i="1"/>
  <c r="O270" i="1"/>
  <c r="P270" i="1"/>
  <c r="Q270" i="1"/>
  <c r="N57" i="1"/>
  <c r="O57" i="1"/>
  <c r="P57" i="1"/>
  <c r="Q57" i="1"/>
  <c r="N58" i="1"/>
  <c r="O58" i="1"/>
  <c r="P58" i="1"/>
  <c r="Q58" i="1"/>
  <c r="N271" i="1"/>
  <c r="O271" i="1"/>
  <c r="P271" i="1"/>
  <c r="Q271" i="1"/>
  <c r="N59" i="1"/>
  <c r="O59" i="1"/>
  <c r="P59" i="1"/>
  <c r="Q59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60" i="1"/>
  <c r="O60" i="1"/>
  <c r="P60" i="1"/>
  <c r="Q60" i="1"/>
  <c r="N275" i="1"/>
  <c r="O275" i="1"/>
  <c r="P275" i="1"/>
  <c r="Q275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276" i="1"/>
  <c r="O276" i="1"/>
  <c r="P276" i="1"/>
  <c r="Q276" i="1"/>
  <c r="N66" i="1"/>
  <c r="O66" i="1"/>
  <c r="P66" i="1"/>
  <c r="Q66" i="1"/>
  <c r="N67" i="1"/>
  <c r="O67" i="1"/>
  <c r="P67" i="1"/>
  <c r="Q67" i="1"/>
  <c r="N277" i="1"/>
  <c r="O277" i="1"/>
  <c r="P277" i="1"/>
  <c r="Q277" i="1"/>
  <c r="N278" i="1"/>
  <c r="O278" i="1"/>
  <c r="P278" i="1"/>
  <c r="Q278" i="1"/>
  <c r="N68" i="1"/>
  <c r="O68" i="1"/>
  <c r="P68" i="1"/>
  <c r="Q68" i="1"/>
  <c r="N69" i="1"/>
  <c r="O69" i="1"/>
  <c r="P69" i="1"/>
  <c r="Q69" i="1"/>
  <c r="N70" i="1"/>
  <c r="O70" i="1"/>
  <c r="P70" i="1"/>
  <c r="Q70" i="1"/>
  <c r="N279" i="1"/>
  <c r="O279" i="1"/>
  <c r="P279" i="1"/>
  <c r="Q279" i="1"/>
  <c r="N71" i="1"/>
  <c r="O71" i="1"/>
  <c r="P71" i="1"/>
  <c r="Q71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72" i="1"/>
  <c r="O72" i="1"/>
  <c r="P72" i="1"/>
  <c r="Q72" i="1"/>
  <c r="N283" i="1"/>
  <c r="O283" i="1"/>
  <c r="P283" i="1"/>
  <c r="Q283" i="1"/>
  <c r="N73" i="1"/>
  <c r="O73" i="1"/>
  <c r="P73" i="1"/>
  <c r="Q73" i="1"/>
  <c r="N284" i="1"/>
  <c r="O284" i="1"/>
  <c r="P284" i="1"/>
  <c r="Q284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285" i="1"/>
  <c r="O285" i="1"/>
  <c r="P285" i="1"/>
  <c r="Q285" i="1"/>
  <c r="N78" i="1"/>
  <c r="O78" i="1"/>
  <c r="P78" i="1"/>
  <c r="Q78" i="1"/>
  <c r="N79" i="1"/>
  <c r="O79" i="1"/>
  <c r="P79" i="1"/>
  <c r="Q79" i="1"/>
  <c r="N286" i="1"/>
  <c r="O286" i="1"/>
  <c r="P286" i="1"/>
  <c r="Q286" i="1"/>
  <c r="N80" i="1"/>
  <c r="O80" i="1"/>
  <c r="P80" i="1"/>
  <c r="Q80" i="1"/>
  <c r="N287" i="1"/>
  <c r="O287" i="1"/>
  <c r="P287" i="1"/>
  <c r="Q287" i="1"/>
  <c r="N81" i="1"/>
  <c r="O81" i="1"/>
  <c r="P81" i="1"/>
  <c r="Q81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82" i="1"/>
  <c r="O82" i="1"/>
  <c r="P82" i="1"/>
  <c r="Q82" i="1"/>
  <c r="N83" i="1"/>
  <c r="O83" i="1"/>
  <c r="P83" i="1"/>
  <c r="Q83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84" i="1"/>
  <c r="O84" i="1"/>
  <c r="P84" i="1"/>
  <c r="Q84" i="1"/>
  <c r="N85" i="1"/>
  <c r="O85" i="1"/>
  <c r="P85" i="1"/>
  <c r="Q85" i="1"/>
  <c r="N86" i="1"/>
  <c r="O86" i="1"/>
  <c r="P86" i="1"/>
  <c r="Q86" i="1"/>
  <c r="N296" i="1"/>
  <c r="O296" i="1"/>
  <c r="P296" i="1"/>
  <c r="Q29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297" i="1"/>
  <c r="O297" i="1"/>
  <c r="P297" i="1"/>
  <c r="Q297" i="1"/>
  <c r="N91" i="1"/>
  <c r="O91" i="1"/>
  <c r="P91" i="1"/>
  <c r="Q91" i="1"/>
  <c r="N298" i="1"/>
  <c r="O298" i="1"/>
  <c r="P298" i="1"/>
  <c r="Q298" i="1"/>
  <c r="N299" i="1"/>
  <c r="O299" i="1"/>
  <c r="P299" i="1"/>
  <c r="Q299" i="1"/>
  <c r="N92" i="1"/>
  <c r="O92" i="1"/>
  <c r="P92" i="1"/>
  <c r="Q92" i="1"/>
  <c r="N300" i="1"/>
  <c r="O300" i="1"/>
  <c r="P300" i="1"/>
  <c r="Q300" i="1"/>
  <c r="N93" i="1"/>
  <c r="O93" i="1"/>
  <c r="P93" i="1"/>
  <c r="Q93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94" i="1"/>
  <c r="O94" i="1"/>
  <c r="P94" i="1"/>
  <c r="Q94" i="1"/>
  <c r="N95" i="1"/>
  <c r="O95" i="1"/>
  <c r="P95" i="1"/>
  <c r="Q95" i="1"/>
  <c r="N96" i="1"/>
  <c r="O96" i="1"/>
  <c r="P96" i="1"/>
  <c r="Q96" i="1"/>
  <c r="N304" i="1"/>
  <c r="O304" i="1"/>
  <c r="P304" i="1"/>
  <c r="Q304" i="1"/>
  <c r="N305" i="1"/>
  <c r="O305" i="1"/>
  <c r="P305" i="1"/>
  <c r="Q305" i="1"/>
  <c r="N97" i="1"/>
  <c r="O97" i="1"/>
  <c r="P97" i="1"/>
  <c r="Q97" i="1"/>
  <c r="N306" i="1"/>
  <c r="O306" i="1"/>
  <c r="P306" i="1"/>
  <c r="Q306" i="1"/>
  <c r="N98" i="1"/>
  <c r="O98" i="1"/>
  <c r="P98" i="1"/>
  <c r="Q98" i="1"/>
  <c r="N307" i="1"/>
  <c r="O307" i="1"/>
  <c r="P307" i="1"/>
  <c r="Q307" i="1"/>
  <c r="N99" i="1"/>
  <c r="O99" i="1"/>
  <c r="P99" i="1"/>
  <c r="Q99" i="1"/>
  <c r="N100" i="1"/>
  <c r="O100" i="1"/>
  <c r="P100" i="1"/>
  <c r="Q100" i="1"/>
  <c r="N308" i="1"/>
  <c r="O308" i="1"/>
  <c r="P308" i="1"/>
  <c r="Q308" i="1"/>
  <c r="N309" i="1"/>
  <c r="O309" i="1"/>
  <c r="P309" i="1"/>
  <c r="Q309" i="1"/>
  <c r="N101" i="1"/>
  <c r="O101" i="1"/>
  <c r="P101" i="1"/>
  <c r="Q101" i="1"/>
  <c r="N310" i="1"/>
  <c r="O310" i="1"/>
  <c r="P310" i="1"/>
  <c r="Q310" i="1"/>
  <c r="N102" i="1"/>
  <c r="O102" i="1"/>
  <c r="P102" i="1"/>
  <c r="Q102" i="1"/>
  <c r="N311" i="1"/>
  <c r="O311" i="1"/>
  <c r="P311" i="1"/>
  <c r="Q311" i="1"/>
  <c r="N103" i="1"/>
  <c r="O103" i="1"/>
  <c r="P103" i="1"/>
  <c r="Q103" i="1"/>
  <c r="N312" i="1"/>
  <c r="O312" i="1"/>
  <c r="P312" i="1"/>
  <c r="Q312" i="1"/>
  <c r="N313" i="1"/>
  <c r="O313" i="1"/>
  <c r="P313" i="1"/>
  <c r="Q313" i="1"/>
  <c r="N104" i="1"/>
  <c r="O104" i="1"/>
  <c r="P104" i="1"/>
  <c r="Q104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105" i="1"/>
  <c r="O105" i="1"/>
  <c r="P105" i="1"/>
  <c r="Q105" i="1"/>
  <c r="N318" i="1"/>
  <c r="O318" i="1"/>
  <c r="P318" i="1"/>
  <c r="Q318" i="1"/>
  <c r="N319" i="1"/>
  <c r="O319" i="1"/>
  <c r="P319" i="1"/>
  <c r="Q319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320" i="1"/>
  <c r="O320" i="1"/>
  <c r="P320" i="1"/>
  <c r="Q320" i="1"/>
  <c r="N321" i="1"/>
  <c r="O321" i="1"/>
  <c r="P321" i="1"/>
  <c r="Q321" i="1"/>
  <c r="N109" i="1"/>
  <c r="O109" i="1"/>
  <c r="P109" i="1"/>
  <c r="Q109" i="1"/>
  <c r="N110" i="1"/>
  <c r="O110" i="1"/>
  <c r="P110" i="1"/>
  <c r="Q110" i="1"/>
  <c r="N322" i="1"/>
  <c r="O322" i="1"/>
  <c r="P322" i="1"/>
  <c r="Q322" i="1"/>
  <c r="N111" i="1"/>
  <c r="O111" i="1"/>
  <c r="P111" i="1"/>
  <c r="Q111" i="1"/>
  <c r="N323" i="1"/>
  <c r="O323" i="1"/>
  <c r="P323" i="1"/>
  <c r="Q323" i="1"/>
  <c r="N112" i="1"/>
  <c r="O112" i="1"/>
  <c r="P112" i="1"/>
  <c r="Q112" i="1"/>
  <c r="N324" i="1"/>
  <c r="O324" i="1"/>
  <c r="P324" i="1"/>
  <c r="Q324" i="1"/>
  <c r="N113" i="1"/>
  <c r="O113" i="1"/>
  <c r="P113" i="1"/>
  <c r="Q113" i="1"/>
  <c r="N114" i="1"/>
  <c r="O114" i="1"/>
  <c r="P114" i="1"/>
  <c r="Q114" i="1"/>
  <c r="N325" i="1"/>
  <c r="O325" i="1"/>
  <c r="P325" i="1"/>
  <c r="Q325" i="1"/>
  <c r="N326" i="1"/>
  <c r="O326" i="1"/>
  <c r="P326" i="1"/>
  <c r="Q326" i="1"/>
  <c r="N115" i="1"/>
  <c r="O115" i="1"/>
  <c r="P115" i="1"/>
  <c r="Q115" i="1"/>
  <c r="N327" i="1"/>
  <c r="O327" i="1"/>
  <c r="P327" i="1"/>
  <c r="Q327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328" i="1"/>
  <c r="O328" i="1"/>
  <c r="P328" i="1"/>
  <c r="Q328" i="1"/>
  <c r="N119" i="1"/>
  <c r="O119" i="1"/>
  <c r="P119" i="1"/>
  <c r="Q119" i="1"/>
  <c r="N120" i="1"/>
  <c r="O120" i="1"/>
  <c r="P120" i="1"/>
  <c r="Q120" i="1"/>
  <c r="N329" i="1"/>
  <c r="O329" i="1"/>
  <c r="P329" i="1"/>
  <c r="Q329" i="1"/>
  <c r="N121" i="1"/>
  <c r="O121" i="1"/>
  <c r="P121" i="1"/>
  <c r="Q121" i="1"/>
  <c r="N122" i="1"/>
  <c r="O122" i="1"/>
  <c r="P122" i="1"/>
  <c r="Q122" i="1"/>
  <c r="N330" i="1"/>
  <c r="O330" i="1"/>
  <c r="P330" i="1"/>
  <c r="Q330" i="1"/>
  <c r="N331" i="1"/>
  <c r="O331" i="1"/>
  <c r="P331" i="1"/>
  <c r="Q331" i="1"/>
  <c r="N123" i="1"/>
  <c r="O123" i="1"/>
  <c r="P123" i="1"/>
  <c r="Q123" i="1"/>
  <c r="N332" i="1"/>
  <c r="O332" i="1"/>
  <c r="P332" i="1"/>
  <c r="Q332" i="1"/>
  <c r="N333" i="1"/>
  <c r="O333" i="1"/>
  <c r="P333" i="1"/>
  <c r="Q333" i="1"/>
  <c r="N124" i="1"/>
  <c r="O124" i="1"/>
  <c r="P124" i="1"/>
  <c r="Q124" i="1"/>
  <c r="N334" i="1"/>
  <c r="O334" i="1"/>
  <c r="P334" i="1"/>
  <c r="Q334" i="1"/>
  <c r="N125" i="1"/>
  <c r="O125" i="1"/>
  <c r="P125" i="1"/>
  <c r="Q125" i="1"/>
  <c r="N335" i="1"/>
  <c r="O335" i="1"/>
  <c r="P335" i="1"/>
  <c r="Q335" i="1"/>
  <c r="N126" i="1"/>
  <c r="O126" i="1"/>
  <c r="P126" i="1"/>
  <c r="Q126" i="1"/>
  <c r="N336" i="1"/>
  <c r="O336" i="1"/>
  <c r="P336" i="1"/>
  <c r="Q336" i="1"/>
  <c r="N127" i="1"/>
  <c r="O127" i="1"/>
  <c r="P127" i="1"/>
  <c r="Q127" i="1"/>
  <c r="N337" i="1"/>
  <c r="O337" i="1"/>
  <c r="P337" i="1"/>
  <c r="Q337" i="1"/>
  <c r="N128" i="1"/>
  <c r="O128" i="1"/>
  <c r="P128" i="1"/>
  <c r="Q128" i="1"/>
  <c r="N129" i="1"/>
  <c r="O129" i="1"/>
  <c r="P129" i="1"/>
  <c r="Q129" i="1"/>
  <c r="N338" i="1"/>
  <c r="O338" i="1"/>
  <c r="P338" i="1"/>
  <c r="Q338" i="1"/>
  <c r="N130" i="1"/>
  <c r="O130" i="1"/>
  <c r="P130" i="1"/>
  <c r="Q130" i="1"/>
  <c r="N131" i="1"/>
  <c r="O131" i="1"/>
  <c r="P131" i="1"/>
  <c r="Q131" i="1"/>
  <c r="N339" i="1"/>
  <c r="O339" i="1"/>
  <c r="P339" i="1"/>
  <c r="Q339" i="1"/>
  <c r="N132" i="1"/>
  <c r="O132" i="1"/>
  <c r="P132" i="1"/>
  <c r="Q132" i="1"/>
  <c r="N133" i="1"/>
  <c r="O133" i="1"/>
  <c r="P133" i="1"/>
  <c r="Q133" i="1"/>
  <c r="N340" i="1"/>
  <c r="O340" i="1"/>
  <c r="P340" i="1"/>
  <c r="Q340" i="1"/>
  <c r="N134" i="1"/>
  <c r="O134" i="1"/>
  <c r="P134" i="1"/>
  <c r="Q134" i="1"/>
  <c r="N341" i="1"/>
  <c r="O341" i="1"/>
  <c r="P341" i="1"/>
  <c r="Q341" i="1"/>
  <c r="N135" i="1"/>
  <c r="O135" i="1"/>
  <c r="P135" i="1"/>
  <c r="Q135" i="1"/>
  <c r="N136" i="1"/>
  <c r="O136" i="1"/>
  <c r="P136" i="1"/>
  <c r="Q136" i="1"/>
  <c r="N342" i="1"/>
  <c r="O342" i="1"/>
  <c r="P342" i="1"/>
  <c r="Q342" i="1"/>
  <c r="N137" i="1"/>
  <c r="O137" i="1"/>
  <c r="P137" i="1"/>
  <c r="Q137" i="1"/>
  <c r="N343" i="1"/>
  <c r="O343" i="1"/>
  <c r="P343" i="1"/>
  <c r="Q343" i="1"/>
  <c r="N344" i="1"/>
  <c r="O344" i="1"/>
  <c r="P344" i="1"/>
  <c r="Q344" i="1"/>
  <c r="N138" i="1"/>
  <c r="O138" i="1"/>
  <c r="P138" i="1"/>
  <c r="Q138" i="1"/>
  <c r="N139" i="1"/>
  <c r="O139" i="1"/>
  <c r="P139" i="1"/>
  <c r="Q139" i="1"/>
  <c r="N345" i="1"/>
  <c r="O345" i="1"/>
  <c r="P345" i="1"/>
  <c r="Q345" i="1"/>
  <c r="N346" i="1"/>
  <c r="O346" i="1"/>
  <c r="P346" i="1"/>
  <c r="Q346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347" i="1"/>
  <c r="O347" i="1"/>
  <c r="P347" i="1"/>
  <c r="Q347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348" i="1"/>
  <c r="O348" i="1"/>
  <c r="P348" i="1"/>
  <c r="Q348" i="1"/>
  <c r="N149" i="1"/>
  <c r="O149" i="1"/>
  <c r="P149" i="1"/>
  <c r="Q149" i="1"/>
  <c r="N349" i="1"/>
  <c r="O349" i="1"/>
  <c r="P349" i="1"/>
  <c r="Q349" i="1"/>
  <c r="N350" i="1"/>
  <c r="O350" i="1"/>
  <c r="P350" i="1"/>
  <c r="Q350" i="1"/>
  <c r="N150" i="1"/>
  <c r="O150" i="1"/>
  <c r="P150" i="1"/>
  <c r="Q150" i="1"/>
  <c r="N351" i="1"/>
  <c r="O351" i="1"/>
  <c r="P351" i="1"/>
  <c r="Q351" i="1"/>
  <c r="N151" i="1"/>
  <c r="O151" i="1"/>
  <c r="P151" i="1"/>
  <c r="Q151" i="1"/>
  <c r="N152" i="1"/>
  <c r="O152" i="1"/>
  <c r="P152" i="1"/>
  <c r="Q152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156" i="1"/>
  <c r="O156" i="1"/>
  <c r="P156" i="1"/>
  <c r="Q156" i="1"/>
  <c r="N360" i="1"/>
  <c r="O360" i="1"/>
  <c r="P360" i="1"/>
  <c r="Q360" i="1"/>
  <c r="N361" i="1"/>
  <c r="O361" i="1"/>
  <c r="P361" i="1"/>
  <c r="Q361" i="1"/>
  <c r="N157" i="1"/>
  <c r="O157" i="1"/>
  <c r="P157" i="1"/>
  <c r="Q157" i="1"/>
  <c r="N158" i="1"/>
  <c r="O158" i="1"/>
  <c r="P158" i="1"/>
  <c r="Q158" i="1"/>
  <c r="N362" i="1"/>
  <c r="O362" i="1"/>
  <c r="P362" i="1"/>
  <c r="Q362" i="1"/>
  <c r="N363" i="1"/>
  <c r="O363" i="1"/>
  <c r="P363" i="1"/>
  <c r="Q363" i="1"/>
  <c r="N159" i="1"/>
  <c r="O159" i="1"/>
  <c r="P159" i="1"/>
  <c r="Q159" i="1"/>
  <c r="N364" i="1"/>
  <c r="O364" i="1"/>
  <c r="P364" i="1"/>
  <c r="Q364" i="1"/>
  <c r="N160" i="1"/>
  <c r="O160" i="1"/>
  <c r="P160" i="1"/>
  <c r="Q160" i="1"/>
  <c r="N365" i="1"/>
  <c r="O365" i="1"/>
  <c r="P365" i="1"/>
  <c r="Q365" i="1"/>
  <c r="N161" i="1"/>
  <c r="O161" i="1"/>
  <c r="P161" i="1"/>
  <c r="Q161" i="1"/>
  <c r="N366" i="1"/>
  <c r="O366" i="1"/>
  <c r="P366" i="1"/>
  <c r="Q366" i="1"/>
  <c r="N162" i="1"/>
  <c r="O162" i="1"/>
  <c r="P162" i="1"/>
  <c r="Q162" i="1"/>
  <c r="N163" i="1"/>
  <c r="O163" i="1"/>
  <c r="P163" i="1"/>
  <c r="Q163" i="1"/>
  <c r="N367" i="1"/>
  <c r="O367" i="1"/>
  <c r="P367" i="1"/>
  <c r="Q367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368" i="1"/>
  <c r="O368" i="1"/>
  <c r="P368" i="1"/>
  <c r="Q368" i="1"/>
  <c r="N369" i="1"/>
  <c r="O369" i="1"/>
  <c r="P369" i="1"/>
  <c r="Q369" i="1"/>
  <c r="N168" i="1"/>
  <c r="O168" i="1"/>
  <c r="P168" i="1"/>
  <c r="Q168" i="1"/>
  <c r="N169" i="1"/>
  <c r="O169" i="1"/>
  <c r="P169" i="1"/>
  <c r="Q169" i="1"/>
  <c r="N370" i="1"/>
  <c r="O370" i="1"/>
  <c r="P370" i="1"/>
  <c r="Q370" i="1"/>
  <c r="N170" i="1"/>
  <c r="O170" i="1"/>
  <c r="P170" i="1"/>
  <c r="Q170" i="1"/>
  <c r="N371" i="1"/>
  <c r="O371" i="1"/>
  <c r="P371" i="1"/>
  <c r="Q371" i="1"/>
  <c r="N171" i="1"/>
  <c r="O171" i="1"/>
  <c r="P171" i="1"/>
  <c r="Q171" i="1"/>
  <c r="N372" i="1"/>
  <c r="O372" i="1"/>
  <c r="P372" i="1"/>
  <c r="Q372" i="1"/>
  <c r="N172" i="1"/>
  <c r="O172" i="1"/>
  <c r="P172" i="1"/>
  <c r="Q172" i="1"/>
  <c r="N173" i="1"/>
  <c r="O173" i="1"/>
  <c r="P173" i="1"/>
  <c r="Q173" i="1"/>
  <c r="N373" i="1"/>
  <c r="O373" i="1"/>
  <c r="P373" i="1"/>
  <c r="Q373" i="1"/>
  <c r="N174" i="1"/>
  <c r="O174" i="1"/>
  <c r="P174" i="1"/>
  <c r="Q174" i="1"/>
  <c r="N175" i="1"/>
  <c r="O175" i="1"/>
  <c r="P175" i="1"/>
  <c r="Q175" i="1"/>
  <c r="N374" i="1"/>
  <c r="O374" i="1"/>
  <c r="P374" i="1"/>
  <c r="Q374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375" i="1"/>
  <c r="O375" i="1"/>
  <c r="P375" i="1"/>
  <c r="Q375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376" i="1"/>
  <c r="O376" i="1"/>
  <c r="P376" i="1"/>
  <c r="Q376" i="1"/>
  <c r="N183" i="1"/>
  <c r="O183" i="1"/>
  <c r="P183" i="1"/>
  <c r="Q183" i="1"/>
  <c r="N184" i="1"/>
  <c r="O184" i="1"/>
  <c r="P184" i="1"/>
  <c r="Q184" i="1"/>
  <c r="N377" i="1"/>
  <c r="O377" i="1"/>
  <c r="P377" i="1"/>
  <c r="Q377" i="1"/>
  <c r="N185" i="1"/>
  <c r="O185" i="1"/>
  <c r="P185" i="1"/>
  <c r="Q185" i="1"/>
  <c r="N186" i="1"/>
  <c r="O186" i="1"/>
  <c r="P186" i="1"/>
  <c r="Q186" i="1"/>
  <c r="N378" i="1"/>
  <c r="O378" i="1"/>
  <c r="P378" i="1"/>
  <c r="Q378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379" i="1"/>
  <c r="O379" i="1"/>
  <c r="P379" i="1"/>
  <c r="Q37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380" i="1"/>
  <c r="O380" i="1"/>
  <c r="P380" i="1"/>
  <c r="Q380" i="1"/>
  <c r="N193" i="1"/>
  <c r="O193" i="1"/>
  <c r="P193" i="1"/>
  <c r="Q193" i="1"/>
  <c r="N381" i="1"/>
  <c r="O381" i="1"/>
  <c r="P381" i="1"/>
  <c r="Q381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382" i="1"/>
  <c r="O382" i="1"/>
  <c r="P382" i="1"/>
  <c r="Q382" i="1"/>
  <c r="N383" i="1"/>
  <c r="O383" i="1"/>
  <c r="P383" i="1"/>
  <c r="Q383" i="1"/>
  <c r="N197" i="1"/>
  <c r="O197" i="1"/>
  <c r="P197" i="1"/>
  <c r="Q197" i="1"/>
  <c r="N198" i="1"/>
  <c r="O198" i="1"/>
  <c r="P198" i="1"/>
  <c r="Q198" i="1"/>
  <c r="N384" i="1"/>
  <c r="O384" i="1"/>
  <c r="P384" i="1"/>
  <c r="Q384" i="1"/>
  <c r="N199" i="1"/>
  <c r="O199" i="1"/>
  <c r="P199" i="1"/>
  <c r="Q199" i="1"/>
  <c r="N385" i="1"/>
  <c r="O385" i="1"/>
  <c r="P385" i="1"/>
  <c r="Q385" i="1"/>
  <c r="N386" i="1"/>
  <c r="O386" i="1"/>
  <c r="P386" i="1"/>
  <c r="Q386" i="1"/>
  <c r="N200" i="1"/>
  <c r="O200" i="1"/>
  <c r="P200" i="1"/>
  <c r="Q200" i="1"/>
  <c r="N201" i="1"/>
  <c r="O201" i="1"/>
  <c r="P201" i="1"/>
  <c r="Q201" i="1"/>
  <c r="N387" i="1"/>
  <c r="O387" i="1"/>
  <c r="P387" i="1"/>
  <c r="Q387" i="1"/>
  <c r="N388" i="1"/>
  <c r="O388" i="1"/>
  <c r="P388" i="1"/>
  <c r="Q388" i="1"/>
  <c r="N202" i="1"/>
  <c r="O202" i="1"/>
  <c r="P202" i="1"/>
  <c r="Q202" i="1"/>
  <c r="N203" i="1"/>
  <c r="O203" i="1"/>
  <c r="P203" i="1"/>
  <c r="Q203" i="1"/>
  <c r="N389" i="1"/>
  <c r="O389" i="1"/>
  <c r="P389" i="1"/>
  <c r="Q389" i="1"/>
  <c r="N204" i="1"/>
  <c r="O204" i="1"/>
  <c r="P204" i="1"/>
  <c r="Q204" i="1"/>
  <c r="N390" i="1"/>
  <c r="O390" i="1"/>
  <c r="P390" i="1"/>
  <c r="Q390" i="1"/>
  <c r="N205" i="1"/>
  <c r="O205" i="1"/>
  <c r="P205" i="1"/>
  <c r="Q205" i="1"/>
  <c r="N391" i="1"/>
  <c r="O391" i="1"/>
  <c r="P391" i="1"/>
  <c r="Q391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392" i="1"/>
  <c r="O392" i="1"/>
  <c r="P392" i="1"/>
  <c r="Q392" i="1"/>
  <c r="N209" i="1"/>
  <c r="O209" i="1"/>
  <c r="P209" i="1"/>
  <c r="Q209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210" i="1"/>
  <c r="O210" i="1"/>
  <c r="P210" i="1"/>
  <c r="Q210" i="1"/>
  <c r="N211" i="1"/>
  <c r="O211" i="1"/>
  <c r="P211" i="1"/>
  <c r="Q211" i="1"/>
  <c r="N397" i="1"/>
  <c r="O397" i="1"/>
  <c r="P397" i="1"/>
  <c r="Q397" i="1"/>
  <c r="N398" i="1"/>
  <c r="O398" i="1"/>
  <c r="P398" i="1"/>
  <c r="Q398" i="1"/>
  <c r="N3" i="1"/>
  <c r="O3" i="1"/>
  <c r="P3" i="1"/>
  <c r="Q3" i="1"/>
  <c r="N212" i="1"/>
  <c r="O212" i="1"/>
  <c r="P212" i="1"/>
  <c r="Q212" i="1"/>
  <c r="N213" i="1"/>
  <c r="O213" i="1"/>
  <c r="P213" i="1"/>
  <c r="Q213" i="1"/>
  <c r="N4" i="1"/>
  <c r="O4" i="1"/>
  <c r="P4" i="1"/>
  <c r="Q4" i="1"/>
  <c r="N5" i="1"/>
  <c r="O5" i="1"/>
  <c r="P5" i="1"/>
  <c r="Q5" i="1"/>
  <c r="N6" i="1"/>
  <c r="O6" i="1"/>
  <c r="P6" i="1"/>
  <c r="Q6" i="1"/>
  <c r="P2" i="1"/>
  <c r="O2" i="1"/>
  <c r="N2" i="1"/>
</calcChain>
</file>

<file path=xl/sharedStrings.xml><?xml version="1.0" encoding="utf-8"?>
<sst xmlns="http://schemas.openxmlformats.org/spreadsheetml/2006/main" count="1851" uniqueCount="236">
  <si>
    <t>Fecha</t>
  </si>
  <si>
    <t>Número documento</t>
  </si>
  <si>
    <t>Tipo documento</t>
  </si>
  <si>
    <t>Nombre paciente</t>
  </si>
  <si>
    <t>Medio de pago</t>
  </si>
  <si>
    <t>Cuenta a la que ingresa</t>
  </si>
  <si>
    <t>Medio pago</t>
  </si>
  <si>
    <t>Efectivo</t>
  </si>
  <si>
    <t>Transferencia</t>
  </si>
  <si>
    <t>Datáfono</t>
  </si>
  <si>
    <t>Credishop</t>
  </si>
  <si>
    <t>Monto</t>
  </si>
  <si>
    <t>Observación</t>
  </si>
  <si>
    <t>No aplica</t>
  </si>
  <si>
    <t>Andrés</t>
  </si>
  <si>
    <t>Zully</t>
  </si>
  <si>
    <t>Omar</t>
  </si>
  <si>
    <t>Jhoana vaca</t>
  </si>
  <si>
    <t>Cédula ciudadanía</t>
  </si>
  <si>
    <t>Hay que restarle comisiones bancarias</t>
  </si>
  <si>
    <t>Valentina Castillo</t>
  </si>
  <si>
    <t>Diana marcela martinez</t>
  </si>
  <si>
    <t>Vanesa Galvan Rios</t>
  </si>
  <si>
    <t>Dafáfono  y credishop ingresan a cuenta Andrés</t>
  </si>
  <si>
    <t>Pendiente por cobrar a la entidad</t>
  </si>
  <si>
    <t>Catalina Molina</t>
  </si>
  <si>
    <t>Blanca Hoyos</t>
  </si>
  <si>
    <t>Datafono</t>
  </si>
  <si>
    <t>Jhon Fredy sotomonte</t>
  </si>
  <si>
    <t>Sebastian Vasquez</t>
  </si>
  <si>
    <t>Tarjeta de identidad</t>
  </si>
  <si>
    <t>Edwin Florez</t>
  </si>
  <si>
    <t>Leidy Yuliana Taborda</t>
  </si>
  <si>
    <t>Johana vaca</t>
  </si>
  <si>
    <t>Blanca Luz Atehortua</t>
  </si>
  <si>
    <t>Claudia Carolina Valencia</t>
  </si>
  <si>
    <t>Juan Pablo Hoyos</t>
  </si>
  <si>
    <t>Pedro Anibal Restrepo</t>
  </si>
  <si>
    <t>Brinner lopez</t>
  </si>
  <si>
    <t>Genesis Briseño</t>
  </si>
  <si>
    <t>Diana Marcela Mejia</t>
  </si>
  <si>
    <t xml:space="preserve">Blanca Hoyos </t>
  </si>
  <si>
    <t>Blana Hoyos</t>
  </si>
  <si>
    <t>Jean Pierre</t>
  </si>
  <si>
    <t>Mateo Acevedo</t>
  </si>
  <si>
    <t>Pasaporte</t>
  </si>
  <si>
    <t>26069663Z</t>
  </si>
  <si>
    <t>Mateo Restrepo</t>
  </si>
  <si>
    <t>Melissa Restrepo</t>
  </si>
  <si>
    <t>Maria Jose Montoya</t>
  </si>
  <si>
    <t>Adriana Alvarez</t>
  </si>
  <si>
    <t>Andrea Jaramillo</t>
  </si>
  <si>
    <t>Mateo  Acevedo</t>
  </si>
  <si>
    <t>Jualiana Gil Franco</t>
  </si>
  <si>
    <t>Isabella Rendon</t>
  </si>
  <si>
    <t>Kevin Daniel Salazar</t>
  </si>
  <si>
    <t>Jhon Arley Muñoz</t>
  </si>
  <si>
    <t>Andres Quirama</t>
  </si>
  <si>
    <t>Angela Sanchez</t>
  </si>
  <si>
    <t>Alejandro Ramirez</t>
  </si>
  <si>
    <t>Luis Mario Andrade</t>
  </si>
  <si>
    <t>Lenis Fernandez Perez</t>
  </si>
  <si>
    <t>Sofia Amaya</t>
  </si>
  <si>
    <t>Daniel Alonso Blasco</t>
  </si>
  <si>
    <t>PAR413747</t>
  </si>
  <si>
    <t>Juliana Gil Franco</t>
  </si>
  <si>
    <t>Santiago villalobos</t>
  </si>
  <si>
    <t>Carlos Mario Quintana</t>
  </si>
  <si>
    <t>Maria Jose Caro</t>
  </si>
  <si>
    <t>Laura Cristina Rojas</t>
  </si>
  <si>
    <t>Robinson Araque</t>
  </si>
  <si>
    <t>Monica Acosta</t>
  </si>
  <si>
    <t>Enis Patricia Padilla</t>
  </si>
  <si>
    <t>Hector Daniel Lopez</t>
  </si>
  <si>
    <t>Cedula Extranjeria</t>
  </si>
  <si>
    <t>Mariana Foronda</t>
  </si>
  <si>
    <t>Cedula ciudadania</t>
  </si>
  <si>
    <t>Elizabeth Marin</t>
  </si>
  <si>
    <t xml:space="preserve">Deicy Cristina Cano </t>
  </si>
  <si>
    <t>Leo Fernando Rendon</t>
  </si>
  <si>
    <t>Martha Liliana Holguin</t>
  </si>
  <si>
    <t>Jorge Martinez</t>
  </si>
  <si>
    <t>Maryoly Josefina Algarin</t>
  </si>
  <si>
    <t>Jhonathan Gonzalez</t>
  </si>
  <si>
    <t>Nancy Omaira colorado</t>
  </si>
  <si>
    <t>Casey Ward</t>
  </si>
  <si>
    <t>Britanny Cubero</t>
  </si>
  <si>
    <t>Erika Julieth Palacio</t>
  </si>
  <si>
    <t>Deiber Lopez</t>
  </si>
  <si>
    <t>Yudy Arias</t>
  </si>
  <si>
    <t>Evangelina tordecilla</t>
  </si>
  <si>
    <t>Yunier Giraldo</t>
  </si>
  <si>
    <t>Lina Sorany Jaramillo</t>
  </si>
  <si>
    <t>Leidy Yishel Gomez</t>
  </si>
  <si>
    <t>Alejandra Lucia Alvarez</t>
  </si>
  <si>
    <t>Laura Melissa Ramos</t>
  </si>
  <si>
    <t>Milady Vergara</t>
  </si>
  <si>
    <t>Mariana Restrepo</t>
  </si>
  <si>
    <t>Anderson camargo</t>
  </si>
  <si>
    <t>Adriana Muñoz</t>
  </si>
  <si>
    <t>Julio Cedar Sanchez</t>
  </si>
  <si>
    <t>Stiven Gallego</t>
  </si>
  <si>
    <t>Maria jose Montoya</t>
  </si>
  <si>
    <t>Marina Correa</t>
  </si>
  <si>
    <t>Manuela Betancur</t>
  </si>
  <si>
    <t>Stefany Rios</t>
  </si>
  <si>
    <t>Santiago Morales</t>
  </si>
  <si>
    <t>Catalina Ledesma</t>
  </si>
  <si>
    <t>Mileidy Vergara</t>
  </si>
  <si>
    <t>Edilma Diaz Diaz</t>
  </si>
  <si>
    <t>Karen Lariza Lopez</t>
  </si>
  <si>
    <t>Rubiela Pino</t>
  </si>
  <si>
    <t>Lorena Castaño Villa</t>
  </si>
  <si>
    <t>cedula ciudadania</t>
  </si>
  <si>
    <t>cedula extranjeria</t>
  </si>
  <si>
    <t>Johana Toro</t>
  </si>
  <si>
    <t>Juan esteban Florez</t>
  </si>
  <si>
    <t>Diana carolina Ramirez</t>
  </si>
  <si>
    <t>Luz Montoya</t>
  </si>
  <si>
    <t>omar</t>
  </si>
  <si>
    <t>Diego  Alejandro Arevalo</t>
  </si>
  <si>
    <t>Lina Maria Ochoa</t>
  </si>
  <si>
    <t>Felipe Orme</t>
  </si>
  <si>
    <t>GPE3992950</t>
  </si>
  <si>
    <t>Sergio Andres Muñoz</t>
  </si>
  <si>
    <t>Andres Uribe</t>
  </si>
  <si>
    <t>Uri Naor</t>
  </si>
  <si>
    <t>Juan felipe Villegas</t>
  </si>
  <si>
    <t>Oliver Ramirez</t>
  </si>
  <si>
    <t>Linda Nayive casas</t>
  </si>
  <si>
    <t>Estefania Quiceno</t>
  </si>
  <si>
    <t>Monica Muñoz</t>
  </si>
  <si>
    <t>Danna Patricia Ramirez</t>
  </si>
  <si>
    <t>Hosman Mesa</t>
  </si>
  <si>
    <t>Maria Daniela Contreras</t>
  </si>
  <si>
    <t>Tanya Bearson</t>
  </si>
  <si>
    <t>Y790855</t>
  </si>
  <si>
    <t>Maria Jose Echeverri</t>
  </si>
  <si>
    <t>Laura Karina Arenas</t>
  </si>
  <si>
    <t>Liliana Figueroa</t>
  </si>
  <si>
    <t>Kelly Adriana Parra</t>
  </si>
  <si>
    <t>Carolina Medina</t>
  </si>
  <si>
    <t>Claudia Morales</t>
  </si>
  <si>
    <t xml:space="preserve">Deisy Cristina Cano </t>
  </si>
  <si>
    <t>Ferney Yovany Gutierrez</t>
  </si>
  <si>
    <t>Juliana Isabel Gomez</t>
  </si>
  <si>
    <t>Santiago Gutierrez</t>
  </si>
  <si>
    <t>Leidy Diana Osorio</t>
  </si>
  <si>
    <t>Andrea Henao</t>
  </si>
  <si>
    <t>Mateo Rojas</t>
  </si>
  <si>
    <t>Katerine Galeano</t>
  </si>
  <si>
    <t>Luisa Fernanda Sanchez</t>
  </si>
  <si>
    <t>Beatriz Castañeda</t>
  </si>
  <si>
    <t>Santiago Sepulveda</t>
  </si>
  <si>
    <t>Ana Lucia Paniagua</t>
  </si>
  <si>
    <t>Santiago Rojas</t>
  </si>
  <si>
    <t>Olga pelaez</t>
  </si>
  <si>
    <t>Mariana Arredondo</t>
  </si>
  <si>
    <t>Maira Alejandra Gonzalez</t>
  </si>
  <si>
    <t>Lina Roxana Gutierrez</t>
  </si>
  <si>
    <t>Cristian Vergara</t>
  </si>
  <si>
    <t>Diego Caballero</t>
  </si>
  <si>
    <t>Valentina Guerra</t>
  </si>
  <si>
    <t>cuedula ciudadania</t>
  </si>
  <si>
    <t>Mariluz Echeverri</t>
  </si>
  <si>
    <t>Manuela Cano</t>
  </si>
  <si>
    <t>Juan pablo Garces</t>
  </si>
  <si>
    <t>Ricardo Yepes</t>
  </si>
  <si>
    <t>Cristian Gonzalez</t>
  </si>
  <si>
    <t>Gloria Arroyave</t>
  </si>
  <si>
    <t>Alexandra Puerta</t>
  </si>
  <si>
    <t>Jonathan Monsalve</t>
  </si>
  <si>
    <t xml:space="preserve">Jonathan Monsalve </t>
  </si>
  <si>
    <t>Santiago rojas</t>
  </si>
  <si>
    <t>Omaira Orozco</t>
  </si>
  <si>
    <t>Alvaro Durango</t>
  </si>
  <si>
    <t>Tomas Tapias</t>
  </si>
  <si>
    <t>Andrea Vanegas</t>
  </si>
  <si>
    <t>Alberto Rios</t>
  </si>
  <si>
    <t>Luis Carlos Arango</t>
  </si>
  <si>
    <t>Mery Helen Correa</t>
  </si>
  <si>
    <t>Laura  Lopez</t>
  </si>
  <si>
    <t>Jasbleydy Valencia</t>
  </si>
  <si>
    <t>Griselda Giraldo</t>
  </si>
  <si>
    <t>Laura Barrera</t>
  </si>
  <si>
    <t>Leidy Molina</t>
  </si>
  <si>
    <t>Fernanda Perez</t>
  </si>
  <si>
    <t>Karolaynn  Vergara</t>
  </si>
  <si>
    <t>Luis Florez</t>
  </si>
  <si>
    <t>Crisitian Gonzalez</t>
  </si>
  <si>
    <t>Sandra Taborda</t>
  </si>
  <si>
    <t>Valeria Ramirez</t>
  </si>
  <si>
    <t>Daniela Giraldo</t>
  </si>
  <si>
    <t>Santiago Mesa</t>
  </si>
  <si>
    <t>Liliana Sosa Sosa</t>
  </si>
  <si>
    <t>Roman Marin</t>
  </si>
  <si>
    <t>Kevin Ibarra</t>
  </si>
  <si>
    <t>Richard Argaez</t>
  </si>
  <si>
    <t>Beatriz Correa</t>
  </si>
  <si>
    <t>Dani Javier Herrera</t>
  </si>
  <si>
    <t>Edgar Echicaiza</t>
  </si>
  <si>
    <t>Elizabeth Zapata</t>
  </si>
  <si>
    <t>Lina Maria Mosquera</t>
  </si>
  <si>
    <t>Maria Paula espinosa</t>
  </si>
  <si>
    <t>Susana Santamaria</t>
  </si>
  <si>
    <t>Isabela Velez</t>
  </si>
  <si>
    <t>Lina Maria Correa</t>
  </si>
  <si>
    <t>Lina Gonzalez Gonzalez</t>
  </si>
  <si>
    <t>Johana Rozo</t>
  </si>
  <si>
    <t>Yasmin Garcia</t>
  </si>
  <si>
    <t>Jose Rodrigo Osorio</t>
  </si>
  <si>
    <t>Albeiro Antonio Ramirez</t>
  </si>
  <si>
    <t>Luis Dario Yepes</t>
  </si>
  <si>
    <t>Andres Felipe Henao</t>
  </si>
  <si>
    <t>Viviana Duque</t>
  </si>
  <si>
    <t>Maria Alejandra Cuello</t>
  </si>
  <si>
    <t>Susana Pelaez</t>
  </si>
  <si>
    <t>Valeria Viana Rendon</t>
  </si>
  <si>
    <t>Veronica Arcila</t>
  </si>
  <si>
    <t>Yuliana Mazo</t>
  </si>
  <si>
    <t>Mileidy Gil</t>
  </si>
  <si>
    <t>Anyeli Cristina Quintero</t>
  </si>
  <si>
    <t>Daniela Rodriguez</t>
  </si>
  <si>
    <t>Datafóno</t>
  </si>
  <si>
    <t>Cuenta Andres t</t>
  </si>
  <si>
    <t>Cuenta zully t</t>
  </si>
  <si>
    <t>Cuenta omar t</t>
  </si>
  <si>
    <t>Cuenta zully d</t>
  </si>
  <si>
    <t>Cuenta omar d</t>
  </si>
  <si>
    <t>Cuenta zully credis</t>
  </si>
  <si>
    <t>Cuenta omar credis</t>
  </si>
  <si>
    <t>Cuenta andres credis</t>
  </si>
  <si>
    <t>Cuenta andres d</t>
  </si>
  <si>
    <t>TOTAL ZULLY</t>
  </si>
  <si>
    <t>TOTAL ANDRES</t>
  </si>
  <si>
    <t>TOTAL 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</si>
</sst>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0" xfId="0" applyFont="1" applyFill="1"/>
    <xf numFmtId="0" fontId="2" fillId="2" borderId="1" xfId="0" applyFont="1" applyFill="1" applyBorder="1"/>
    <xf numFmtId="14" fontId="0" fillId="0" borderId="0" xfId="0" applyNumberFormat="1"/>
    <xf numFmtId="164" fontId="2" fillId="2" borderId="0" xfId="1" applyNumberFormat="1" applyFont="1" applyFill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2" applyFont="1"/>
    <xf numFmtId="44" fontId="2" fillId="2" borderId="0" xfId="2" applyFont="1" applyFill="1"/>
    <xf numFmtId="44" fontId="0" fillId="3" borderId="0" xfId="2" applyFont="1" applyFill="1"/>
    <xf numFmtId="44" fontId="0" fillId="0" borderId="0" xfId="0" applyNumberFormat="1"/>
    <xf numFmtId="44" fontId="2" fillId="4" borderId="0" xfId="2" applyFont="1" applyFill="1"/>
    <xf numFmtId="44" fontId="0" fillId="4" borderId="0" xfId="2" applyFont="1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3C4D-D9EC-408F-96E0-D820BB1D45F9}">
  <sheetPr filterMode="1"/>
  <dimension ref="A1:AE399"/>
  <sheetViews>
    <sheetView tabSelected="1" topLeftCell="R343" zoomScale="115" zoomScaleNormal="115" workbookViewId="0">
      <selection activeCell="AE398" sqref="AE398"/>
    </sheetView>
  </sheetViews>
  <sheetFormatPr baseColWidth="10" defaultRowHeight="15" x14ac:dyDescent="0.25"/>
  <cols>
    <col min="1" max="1" width="10.42578125" bestFit="1" customWidth="1"/>
    <col min="2" max="2" width="21.140625" customWidth="1"/>
    <col min="3" max="4" width="18.5703125" bestFit="1" customWidth="1"/>
    <col min="5" max="5" width="14.28515625" bestFit="1" customWidth="1"/>
    <col min="6" max="6" width="21.5703125" bestFit="1" customWidth="1"/>
    <col min="7" max="7" width="13.140625" style="6" bestFit="1" customWidth="1"/>
    <col min="8" max="8" width="33" customWidth="1"/>
    <col min="9" max="9" width="3.28515625" customWidth="1"/>
    <col min="10" max="10" width="12.140625" bestFit="1" customWidth="1"/>
    <col min="12" max="12" width="21.5703125" bestFit="1" customWidth="1"/>
    <col min="13" max="13" width="23" bestFit="1" customWidth="1"/>
    <col min="14" max="14" width="19" style="9" customWidth="1"/>
    <col min="15" max="16" width="14.7109375" style="9" bestFit="1" customWidth="1"/>
    <col min="17" max="17" width="15.7109375" style="9" bestFit="1" customWidth="1"/>
    <col min="18" max="18" width="13" bestFit="1" customWidth="1"/>
    <col min="19" max="19" width="13.7109375" bestFit="1" customWidth="1"/>
    <col min="20" max="20" width="17.85546875" bestFit="1" customWidth="1"/>
    <col min="21" max="21" width="21.85546875" bestFit="1" customWidth="1"/>
    <col min="22" max="22" width="17" bestFit="1" customWidth="1"/>
    <col min="23" max="23" width="18.28515625" bestFit="1" customWidth="1"/>
    <col min="24" max="24" width="18.5703125" bestFit="1" customWidth="1"/>
    <col min="25" max="25" width="20.140625" bestFit="1" customWidth="1"/>
    <col min="26" max="26" width="16" bestFit="1" customWidth="1"/>
    <col min="28" max="28" width="14.28515625" style="9" bestFit="1" customWidth="1"/>
    <col min="29" max="29" width="16.28515625" style="9" bestFit="1" customWidth="1"/>
    <col min="30" max="30" width="15.5703125" style="9" bestFit="1" customWidth="1"/>
  </cols>
  <sheetData>
    <row r="1" spans="1:30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  <c r="G1" s="5" t="s">
        <v>11</v>
      </c>
      <c r="H1" s="2" t="s">
        <v>12</v>
      </c>
      <c r="M1" s="10" t="s">
        <v>3</v>
      </c>
      <c r="N1" s="10" t="s">
        <v>7</v>
      </c>
      <c r="O1" s="10" t="s">
        <v>8</v>
      </c>
      <c r="P1" s="10" t="s">
        <v>223</v>
      </c>
      <c r="Q1" s="10" t="s">
        <v>224</v>
      </c>
      <c r="R1" s="10" t="s">
        <v>10</v>
      </c>
      <c r="S1" s="10" t="s">
        <v>225</v>
      </c>
      <c r="T1" s="10" t="s">
        <v>226</v>
      </c>
      <c r="U1" s="10" t="s">
        <v>227</v>
      </c>
      <c r="V1" s="10" t="s">
        <v>228</v>
      </c>
      <c r="W1" s="10" t="s">
        <v>229</v>
      </c>
      <c r="X1" s="10" t="s">
        <v>230</v>
      </c>
      <c r="Y1" s="10" t="s">
        <v>231</v>
      </c>
      <c r="Z1" s="10" t="s">
        <v>232</v>
      </c>
      <c r="AB1" s="13" t="s">
        <v>233</v>
      </c>
      <c r="AC1" s="13" t="s">
        <v>234</v>
      </c>
      <c r="AD1" s="13" t="s">
        <v>235</v>
      </c>
    </row>
    <row r="2" spans="1:30" hidden="1" x14ac:dyDescent="0.25">
      <c r="A2" s="4">
        <v>45694</v>
      </c>
      <c r="B2" s="4" t="s">
        <v>50</v>
      </c>
      <c r="C2" t="s">
        <v>18</v>
      </c>
      <c r="D2">
        <v>42208607</v>
      </c>
      <c r="E2" t="s">
        <v>8</v>
      </c>
      <c r="F2" t="s">
        <v>14</v>
      </c>
      <c r="G2" s="6">
        <v>400000</v>
      </c>
      <c r="H2" t="s">
        <v>19</v>
      </c>
      <c r="J2" s="3" t="s">
        <v>6</v>
      </c>
      <c r="L2" s="3" t="s">
        <v>5</v>
      </c>
      <c r="M2" s="11" t="str">
        <f t="shared" ref="M2:M65" si="0">IF(B2&lt;&gt;B3,B2,"")</f>
        <v/>
      </c>
      <c r="N2" s="9">
        <f t="shared" ref="N2:N65" si="1">SUMIFS($G:$G, $B:$B, B2, $E:$E, "Efectivo")</f>
        <v>300000</v>
      </c>
      <c r="O2" s="9">
        <f t="shared" ref="O2:O65" si="2">SUMIFS($G:$G, $B:$B, B2, $E:$E, "Transferencia")</f>
        <v>598000</v>
      </c>
      <c r="P2" s="9">
        <f t="shared" ref="P2:P65" si="3">SUMIFS($G:$G, $B:$B, B2, $E:$E, "Datafono")</f>
        <v>0</v>
      </c>
      <c r="Q2" s="9">
        <f>L5</f>
        <v>0</v>
      </c>
      <c r="R2" s="9">
        <f t="shared" ref="R2:R65" si="4">SUMIFS($G:$G, $B:$B, B2, $E:$E, "Credishop")</f>
        <v>0</v>
      </c>
      <c r="S2" s="9">
        <f t="shared" ref="S2:S65" si="5">SUMIFS($G:$G, $B:$B, B2, $E:$E, "Transferencia", $F:$F, "Zully")</f>
        <v>0</v>
      </c>
      <c r="T2" s="9">
        <f t="shared" ref="T2:T65" si="6">SUMIFS($G:$G, $B:$B, B2, $E:$E, "Transferencia", $F:$F, "Omar")</f>
        <v>0</v>
      </c>
      <c r="U2" s="9">
        <f t="shared" ref="U2:U65" si="7">SUMIFS($G:$G, $B:$B, B2, $E:$E, "Datafono", $F:$F, "Zully")</f>
        <v>0</v>
      </c>
      <c r="V2" s="9">
        <f t="shared" ref="V2:V65" si="8">SUMIFS($G:$G, $B:$B, B2, $E:$E, "Datafono", $F:$F, "Omar")</f>
        <v>0</v>
      </c>
      <c r="W2" s="9">
        <f t="shared" ref="W2:W65" si="9">SUMIFS($G:$G, $B:$B, B2, $E:$E, "Credishop", $F:$F, "Zully")</f>
        <v>0</v>
      </c>
      <c r="X2" s="9">
        <f t="shared" ref="X2:X65" si="10">SUMIFS($G:$G, $B:$B, B2, $E:$E, "Credishop", $F:$F, "Omar")</f>
        <v>0</v>
      </c>
      <c r="Y2" s="9">
        <f t="shared" ref="Y2:Y65" si="11">SUMIFS($G:$G, $B:$B, B2, $E:$E, "Datafono", $F:$F, "Andrés")</f>
        <v>0</v>
      </c>
      <c r="Z2" s="9">
        <f t="shared" ref="Z2:Z65" si="12">SUMIFS($G:$G, $B:$B, B2, $E:$E, "Credishop", $F:$F, "Andrés")</f>
        <v>0</v>
      </c>
      <c r="AB2" s="12">
        <f>SUMIFS($G:$G,$B:$B,B3,$E:$E,"Transferencia",$F:$F,"Zully")
+SUMIFS($G:$G,$B:$B,B3,$E:$E,"Credishop",$F:$F,"Zully")
+SUMIFS($G:$G,$B:$B,B3,$E:$E,"Datafono",$F:$F,"Zully")</f>
        <v>0</v>
      </c>
      <c r="AC2">
        <f>SUMIFS($G:$G,$B:$B,B3,$E:$E,"Transferencia",$F:$F,"Andrés")</f>
        <v>598000</v>
      </c>
      <c r="AD2">
        <f>SUMIFS($G:$G,$B:$B,B2,$E:$E,"Datafono",$F:$F,"Omar")</f>
        <v>0</v>
      </c>
    </row>
    <row r="3" spans="1:30" hidden="1" x14ac:dyDescent="0.25">
      <c r="A3" s="4">
        <v>45698</v>
      </c>
      <c r="B3" s="4" t="s">
        <v>50</v>
      </c>
      <c r="C3" t="s">
        <v>18</v>
      </c>
      <c r="D3">
        <v>42208607</v>
      </c>
      <c r="E3" t="s">
        <v>8</v>
      </c>
      <c r="F3" t="s">
        <v>14</v>
      </c>
      <c r="G3" s="6">
        <v>198000</v>
      </c>
      <c r="H3" t="s">
        <v>19</v>
      </c>
      <c r="J3" s="1" t="s">
        <v>7</v>
      </c>
      <c r="L3" s="1" t="s">
        <v>13</v>
      </c>
      <c r="M3" s="11" t="str">
        <f t="shared" si="0"/>
        <v/>
      </c>
      <c r="N3" s="9">
        <f t="shared" si="1"/>
        <v>300000</v>
      </c>
      <c r="O3" s="9">
        <f t="shared" si="2"/>
        <v>598000</v>
      </c>
      <c r="P3" s="9">
        <f t="shared" si="3"/>
        <v>0</v>
      </c>
      <c r="Q3" s="9">
        <f t="shared" ref="Q3:Q66" si="13">SUMIFS($G:$G, $B:$B, B3, $E:$E, "Transferencia", $F:$F, "Andrés")</f>
        <v>598000</v>
      </c>
      <c r="R3" s="9">
        <f t="shared" si="4"/>
        <v>0</v>
      </c>
      <c r="S3" s="9">
        <f>T3</f>
        <v>0</v>
      </c>
      <c r="T3" s="9">
        <f t="shared" si="6"/>
        <v>0</v>
      </c>
      <c r="U3" s="9">
        <f t="shared" si="7"/>
        <v>0</v>
      </c>
      <c r="V3" s="9">
        <f t="shared" si="8"/>
        <v>0</v>
      </c>
      <c r="W3" s="9">
        <f t="shared" si="9"/>
        <v>0</v>
      </c>
      <c r="X3" s="9">
        <f t="shared" si="10"/>
        <v>0</v>
      </c>
      <c r="Y3" s="9">
        <f t="shared" si="11"/>
        <v>0</v>
      </c>
      <c r="Z3" s="9">
        <f t="shared" si="12"/>
        <v>0</v>
      </c>
      <c r="AB3" s="12">
        <f t="shared" ref="AB3:AB66" si="14">SUMIFS($G:$G,$B:$B,B4,$E:$E,"Transferencia",$F:$F,"Zully")
+SUMIFS($G:$G,$B:$B,B4,$E:$E,"Credishop",$F:$F,"Zully")
+SUMIFS($G:$G,$B:$B,B4,$E:$E,"Datafono",$F:$F,"Zully")</f>
        <v>0</v>
      </c>
      <c r="AC3">
        <f t="shared" ref="AC3:AC27" si="15">SUMIFS($G:$G,$B:$B,B4,$E:$E,"Transferencia",$F:$F,"Andrés")</f>
        <v>598000</v>
      </c>
      <c r="AD3">
        <f>+SUMIFS($G:$G,$B:$B,B2,$E:$E,"Credishop",$F:$F,"Omar")</f>
        <v>0</v>
      </c>
    </row>
    <row r="4" spans="1:30" x14ac:dyDescent="0.25">
      <c r="A4" s="4">
        <v>45716</v>
      </c>
      <c r="B4" s="4" t="s">
        <v>50</v>
      </c>
      <c r="C4" t="s">
        <v>76</v>
      </c>
      <c r="D4">
        <v>1007515874</v>
      </c>
      <c r="E4" t="s">
        <v>7</v>
      </c>
      <c r="F4" t="s">
        <v>13</v>
      </c>
      <c r="G4" s="6">
        <v>300000</v>
      </c>
      <c r="J4" s="1" t="s">
        <v>8</v>
      </c>
      <c r="L4" s="1" t="s">
        <v>16</v>
      </c>
      <c r="M4" s="11" t="str">
        <f t="shared" si="0"/>
        <v>Adriana Alvarez</v>
      </c>
      <c r="N4" s="9">
        <f t="shared" si="1"/>
        <v>300000</v>
      </c>
      <c r="O4" s="9">
        <f t="shared" si="2"/>
        <v>598000</v>
      </c>
      <c r="P4" s="9">
        <f t="shared" si="3"/>
        <v>0</v>
      </c>
      <c r="Q4" s="9">
        <f t="shared" si="13"/>
        <v>598000</v>
      </c>
      <c r="R4" s="9">
        <f t="shared" si="4"/>
        <v>0</v>
      </c>
      <c r="S4" s="9">
        <f t="shared" si="5"/>
        <v>0</v>
      </c>
      <c r="T4" s="9">
        <f t="shared" si="6"/>
        <v>0</v>
      </c>
      <c r="U4" s="9">
        <f t="shared" si="7"/>
        <v>0</v>
      </c>
      <c r="V4" s="9">
        <f t="shared" si="8"/>
        <v>0</v>
      </c>
      <c r="W4" s="9">
        <f t="shared" si="9"/>
        <v>0</v>
      </c>
      <c r="X4" s="9">
        <f t="shared" si="10"/>
        <v>0</v>
      </c>
      <c r="Y4" s="9">
        <f t="shared" si="11"/>
        <v>0</v>
      </c>
      <c r="Z4" s="9">
        <f t="shared" si="12"/>
        <v>0</v>
      </c>
      <c r="AB4" s="14">
        <f>SUMIFS($G:$G,$B:$B,B4,$E:$E,"Transferencia",$F:$F,"Zully")
+SUMIFS($G:$G,$B:$B,B4,$E:$E,"Datafono",$F:$F,"Zully")
+SUMIFS($G:$G,$B:$B,B4,$E:$E,"Credishop",$F:$F,"Zully")</f>
        <v>0</v>
      </c>
      <c r="AC4" s="14">
        <f>SUMIFS($G:$G,$B:$B,B4,$E:$E,"Transferencia",$F:$F,"Andrés")
+SUMIFS($G:$G,$B:$B,B4,$E:$E,"Datafono",$F:$F,"Andrés")
+SUMIFS($G:$G,$B:$B,B4,$E:$E,"Credishop",$F:$F,"Andrés")</f>
        <v>598000</v>
      </c>
      <c r="AD4" s="14">
        <f>SUMIFS($G:$G,$B:$B,B4,$E:$E,"Transferencia",$F:$F,"Omar")
+SUMIFS($G:$G,$B:$B,B4,$E:$E,"Datafono",$F:$F,"Omar")
+SUMIFS($G:$G,$B:$B,B4,$E:$E,"Credishop",$F:$F,"Omar")</f>
        <v>0</v>
      </c>
    </row>
    <row r="5" spans="1:30" x14ac:dyDescent="0.25">
      <c r="A5" s="4">
        <v>45719</v>
      </c>
      <c r="B5" s="4" t="s">
        <v>99</v>
      </c>
      <c r="C5" t="s">
        <v>76</v>
      </c>
      <c r="D5">
        <v>1007515874</v>
      </c>
      <c r="E5" t="s">
        <v>7</v>
      </c>
      <c r="F5" t="s">
        <v>13</v>
      </c>
      <c r="G5" s="6">
        <v>298000</v>
      </c>
      <c r="J5" s="1" t="s">
        <v>9</v>
      </c>
      <c r="L5" s="1"/>
      <c r="M5" s="11" t="str">
        <f t="shared" si="0"/>
        <v>Adriana Muñoz</v>
      </c>
      <c r="N5" s="9">
        <f t="shared" si="1"/>
        <v>298000</v>
      </c>
      <c r="O5" s="9">
        <f t="shared" si="2"/>
        <v>0</v>
      </c>
      <c r="P5" s="9">
        <f t="shared" si="3"/>
        <v>0</v>
      </c>
      <c r="Q5" s="9">
        <f t="shared" si="13"/>
        <v>0</v>
      </c>
      <c r="R5" s="9">
        <f t="shared" si="4"/>
        <v>0</v>
      </c>
      <c r="S5" s="9">
        <f t="shared" si="5"/>
        <v>0</v>
      </c>
      <c r="T5" s="9">
        <f t="shared" si="6"/>
        <v>0</v>
      </c>
      <c r="U5" s="9">
        <f t="shared" si="7"/>
        <v>0</v>
      </c>
      <c r="V5" s="9">
        <f t="shared" si="8"/>
        <v>0</v>
      </c>
      <c r="W5" s="9">
        <f t="shared" si="9"/>
        <v>0</v>
      </c>
      <c r="X5" s="9">
        <f t="shared" si="10"/>
        <v>0</v>
      </c>
      <c r="Y5" s="9">
        <f t="shared" si="11"/>
        <v>0</v>
      </c>
      <c r="Z5" s="9">
        <f t="shared" si="12"/>
        <v>0</v>
      </c>
      <c r="AB5" s="14">
        <f>SUMIFS($G:$G,$B:$B,B5,$E:$E,"Transferencia",$F:$F,"Zully")
+SUMIFS($G:$G,$B:$B,B5,$E:$E,"Datafono",$F:$F,"Zully")
+SUMIFS($G:$G,$B:$B,B5,$E:$E,"Credishop",$F:$F,"Zully")</f>
        <v>0</v>
      </c>
      <c r="AC5" s="14">
        <f>SUMIFS($G:$G,$B:$B,B5,$E:$E,"Transferencia",$F:$F,"Andrés")
+SUMIFS($G:$G,$B:$B,B5,$E:$E,"Datafono",$F:$F,"Andrés")
+SUMIFS($G:$G,$B:$B,B5,$E:$E,"Credishop",$F:$F,"Andrés")</f>
        <v>0</v>
      </c>
      <c r="AD5" s="14">
        <f>SUMIFS($G:$G,$B:$B,B5,$E:$E,"Transferencia",$F:$F,"Omar")
+SUMIFS($G:$G,$B:$B,B5,$E:$E,"Datafono",$F:$F,"Omar")
+SUMIFS($G:$G,$B:$B,B5,$E:$E,"Credishop",$F:$F,"Omar")</f>
        <v>0</v>
      </c>
    </row>
    <row r="6" spans="1:30" hidden="1" x14ac:dyDescent="0.25">
      <c r="A6" s="4">
        <v>45797</v>
      </c>
      <c r="B6" s="4" t="s">
        <v>211</v>
      </c>
      <c r="C6" t="s">
        <v>113</v>
      </c>
      <c r="D6">
        <v>1041148310</v>
      </c>
      <c r="E6" t="s">
        <v>7</v>
      </c>
      <c r="F6" t="s">
        <v>13</v>
      </c>
      <c r="G6" s="6">
        <v>220000</v>
      </c>
      <c r="J6" s="1" t="s">
        <v>10</v>
      </c>
      <c r="L6" s="1"/>
      <c r="M6" s="11" t="str">
        <f t="shared" si="0"/>
        <v/>
      </c>
      <c r="N6" s="9">
        <f t="shared" si="1"/>
        <v>1030000</v>
      </c>
      <c r="O6" s="9">
        <f t="shared" si="2"/>
        <v>0</v>
      </c>
      <c r="P6" s="9">
        <f t="shared" si="3"/>
        <v>0</v>
      </c>
      <c r="Q6" s="9">
        <f t="shared" si="13"/>
        <v>0</v>
      </c>
      <c r="R6" s="9">
        <f t="shared" si="4"/>
        <v>0</v>
      </c>
      <c r="S6" s="9">
        <f t="shared" si="5"/>
        <v>0</v>
      </c>
      <c r="T6" s="9">
        <f t="shared" si="6"/>
        <v>0</v>
      </c>
      <c r="U6" s="9">
        <f t="shared" si="7"/>
        <v>0</v>
      </c>
      <c r="V6" s="9">
        <f t="shared" si="8"/>
        <v>0</v>
      </c>
      <c r="W6" s="9">
        <f t="shared" si="9"/>
        <v>0</v>
      </c>
      <c r="X6" s="9">
        <f t="shared" si="10"/>
        <v>0</v>
      </c>
      <c r="Y6" s="9">
        <f t="shared" si="11"/>
        <v>0</v>
      </c>
      <c r="Z6" s="9">
        <f t="shared" si="12"/>
        <v>0</v>
      </c>
      <c r="AB6" s="12">
        <f t="shared" si="14"/>
        <v>0</v>
      </c>
      <c r="AC6">
        <f t="shared" si="15"/>
        <v>0</v>
      </c>
      <c r="AD6">
        <f t="shared" ref="AD5:AD68" si="16">+SUMIFS($G:$G,$B:$B,B4,$E:$E,"Transferencia",$F:$F,"Omar")</f>
        <v>0</v>
      </c>
    </row>
    <row r="7" spans="1:30" hidden="1" x14ac:dyDescent="0.25">
      <c r="A7" s="4">
        <v>45799</v>
      </c>
      <c r="B7" s="4" t="s">
        <v>211</v>
      </c>
      <c r="C7" t="s">
        <v>76</v>
      </c>
      <c r="D7">
        <v>1041148310</v>
      </c>
      <c r="E7" t="s">
        <v>7</v>
      </c>
      <c r="F7" t="s">
        <v>13</v>
      </c>
      <c r="G7" s="6">
        <v>200000</v>
      </c>
      <c r="M7" s="11" t="str">
        <f t="shared" si="0"/>
        <v/>
      </c>
      <c r="N7" s="9">
        <f t="shared" si="1"/>
        <v>1030000</v>
      </c>
      <c r="O7" s="9">
        <f t="shared" si="2"/>
        <v>0</v>
      </c>
      <c r="P7" s="9">
        <f t="shared" si="3"/>
        <v>0</v>
      </c>
      <c r="Q7" s="9">
        <f t="shared" si="13"/>
        <v>0</v>
      </c>
      <c r="R7" s="9">
        <f t="shared" si="4"/>
        <v>0</v>
      </c>
      <c r="S7" s="9">
        <f t="shared" si="5"/>
        <v>0</v>
      </c>
      <c r="T7" s="9">
        <f t="shared" si="6"/>
        <v>0</v>
      </c>
      <c r="U7" s="9">
        <f t="shared" si="7"/>
        <v>0</v>
      </c>
      <c r="V7" s="9">
        <f t="shared" si="8"/>
        <v>0</v>
      </c>
      <c r="W7" s="9">
        <f t="shared" si="9"/>
        <v>0</v>
      </c>
      <c r="X7" s="9">
        <f t="shared" si="10"/>
        <v>0</v>
      </c>
      <c r="Y7" s="9">
        <f t="shared" si="11"/>
        <v>0</v>
      </c>
      <c r="Z7" s="9">
        <f t="shared" si="12"/>
        <v>0</v>
      </c>
      <c r="AB7" s="12">
        <f t="shared" si="14"/>
        <v>0</v>
      </c>
      <c r="AC7">
        <f t="shared" si="15"/>
        <v>0</v>
      </c>
      <c r="AD7">
        <f t="shared" si="16"/>
        <v>0</v>
      </c>
    </row>
    <row r="8" spans="1:30" hidden="1" x14ac:dyDescent="0.25">
      <c r="A8" s="4">
        <v>45801</v>
      </c>
      <c r="B8" s="4" t="s">
        <v>211</v>
      </c>
      <c r="C8" t="s">
        <v>76</v>
      </c>
      <c r="D8">
        <v>1041148310</v>
      </c>
      <c r="E8" t="s">
        <v>7</v>
      </c>
      <c r="F8" t="s">
        <v>13</v>
      </c>
      <c r="G8" s="6">
        <v>12000</v>
      </c>
      <c r="M8" s="11" t="str">
        <f t="shared" si="0"/>
        <v/>
      </c>
      <c r="N8" s="9">
        <f t="shared" si="1"/>
        <v>1030000</v>
      </c>
      <c r="O8" s="9">
        <f t="shared" si="2"/>
        <v>0</v>
      </c>
      <c r="P8" s="9">
        <f t="shared" si="3"/>
        <v>0</v>
      </c>
      <c r="Q8" s="9">
        <f t="shared" si="13"/>
        <v>0</v>
      </c>
      <c r="R8" s="9">
        <f t="shared" si="4"/>
        <v>0</v>
      </c>
      <c r="S8" s="9">
        <f t="shared" si="5"/>
        <v>0</v>
      </c>
      <c r="T8" s="9">
        <f t="shared" si="6"/>
        <v>0</v>
      </c>
      <c r="U8" s="9">
        <f t="shared" si="7"/>
        <v>0</v>
      </c>
      <c r="V8" s="9">
        <f t="shared" si="8"/>
        <v>0</v>
      </c>
      <c r="W8" s="9">
        <f t="shared" si="9"/>
        <v>0</v>
      </c>
      <c r="X8" s="9">
        <f t="shared" si="10"/>
        <v>0</v>
      </c>
      <c r="Y8" s="9">
        <f t="shared" si="11"/>
        <v>0</v>
      </c>
      <c r="Z8" s="9">
        <f t="shared" si="12"/>
        <v>0</v>
      </c>
      <c r="AB8" s="12">
        <f t="shared" si="14"/>
        <v>0</v>
      </c>
      <c r="AC8">
        <f t="shared" si="15"/>
        <v>0</v>
      </c>
      <c r="AD8">
        <f t="shared" si="16"/>
        <v>0</v>
      </c>
    </row>
    <row r="9" spans="1:30" hidden="1" x14ac:dyDescent="0.25">
      <c r="A9" s="4">
        <v>45804</v>
      </c>
      <c r="B9" s="4" t="s">
        <v>211</v>
      </c>
      <c r="C9" t="s">
        <v>76</v>
      </c>
      <c r="D9">
        <v>1041148310</v>
      </c>
      <c r="E9" t="s">
        <v>7</v>
      </c>
      <c r="F9" t="s">
        <v>13</v>
      </c>
      <c r="G9" s="6">
        <v>250000</v>
      </c>
      <c r="J9" s="7" t="s">
        <v>23</v>
      </c>
      <c r="M9" s="11" t="str">
        <f t="shared" si="0"/>
        <v/>
      </c>
      <c r="N9" s="9">
        <f t="shared" si="1"/>
        <v>1030000</v>
      </c>
      <c r="O9" s="9">
        <f t="shared" si="2"/>
        <v>0</v>
      </c>
      <c r="P9" s="9">
        <f t="shared" si="3"/>
        <v>0</v>
      </c>
      <c r="Q9" s="9">
        <f t="shared" si="13"/>
        <v>0</v>
      </c>
      <c r="R9" s="9">
        <f t="shared" si="4"/>
        <v>0</v>
      </c>
      <c r="S9" s="9">
        <f t="shared" si="5"/>
        <v>0</v>
      </c>
      <c r="T9" s="9">
        <f t="shared" si="6"/>
        <v>0</v>
      </c>
      <c r="U9" s="9">
        <f t="shared" si="7"/>
        <v>0</v>
      </c>
      <c r="V9" s="9">
        <f t="shared" si="8"/>
        <v>0</v>
      </c>
      <c r="W9" s="9">
        <f t="shared" si="9"/>
        <v>0</v>
      </c>
      <c r="X9" s="9">
        <f t="shared" si="10"/>
        <v>0</v>
      </c>
      <c r="Y9" s="9">
        <f t="shared" si="11"/>
        <v>0</v>
      </c>
      <c r="Z9" s="9">
        <f t="shared" si="12"/>
        <v>0</v>
      </c>
      <c r="AB9" s="12">
        <f t="shared" si="14"/>
        <v>0</v>
      </c>
      <c r="AC9">
        <f t="shared" si="15"/>
        <v>0</v>
      </c>
      <c r="AD9">
        <f t="shared" si="16"/>
        <v>0</v>
      </c>
    </row>
    <row r="10" spans="1:30" x14ac:dyDescent="0.25">
      <c r="A10" s="4">
        <v>45813</v>
      </c>
      <c r="B10" s="4" t="s">
        <v>211</v>
      </c>
      <c r="C10" t="s">
        <v>76</v>
      </c>
      <c r="D10">
        <v>1041148310</v>
      </c>
      <c r="E10" t="s">
        <v>7</v>
      </c>
      <c r="F10" t="s">
        <v>13</v>
      </c>
      <c r="G10" s="6">
        <v>348000</v>
      </c>
      <c r="M10" s="11" t="str">
        <f t="shared" si="0"/>
        <v>Albeiro Antonio Ramirez</v>
      </c>
      <c r="N10" s="9">
        <f t="shared" si="1"/>
        <v>1030000</v>
      </c>
      <c r="O10" s="9">
        <f t="shared" si="2"/>
        <v>0</v>
      </c>
      <c r="P10" s="9">
        <f t="shared" si="3"/>
        <v>0</v>
      </c>
      <c r="Q10" s="9">
        <f t="shared" si="13"/>
        <v>0</v>
      </c>
      <c r="R10" s="9">
        <f t="shared" si="4"/>
        <v>0</v>
      </c>
      <c r="S10" s="9">
        <f t="shared" si="5"/>
        <v>0</v>
      </c>
      <c r="T10" s="9">
        <f t="shared" si="6"/>
        <v>0</v>
      </c>
      <c r="U10" s="9">
        <f t="shared" si="7"/>
        <v>0</v>
      </c>
      <c r="V10" s="9">
        <f t="shared" si="8"/>
        <v>0</v>
      </c>
      <c r="W10" s="9">
        <f t="shared" si="9"/>
        <v>0</v>
      </c>
      <c r="X10" s="9">
        <f t="shared" si="10"/>
        <v>0</v>
      </c>
      <c r="Y10" s="9">
        <f t="shared" si="11"/>
        <v>0</v>
      </c>
      <c r="Z10" s="9">
        <f t="shared" si="12"/>
        <v>0</v>
      </c>
      <c r="AB10" s="14">
        <f>SUMIFS($G:$G,$B:$B,B10,$E:$E,"Transferencia",$F:$F,"Zully")
+SUMIFS($G:$G,$B:$B,B10,$E:$E,"Datafono",$F:$F,"Zully")
+SUMIFS($G:$G,$B:$B,B10,$E:$E,"Credishop",$F:$F,"Zully")</f>
        <v>0</v>
      </c>
      <c r="AC10" s="14">
        <f>SUMIFS($G:$G,$B:$B,B10,$E:$E,"Transferencia",$F:$F,"Andrés")
+SUMIFS($G:$G,$B:$B,B10,$E:$E,"Datafono",$F:$F,"Andrés")
+SUMIFS($G:$G,$B:$B,B10,$E:$E,"Credishop",$F:$F,"Andrés")</f>
        <v>0</v>
      </c>
      <c r="AD10" s="14">
        <f>SUMIFS($G:$G,$B:$B,B10,$E:$E,"Transferencia",$F:$F,"Omar")
+SUMIFS($G:$G,$B:$B,B10,$E:$E,"Datafono",$F:$F,"Omar")
+SUMIFS($G:$G,$B:$B,B10,$E:$E,"Credishop",$F:$F,"Omar")</f>
        <v>0</v>
      </c>
    </row>
    <row r="11" spans="1:30" hidden="1" x14ac:dyDescent="0.25">
      <c r="A11" s="4">
        <v>45772</v>
      </c>
      <c r="B11" s="4" t="s">
        <v>178</v>
      </c>
      <c r="C11" t="s">
        <v>76</v>
      </c>
      <c r="D11">
        <v>70569041</v>
      </c>
      <c r="E11" t="s">
        <v>7</v>
      </c>
      <c r="F11" t="s">
        <v>13</v>
      </c>
      <c r="G11" s="6">
        <v>200000</v>
      </c>
      <c r="M11" s="11" t="str">
        <f t="shared" si="0"/>
        <v/>
      </c>
      <c r="N11" s="9">
        <f t="shared" si="1"/>
        <v>1170000</v>
      </c>
      <c r="O11" s="9">
        <f t="shared" si="2"/>
        <v>0</v>
      </c>
      <c r="P11" s="9">
        <f t="shared" si="3"/>
        <v>0</v>
      </c>
      <c r="Q11" s="9">
        <f t="shared" si="13"/>
        <v>0</v>
      </c>
      <c r="R11" s="9">
        <f t="shared" si="4"/>
        <v>0</v>
      </c>
      <c r="S11" s="9">
        <f t="shared" si="5"/>
        <v>0</v>
      </c>
      <c r="T11" s="9">
        <f t="shared" si="6"/>
        <v>0</v>
      </c>
      <c r="U11" s="9">
        <f t="shared" si="7"/>
        <v>0</v>
      </c>
      <c r="V11" s="9">
        <f t="shared" si="8"/>
        <v>0</v>
      </c>
      <c r="W11" s="9">
        <f t="shared" si="9"/>
        <v>0</v>
      </c>
      <c r="X11" s="9">
        <f t="shared" si="10"/>
        <v>0</v>
      </c>
      <c r="Y11" s="9">
        <f t="shared" si="11"/>
        <v>0</v>
      </c>
      <c r="Z11" s="9">
        <f t="shared" si="12"/>
        <v>0</v>
      </c>
      <c r="AB11" s="12">
        <f t="shared" si="14"/>
        <v>0</v>
      </c>
      <c r="AC11">
        <f t="shared" si="15"/>
        <v>0</v>
      </c>
      <c r="AD11">
        <f t="shared" si="16"/>
        <v>0</v>
      </c>
    </row>
    <row r="12" spans="1:30" x14ac:dyDescent="0.25">
      <c r="A12" s="4">
        <v>45773</v>
      </c>
      <c r="B12" s="4" t="s">
        <v>178</v>
      </c>
      <c r="C12" t="s">
        <v>76</v>
      </c>
      <c r="D12">
        <v>70569041</v>
      </c>
      <c r="E12" t="s">
        <v>7</v>
      </c>
      <c r="F12" t="s">
        <v>13</v>
      </c>
      <c r="G12" s="6">
        <v>970000</v>
      </c>
      <c r="M12" s="11" t="str">
        <f t="shared" si="0"/>
        <v>Alberto Rios</v>
      </c>
      <c r="N12" s="9">
        <f t="shared" si="1"/>
        <v>1170000</v>
      </c>
      <c r="O12" s="9">
        <f t="shared" si="2"/>
        <v>0</v>
      </c>
      <c r="P12" s="9">
        <f t="shared" si="3"/>
        <v>0</v>
      </c>
      <c r="Q12" s="9">
        <f t="shared" si="13"/>
        <v>0</v>
      </c>
      <c r="R12" s="9">
        <f t="shared" si="4"/>
        <v>0</v>
      </c>
      <c r="S12" s="9">
        <f t="shared" si="5"/>
        <v>0</v>
      </c>
      <c r="T12" s="9">
        <f t="shared" si="6"/>
        <v>0</v>
      </c>
      <c r="U12" s="9">
        <f t="shared" si="7"/>
        <v>0</v>
      </c>
      <c r="V12" s="9">
        <f t="shared" si="8"/>
        <v>0</v>
      </c>
      <c r="W12" s="9">
        <f t="shared" si="9"/>
        <v>0</v>
      </c>
      <c r="X12" s="9">
        <f t="shared" si="10"/>
        <v>0</v>
      </c>
      <c r="Y12" s="9">
        <f t="shared" si="11"/>
        <v>0</v>
      </c>
      <c r="Z12" s="9">
        <f t="shared" si="12"/>
        <v>0</v>
      </c>
      <c r="AB12" s="14">
        <f>SUMIFS($G:$G,$B:$B,B12,$E:$E,"Transferencia",$F:$F,"Zully")
+SUMIFS($G:$G,$B:$B,B12,$E:$E,"Datafono",$F:$F,"Zully")
+SUMIFS($G:$G,$B:$B,B12,$E:$E,"Credishop",$F:$F,"Zully")</f>
        <v>0</v>
      </c>
      <c r="AC12" s="14">
        <f>SUMIFS($G:$G,$B:$B,B12,$E:$E,"Transferencia",$F:$F,"Andrés")
+SUMIFS($G:$G,$B:$B,B12,$E:$E,"Datafono",$F:$F,"Andrés")
+SUMIFS($G:$G,$B:$B,B12,$E:$E,"Credishop",$F:$F,"Andrés")</f>
        <v>0</v>
      </c>
      <c r="AD12" s="14">
        <f>SUMIFS($G:$G,$B:$B,B12,$E:$E,"Transferencia",$F:$F,"Omar")
+SUMIFS($G:$G,$B:$B,B12,$E:$E,"Datafono",$F:$F,"Omar")
+SUMIFS($G:$G,$B:$B,B12,$E:$E,"Credishop",$F:$F,"Omar")</f>
        <v>0</v>
      </c>
    </row>
    <row r="13" spans="1:30" hidden="1" x14ac:dyDescent="0.25">
      <c r="A13" s="4">
        <v>45713</v>
      </c>
      <c r="B13" s="4" t="s">
        <v>94</v>
      </c>
      <c r="C13" t="s">
        <v>76</v>
      </c>
      <c r="D13">
        <v>1102886161</v>
      </c>
      <c r="E13" t="s">
        <v>8</v>
      </c>
      <c r="F13" t="s">
        <v>14</v>
      </c>
      <c r="G13" s="6">
        <v>299000</v>
      </c>
      <c r="H13" t="s">
        <v>19</v>
      </c>
      <c r="M13" s="11" t="str">
        <f t="shared" si="0"/>
        <v/>
      </c>
      <c r="N13" s="9">
        <f t="shared" si="1"/>
        <v>0</v>
      </c>
      <c r="O13" s="9">
        <f t="shared" si="2"/>
        <v>598000</v>
      </c>
      <c r="P13" s="9">
        <f t="shared" si="3"/>
        <v>0</v>
      </c>
      <c r="Q13" s="9">
        <f t="shared" si="13"/>
        <v>598000</v>
      </c>
      <c r="R13" s="9">
        <f t="shared" si="4"/>
        <v>0</v>
      </c>
      <c r="S13" s="9">
        <f t="shared" si="5"/>
        <v>0</v>
      </c>
      <c r="T13" s="9">
        <f t="shared" si="6"/>
        <v>0</v>
      </c>
      <c r="U13" s="9">
        <f t="shared" si="7"/>
        <v>0</v>
      </c>
      <c r="V13" s="9">
        <f t="shared" si="8"/>
        <v>0</v>
      </c>
      <c r="W13" s="9">
        <f t="shared" si="9"/>
        <v>0</v>
      </c>
      <c r="X13" s="9">
        <f t="shared" si="10"/>
        <v>0</v>
      </c>
      <c r="Y13" s="9">
        <f t="shared" si="11"/>
        <v>0</v>
      </c>
      <c r="Z13" s="9">
        <f t="shared" si="12"/>
        <v>0</v>
      </c>
      <c r="AB13" s="12">
        <f t="shared" si="14"/>
        <v>0</v>
      </c>
      <c r="AC13">
        <f t="shared" si="15"/>
        <v>598000</v>
      </c>
      <c r="AD13">
        <f t="shared" si="16"/>
        <v>0</v>
      </c>
    </row>
    <row r="14" spans="1:30" x14ac:dyDescent="0.25">
      <c r="A14" s="4">
        <v>45716</v>
      </c>
      <c r="B14" s="4" t="s">
        <v>94</v>
      </c>
      <c r="C14" t="s">
        <v>76</v>
      </c>
      <c r="D14">
        <v>1102886161</v>
      </c>
      <c r="E14" t="s">
        <v>8</v>
      </c>
      <c r="F14" t="s">
        <v>14</v>
      </c>
      <c r="G14" s="6">
        <v>299000</v>
      </c>
      <c r="H14" t="s">
        <v>19</v>
      </c>
      <c r="M14" s="11" t="str">
        <f t="shared" si="0"/>
        <v>Alejandra Lucia Alvarez</v>
      </c>
      <c r="N14" s="9">
        <f t="shared" si="1"/>
        <v>0</v>
      </c>
      <c r="O14" s="9">
        <f t="shared" si="2"/>
        <v>598000</v>
      </c>
      <c r="P14" s="9">
        <f t="shared" si="3"/>
        <v>0</v>
      </c>
      <c r="Q14" s="9">
        <f t="shared" si="13"/>
        <v>598000</v>
      </c>
      <c r="R14" s="9">
        <f t="shared" si="4"/>
        <v>0</v>
      </c>
      <c r="S14" s="9">
        <f t="shared" si="5"/>
        <v>0</v>
      </c>
      <c r="T14" s="9">
        <f t="shared" si="6"/>
        <v>0</v>
      </c>
      <c r="U14" s="9">
        <f t="shared" si="7"/>
        <v>0</v>
      </c>
      <c r="V14" s="9">
        <f t="shared" si="8"/>
        <v>0</v>
      </c>
      <c r="W14" s="9">
        <f t="shared" si="9"/>
        <v>0</v>
      </c>
      <c r="X14" s="9">
        <f t="shared" si="10"/>
        <v>0</v>
      </c>
      <c r="Y14" s="9">
        <f t="shared" si="11"/>
        <v>0</v>
      </c>
      <c r="Z14" s="9">
        <f t="shared" si="12"/>
        <v>0</v>
      </c>
      <c r="AB14" s="14">
        <f t="shared" ref="AB14:AB22" si="17">SUMIFS($G:$G,$B:$B,B14,$E:$E,"Transferencia",$F:$F,"Zully")
+SUMIFS($G:$G,$B:$B,B14,$E:$E,"Datafono",$F:$F,"Zully")
+SUMIFS($G:$G,$B:$B,B14,$E:$E,"Credishop",$F:$F,"Zully")</f>
        <v>0</v>
      </c>
      <c r="AC14" s="14">
        <f t="shared" ref="AC14:AC22" si="18">SUMIFS($G:$G,$B:$B,B14,$E:$E,"Transferencia",$F:$F,"Andrés")
+SUMIFS($G:$G,$B:$B,B14,$E:$E,"Datafono",$F:$F,"Andrés")
+SUMIFS($G:$G,$B:$B,B14,$E:$E,"Credishop",$F:$F,"Andrés")</f>
        <v>598000</v>
      </c>
      <c r="AD14" s="14">
        <f t="shared" ref="AD14:AD22" si="19">SUMIFS($G:$G,$B:$B,B14,$E:$E,"Transferencia",$F:$F,"Omar")
+SUMIFS($G:$G,$B:$B,B14,$E:$E,"Datafono",$F:$F,"Omar")
+SUMIFS($G:$G,$B:$B,B14,$E:$E,"Credishop",$F:$F,"Omar")</f>
        <v>0</v>
      </c>
    </row>
    <row r="15" spans="1:30" x14ac:dyDescent="0.25">
      <c r="A15" s="4">
        <v>45698</v>
      </c>
      <c r="B15" s="4" t="s">
        <v>59</v>
      </c>
      <c r="C15" t="s">
        <v>30</v>
      </c>
      <c r="D15">
        <v>3087512</v>
      </c>
      <c r="E15" t="s">
        <v>7</v>
      </c>
      <c r="F15" t="s">
        <v>13</v>
      </c>
      <c r="G15" s="6">
        <v>163000</v>
      </c>
      <c r="M15" s="11" t="str">
        <f t="shared" si="0"/>
        <v>Alejandro Ramirez</v>
      </c>
      <c r="N15" s="9">
        <f t="shared" si="1"/>
        <v>163000</v>
      </c>
      <c r="O15" s="9">
        <f t="shared" si="2"/>
        <v>0</v>
      </c>
      <c r="P15" s="9">
        <f t="shared" si="3"/>
        <v>0</v>
      </c>
      <c r="Q15" s="9">
        <f t="shared" si="13"/>
        <v>0</v>
      </c>
      <c r="R15" s="9">
        <f t="shared" si="4"/>
        <v>0</v>
      </c>
      <c r="S15" s="9">
        <f t="shared" si="5"/>
        <v>0</v>
      </c>
      <c r="T15" s="9">
        <f t="shared" si="6"/>
        <v>0</v>
      </c>
      <c r="U15" s="9">
        <f t="shared" si="7"/>
        <v>0</v>
      </c>
      <c r="V15" s="9">
        <f t="shared" si="8"/>
        <v>0</v>
      </c>
      <c r="W15" s="9">
        <f t="shared" si="9"/>
        <v>0</v>
      </c>
      <c r="X15" s="9">
        <f t="shared" si="10"/>
        <v>0</v>
      </c>
      <c r="Y15" s="9">
        <f t="shared" si="11"/>
        <v>0</v>
      </c>
      <c r="Z15" s="9">
        <f t="shared" si="12"/>
        <v>0</v>
      </c>
      <c r="AB15" s="14">
        <f t="shared" si="17"/>
        <v>0</v>
      </c>
      <c r="AC15" s="14">
        <f t="shared" si="18"/>
        <v>0</v>
      </c>
      <c r="AD15" s="14">
        <f t="shared" si="19"/>
        <v>0</v>
      </c>
    </row>
    <row r="16" spans="1:30" x14ac:dyDescent="0.25">
      <c r="A16" s="4">
        <v>45763</v>
      </c>
      <c r="B16" s="4" t="s">
        <v>170</v>
      </c>
      <c r="C16" t="s">
        <v>76</v>
      </c>
      <c r="D16">
        <v>1023592608</v>
      </c>
      <c r="E16" t="s">
        <v>8</v>
      </c>
      <c r="F16" t="s">
        <v>119</v>
      </c>
      <c r="G16" s="6">
        <v>977000</v>
      </c>
      <c r="H16" t="s">
        <v>19</v>
      </c>
      <c r="M16" s="11" t="str">
        <f t="shared" si="0"/>
        <v>Alexandra Puerta</v>
      </c>
      <c r="N16" s="9">
        <f t="shared" si="1"/>
        <v>0</v>
      </c>
      <c r="O16" s="9">
        <f t="shared" si="2"/>
        <v>977000</v>
      </c>
      <c r="P16" s="9">
        <f t="shared" si="3"/>
        <v>0</v>
      </c>
      <c r="Q16" s="9">
        <f t="shared" si="13"/>
        <v>0</v>
      </c>
      <c r="R16" s="9">
        <f t="shared" si="4"/>
        <v>0</v>
      </c>
      <c r="S16" s="9">
        <f t="shared" si="5"/>
        <v>0</v>
      </c>
      <c r="T16" s="9">
        <f t="shared" si="6"/>
        <v>977000</v>
      </c>
      <c r="U16" s="9">
        <f t="shared" si="7"/>
        <v>0</v>
      </c>
      <c r="V16" s="9">
        <f t="shared" si="8"/>
        <v>0</v>
      </c>
      <c r="W16" s="9">
        <f t="shared" si="9"/>
        <v>0</v>
      </c>
      <c r="X16" s="9">
        <f t="shared" si="10"/>
        <v>0</v>
      </c>
      <c r="Y16" s="9">
        <f t="shared" si="11"/>
        <v>0</v>
      </c>
      <c r="Z16" s="9">
        <f t="shared" si="12"/>
        <v>0</v>
      </c>
      <c r="AB16" s="14">
        <f t="shared" si="17"/>
        <v>0</v>
      </c>
      <c r="AC16" s="14">
        <f t="shared" si="18"/>
        <v>0</v>
      </c>
      <c r="AD16" s="14">
        <f t="shared" si="19"/>
        <v>977000</v>
      </c>
    </row>
    <row r="17" spans="1:30" x14ac:dyDescent="0.25">
      <c r="A17" s="4">
        <v>45770</v>
      </c>
      <c r="B17" s="4" t="s">
        <v>175</v>
      </c>
      <c r="C17" t="s">
        <v>76</v>
      </c>
      <c r="D17">
        <v>8346637</v>
      </c>
      <c r="E17" t="s">
        <v>7</v>
      </c>
      <c r="F17" t="s">
        <v>13</v>
      </c>
      <c r="G17" s="6">
        <v>1100000</v>
      </c>
      <c r="M17" s="11" t="str">
        <f t="shared" si="0"/>
        <v>Alvaro Durango</v>
      </c>
      <c r="N17" s="9">
        <f t="shared" si="1"/>
        <v>1100000</v>
      </c>
      <c r="O17" s="9">
        <f t="shared" si="2"/>
        <v>0</v>
      </c>
      <c r="P17" s="9">
        <f t="shared" si="3"/>
        <v>0</v>
      </c>
      <c r="Q17" s="9">
        <f t="shared" si="13"/>
        <v>0</v>
      </c>
      <c r="R17" s="9">
        <f t="shared" si="4"/>
        <v>0</v>
      </c>
      <c r="S17" s="9">
        <f t="shared" si="5"/>
        <v>0</v>
      </c>
      <c r="T17" s="9">
        <f t="shared" si="6"/>
        <v>0</v>
      </c>
      <c r="U17" s="9">
        <f t="shared" si="7"/>
        <v>0</v>
      </c>
      <c r="V17" s="9">
        <f t="shared" si="8"/>
        <v>0</v>
      </c>
      <c r="W17" s="9">
        <f t="shared" si="9"/>
        <v>0</v>
      </c>
      <c r="X17" s="9">
        <f t="shared" si="10"/>
        <v>0</v>
      </c>
      <c r="Y17" s="9">
        <f t="shared" si="11"/>
        <v>0</v>
      </c>
      <c r="Z17" s="9">
        <f t="shared" si="12"/>
        <v>0</v>
      </c>
      <c r="AB17" s="14">
        <f t="shared" si="17"/>
        <v>0</v>
      </c>
      <c r="AC17" s="14">
        <f t="shared" si="18"/>
        <v>0</v>
      </c>
      <c r="AD17" s="14">
        <f t="shared" si="19"/>
        <v>0</v>
      </c>
    </row>
    <row r="18" spans="1:30" x14ac:dyDescent="0.25">
      <c r="A18" s="4">
        <v>45752</v>
      </c>
      <c r="B18" s="4" t="s">
        <v>154</v>
      </c>
      <c r="C18" t="s">
        <v>76</v>
      </c>
      <c r="D18">
        <v>1234992394</v>
      </c>
      <c r="E18" t="s">
        <v>8</v>
      </c>
      <c r="F18" t="s">
        <v>119</v>
      </c>
      <c r="G18" s="6">
        <v>180000</v>
      </c>
      <c r="H18" t="s">
        <v>19</v>
      </c>
      <c r="M18" s="11" t="str">
        <f t="shared" si="0"/>
        <v>Ana Lucia Paniagua</v>
      </c>
      <c r="N18" s="9">
        <f t="shared" si="1"/>
        <v>0</v>
      </c>
      <c r="O18" s="9">
        <f t="shared" si="2"/>
        <v>180000</v>
      </c>
      <c r="P18" s="9">
        <f t="shared" si="3"/>
        <v>0</v>
      </c>
      <c r="Q18" s="9">
        <f t="shared" si="13"/>
        <v>0</v>
      </c>
      <c r="R18" s="9">
        <f t="shared" si="4"/>
        <v>0</v>
      </c>
      <c r="S18" s="9">
        <f t="shared" si="5"/>
        <v>0</v>
      </c>
      <c r="T18" s="9">
        <f t="shared" si="6"/>
        <v>180000</v>
      </c>
      <c r="U18" s="9">
        <f t="shared" si="7"/>
        <v>0</v>
      </c>
      <c r="V18" s="9">
        <f t="shared" si="8"/>
        <v>0</v>
      </c>
      <c r="W18" s="9">
        <f t="shared" si="9"/>
        <v>0</v>
      </c>
      <c r="X18" s="9">
        <f t="shared" si="10"/>
        <v>0</v>
      </c>
      <c r="Y18" s="9">
        <f t="shared" si="11"/>
        <v>0</v>
      </c>
      <c r="Z18" s="9">
        <f t="shared" si="12"/>
        <v>0</v>
      </c>
      <c r="AB18" s="14">
        <f t="shared" si="17"/>
        <v>0</v>
      </c>
      <c r="AC18" s="14">
        <f t="shared" si="18"/>
        <v>0</v>
      </c>
      <c r="AD18" s="14">
        <f t="shared" si="19"/>
        <v>180000</v>
      </c>
    </row>
    <row r="19" spans="1:30" x14ac:dyDescent="0.25">
      <c r="A19" s="4">
        <v>45717</v>
      </c>
      <c r="B19" s="4" t="s">
        <v>98</v>
      </c>
      <c r="C19" t="s">
        <v>76</v>
      </c>
      <c r="D19">
        <v>1096233246</v>
      </c>
      <c r="E19" t="s">
        <v>7</v>
      </c>
      <c r="F19" t="s">
        <v>13</v>
      </c>
      <c r="G19" s="6">
        <v>300000</v>
      </c>
      <c r="M19" s="11" t="str">
        <f t="shared" si="0"/>
        <v>Anderson camargo</v>
      </c>
      <c r="N19" s="9">
        <f t="shared" si="1"/>
        <v>300000</v>
      </c>
      <c r="O19" s="9">
        <f t="shared" si="2"/>
        <v>0</v>
      </c>
      <c r="P19" s="9">
        <f t="shared" si="3"/>
        <v>0</v>
      </c>
      <c r="Q19" s="9">
        <f t="shared" si="13"/>
        <v>0</v>
      </c>
      <c r="R19" s="9">
        <f t="shared" si="4"/>
        <v>0</v>
      </c>
      <c r="S19" s="9">
        <f t="shared" si="5"/>
        <v>0</v>
      </c>
      <c r="T19" s="9">
        <f t="shared" si="6"/>
        <v>0</v>
      </c>
      <c r="U19" s="9">
        <f t="shared" si="7"/>
        <v>0</v>
      </c>
      <c r="V19" s="9">
        <f t="shared" si="8"/>
        <v>0</v>
      </c>
      <c r="W19" s="9">
        <f t="shared" si="9"/>
        <v>0</v>
      </c>
      <c r="X19" s="9">
        <f t="shared" si="10"/>
        <v>0</v>
      </c>
      <c r="Y19" s="9">
        <f t="shared" si="11"/>
        <v>0</v>
      </c>
      <c r="Z19" s="9">
        <f t="shared" si="12"/>
        <v>0</v>
      </c>
      <c r="AB19" s="14">
        <f t="shared" si="17"/>
        <v>0</v>
      </c>
      <c r="AC19" s="14">
        <f t="shared" si="18"/>
        <v>0</v>
      </c>
      <c r="AD19" s="14">
        <f t="shared" si="19"/>
        <v>0</v>
      </c>
    </row>
    <row r="20" spans="1:30" x14ac:dyDescent="0.25">
      <c r="A20" s="4">
        <v>45748</v>
      </c>
      <c r="B20" s="4" t="s">
        <v>148</v>
      </c>
      <c r="C20" t="s">
        <v>76</v>
      </c>
      <c r="D20">
        <v>438773441</v>
      </c>
      <c r="E20" t="s">
        <v>8</v>
      </c>
      <c r="F20" t="s">
        <v>119</v>
      </c>
      <c r="G20" s="6">
        <v>205000</v>
      </c>
      <c r="H20" t="s">
        <v>19</v>
      </c>
      <c r="M20" s="11" t="str">
        <f t="shared" si="0"/>
        <v>Andrea Henao</v>
      </c>
      <c r="N20" s="9">
        <f t="shared" si="1"/>
        <v>0</v>
      </c>
      <c r="O20" s="9">
        <f t="shared" si="2"/>
        <v>205000</v>
      </c>
      <c r="P20" s="9">
        <f t="shared" si="3"/>
        <v>0</v>
      </c>
      <c r="Q20" s="9">
        <f t="shared" si="13"/>
        <v>0</v>
      </c>
      <c r="R20" s="9">
        <f t="shared" si="4"/>
        <v>0</v>
      </c>
      <c r="S20" s="9">
        <f t="shared" si="5"/>
        <v>0</v>
      </c>
      <c r="T20" s="9">
        <f t="shared" si="6"/>
        <v>205000</v>
      </c>
      <c r="U20" s="9">
        <f t="shared" si="7"/>
        <v>0</v>
      </c>
      <c r="V20" s="9">
        <f t="shared" si="8"/>
        <v>0</v>
      </c>
      <c r="W20" s="9">
        <f t="shared" si="9"/>
        <v>0</v>
      </c>
      <c r="X20" s="9">
        <f t="shared" si="10"/>
        <v>0</v>
      </c>
      <c r="Y20" s="9">
        <f t="shared" si="11"/>
        <v>0</v>
      </c>
      <c r="Z20" s="9">
        <f t="shared" si="12"/>
        <v>0</v>
      </c>
      <c r="AB20" s="14">
        <f t="shared" si="17"/>
        <v>0</v>
      </c>
      <c r="AC20" s="14">
        <f t="shared" si="18"/>
        <v>0</v>
      </c>
      <c r="AD20" s="14">
        <f t="shared" si="19"/>
        <v>205000</v>
      </c>
    </row>
    <row r="21" spans="1:30" x14ac:dyDescent="0.25">
      <c r="A21" s="4">
        <v>45695</v>
      </c>
      <c r="B21" s="4" t="s">
        <v>51</v>
      </c>
      <c r="C21" t="s">
        <v>18</v>
      </c>
      <c r="D21">
        <v>63546380</v>
      </c>
      <c r="E21" t="s">
        <v>27</v>
      </c>
      <c r="F21" t="s">
        <v>14</v>
      </c>
      <c r="G21" s="6">
        <v>180000</v>
      </c>
      <c r="H21" t="s">
        <v>19</v>
      </c>
      <c r="M21" s="11" t="str">
        <f t="shared" si="0"/>
        <v>Andrea Jaramillo</v>
      </c>
      <c r="N21" s="9">
        <f t="shared" si="1"/>
        <v>0</v>
      </c>
      <c r="O21" s="9">
        <f t="shared" si="2"/>
        <v>0</v>
      </c>
      <c r="P21" s="9">
        <f t="shared" si="3"/>
        <v>180000</v>
      </c>
      <c r="Q21" s="9">
        <f t="shared" si="13"/>
        <v>0</v>
      </c>
      <c r="R21" s="9">
        <f t="shared" si="4"/>
        <v>0</v>
      </c>
      <c r="S21" s="9">
        <f t="shared" si="5"/>
        <v>0</v>
      </c>
      <c r="T21" s="9">
        <f t="shared" si="6"/>
        <v>0</v>
      </c>
      <c r="U21" s="9">
        <f t="shared" si="7"/>
        <v>0</v>
      </c>
      <c r="V21" s="9">
        <f t="shared" si="8"/>
        <v>0</v>
      </c>
      <c r="W21" s="9">
        <f t="shared" si="9"/>
        <v>0</v>
      </c>
      <c r="X21" s="9">
        <f t="shared" si="10"/>
        <v>0</v>
      </c>
      <c r="Y21" s="9">
        <f t="shared" si="11"/>
        <v>180000</v>
      </c>
      <c r="Z21" s="9">
        <f t="shared" si="12"/>
        <v>0</v>
      </c>
      <c r="AB21" s="14">
        <f t="shared" si="17"/>
        <v>0</v>
      </c>
      <c r="AC21" s="14">
        <f t="shared" si="18"/>
        <v>180000</v>
      </c>
      <c r="AD21" s="14">
        <f t="shared" si="19"/>
        <v>0</v>
      </c>
    </row>
    <row r="22" spans="1:30" x14ac:dyDescent="0.25">
      <c r="A22" s="4">
        <v>45771</v>
      </c>
      <c r="B22" s="4" t="s">
        <v>177</v>
      </c>
      <c r="C22" t="s">
        <v>76</v>
      </c>
      <c r="D22">
        <v>43985740</v>
      </c>
      <c r="E22" t="s">
        <v>27</v>
      </c>
      <c r="F22" t="s">
        <v>14</v>
      </c>
      <c r="G22" s="6">
        <v>390000</v>
      </c>
      <c r="H22" t="s">
        <v>19</v>
      </c>
      <c r="M22" s="11" t="str">
        <f t="shared" si="0"/>
        <v>Andrea Vanegas</v>
      </c>
      <c r="N22" s="9">
        <f t="shared" si="1"/>
        <v>0</v>
      </c>
      <c r="O22" s="9">
        <f t="shared" si="2"/>
        <v>0</v>
      </c>
      <c r="P22" s="9">
        <f t="shared" si="3"/>
        <v>390000</v>
      </c>
      <c r="Q22" s="9">
        <f t="shared" si="13"/>
        <v>0</v>
      </c>
      <c r="R22" s="9">
        <f t="shared" si="4"/>
        <v>0</v>
      </c>
      <c r="S22" s="9">
        <f t="shared" si="5"/>
        <v>0</v>
      </c>
      <c r="T22" s="9">
        <f t="shared" si="6"/>
        <v>0</v>
      </c>
      <c r="U22" s="9">
        <f t="shared" si="7"/>
        <v>0</v>
      </c>
      <c r="V22" s="9">
        <f t="shared" si="8"/>
        <v>0</v>
      </c>
      <c r="W22" s="9">
        <f t="shared" si="9"/>
        <v>0</v>
      </c>
      <c r="X22" s="9">
        <f t="shared" si="10"/>
        <v>0</v>
      </c>
      <c r="Y22" s="9">
        <f t="shared" si="11"/>
        <v>390000</v>
      </c>
      <c r="Z22" s="9">
        <f t="shared" si="12"/>
        <v>0</v>
      </c>
      <c r="AB22" s="14">
        <f t="shared" si="17"/>
        <v>0</v>
      </c>
      <c r="AC22" s="14">
        <f t="shared" si="18"/>
        <v>390000</v>
      </c>
      <c r="AD22" s="14">
        <f t="shared" si="19"/>
        <v>0</v>
      </c>
    </row>
    <row r="23" spans="1:30" hidden="1" x14ac:dyDescent="0.25">
      <c r="A23" s="4">
        <v>45799</v>
      </c>
      <c r="B23" s="4" t="s">
        <v>213</v>
      </c>
      <c r="C23" t="s">
        <v>76</v>
      </c>
      <c r="D23">
        <v>1026163328</v>
      </c>
      <c r="E23" t="s">
        <v>8</v>
      </c>
      <c r="F23" t="s">
        <v>119</v>
      </c>
      <c r="G23" s="6">
        <v>299000</v>
      </c>
      <c r="H23" t="s">
        <v>19</v>
      </c>
      <c r="M23" s="11" t="str">
        <f t="shared" si="0"/>
        <v/>
      </c>
      <c r="N23" s="9">
        <f t="shared" si="1"/>
        <v>0</v>
      </c>
      <c r="O23" s="9">
        <f t="shared" si="2"/>
        <v>678000</v>
      </c>
      <c r="P23" s="9">
        <f t="shared" si="3"/>
        <v>0</v>
      </c>
      <c r="Q23" s="9">
        <f t="shared" si="13"/>
        <v>0</v>
      </c>
      <c r="R23" s="9">
        <f t="shared" si="4"/>
        <v>0</v>
      </c>
      <c r="S23" s="9">
        <f t="shared" si="5"/>
        <v>0</v>
      </c>
      <c r="T23" s="9">
        <f t="shared" si="6"/>
        <v>678000</v>
      </c>
      <c r="U23" s="9">
        <f t="shared" si="7"/>
        <v>0</v>
      </c>
      <c r="V23" s="9">
        <f t="shared" si="8"/>
        <v>0</v>
      </c>
      <c r="W23" s="9">
        <f t="shared" si="9"/>
        <v>0</v>
      </c>
      <c r="X23" s="9">
        <f t="shared" si="10"/>
        <v>0</v>
      </c>
      <c r="Y23" s="9">
        <f t="shared" si="11"/>
        <v>0</v>
      </c>
      <c r="Z23" s="9">
        <f t="shared" si="12"/>
        <v>0</v>
      </c>
      <c r="AB23" s="12">
        <f t="shared" si="14"/>
        <v>0</v>
      </c>
      <c r="AC23">
        <f t="shared" si="15"/>
        <v>0</v>
      </c>
      <c r="AD23">
        <f t="shared" si="16"/>
        <v>0</v>
      </c>
    </row>
    <row r="24" spans="1:30" hidden="1" x14ac:dyDescent="0.25">
      <c r="A24" s="4">
        <v>45801</v>
      </c>
      <c r="B24" s="4" t="s">
        <v>213</v>
      </c>
      <c r="C24" t="s">
        <v>76</v>
      </c>
      <c r="D24">
        <v>1026163328</v>
      </c>
      <c r="E24" t="s">
        <v>8</v>
      </c>
      <c r="F24" t="s">
        <v>119</v>
      </c>
      <c r="G24" s="6">
        <v>299000</v>
      </c>
      <c r="H24" t="s">
        <v>19</v>
      </c>
      <c r="M24" s="11" t="str">
        <f t="shared" si="0"/>
        <v/>
      </c>
      <c r="N24" s="9">
        <f t="shared" si="1"/>
        <v>0</v>
      </c>
      <c r="O24" s="9">
        <f t="shared" si="2"/>
        <v>678000</v>
      </c>
      <c r="P24" s="9">
        <f t="shared" si="3"/>
        <v>0</v>
      </c>
      <c r="Q24" s="9">
        <f t="shared" si="13"/>
        <v>0</v>
      </c>
      <c r="R24" s="9">
        <f t="shared" si="4"/>
        <v>0</v>
      </c>
      <c r="S24" s="9">
        <f t="shared" si="5"/>
        <v>0</v>
      </c>
      <c r="T24" s="9">
        <f t="shared" si="6"/>
        <v>678000</v>
      </c>
      <c r="U24" s="9">
        <f t="shared" si="7"/>
        <v>0</v>
      </c>
      <c r="V24" s="9">
        <f t="shared" si="8"/>
        <v>0</v>
      </c>
      <c r="W24" s="9">
        <f t="shared" si="9"/>
        <v>0</v>
      </c>
      <c r="X24" s="9">
        <f t="shared" si="10"/>
        <v>0</v>
      </c>
      <c r="Y24" s="9">
        <f t="shared" si="11"/>
        <v>0</v>
      </c>
      <c r="Z24" s="9">
        <f t="shared" si="12"/>
        <v>0</v>
      </c>
      <c r="AB24" s="12">
        <f t="shared" si="14"/>
        <v>0</v>
      </c>
      <c r="AC24">
        <f t="shared" si="15"/>
        <v>0</v>
      </c>
      <c r="AD24">
        <f t="shared" si="16"/>
        <v>0</v>
      </c>
    </row>
    <row r="25" spans="1:30" x14ac:dyDescent="0.25">
      <c r="A25" s="4">
        <v>45801</v>
      </c>
      <c r="B25" s="4" t="s">
        <v>213</v>
      </c>
      <c r="C25" t="s">
        <v>76</v>
      </c>
      <c r="D25">
        <v>1026163328</v>
      </c>
      <c r="E25" t="s">
        <v>8</v>
      </c>
      <c r="F25" t="s">
        <v>119</v>
      </c>
      <c r="G25" s="6">
        <v>80000</v>
      </c>
      <c r="H25" t="s">
        <v>19</v>
      </c>
      <c r="M25" s="11" t="str">
        <f t="shared" si="0"/>
        <v>Andres Felipe Henao</v>
      </c>
      <c r="N25" s="9">
        <f t="shared" si="1"/>
        <v>0</v>
      </c>
      <c r="O25" s="9">
        <f t="shared" si="2"/>
        <v>678000</v>
      </c>
      <c r="P25" s="9">
        <f t="shared" si="3"/>
        <v>0</v>
      </c>
      <c r="Q25" s="9">
        <f t="shared" si="13"/>
        <v>0</v>
      </c>
      <c r="R25" s="9">
        <f t="shared" si="4"/>
        <v>0</v>
      </c>
      <c r="S25" s="9">
        <f t="shared" si="5"/>
        <v>0</v>
      </c>
      <c r="T25" s="9">
        <f t="shared" si="6"/>
        <v>678000</v>
      </c>
      <c r="U25" s="9">
        <f t="shared" si="7"/>
        <v>0</v>
      </c>
      <c r="V25" s="9">
        <f t="shared" si="8"/>
        <v>0</v>
      </c>
      <c r="W25" s="9">
        <f t="shared" si="9"/>
        <v>0</v>
      </c>
      <c r="X25" s="9">
        <f t="shared" si="10"/>
        <v>0</v>
      </c>
      <c r="Y25" s="9">
        <f t="shared" si="11"/>
        <v>0</v>
      </c>
      <c r="Z25" s="9">
        <f t="shared" si="12"/>
        <v>0</v>
      </c>
      <c r="AB25" s="14">
        <f>SUMIFS($G:$G,$B:$B,B25,$E:$E,"Transferencia",$F:$F,"Zully")
+SUMIFS($G:$G,$B:$B,B25,$E:$E,"Datafono",$F:$F,"Zully")
+SUMIFS($G:$G,$B:$B,B25,$E:$E,"Credishop",$F:$F,"Zully")</f>
        <v>0</v>
      </c>
      <c r="AC25" s="14">
        <f>SUMIFS($G:$G,$B:$B,B25,$E:$E,"Transferencia",$F:$F,"Andrés")
+SUMIFS($G:$G,$B:$B,B25,$E:$E,"Datafono",$F:$F,"Andrés")
+SUMIFS($G:$G,$B:$B,B25,$E:$E,"Credishop",$F:$F,"Andrés")</f>
        <v>0</v>
      </c>
      <c r="AD25" s="14">
        <f>SUMIFS($G:$G,$B:$B,B25,$E:$E,"Transferencia",$F:$F,"Omar")
+SUMIFS($G:$G,$B:$B,B25,$E:$E,"Datafono",$F:$F,"Omar")
+SUMIFS($G:$G,$B:$B,B25,$E:$E,"Credishop",$F:$F,"Omar")</f>
        <v>678000</v>
      </c>
    </row>
    <row r="26" spans="1:30" hidden="1" x14ac:dyDescent="0.25">
      <c r="A26" s="4">
        <v>45696</v>
      </c>
      <c r="B26" s="4" t="s">
        <v>57</v>
      </c>
      <c r="C26" t="s">
        <v>18</v>
      </c>
      <c r="D26">
        <v>1042066830</v>
      </c>
      <c r="E26" t="s">
        <v>8</v>
      </c>
      <c r="F26" t="s">
        <v>14</v>
      </c>
      <c r="G26" s="6">
        <v>479000</v>
      </c>
      <c r="H26" t="s">
        <v>19</v>
      </c>
      <c r="M26" s="11" t="str">
        <f t="shared" si="0"/>
        <v/>
      </c>
      <c r="N26" s="9">
        <f t="shared" si="1"/>
        <v>0</v>
      </c>
      <c r="O26" s="9">
        <f t="shared" si="2"/>
        <v>918000</v>
      </c>
      <c r="P26" s="9">
        <f t="shared" si="3"/>
        <v>0</v>
      </c>
      <c r="Q26" s="9">
        <f t="shared" si="13"/>
        <v>918000</v>
      </c>
      <c r="R26" s="9">
        <f t="shared" si="4"/>
        <v>0</v>
      </c>
      <c r="S26" s="9">
        <f t="shared" si="5"/>
        <v>0</v>
      </c>
      <c r="T26" s="9">
        <f t="shared" si="6"/>
        <v>0</v>
      </c>
      <c r="U26" s="9">
        <f t="shared" si="7"/>
        <v>0</v>
      </c>
      <c r="V26" s="9">
        <f t="shared" si="8"/>
        <v>0</v>
      </c>
      <c r="W26" s="9">
        <f t="shared" si="9"/>
        <v>0</v>
      </c>
      <c r="X26" s="9">
        <f t="shared" si="10"/>
        <v>0</v>
      </c>
      <c r="Y26" s="9">
        <f t="shared" si="11"/>
        <v>0</v>
      </c>
      <c r="Z26" s="9">
        <f t="shared" si="12"/>
        <v>0</v>
      </c>
      <c r="AB26" s="12">
        <f t="shared" si="14"/>
        <v>0</v>
      </c>
      <c r="AC26">
        <f t="shared" si="15"/>
        <v>918000</v>
      </c>
      <c r="AD26">
        <f t="shared" si="16"/>
        <v>678000</v>
      </c>
    </row>
    <row r="27" spans="1:30" x14ac:dyDescent="0.25">
      <c r="A27" s="4">
        <v>45709</v>
      </c>
      <c r="B27" s="4" t="s">
        <v>57</v>
      </c>
      <c r="C27" t="s">
        <v>76</v>
      </c>
      <c r="D27">
        <v>1042066830</v>
      </c>
      <c r="E27" t="s">
        <v>8</v>
      </c>
      <c r="F27" t="s">
        <v>14</v>
      </c>
      <c r="G27" s="6">
        <v>439000</v>
      </c>
      <c r="H27" t="s">
        <v>19</v>
      </c>
      <c r="M27" s="11" t="str">
        <f t="shared" si="0"/>
        <v>Andres Quirama</v>
      </c>
      <c r="N27" s="9">
        <f t="shared" si="1"/>
        <v>0</v>
      </c>
      <c r="O27" s="9">
        <f t="shared" si="2"/>
        <v>918000</v>
      </c>
      <c r="P27" s="9">
        <f t="shared" si="3"/>
        <v>0</v>
      </c>
      <c r="Q27" s="9">
        <f t="shared" si="13"/>
        <v>918000</v>
      </c>
      <c r="R27" s="9">
        <f t="shared" si="4"/>
        <v>0</v>
      </c>
      <c r="S27" s="9">
        <f t="shared" si="5"/>
        <v>0</v>
      </c>
      <c r="T27" s="9">
        <f t="shared" si="6"/>
        <v>0</v>
      </c>
      <c r="U27" s="9">
        <f t="shared" si="7"/>
        <v>0</v>
      </c>
      <c r="V27" s="9">
        <f t="shared" si="8"/>
        <v>0</v>
      </c>
      <c r="W27" s="9">
        <f t="shared" si="9"/>
        <v>0</v>
      </c>
      <c r="X27" s="9">
        <f t="shared" si="10"/>
        <v>0</v>
      </c>
      <c r="Y27" s="9">
        <f t="shared" si="11"/>
        <v>0</v>
      </c>
      <c r="Z27" s="9">
        <f t="shared" si="12"/>
        <v>0</v>
      </c>
      <c r="AB27" s="14">
        <f t="shared" ref="AB27:AB28" si="20">SUMIFS($G:$G,$B:$B,B27,$E:$E,"Transferencia",$F:$F,"Zully")
+SUMIFS($G:$G,$B:$B,B27,$E:$E,"Datafono",$F:$F,"Zully")
+SUMIFS($G:$G,$B:$B,B27,$E:$E,"Credishop",$F:$F,"Zully")</f>
        <v>0</v>
      </c>
      <c r="AC27" s="14">
        <f t="shared" ref="AC27:AC28" si="21">SUMIFS($G:$G,$B:$B,B27,$E:$E,"Transferencia",$F:$F,"Andrés")
+SUMIFS($G:$G,$B:$B,B27,$E:$E,"Datafono",$F:$F,"Andrés")
+SUMIFS($G:$G,$B:$B,B27,$E:$E,"Credishop",$F:$F,"Andrés")</f>
        <v>918000</v>
      </c>
      <c r="AD27" s="14">
        <f t="shared" ref="AD27:AD28" si="22">SUMIFS($G:$G,$B:$B,B27,$E:$E,"Transferencia",$F:$F,"Omar")
+SUMIFS($G:$G,$B:$B,B27,$E:$E,"Datafono",$F:$F,"Omar")
+SUMIFS($G:$G,$B:$B,B27,$E:$E,"Credishop",$F:$F,"Omar")</f>
        <v>0</v>
      </c>
    </row>
    <row r="28" spans="1:30" x14ac:dyDescent="0.25">
      <c r="A28" s="4">
        <v>45734</v>
      </c>
      <c r="B28" s="4" t="s">
        <v>125</v>
      </c>
      <c r="C28" t="s">
        <v>76</v>
      </c>
      <c r="D28">
        <v>71290701</v>
      </c>
      <c r="E28" t="s">
        <v>7</v>
      </c>
      <c r="F28" t="s">
        <v>13</v>
      </c>
      <c r="G28" s="6">
        <v>110000</v>
      </c>
      <c r="H28" t="s">
        <v>19</v>
      </c>
      <c r="M28" s="11" t="str">
        <f t="shared" si="0"/>
        <v>Andres Uribe</v>
      </c>
      <c r="N28" s="9">
        <f t="shared" si="1"/>
        <v>110000</v>
      </c>
      <c r="O28" s="9">
        <f t="shared" si="2"/>
        <v>0</v>
      </c>
      <c r="P28" s="9">
        <f t="shared" si="3"/>
        <v>0</v>
      </c>
      <c r="Q28" s="9">
        <f t="shared" si="13"/>
        <v>0</v>
      </c>
      <c r="R28" s="9">
        <f t="shared" si="4"/>
        <v>0</v>
      </c>
      <c r="S28" s="9">
        <f t="shared" si="5"/>
        <v>0</v>
      </c>
      <c r="T28" s="9">
        <f t="shared" si="6"/>
        <v>0</v>
      </c>
      <c r="U28" s="9">
        <f t="shared" si="7"/>
        <v>0</v>
      </c>
      <c r="V28" s="9">
        <f t="shared" si="8"/>
        <v>0</v>
      </c>
      <c r="W28" s="9">
        <f t="shared" si="9"/>
        <v>0</v>
      </c>
      <c r="X28" s="9">
        <f t="shared" si="10"/>
        <v>0</v>
      </c>
      <c r="Y28" s="9">
        <f t="shared" si="11"/>
        <v>0</v>
      </c>
      <c r="Z28" s="9">
        <f t="shared" si="12"/>
        <v>0</v>
      </c>
      <c r="AB28" s="14">
        <f t="shared" si="20"/>
        <v>0</v>
      </c>
      <c r="AC28" s="14">
        <f t="shared" si="21"/>
        <v>0</v>
      </c>
      <c r="AD28" s="14">
        <f t="shared" si="22"/>
        <v>0</v>
      </c>
    </row>
    <row r="29" spans="1:30" hidden="1" x14ac:dyDescent="0.25">
      <c r="A29" s="4">
        <v>45696</v>
      </c>
      <c r="B29" s="4" t="s">
        <v>58</v>
      </c>
      <c r="C29" t="s">
        <v>18</v>
      </c>
      <c r="D29">
        <v>43917209</v>
      </c>
      <c r="E29" t="s">
        <v>8</v>
      </c>
      <c r="F29" t="s">
        <v>14</v>
      </c>
      <c r="G29" s="6">
        <v>490000</v>
      </c>
      <c r="H29" t="s">
        <v>19</v>
      </c>
      <c r="M29" s="11" t="str">
        <f t="shared" si="0"/>
        <v/>
      </c>
      <c r="N29" s="9">
        <f t="shared" si="1"/>
        <v>0</v>
      </c>
      <c r="O29" s="9">
        <f t="shared" si="2"/>
        <v>980000</v>
      </c>
      <c r="P29" s="9">
        <f t="shared" si="3"/>
        <v>0</v>
      </c>
      <c r="Q29" s="9">
        <f t="shared" si="13"/>
        <v>980000</v>
      </c>
      <c r="R29" s="9">
        <f t="shared" si="4"/>
        <v>0</v>
      </c>
      <c r="S29" s="9">
        <f t="shared" si="5"/>
        <v>0</v>
      </c>
      <c r="T29" s="9">
        <f t="shared" si="6"/>
        <v>0</v>
      </c>
      <c r="U29" s="9">
        <f t="shared" si="7"/>
        <v>0</v>
      </c>
      <c r="V29" s="9">
        <f t="shared" si="8"/>
        <v>0</v>
      </c>
      <c r="W29" s="9">
        <f t="shared" si="9"/>
        <v>0</v>
      </c>
      <c r="X29" s="9">
        <f t="shared" si="10"/>
        <v>0</v>
      </c>
      <c r="Y29" s="9">
        <f t="shared" si="11"/>
        <v>0</v>
      </c>
      <c r="Z29" s="9">
        <f t="shared" si="12"/>
        <v>0</v>
      </c>
      <c r="AB29" s="12">
        <f t="shared" si="14"/>
        <v>0</v>
      </c>
      <c r="AC29">
        <f t="shared" ref="AC3:AC66" si="23">SUMIFS($G:$G,$B:$B,B30,$E:$E,"Transferencia",$F:$F,"Andrés")</f>
        <v>980000</v>
      </c>
      <c r="AD29">
        <f t="shared" si="16"/>
        <v>0</v>
      </c>
    </row>
    <row r="30" spans="1:30" x14ac:dyDescent="0.25">
      <c r="A30" s="4">
        <v>45706</v>
      </c>
      <c r="B30" s="4" t="s">
        <v>58</v>
      </c>
      <c r="C30" t="s">
        <v>76</v>
      </c>
      <c r="D30">
        <v>43977209</v>
      </c>
      <c r="E30" t="s">
        <v>8</v>
      </c>
      <c r="F30" t="s">
        <v>14</v>
      </c>
      <c r="G30" s="6">
        <v>490000</v>
      </c>
      <c r="H30" t="s">
        <v>19</v>
      </c>
      <c r="M30" s="11" t="str">
        <f t="shared" si="0"/>
        <v>Angela Sanchez</v>
      </c>
      <c r="N30" s="9">
        <f t="shared" si="1"/>
        <v>0</v>
      </c>
      <c r="O30" s="9">
        <f t="shared" si="2"/>
        <v>980000</v>
      </c>
      <c r="P30" s="9">
        <f t="shared" si="3"/>
        <v>0</v>
      </c>
      <c r="Q30" s="9">
        <f t="shared" si="13"/>
        <v>980000</v>
      </c>
      <c r="R30" s="9">
        <f t="shared" si="4"/>
        <v>0</v>
      </c>
      <c r="S30" s="9">
        <f t="shared" si="5"/>
        <v>0</v>
      </c>
      <c r="T30" s="9">
        <f t="shared" si="6"/>
        <v>0</v>
      </c>
      <c r="U30" s="9">
        <f t="shared" si="7"/>
        <v>0</v>
      </c>
      <c r="V30" s="9">
        <f t="shared" si="8"/>
        <v>0</v>
      </c>
      <c r="W30" s="9">
        <f t="shared" si="9"/>
        <v>0</v>
      </c>
      <c r="X30" s="9">
        <f t="shared" si="10"/>
        <v>0</v>
      </c>
      <c r="Y30" s="9">
        <f t="shared" si="11"/>
        <v>0</v>
      </c>
      <c r="Z30" s="9">
        <f t="shared" si="12"/>
        <v>0</v>
      </c>
      <c r="AB30" s="14">
        <f t="shared" ref="AB30:AB31" si="24">SUMIFS($G:$G,$B:$B,B30,$E:$E,"Transferencia",$F:$F,"Zully")
+SUMIFS($G:$G,$B:$B,B30,$E:$E,"Datafono",$F:$F,"Zully")
+SUMIFS($G:$G,$B:$B,B30,$E:$E,"Credishop",$F:$F,"Zully")</f>
        <v>0</v>
      </c>
      <c r="AC30" s="14">
        <f t="shared" ref="AC30:AC31" si="25">SUMIFS($G:$G,$B:$B,B30,$E:$E,"Transferencia",$F:$F,"Andrés")
+SUMIFS($G:$G,$B:$B,B30,$E:$E,"Datafono",$F:$F,"Andrés")
+SUMIFS($G:$G,$B:$B,B30,$E:$E,"Credishop",$F:$F,"Andrés")</f>
        <v>980000</v>
      </c>
      <c r="AD30" s="14">
        <f t="shared" ref="AD30:AD31" si="26">SUMIFS($G:$G,$B:$B,B30,$E:$E,"Transferencia",$F:$F,"Omar")
+SUMIFS($G:$G,$B:$B,B30,$E:$E,"Datafono",$F:$F,"Omar")
+SUMIFS($G:$G,$B:$B,B30,$E:$E,"Credishop",$F:$F,"Omar")</f>
        <v>0</v>
      </c>
    </row>
    <row r="31" spans="1:30" x14ac:dyDescent="0.25">
      <c r="A31" s="4">
        <v>45812</v>
      </c>
      <c r="B31" s="4" t="s">
        <v>221</v>
      </c>
      <c r="C31" t="s">
        <v>76</v>
      </c>
      <c r="D31">
        <v>1007460233</v>
      </c>
      <c r="E31" t="s">
        <v>7</v>
      </c>
      <c r="F31" t="s">
        <v>13</v>
      </c>
      <c r="G31" s="6">
        <v>980000</v>
      </c>
      <c r="M31" s="11" t="str">
        <f t="shared" si="0"/>
        <v>Anyeli Cristina Quintero</v>
      </c>
      <c r="N31" s="9">
        <f t="shared" si="1"/>
        <v>980000</v>
      </c>
      <c r="O31" s="9">
        <f t="shared" si="2"/>
        <v>0</v>
      </c>
      <c r="P31" s="9">
        <f t="shared" si="3"/>
        <v>0</v>
      </c>
      <c r="Q31" s="9">
        <f t="shared" si="13"/>
        <v>0</v>
      </c>
      <c r="R31" s="9">
        <f t="shared" si="4"/>
        <v>0</v>
      </c>
      <c r="S31" s="9">
        <f t="shared" si="5"/>
        <v>0</v>
      </c>
      <c r="T31" s="9">
        <f t="shared" si="6"/>
        <v>0</v>
      </c>
      <c r="U31" s="9">
        <f t="shared" si="7"/>
        <v>0</v>
      </c>
      <c r="V31" s="9">
        <f t="shared" si="8"/>
        <v>0</v>
      </c>
      <c r="W31" s="9">
        <f t="shared" si="9"/>
        <v>0</v>
      </c>
      <c r="X31" s="9">
        <f t="shared" si="10"/>
        <v>0</v>
      </c>
      <c r="Y31" s="9">
        <f t="shared" si="11"/>
        <v>0</v>
      </c>
      <c r="Z31" s="9">
        <f t="shared" si="12"/>
        <v>0</v>
      </c>
      <c r="AB31" s="14">
        <f t="shared" si="24"/>
        <v>0</v>
      </c>
      <c r="AC31" s="14">
        <f t="shared" si="25"/>
        <v>0</v>
      </c>
      <c r="AD31" s="14">
        <f t="shared" si="26"/>
        <v>0</v>
      </c>
    </row>
    <row r="32" spans="1:30" hidden="1" x14ac:dyDescent="0.25">
      <c r="A32" s="4">
        <v>45751</v>
      </c>
      <c r="B32" s="4" t="s">
        <v>152</v>
      </c>
      <c r="C32" t="s">
        <v>76</v>
      </c>
      <c r="D32">
        <v>43781014</v>
      </c>
      <c r="E32" t="s">
        <v>7</v>
      </c>
      <c r="F32" t="s">
        <v>13</v>
      </c>
      <c r="G32" s="6">
        <v>500000</v>
      </c>
      <c r="M32" s="11" t="str">
        <f t="shared" si="0"/>
        <v/>
      </c>
      <c r="N32" s="9">
        <f t="shared" si="1"/>
        <v>1180000</v>
      </c>
      <c r="O32" s="9">
        <f t="shared" si="2"/>
        <v>450000</v>
      </c>
      <c r="P32" s="9">
        <f t="shared" si="3"/>
        <v>0</v>
      </c>
      <c r="Q32" s="9">
        <f t="shared" si="13"/>
        <v>0</v>
      </c>
      <c r="R32" s="9">
        <f t="shared" si="4"/>
        <v>0</v>
      </c>
      <c r="S32" s="9">
        <f t="shared" si="5"/>
        <v>0</v>
      </c>
      <c r="T32" s="9">
        <f t="shared" si="6"/>
        <v>450000</v>
      </c>
      <c r="U32" s="9">
        <f t="shared" si="7"/>
        <v>0</v>
      </c>
      <c r="V32" s="9">
        <f t="shared" si="8"/>
        <v>0</v>
      </c>
      <c r="W32" s="9">
        <f t="shared" si="9"/>
        <v>0</v>
      </c>
      <c r="X32" s="9">
        <f t="shared" si="10"/>
        <v>0</v>
      </c>
      <c r="Y32" s="9">
        <f t="shared" si="11"/>
        <v>0</v>
      </c>
      <c r="Z32" s="9">
        <f t="shared" si="12"/>
        <v>0</v>
      </c>
      <c r="AB32" s="12">
        <f t="shared" si="14"/>
        <v>0</v>
      </c>
      <c r="AC32">
        <f t="shared" si="23"/>
        <v>0</v>
      </c>
      <c r="AD32">
        <f t="shared" si="16"/>
        <v>0</v>
      </c>
    </row>
    <row r="33" spans="1:30" hidden="1" x14ac:dyDescent="0.25">
      <c r="A33" s="4">
        <v>45758</v>
      </c>
      <c r="B33" s="4" t="s">
        <v>152</v>
      </c>
      <c r="C33" t="s">
        <v>76</v>
      </c>
      <c r="D33">
        <v>43781014</v>
      </c>
      <c r="E33" t="s">
        <v>7</v>
      </c>
      <c r="F33" t="s">
        <v>13</v>
      </c>
      <c r="G33" s="6">
        <v>480000</v>
      </c>
      <c r="M33" s="11" t="str">
        <f t="shared" si="0"/>
        <v/>
      </c>
      <c r="N33" s="9">
        <f t="shared" si="1"/>
        <v>1180000</v>
      </c>
      <c r="O33" s="9">
        <f t="shared" si="2"/>
        <v>450000</v>
      </c>
      <c r="P33" s="9">
        <f t="shared" si="3"/>
        <v>0</v>
      </c>
      <c r="Q33" s="9">
        <f t="shared" si="13"/>
        <v>0</v>
      </c>
      <c r="R33" s="9">
        <f t="shared" si="4"/>
        <v>0</v>
      </c>
      <c r="S33" s="9">
        <f t="shared" si="5"/>
        <v>0</v>
      </c>
      <c r="T33" s="9">
        <f t="shared" si="6"/>
        <v>450000</v>
      </c>
      <c r="U33" s="9">
        <f t="shared" si="7"/>
        <v>0</v>
      </c>
      <c r="V33" s="9">
        <f t="shared" si="8"/>
        <v>0</v>
      </c>
      <c r="W33" s="9">
        <f t="shared" si="9"/>
        <v>0</v>
      </c>
      <c r="X33" s="9">
        <f t="shared" si="10"/>
        <v>0</v>
      </c>
      <c r="Y33" s="9">
        <f t="shared" si="11"/>
        <v>0</v>
      </c>
      <c r="Z33" s="9">
        <f t="shared" si="12"/>
        <v>0</v>
      </c>
      <c r="AB33" s="12">
        <f t="shared" si="14"/>
        <v>0</v>
      </c>
      <c r="AC33">
        <f t="shared" si="23"/>
        <v>0</v>
      </c>
      <c r="AD33">
        <f t="shared" si="16"/>
        <v>0</v>
      </c>
    </row>
    <row r="34" spans="1:30" hidden="1" x14ac:dyDescent="0.25">
      <c r="A34" s="4">
        <v>45761</v>
      </c>
      <c r="B34" s="4" t="s">
        <v>152</v>
      </c>
      <c r="C34" t="s">
        <v>76</v>
      </c>
      <c r="D34">
        <v>43781014</v>
      </c>
      <c r="E34" t="s">
        <v>7</v>
      </c>
      <c r="F34" t="s">
        <v>13</v>
      </c>
      <c r="G34" s="6">
        <v>100000</v>
      </c>
      <c r="M34" s="11" t="str">
        <f t="shared" si="0"/>
        <v/>
      </c>
      <c r="N34" s="9">
        <f t="shared" si="1"/>
        <v>1180000</v>
      </c>
      <c r="O34" s="9">
        <f t="shared" si="2"/>
        <v>450000</v>
      </c>
      <c r="P34" s="9">
        <f t="shared" si="3"/>
        <v>0</v>
      </c>
      <c r="Q34" s="9">
        <f t="shared" si="13"/>
        <v>0</v>
      </c>
      <c r="R34" s="9">
        <f t="shared" si="4"/>
        <v>0</v>
      </c>
      <c r="S34" s="9">
        <f t="shared" si="5"/>
        <v>0</v>
      </c>
      <c r="T34" s="9">
        <f t="shared" si="6"/>
        <v>450000</v>
      </c>
      <c r="U34" s="9">
        <f t="shared" si="7"/>
        <v>0</v>
      </c>
      <c r="V34" s="9">
        <f t="shared" si="8"/>
        <v>0</v>
      </c>
      <c r="W34" s="9">
        <f t="shared" si="9"/>
        <v>0</v>
      </c>
      <c r="X34" s="9">
        <f t="shared" si="10"/>
        <v>0</v>
      </c>
      <c r="Y34" s="9">
        <f t="shared" si="11"/>
        <v>0</v>
      </c>
      <c r="Z34" s="9">
        <f t="shared" si="12"/>
        <v>0</v>
      </c>
      <c r="AB34" s="12">
        <f t="shared" si="14"/>
        <v>0</v>
      </c>
      <c r="AC34">
        <f t="shared" si="23"/>
        <v>0</v>
      </c>
      <c r="AD34">
        <f t="shared" si="16"/>
        <v>450000</v>
      </c>
    </row>
    <row r="35" spans="1:30" hidden="1" x14ac:dyDescent="0.25">
      <c r="A35" s="4">
        <v>45771</v>
      </c>
      <c r="B35" s="4" t="s">
        <v>152</v>
      </c>
      <c r="C35" t="s">
        <v>76</v>
      </c>
      <c r="D35">
        <v>43781014</v>
      </c>
      <c r="E35" t="s">
        <v>8</v>
      </c>
      <c r="F35" t="s">
        <v>119</v>
      </c>
      <c r="G35" s="6">
        <v>100000</v>
      </c>
      <c r="H35" t="s">
        <v>19</v>
      </c>
      <c r="M35" s="11" t="str">
        <f t="shared" si="0"/>
        <v/>
      </c>
      <c r="N35" s="9">
        <f t="shared" si="1"/>
        <v>1180000</v>
      </c>
      <c r="O35" s="9">
        <f t="shared" si="2"/>
        <v>450000</v>
      </c>
      <c r="P35" s="9">
        <f t="shared" si="3"/>
        <v>0</v>
      </c>
      <c r="Q35" s="9">
        <f t="shared" si="13"/>
        <v>0</v>
      </c>
      <c r="R35" s="9">
        <f t="shared" si="4"/>
        <v>0</v>
      </c>
      <c r="S35" s="9">
        <f t="shared" si="5"/>
        <v>0</v>
      </c>
      <c r="T35" s="9">
        <f t="shared" si="6"/>
        <v>450000</v>
      </c>
      <c r="U35" s="9">
        <f t="shared" si="7"/>
        <v>0</v>
      </c>
      <c r="V35" s="9">
        <f t="shared" si="8"/>
        <v>0</v>
      </c>
      <c r="W35" s="9">
        <f t="shared" si="9"/>
        <v>0</v>
      </c>
      <c r="X35" s="9">
        <f t="shared" si="10"/>
        <v>0</v>
      </c>
      <c r="Y35" s="9">
        <f t="shared" si="11"/>
        <v>0</v>
      </c>
      <c r="Z35" s="9">
        <f t="shared" si="12"/>
        <v>0</v>
      </c>
      <c r="AB35" s="12">
        <f t="shared" si="14"/>
        <v>0</v>
      </c>
      <c r="AC35">
        <f t="shared" si="23"/>
        <v>0</v>
      </c>
      <c r="AD35">
        <f t="shared" si="16"/>
        <v>450000</v>
      </c>
    </row>
    <row r="36" spans="1:30" hidden="1" x14ac:dyDescent="0.25">
      <c r="A36" s="4">
        <v>45779</v>
      </c>
      <c r="B36" s="4" t="s">
        <v>152</v>
      </c>
      <c r="C36" t="s">
        <v>76</v>
      </c>
      <c r="D36">
        <v>43781014</v>
      </c>
      <c r="E36" t="s">
        <v>7</v>
      </c>
      <c r="F36" t="s">
        <v>13</v>
      </c>
      <c r="G36" s="6">
        <v>100000</v>
      </c>
      <c r="M36" s="11" t="str">
        <f t="shared" si="0"/>
        <v/>
      </c>
      <c r="N36" s="9">
        <f t="shared" si="1"/>
        <v>1180000</v>
      </c>
      <c r="O36" s="9">
        <f t="shared" si="2"/>
        <v>450000</v>
      </c>
      <c r="P36" s="9">
        <f t="shared" si="3"/>
        <v>0</v>
      </c>
      <c r="Q36" s="9">
        <f t="shared" si="13"/>
        <v>0</v>
      </c>
      <c r="R36" s="9">
        <f t="shared" si="4"/>
        <v>0</v>
      </c>
      <c r="S36" s="9">
        <f t="shared" si="5"/>
        <v>0</v>
      </c>
      <c r="T36" s="9">
        <f t="shared" si="6"/>
        <v>450000</v>
      </c>
      <c r="U36" s="9">
        <f t="shared" si="7"/>
        <v>0</v>
      </c>
      <c r="V36" s="9">
        <f t="shared" si="8"/>
        <v>0</v>
      </c>
      <c r="W36" s="9">
        <f t="shared" si="9"/>
        <v>0</v>
      </c>
      <c r="X36" s="9">
        <f t="shared" si="10"/>
        <v>0</v>
      </c>
      <c r="Y36" s="9">
        <f t="shared" si="11"/>
        <v>0</v>
      </c>
      <c r="Z36" s="9">
        <f t="shared" si="12"/>
        <v>0</v>
      </c>
      <c r="AB36" s="12">
        <f t="shared" si="14"/>
        <v>0</v>
      </c>
      <c r="AC36">
        <f t="shared" si="23"/>
        <v>0</v>
      </c>
      <c r="AD36">
        <f t="shared" si="16"/>
        <v>450000</v>
      </c>
    </row>
    <row r="37" spans="1:30" x14ac:dyDescent="0.25">
      <c r="A37" s="4">
        <v>45799</v>
      </c>
      <c r="B37" s="4" t="s">
        <v>152</v>
      </c>
      <c r="C37" t="s">
        <v>76</v>
      </c>
      <c r="D37">
        <v>43781014</v>
      </c>
      <c r="E37" t="s">
        <v>8</v>
      </c>
      <c r="F37" t="s">
        <v>119</v>
      </c>
      <c r="G37" s="6">
        <v>350000</v>
      </c>
      <c r="H37" t="s">
        <v>19</v>
      </c>
      <c r="M37" s="11" t="str">
        <f t="shared" si="0"/>
        <v>Beatriz Castañeda</v>
      </c>
      <c r="N37" s="9">
        <f t="shared" si="1"/>
        <v>1180000</v>
      </c>
      <c r="O37" s="9">
        <f t="shared" si="2"/>
        <v>450000</v>
      </c>
      <c r="P37" s="9">
        <f t="shared" si="3"/>
        <v>0</v>
      </c>
      <c r="Q37" s="9">
        <f t="shared" si="13"/>
        <v>0</v>
      </c>
      <c r="R37" s="9">
        <f t="shared" si="4"/>
        <v>0</v>
      </c>
      <c r="S37" s="9">
        <f t="shared" si="5"/>
        <v>0</v>
      </c>
      <c r="T37" s="9">
        <f t="shared" si="6"/>
        <v>450000</v>
      </c>
      <c r="U37" s="9">
        <f t="shared" si="7"/>
        <v>0</v>
      </c>
      <c r="V37" s="9">
        <f t="shared" si="8"/>
        <v>0</v>
      </c>
      <c r="W37" s="9">
        <f t="shared" si="9"/>
        <v>0</v>
      </c>
      <c r="X37" s="9">
        <f t="shared" si="10"/>
        <v>0</v>
      </c>
      <c r="Y37" s="9">
        <f t="shared" si="11"/>
        <v>0</v>
      </c>
      <c r="Z37" s="9">
        <f t="shared" si="12"/>
        <v>0</v>
      </c>
      <c r="AB37" s="14">
        <f t="shared" ref="AB37:AB39" si="27">SUMIFS($G:$G,$B:$B,B37,$E:$E,"Transferencia",$F:$F,"Zully")
+SUMIFS($G:$G,$B:$B,B37,$E:$E,"Datafono",$F:$F,"Zully")
+SUMIFS($G:$G,$B:$B,B37,$E:$E,"Credishop",$F:$F,"Zully")</f>
        <v>0</v>
      </c>
      <c r="AC37" s="14">
        <f t="shared" ref="AC37:AC39" si="28">SUMIFS($G:$G,$B:$B,B37,$E:$E,"Transferencia",$F:$F,"Andrés")
+SUMIFS($G:$G,$B:$B,B37,$E:$E,"Datafono",$F:$F,"Andrés")
+SUMIFS($G:$G,$B:$B,B37,$E:$E,"Credishop",$F:$F,"Andrés")</f>
        <v>0</v>
      </c>
      <c r="AD37" s="14">
        <f t="shared" ref="AD37:AD39" si="29">SUMIFS($G:$G,$B:$B,B37,$E:$E,"Transferencia",$F:$F,"Omar")
+SUMIFS($G:$G,$B:$B,B37,$E:$E,"Datafono",$F:$F,"Omar")
+SUMIFS($G:$G,$B:$B,B37,$E:$E,"Credishop",$F:$F,"Omar")</f>
        <v>450000</v>
      </c>
    </row>
    <row r="38" spans="1:30" x14ac:dyDescent="0.25">
      <c r="A38" s="4">
        <v>45789</v>
      </c>
      <c r="B38" s="4" t="s">
        <v>198</v>
      </c>
      <c r="C38" t="s">
        <v>76</v>
      </c>
      <c r="D38">
        <v>1002148610</v>
      </c>
      <c r="E38" t="s">
        <v>7</v>
      </c>
      <c r="F38" t="s">
        <v>13</v>
      </c>
      <c r="G38" s="6">
        <v>300000</v>
      </c>
      <c r="M38" s="11" t="str">
        <f t="shared" si="0"/>
        <v>Beatriz Correa</v>
      </c>
      <c r="N38" s="9">
        <f t="shared" si="1"/>
        <v>300000</v>
      </c>
      <c r="O38" s="9">
        <f t="shared" si="2"/>
        <v>0</v>
      </c>
      <c r="P38" s="9">
        <f t="shared" si="3"/>
        <v>0</v>
      </c>
      <c r="Q38" s="9">
        <f t="shared" si="13"/>
        <v>0</v>
      </c>
      <c r="R38" s="9">
        <f t="shared" si="4"/>
        <v>0</v>
      </c>
      <c r="S38" s="9">
        <f t="shared" si="5"/>
        <v>0</v>
      </c>
      <c r="T38" s="9">
        <f t="shared" si="6"/>
        <v>0</v>
      </c>
      <c r="U38" s="9">
        <f t="shared" si="7"/>
        <v>0</v>
      </c>
      <c r="V38" s="9">
        <f t="shared" si="8"/>
        <v>0</v>
      </c>
      <c r="W38" s="9">
        <f t="shared" si="9"/>
        <v>0</v>
      </c>
      <c r="X38" s="9">
        <f t="shared" si="10"/>
        <v>0</v>
      </c>
      <c r="Y38" s="9">
        <f t="shared" si="11"/>
        <v>0</v>
      </c>
      <c r="Z38" s="9">
        <f t="shared" si="12"/>
        <v>0</v>
      </c>
      <c r="AB38" s="14">
        <f t="shared" si="27"/>
        <v>0</v>
      </c>
      <c r="AC38" s="14">
        <f t="shared" si="28"/>
        <v>0</v>
      </c>
      <c r="AD38" s="14">
        <f t="shared" si="29"/>
        <v>0</v>
      </c>
    </row>
    <row r="39" spans="1:30" x14ac:dyDescent="0.25">
      <c r="A39" s="4">
        <v>45688</v>
      </c>
      <c r="B39" s="4" t="s">
        <v>42</v>
      </c>
      <c r="C39" t="s">
        <v>18</v>
      </c>
      <c r="D39">
        <v>25175659</v>
      </c>
      <c r="E39" t="s">
        <v>27</v>
      </c>
      <c r="F39" t="s">
        <v>14</v>
      </c>
      <c r="G39" s="6">
        <v>398000</v>
      </c>
      <c r="H39" t="s">
        <v>19</v>
      </c>
      <c r="M39" s="11" t="str">
        <f t="shared" si="0"/>
        <v>Blana Hoyos</v>
      </c>
      <c r="N39" s="9">
        <f t="shared" si="1"/>
        <v>0</v>
      </c>
      <c r="O39" s="9">
        <f t="shared" si="2"/>
        <v>0</v>
      </c>
      <c r="P39" s="9">
        <f t="shared" si="3"/>
        <v>398000</v>
      </c>
      <c r="Q39" s="9">
        <f t="shared" si="13"/>
        <v>0</v>
      </c>
      <c r="R39" s="9">
        <f t="shared" si="4"/>
        <v>0</v>
      </c>
      <c r="S39" s="9">
        <f t="shared" si="5"/>
        <v>0</v>
      </c>
      <c r="T39" s="9">
        <f t="shared" si="6"/>
        <v>0</v>
      </c>
      <c r="U39" s="9">
        <f t="shared" si="7"/>
        <v>0</v>
      </c>
      <c r="V39" s="9">
        <f t="shared" si="8"/>
        <v>0</v>
      </c>
      <c r="W39" s="9">
        <f t="shared" si="9"/>
        <v>0</v>
      </c>
      <c r="X39" s="9">
        <f t="shared" si="10"/>
        <v>0</v>
      </c>
      <c r="Y39" s="9">
        <f t="shared" si="11"/>
        <v>398000</v>
      </c>
      <c r="Z39" s="9">
        <f t="shared" si="12"/>
        <v>0</v>
      </c>
      <c r="AB39" s="14">
        <f t="shared" si="27"/>
        <v>0</v>
      </c>
      <c r="AC39" s="14">
        <f t="shared" si="28"/>
        <v>398000</v>
      </c>
      <c r="AD39" s="14">
        <f t="shared" si="29"/>
        <v>0</v>
      </c>
    </row>
    <row r="40" spans="1:30" hidden="1" x14ac:dyDescent="0.25">
      <c r="A40" s="4">
        <v>45681</v>
      </c>
      <c r="B40" s="4" t="s">
        <v>26</v>
      </c>
      <c r="C40" t="s">
        <v>18</v>
      </c>
      <c r="D40">
        <v>25175659</v>
      </c>
      <c r="E40" t="s">
        <v>27</v>
      </c>
      <c r="F40" t="s">
        <v>14</v>
      </c>
      <c r="G40" s="6">
        <v>300000</v>
      </c>
      <c r="H40" t="s">
        <v>19</v>
      </c>
      <c r="M40" s="11" t="str">
        <f t="shared" si="0"/>
        <v/>
      </c>
      <c r="N40" s="9">
        <f t="shared" si="1"/>
        <v>0</v>
      </c>
      <c r="O40" s="9">
        <f t="shared" si="2"/>
        <v>80000</v>
      </c>
      <c r="P40" s="9">
        <f t="shared" si="3"/>
        <v>300000</v>
      </c>
      <c r="Q40" s="9">
        <f t="shared" si="13"/>
        <v>80000</v>
      </c>
      <c r="R40" s="9">
        <f t="shared" si="4"/>
        <v>0</v>
      </c>
      <c r="S40" s="9">
        <f t="shared" si="5"/>
        <v>0</v>
      </c>
      <c r="T40" s="9">
        <f t="shared" si="6"/>
        <v>0</v>
      </c>
      <c r="U40" s="9">
        <f t="shared" si="7"/>
        <v>0</v>
      </c>
      <c r="V40" s="9">
        <f t="shared" si="8"/>
        <v>0</v>
      </c>
      <c r="W40" s="9">
        <f t="shared" si="9"/>
        <v>0</v>
      </c>
      <c r="X40" s="9">
        <f t="shared" si="10"/>
        <v>0</v>
      </c>
      <c r="Y40" s="9">
        <f t="shared" si="11"/>
        <v>300000</v>
      </c>
      <c r="Z40" s="9">
        <f t="shared" si="12"/>
        <v>0</v>
      </c>
      <c r="AB40" s="12">
        <f t="shared" si="14"/>
        <v>0</v>
      </c>
      <c r="AC40">
        <f t="shared" si="23"/>
        <v>80000</v>
      </c>
      <c r="AD40">
        <f t="shared" si="16"/>
        <v>0</v>
      </c>
    </row>
    <row r="41" spans="1:30" x14ac:dyDescent="0.25">
      <c r="A41" s="4">
        <v>45681</v>
      </c>
      <c r="B41" s="4" t="s">
        <v>26</v>
      </c>
      <c r="C41" t="s">
        <v>18</v>
      </c>
      <c r="D41">
        <v>25175659</v>
      </c>
      <c r="E41" t="s">
        <v>8</v>
      </c>
      <c r="F41" t="s">
        <v>14</v>
      </c>
      <c r="G41" s="6">
        <v>80000</v>
      </c>
      <c r="H41" t="s">
        <v>19</v>
      </c>
      <c r="M41" s="11" t="str">
        <f t="shared" si="0"/>
        <v>Blanca Hoyos</v>
      </c>
      <c r="N41" s="9">
        <f t="shared" si="1"/>
        <v>0</v>
      </c>
      <c r="O41" s="9">
        <f t="shared" si="2"/>
        <v>80000</v>
      </c>
      <c r="P41" s="9">
        <f t="shared" si="3"/>
        <v>300000</v>
      </c>
      <c r="Q41" s="9">
        <f t="shared" si="13"/>
        <v>80000</v>
      </c>
      <c r="R41" s="9">
        <f t="shared" si="4"/>
        <v>0</v>
      </c>
      <c r="S41" s="9">
        <f t="shared" si="5"/>
        <v>0</v>
      </c>
      <c r="T41" s="9">
        <f t="shared" si="6"/>
        <v>0</v>
      </c>
      <c r="U41" s="9">
        <f t="shared" si="7"/>
        <v>0</v>
      </c>
      <c r="V41" s="9">
        <f t="shared" si="8"/>
        <v>0</v>
      </c>
      <c r="W41" s="9">
        <f t="shared" si="9"/>
        <v>0</v>
      </c>
      <c r="X41" s="9">
        <f t="shared" si="10"/>
        <v>0</v>
      </c>
      <c r="Y41" s="9">
        <f t="shared" si="11"/>
        <v>300000</v>
      </c>
      <c r="Z41" s="9">
        <f t="shared" si="12"/>
        <v>0</v>
      </c>
      <c r="AB41" s="14">
        <f t="shared" ref="AB41:AB42" si="30">SUMIFS($G:$G,$B:$B,B41,$E:$E,"Transferencia",$F:$F,"Zully")
+SUMIFS($G:$G,$B:$B,B41,$E:$E,"Datafono",$F:$F,"Zully")
+SUMIFS($G:$G,$B:$B,B41,$E:$E,"Credishop",$F:$F,"Zully")</f>
        <v>0</v>
      </c>
      <c r="AC41" s="14">
        <f t="shared" ref="AC41:AC42" si="31">SUMIFS($G:$G,$B:$B,B41,$E:$E,"Transferencia",$F:$F,"Andrés")
+SUMIFS($G:$G,$B:$B,B41,$E:$E,"Datafono",$F:$F,"Andrés")
+SUMIFS($G:$G,$B:$B,B41,$E:$E,"Credishop",$F:$F,"Andrés")</f>
        <v>380000</v>
      </c>
      <c r="AD41" s="14">
        <f t="shared" ref="AD41:AD42" si="32">SUMIFS($G:$G,$B:$B,B41,$E:$E,"Transferencia",$F:$F,"Omar")
+SUMIFS($G:$G,$B:$B,B41,$E:$E,"Datafono",$F:$F,"Omar")
+SUMIFS($G:$G,$B:$B,B41,$E:$E,"Credishop",$F:$F,"Omar")</f>
        <v>0</v>
      </c>
    </row>
    <row r="42" spans="1:30" x14ac:dyDescent="0.25">
      <c r="A42" s="4">
        <v>45688</v>
      </c>
      <c r="B42" s="4" t="s">
        <v>41</v>
      </c>
      <c r="C42" t="s">
        <v>18</v>
      </c>
      <c r="D42">
        <v>25175659</v>
      </c>
      <c r="E42" t="s">
        <v>7</v>
      </c>
      <c r="F42" t="s">
        <v>13</v>
      </c>
      <c r="G42" s="6">
        <v>200000</v>
      </c>
      <c r="M42" s="11" t="str">
        <f t="shared" si="0"/>
        <v xml:space="preserve">Blanca Hoyos </v>
      </c>
      <c r="N42" s="9">
        <f t="shared" si="1"/>
        <v>200000</v>
      </c>
      <c r="O42" s="9">
        <f t="shared" si="2"/>
        <v>0</v>
      </c>
      <c r="P42" s="9">
        <f t="shared" si="3"/>
        <v>0</v>
      </c>
      <c r="Q42" s="9">
        <f t="shared" si="13"/>
        <v>0</v>
      </c>
      <c r="R42" s="9">
        <f t="shared" si="4"/>
        <v>0</v>
      </c>
      <c r="S42" s="9">
        <f t="shared" si="5"/>
        <v>0</v>
      </c>
      <c r="T42" s="9">
        <f t="shared" si="6"/>
        <v>0</v>
      </c>
      <c r="U42" s="9">
        <f t="shared" si="7"/>
        <v>0</v>
      </c>
      <c r="V42" s="9">
        <f t="shared" si="8"/>
        <v>0</v>
      </c>
      <c r="W42" s="9">
        <f t="shared" si="9"/>
        <v>0</v>
      </c>
      <c r="X42" s="9">
        <f t="shared" si="10"/>
        <v>0</v>
      </c>
      <c r="Y42" s="9">
        <f t="shared" si="11"/>
        <v>0</v>
      </c>
      <c r="Z42" s="9">
        <f t="shared" si="12"/>
        <v>0</v>
      </c>
      <c r="AB42" s="14">
        <f t="shared" si="30"/>
        <v>0</v>
      </c>
      <c r="AC42" s="14">
        <f t="shared" si="31"/>
        <v>0</v>
      </c>
      <c r="AD42" s="14">
        <f t="shared" si="32"/>
        <v>0</v>
      </c>
    </row>
    <row r="43" spans="1:30" hidden="1" x14ac:dyDescent="0.25">
      <c r="A43" s="4">
        <v>45684</v>
      </c>
      <c r="B43" s="4" t="s">
        <v>34</v>
      </c>
      <c r="C43" t="s">
        <v>18</v>
      </c>
      <c r="D43">
        <v>43285988</v>
      </c>
      <c r="E43" t="s">
        <v>7</v>
      </c>
      <c r="F43" t="s">
        <v>13</v>
      </c>
      <c r="G43" s="6">
        <v>200000</v>
      </c>
      <c r="M43" s="11" t="str">
        <f t="shared" si="0"/>
        <v/>
      </c>
      <c r="N43" s="9">
        <f t="shared" si="1"/>
        <v>200000</v>
      </c>
      <c r="O43" s="9">
        <f t="shared" si="2"/>
        <v>0</v>
      </c>
      <c r="P43" s="9">
        <f t="shared" si="3"/>
        <v>0</v>
      </c>
      <c r="Q43" s="9">
        <f t="shared" si="13"/>
        <v>0</v>
      </c>
      <c r="R43" s="9">
        <f t="shared" si="4"/>
        <v>400000</v>
      </c>
      <c r="S43" s="9">
        <f t="shared" si="5"/>
        <v>0</v>
      </c>
      <c r="T43" s="9">
        <f t="shared" si="6"/>
        <v>0</v>
      </c>
      <c r="U43" s="9">
        <f t="shared" si="7"/>
        <v>0</v>
      </c>
      <c r="V43" s="9">
        <f t="shared" si="8"/>
        <v>0</v>
      </c>
      <c r="W43" s="9">
        <f t="shared" si="9"/>
        <v>0</v>
      </c>
      <c r="X43" s="9">
        <f t="shared" si="10"/>
        <v>0</v>
      </c>
      <c r="Y43" s="9">
        <f t="shared" si="11"/>
        <v>0</v>
      </c>
      <c r="Z43" s="9">
        <f t="shared" si="12"/>
        <v>400000</v>
      </c>
      <c r="AB43" s="12">
        <f t="shared" si="14"/>
        <v>0</v>
      </c>
      <c r="AC43">
        <f t="shared" si="23"/>
        <v>0</v>
      </c>
      <c r="AD43">
        <f t="shared" si="16"/>
        <v>0</v>
      </c>
    </row>
    <row r="44" spans="1:30" x14ac:dyDescent="0.25">
      <c r="A44" s="4">
        <v>45684</v>
      </c>
      <c r="B44" s="4" t="s">
        <v>34</v>
      </c>
      <c r="C44" t="s">
        <v>18</v>
      </c>
      <c r="D44">
        <v>43285988</v>
      </c>
      <c r="E44" t="s">
        <v>10</v>
      </c>
      <c r="F44" t="s">
        <v>14</v>
      </c>
      <c r="G44" s="6">
        <v>400000</v>
      </c>
      <c r="H44" t="s">
        <v>24</v>
      </c>
      <c r="M44" s="11" t="str">
        <f t="shared" si="0"/>
        <v>Blanca Luz Atehortua</v>
      </c>
      <c r="N44" s="9">
        <f t="shared" si="1"/>
        <v>200000</v>
      </c>
      <c r="O44" s="9">
        <f t="shared" si="2"/>
        <v>0</v>
      </c>
      <c r="P44" s="9">
        <f t="shared" si="3"/>
        <v>0</v>
      </c>
      <c r="Q44" s="9">
        <f t="shared" si="13"/>
        <v>0</v>
      </c>
      <c r="R44" s="9">
        <f t="shared" si="4"/>
        <v>400000</v>
      </c>
      <c r="S44" s="9">
        <f t="shared" si="5"/>
        <v>0</v>
      </c>
      <c r="T44" s="9">
        <f t="shared" si="6"/>
        <v>0</v>
      </c>
      <c r="U44" s="9">
        <f t="shared" si="7"/>
        <v>0</v>
      </c>
      <c r="V44" s="9">
        <f t="shared" si="8"/>
        <v>0</v>
      </c>
      <c r="W44" s="9">
        <f t="shared" si="9"/>
        <v>0</v>
      </c>
      <c r="X44" s="9">
        <f t="shared" si="10"/>
        <v>0</v>
      </c>
      <c r="Y44" s="9">
        <f t="shared" si="11"/>
        <v>0</v>
      </c>
      <c r="Z44" s="9">
        <f t="shared" si="12"/>
        <v>400000</v>
      </c>
      <c r="AB44" s="14">
        <f>SUMIFS($G:$G,$B:$B,B44,$E:$E,"Transferencia",$F:$F,"Zully")
+SUMIFS($G:$G,$B:$B,B44,$E:$E,"Datafono",$F:$F,"Zully")
+SUMIFS($G:$G,$B:$B,B44,$E:$E,"Credishop",$F:$F,"Zully")</f>
        <v>0</v>
      </c>
      <c r="AC44" s="14">
        <f>SUMIFS($G:$G,$B:$B,B44,$E:$E,"Transferencia",$F:$F,"Andrés")
+SUMIFS($G:$G,$B:$B,B44,$E:$E,"Datafono",$F:$F,"Andrés")
+SUMIFS($G:$G,$B:$B,B44,$E:$E,"Credishop",$F:$F,"Andrés")</f>
        <v>400000</v>
      </c>
      <c r="AD44" s="14">
        <f>SUMIFS($G:$G,$B:$B,B44,$E:$E,"Transferencia",$F:$F,"Omar")
+SUMIFS($G:$G,$B:$B,B44,$E:$E,"Datafono",$F:$F,"Omar")
+SUMIFS($G:$G,$B:$B,B44,$E:$E,"Credishop",$F:$F,"Omar")</f>
        <v>0</v>
      </c>
    </row>
    <row r="45" spans="1:30" hidden="1" x14ac:dyDescent="0.25">
      <c r="A45" s="4">
        <v>45687</v>
      </c>
      <c r="B45" s="4" t="s">
        <v>38</v>
      </c>
      <c r="C45" t="s">
        <v>18</v>
      </c>
      <c r="D45">
        <v>1123412751</v>
      </c>
      <c r="E45" t="s">
        <v>7</v>
      </c>
      <c r="F45" t="s">
        <v>13</v>
      </c>
      <c r="G45" s="6">
        <v>384000</v>
      </c>
      <c r="M45" s="11" t="str">
        <f t="shared" si="0"/>
        <v/>
      </c>
      <c r="N45" s="9">
        <f t="shared" si="1"/>
        <v>932000</v>
      </c>
      <c r="O45" s="9">
        <f t="shared" si="2"/>
        <v>0</v>
      </c>
      <c r="P45" s="9">
        <f t="shared" si="3"/>
        <v>0</v>
      </c>
      <c r="Q45" s="9">
        <f t="shared" si="13"/>
        <v>0</v>
      </c>
      <c r="R45" s="9">
        <f t="shared" si="4"/>
        <v>0</v>
      </c>
      <c r="S45" s="9">
        <f t="shared" si="5"/>
        <v>0</v>
      </c>
      <c r="T45" s="9">
        <f t="shared" si="6"/>
        <v>0</v>
      </c>
      <c r="U45" s="9">
        <f t="shared" si="7"/>
        <v>0</v>
      </c>
      <c r="V45" s="9">
        <f t="shared" si="8"/>
        <v>0</v>
      </c>
      <c r="W45" s="9">
        <f t="shared" si="9"/>
        <v>0</v>
      </c>
      <c r="X45" s="9">
        <f t="shared" si="10"/>
        <v>0</v>
      </c>
      <c r="Y45" s="9">
        <f t="shared" si="11"/>
        <v>0</v>
      </c>
      <c r="Z45" s="9">
        <f t="shared" si="12"/>
        <v>0</v>
      </c>
      <c r="AB45" s="12">
        <f t="shared" si="14"/>
        <v>0</v>
      </c>
      <c r="AC45">
        <f t="shared" si="23"/>
        <v>0</v>
      </c>
      <c r="AD45">
        <f t="shared" si="16"/>
        <v>0</v>
      </c>
    </row>
    <row r="46" spans="1:30" hidden="1" x14ac:dyDescent="0.25">
      <c r="A46" s="4">
        <v>45692</v>
      </c>
      <c r="B46" s="4" t="s">
        <v>38</v>
      </c>
      <c r="C46" t="s">
        <v>18</v>
      </c>
      <c r="D46">
        <v>1123412751</v>
      </c>
      <c r="E46" t="s">
        <v>7</v>
      </c>
      <c r="F46" t="s">
        <v>13</v>
      </c>
      <c r="G46" s="6">
        <v>500000</v>
      </c>
      <c r="M46" s="11" t="str">
        <f t="shared" si="0"/>
        <v/>
      </c>
      <c r="N46" s="9">
        <f t="shared" si="1"/>
        <v>932000</v>
      </c>
      <c r="O46" s="9">
        <f t="shared" si="2"/>
        <v>0</v>
      </c>
      <c r="P46" s="9">
        <f t="shared" si="3"/>
        <v>0</v>
      </c>
      <c r="Q46" s="9">
        <f t="shared" si="13"/>
        <v>0</v>
      </c>
      <c r="R46" s="9">
        <f t="shared" si="4"/>
        <v>0</v>
      </c>
      <c r="S46" s="9">
        <f t="shared" si="5"/>
        <v>0</v>
      </c>
      <c r="T46" s="9">
        <f t="shared" si="6"/>
        <v>0</v>
      </c>
      <c r="U46" s="9">
        <f t="shared" si="7"/>
        <v>0</v>
      </c>
      <c r="V46" s="9">
        <f t="shared" si="8"/>
        <v>0</v>
      </c>
      <c r="W46" s="9">
        <f t="shared" si="9"/>
        <v>0</v>
      </c>
      <c r="X46" s="9">
        <f t="shared" si="10"/>
        <v>0</v>
      </c>
      <c r="Y46" s="9">
        <f t="shared" si="11"/>
        <v>0</v>
      </c>
      <c r="Z46" s="9">
        <f t="shared" si="12"/>
        <v>0</v>
      </c>
      <c r="AB46" s="12">
        <f t="shared" si="14"/>
        <v>0</v>
      </c>
      <c r="AC46">
        <f t="shared" si="23"/>
        <v>0</v>
      </c>
      <c r="AD46">
        <f t="shared" si="16"/>
        <v>0</v>
      </c>
    </row>
    <row r="47" spans="1:30" x14ac:dyDescent="0.25">
      <c r="A47" s="4">
        <v>45694</v>
      </c>
      <c r="B47" s="4" t="s">
        <v>38</v>
      </c>
      <c r="C47" t="s">
        <v>18</v>
      </c>
      <c r="D47">
        <v>1123412751</v>
      </c>
      <c r="E47" t="s">
        <v>7</v>
      </c>
      <c r="F47" t="s">
        <v>13</v>
      </c>
      <c r="G47" s="6">
        <v>48000</v>
      </c>
      <c r="M47" s="11" t="str">
        <f t="shared" si="0"/>
        <v>Brinner lopez</v>
      </c>
      <c r="N47" s="9">
        <f t="shared" si="1"/>
        <v>932000</v>
      </c>
      <c r="O47" s="9">
        <f t="shared" si="2"/>
        <v>0</v>
      </c>
      <c r="P47" s="9">
        <f t="shared" si="3"/>
        <v>0</v>
      </c>
      <c r="Q47" s="9">
        <f t="shared" si="13"/>
        <v>0</v>
      </c>
      <c r="R47" s="9">
        <f t="shared" si="4"/>
        <v>0</v>
      </c>
      <c r="S47" s="9">
        <f t="shared" si="5"/>
        <v>0</v>
      </c>
      <c r="T47" s="9">
        <f t="shared" si="6"/>
        <v>0</v>
      </c>
      <c r="U47" s="9">
        <f t="shared" si="7"/>
        <v>0</v>
      </c>
      <c r="V47" s="9">
        <f t="shared" si="8"/>
        <v>0</v>
      </c>
      <c r="W47" s="9">
        <f t="shared" si="9"/>
        <v>0</v>
      </c>
      <c r="X47" s="9">
        <f t="shared" si="10"/>
        <v>0</v>
      </c>
      <c r="Y47" s="9">
        <f t="shared" si="11"/>
        <v>0</v>
      </c>
      <c r="Z47" s="9">
        <f t="shared" si="12"/>
        <v>0</v>
      </c>
      <c r="AB47" s="14">
        <f t="shared" ref="AB47:AB48" si="33">SUMIFS($G:$G,$B:$B,B47,$E:$E,"Transferencia",$F:$F,"Zully")
+SUMIFS($G:$G,$B:$B,B47,$E:$E,"Datafono",$F:$F,"Zully")
+SUMIFS($G:$G,$B:$B,B47,$E:$E,"Credishop",$F:$F,"Zully")</f>
        <v>0</v>
      </c>
      <c r="AC47" s="14">
        <f t="shared" ref="AC47:AC48" si="34">SUMIFS($G:$G,$B:$B,B47,$E:$E,"Transferencia",$F:$F,"Andrés")
+SUMIFS($G:$G,$B:$B,B47,$E:$E,"Datafono",$F:$F,"Andrés")
+SUMIFS($G:$G,$B:$B,B47,$E:$E,"Credishop",$F:$F,"Andrés")</f>
        <v>0</v>
      </c>
      <c r="AD47" s="14">
        <f t="shared" ref="AD47:AD48" si="35">SUMIFS($G:$G,$B:$B,B47,$E:$E,"Transferencia",$F:$F,"Omar")
+SUMIFS($G:$G,$B:$B,B47,$E:$E,"Datafono",$F:$F,"Omar")
+SUMIFS($G:$G,$B:$B,B47,$E:$E,"Credishop",$F:$F,"Omar")</f>
        <v>0</v>
      </c>
    </row>
    <row r="48" spans="1:30" x14ac:dyDescent="0.25">
      <c r="A48" s="4">
        <v>45709</v>
      </c>
      <c r="B48" s="4" t="s">
        <v>86</v>
      </c>
      <c r="C48" t="s">
        <v>45</v>
      </c>
      <c r="D48">
        <v>671614486</v>
      </c>
      <c r="E48" t="s">
        <v>27</v>
      </c>
      <c r="F48" t="s">
        <v>14</v>
      </c>
      <c r="G48" s="6">
        <v>472000</v>
      </c>
      <c r="H48" t="s">
        <v>19</v>
      </c>
      <c r="M48" s="11" t="str">
        <f t="shared" si="0"/>
        <v>Britanny Cubero</v>
      </c>
      <c r="N48" s="9">
        <f t="shared" si="1"/>
        <v>0</v>
      </c>
      <c r="O48" s="9">
        <f t="shared" si="2"/>
        <v>0</v>
      </c>
      <c r="P48" s="9">
        <f t="shared" si="3"/>
        <v>472000</v>
      </c>
      <c r="Q48" s="9">
        <f t="shared" si="13"/>
        <v>0</v>
      </c>
      <c r="R48" s="9">
        <f t="shared" si="4"/>
        <v>0</v>
      </c>
      <c r="S48" s="9">
        <f t="shared" si="5"/>
        <v>0</v>
      </c>
      <c r="T48" s="9">
        <f t="shared" si="6"/>
        <v>0</v>
      </c>
      <c r="U48" s="9">
        <f t="shared" si="7"/>
        <v>0</v>
      </c>
      <c r="V48" s="9">
        <f t="shared" si="8"/>
        <v>0</v>
      </c>
      <c r="W48" s="9">
        <f t="shared" si="9"/>
        <v>0</v>
      </c>
      <c r="X48" s="9">
        <f t="shared" si="10"/>
        <v>0</v>
      </c>
      <c r="Y48" s="9">
        <f t="shared" si="11"/>
        <v>472000</v>
      </c>
      <c r="Z48" s="9">
        <f t="shared" si="12"/>
        <v>0</v>
      </c>
      <c r="AB48" s="14">
        <f t="shared" si="33"/>
        <v>0</v>
      </c>
      <c r="AC48" s="14">
        <f t="shared" si="34"/>
        <v>472000</v>
      </c>
      <c r="AD48" s="14">
        <f t="shared" si="35"/>
        <v>0</v>
      </c>
    </row>
    <row r="49" spans="1:30" hidden="1" x14ac:dyDescent="0.25">
      <c r="A49" s="4">
        <v>45699</v>
      </c>
      <c r="B49" s="4" t="s">
        <v>67</v>
      </c>
      <c r="C49" t="s">
        <v>18</v>
      </c>
      <c r="D49">
        <v>1038123328</v>
      </c>
      <c r="E49" t="s">
        <v>8</v>
      </c>
      <c r="F49" t="s">
        <v>14</v>
      </c>
      <c r="G49" s="6">
        <v>717000</v>
      </c>
      <c r="H49" t="s">
        <v>19</v>
      </c>
      <c r="M49" s="11" t="str">
        <f t="shared" si="0"/>
        <v/>
      </c>
      <c r="N49" s="9">
        <f t="shared" si="1"/>
        <v>0</v>
      </c>
      <c r="O49" s="9">
        <f t="shared" si="2"/>
        <v>1016000</v>
      </c>
      <c r="P49" s="9">
        <f t="shared" si="3"/>
        <v>0</v>
      </c>
      <c r="Q49" s="9">
        <f t="shared" si="13"/>
        <v>1016000</v>
      </c>
      <c r="R49" s="9">
        <f t="shared" si="4"/>
        <v>0</v>
      </c>
      <c r="S49" s="9">
        <f t="shared" si="5"/>
        <v>0</v>
      </c>
      <c r="T49" s="9">
        <f t="shared" si="6"/>
        <v>0</v>
      </c>
      <c r="U49" s="9">
        <f t="shared" si="7"/>
        <v>0</v>
      </c>
      <c r="V49" s="9">
        <f t="shared" si="8"/>
        <v>0</v>
      </c>
      <c r="W49" s="9">
        <f t="shared" si="9"/>
        <v>0</v>
      </c>
      <c r="X49" s="9">
        <f t="shared" si="10"/>
        <v>0</v>
      </c>
      <c r="Y49" s="9">
        <f t="shared" si="11"/>
        <v>0</v>
      </c>
      <c r="Z49" s="9">
        <f t="shared" si="12"/>
        <v>0</v>
      </c>
      <c r="AB49" s="12">
        <f t="shared" si="14"/>
        <v>0</v>
      </c>
      <c r="AC49">
        <f t="shared" si="23"/>
        <v>1016000</v>
      </c>
      <c r="AD49">
        <f t="shared" si="16"/>
        <v>0</v>
      </c>
    </row>
    <row r="50" spans="1:30" x14ac:dyDescent="0.25">
      <c r="A50" s="4">
        <v>45706</v>
      </c>
      <c r="B50" s="4" t="s">
        <v>67</v>
      </c>
      <c r="C50" t="s">
        <v>76</v>
      </c>
      <c r="D50">
        <v>1038123328</v>
      </c>
      <c r="E50" t="s">
        <v>8</v>
      </c>
      <c r="F50" t="s">
        <v>14</v>
      </c>
      <c r="G50" s="6">
        <v>299000</v>
      </c>
      <c r="H50" t="s">
        <v>19</v>
      </c>
      <c r="M50" s="11" t="str">
        <f t="shared" si="0"/>
        <v>Carlos Mario Quintana</v>
      </c>
      <c r="N50" s="9">
        <f t="shared" si="1"/>
        <v>0</v>
      </c>
      <c r="O50" s="9">
        <f t="shared" si="2"/>
        <v>1016000</v>
      </c>
      <c r="P50" s="9">
        <f t="shared" si="3"/>
        <v>0</v>
      </c>
      <c r="Q50" s="9">
        <f t="shared" si="13"/>
        <v>1016000</v>
      </c>
      <c r="R50" s="9">
        <f t="shared" si="4"/>
        <v>0</v>
      </c>
      <c r="S50" s="9">
        <f t="shared" si="5"/>
        <v>0</v>
      </c>
      <c r="T50" s="9">
        <f t="shared" si="6"/>
        <v>0</v>
      </c>
      <c r="U50" s="9">
        <f t="shared" si="7"/>
        <v>0</v>
      </c>
      <c r="V50" s="9">
        <f t="shared" si="8"/>
        <v>0</v>
      </c>
      <c r="W50" s="9">
        <f t="shared" si="9"/>
        <v>0</v>
      </c>
      <c r="X50" s="9">
        <f t="shared" si="10"/>
        <v>0</v>
      </c>
      <c r="Y50" s="9">
        <f t="shared" si="11"/>
        <v>0</v>
      </c>
      <c r="Z50" s="9">
        <f t="shared" si="12"/>
        <v>0</v>
      </c>
      <c r="AB50" s="14">
        <f>SUMIFS($G:$G,$B:$B,B50,$E:$E,"Transferencia",$F:$F,"Zully")
+SUMIFS($G:$G,$B:$B,B50,$E:$E,"Datafono",$F:$F,"Zully")
+SUMIFS($G:$G,$B:$B,B50,$E:$E,"Credishop",$F:$F,"Zully")</f>
        <v>0</v>
      </c>
      <c r="AC50" s="14">
        <f>SUMIFS($G:$G,$B:$B,B50,$E:$E,"Transferencia",$F:$F,"Andrés")
+SUMIFS($G:$G,$B:$B,B50,$E:$E,"Datafono",$F:$F,"Andrés")
+SUMIFS($G:$G,$B:$B,B50,$E:$E,"Credishop",$F:$F,"Andrés")</f>
        <v>1016000</v>
      </c>
      <c r="AD50" s="14">
        <f>SUMIFS($G:$G,$B:$B,B50,$E:$E,"Transferencia",$F:$F,"Omar")
+SUMIFS($G:$G,$B:$B,B50,$E:$E,"Datafono",$F:$F,"Omar")
+SUMIFS($G:$G,$B:$B,B50,$E:$E,"Credishop",$F:$F,"Omar")</f>
        <v>0</v>
      </c>
    </row>
    <row r="51" spans="1:30" hidden="1" x14ac:dyDescent="0.25">
      <c r="A51" s="4">
        <v>45747</v>
      </c>
      <c r="B51" s="4" t="s">
        <v>141</v>
      </c>
      <c r="C51" t="s">
        <v>76</v>
      </c>
      <c r="D51">
        <v>32297201</v>
      </c>
      <c r="E51" t="s">
        <v>7</v>
      </c>
      <c r="F51" t="s">
        <v>13</v>
      </c>
      <c r="G51" s="6">
        <v>110000</v>
      </c>
      <c r="M51" s="11" t="str">
        <f t="shared" si="0"/>
        <v/>
      </c>
      <c r="N51" s="9">
        <f t="shared" si="1"/>
        <v>110000</v>
      </c>
      <c r="O51" s="9">
        <f t="shared" si="2"/>
        <v>990000</v>
      </c>
      <c r="P51" s="9">
        <f t="shared" si="3"/>
        <v>0</v>
      </c>
      <c r="Q51" s="9">
        <f t="shared" si="13"/>
        <v>0</v>
      </c>
      <c r="R51" s="9">
        <f t="shared" si="4"/>
        <v>0</v>
      </c>
      <c r="S51" s="9">
        <f t="shared" si="5"/>
        <v>0</v>
      </c>
      <c r="T51" s="9">
        <f t="shared" si="6"/>
        <v>990000</v>
      </c>
      <c r="U51" s="9">
        <f t="shared" si="7"/>
        <v>0</v>
      </c>
      <c r="V51" s="9">
        <f t="shared" si="8"/>
        <v>0</v>
      </c>
      <c r="W51" s="9">
        <f t="shared" si="9"/>
        <v>0</v>
      </c>
      <c r="X51" s="9">
        <f t="shared" si="10"/>
        <v>0</v>
      </c>
      <c r="Y51" s="9">
        <f t="shared" si="11"/>
        <v>0</v>
      </c>
      <c r="Z51" s="9">
        <f t="shared" si="12"/>
        <v>0</v>
      </c>
      <c r="AB51" s="12">
        <f t="shared" si="14"/>
        <v>0</v>
      </c>
      <c r="AC51">
        <f t="shared" si="23"/>
        <v>0</v>
      </c>
      <c r="AD51">
        <f t="shared" si="16"/>
        <v>0</v>
      </c>
    </row>
    <row r="52" spans="1:30" x14ac:dyDescent="0.25">
      <c r="A52" s="4">
        <v>45749</v>
      </c>
      <c r="B52" s="4" t="s">
        <v>141</v>
      </c>
      <c r="C52" t="s">
        <v>76</v>
      </c>
      <c r="D52">
        <v>32297201</v>
      </c>
      <c r="E52" t="s">
        <v>8</v>
      </c>
      <c r="F52" t="s">
        <v>119</v>
      </c>
      <c r="G52" s="6">
        <v>990000</v>
      </c>
      <c r="H52" t="s">
        <v>19</v>
      </c>
      <c r="M52" s="11" t="str">
        <f t="shared" si="0"/>
        <v>Carolina Medina</v>
      </c>
      <c r="N52" s="9">
        <f t="shared" si="1"/>
        <v>110000</v>
      </c>
      <c r="O52" s="9">
        <f t="shared" si="2"/>
        <v>990000</v>
      </c>
      <c r="P52" s="9">
        <f t="shared" si="3"/>
        <v>0</v>
      </c>
      <c r="Q52" s="9">
        <f t="shared" si="13"/>
        <v>0</v>
      </c>
      <c r="R52" s="9">
        <f t="shared" si="4"/>
        <v>0</v>
      </c>
      <c r="S52" s="9">
        <f t="shared" si="5"/>
        <v>0</v>
      </c>
      <c r="T52" s="9">
        <f t="shared" si="6"/>
        <v>990000</v>
      </c>
      <c r="U52" s="9">
        <f t="shared" si="7"/>
        <v>0</v>
      </c>
      <c r="V52" s="9">
        <f t="shared" si="8"/>
        <v>0</v>
      </c>
      <c r="W52" s="9">
        <f t="shared" si="9"/>
        <v>0</v>
      </c>
      <c r="X52" s="9">
        <f t="shared" si="10"/>
        <v>0</v>
      </c>
      <c r="Y52" s="9">
        <f t="shared" si="11"/>
        <v>0</v>
      </c>
      <c r="Z52" s="9">
        <f t="shared" si="12"/>
        <v>0</v>
      </c>
      <c r="AB52" s="14">
        <f>SUMIFS($G:$G,$B:$B,B52,$E:$E,"Transferencia",$F:$F,"Zully")
+SUMIFS($G:$G,$B:$B,B52,$E:$E,"Datafono",$F:$F,"Zully")
+SUMIFS($G:$G,$B:$B,B52,$E:$E,"Credishop",$F:$F,"Zully")</f>
        <v>0</v>
      </c>
      <c r="AC52" s="14">
        <f>SUMIFS($G:$G,$B:$B,B52,$E:$E,"Transferencia",$F:$F,"Andrés")
+SUMIFS($G:$G,$B:$B,B52,$E:$E,"Datafono",$F:$F,"Andrés")
+SUMIFS($G:$G,$B:$B,B52,$E:$E,"Credishop",$F:$F,"Andrés")</f>
        <v>0</v>
      </c>
      <c r="AD52" s="14">
        <f>SUMIFS($G:$G,$B:$B,B52,$E:$E,"Transferencia",$F:$F,"Omar")
+SUMIFS($G:$G,$B:$B,B52,$E:$E,"Datafono",$F:$F,"Omar")
+SUMIFS($G:$G,$B:$B,B52,$E:$E,"Credishop",$F:$F,"Omar")</f>
        <v>990000</v>
      </c>
    </row>
    <row r="53" spans="1:30" hidden="1" x14ac:dyDescent="0.25">
      <c r="A53" s="4">
        <v>45709</v>
      </c>
      <c r="B53" s="4" t="s">
        <v>85</v>
      </c>
      <c r="C53" t="s">
        <v>45</v>
      </c>
      <c r="D53">
        <v>6377743</v>
      </c>
      <c r="E53" t="s">
        <v>27</v>
      </c>
      <c r="F53" t="s">
        <v>14</v>
      </c>
      <c r="G53" s="6">
        <v>280000</v>
      </c>
      <c r="H53" t="s">
        <v>19</v>
      </c>
      <c r="M53" s="11" t="str">
        <f t="shared" si="0"/>
        <v/>
      </c>
      <c r="N53" s="9">
        <f t="shared" si="1"/>
        <v>0</v>
      </c>
      <c r="O53" s="9">
        <f t="shared" si="2"/>
        <v>0</v>
      </c>
      <c r="P53" s="9">
        <f t="shared" si="3"/>
        <v>830000</v>
      </c>
      <c r="Q53" s="9">
        <f t="shared" si="13"/>
        <v>0</v>
      </c>
      <c r="R53" s="9">
        <f t="shared" si="4"/>
        <v>0</v>
      </c>
      <c r="S53" s="9">
        <f t="shared" si="5"/>
        <v>0</v>
      </c>
      <c r="T53" s="9">
        <f t="shared" si="6"/>
        <v>0</v>
      </c>
      <c r="U53" s="9">
        <f t="shared" si="7"/>
        <v>0</v>
      </c>
      <c r="V53" s="9">
        <f t="shared" si="8"/>
        <v>0</v>
      </c>
      <c r="W53" s="9">
        <f t="shared" si="9"/>
        <v>0</v>
      </c>
      <c r="X53" s="9">
        <f t="shared" si="10"/>
        <v>0</v>
      </c>
      <c r="Y53" s="9">
        <f t="shared" si="11"/>
        <v>830000</v>
      </c>
      <c r="Z53" s="9">
        <f t="shared" si="12"/>
        <v>0</v>
      </c>
      <c r="AB53" s="12">
        <f t="shared" si="14"/>
        <v>0</v>
      </c>
      <c r="AC53">
        <f t="shared" si="23"/>
        <v>0</v>
      </c>
      <c r="AD53">
        <f t="shared" si="16"/>
        <v>990000</v>
      </c>
    </row>
    <row r="54" spans="1:30" x14ac:dyDescent="0.25">
      <c r="A54" s="4">
        <v>45762</v>
      </c>
      <c r="B54" s="4" t="s">
        <v>85</v>
      </c>
      <c r="C54" t="s">
        <v>45</v>
      </c>
      <c r="D54">
        <v>6377743</v>
      </c>
      <c r="E54" t="s">
        <v>27</v>
      </c>
      <c r="F54" t="s">
        <v>14</v>
      </c>
      <c r="G54" s="6">
        <v>550000</v>
      </c>
      <c r="H54" t="s">
        <v>19</v>
      </c>
      <c r="M54" s="11" t="str">
        <f t="shared" si="0"/>
        <v>Casey Ward</v>
      </c>
      <c r="N54" s="9">
        <f t="shared" si="1"/>
        <v>0</v>
      </c>
      <c r="O54" s="9">
        <f t="shared" si="2"/>
        <v>0</v>
      </c>
      <c r="P54" s="9">
        <f t="shared" si="3"/>
        <v>830000</v>
      </c>
      <c r="Q54" s="9">
        <f t="shared" si="13"/>
        <v>0</v>
      </c>
      <c r="R54" s="9">
        <f t="shared" si="4"/>
        <v>0</v>
      </c>
      <c r="S54" s="9">
        <f t="shared" si="5"/>
        <v>0</v>
      </c>
      <c r="T54" s="9">
        <f t="shared" si="6"/>
        <v>0</v>
      </c>
      <c r="U54" s="9">
        <f t="shared" si="7"/>
        <v>0</v>
      </c>
      <c r="V54" s="9">
        <f t="shared" si="8"/>
        <v>0</v>
      </c>
      <c r="W54" s="9">
        <f t="shared" si="9"/>
        <v>0</v>
      </c>
      <c r="X54" s="9">
        <f t="shared" si="10"/>
        <v>0</v>
      </c>
      <c r="Y54" s="9">
        <f t="shared" si="11"/>
        <v>830000</v>
      </c>
      <c r="Z54" s="9">
        <f t="shared" si="12"/>
        <v>0</v>
      </c>
      <c r="AB54" s="14">
        <f>SUMIFS($G:$G,$B:$B,B54,$E:$E,"Transferencia",$F:$F,"Zully")
+SUMIFS($G:$G,$B:$B,B54,$E:$E,"Datafono",$F:$F,"Zully")
+SUMIFS($G:$G,$B:$B,B54,$E:$E,"Credishop",$F:$F,"Zully")</f>
        <v>0</v>
      </c>
      <c r="AC54" s="14">
        <f>SUMIFS($G:$G,$B:$B,B54,$E:$E,"Transferencia",$F:$F,"Andrés")
+SUMIFS($G:$G,$B:$B,B54,$E:$E,"Datafono",$F:$F,"Andrés")
+SUMIFS($G:$G,$B:$B,B54,$E:$E,"Credishop",$F:$F,"Andrés")</f>
        <v>830000</v>
      </c>
      <c r="AD54" s="14">
        <f>SUMIFS($G:$G,$B:$B,B54,$E:$E,"Transferencia",$F:$F,"Omar")
+SUMIFS($G:$G,$B:$B,B54,$E:$E,"Datafono",$F:$F,"Omar")
+SUMIFS($G:$G,$B:$B,B54,$E:$E,"Credishop",$F:$F,"Omar")</f>
        <v>0</v>
      </c>
    </row>
    <row r="55" spans="1:30" hidden="1" x14ac:dyDescent="0.25">
      <c r="A55" s="4">
        <v>45721</v>
      </c>
      <c r="B55" s="4" t="s">
        <v>107</v>
      </c>
      <c r="C55" t="s">
        <v>76</v>
      </c>
      <c r="D55">
        <v>1037617471</v>
      </c>
      <c r="E55" t="s">
        <v>7</v>
      </c>
      <c r="F55" t="s">
        <v>13</v>
      </c>
      <c r="G55" s="6">
        <v>500000</v>
      </c>
      <c r="M55" s="11" t="str">
        <f t="shared" si="0"/>
        <v/>
      </c>
      <c r="N55" s="9">
        <f t="shared" si="1"/>
        <v>747000</v>
      </c>
      <c r="O55" s="9">
        <f t="shared" si="2"/>
        <v>0</v>
      </c>
      <c r="P55" s="9">
        <f t="shared" si="3"/>
        <v>0</v>
      </c>
      <c r="Q55" s="9">
        <f t="shared" si="13"/>
        <v>0</v>
      </c>
      <c r="R55" s="9">
        <f t="shared" si="4"/>
        <v>0</v>
      </c>
      <c r="S55" s="9">
        <f t="shared" si="5"/>
        <v>0</v>
      </c>
      <c r="T55" s="9">
        <f t="shared" si="6"/>
        <v>0</v>
      </c>
      <c r="U55" s="9">
        <f t="shared" si="7"/>
        <v>0</v>
      </c>
      <c r="V55" s="9">
        <f t="shared" si="8"/>
        <v>0</v>
      </c>
      <c r="W55" s="9">
        <f t="shared" si="9"/>
        <v>0</v>
      </c>
      <c r="X55" s="9">
        <f t="shared" si="10"/>
        <v>0</v>
      </c>
      <c r="Y55" s="9">
        <f t="shared" si="11"/>
        <v>0</v>
      </c>
      <c r="Z55" s="9">
        <f t="shared" si="12"/>
        <v>0</v>
      </c>
      <c r="AB55" s="12">
        <f t="shared" si="14"/>
        <v>0</v>
      </c>
      <c r="AC55">
        <f t="shared" si="23"/>
        <v>0</v>
      </c>
      <c r="AD55">
        <f t="shared" si="16"/>
        <v>0</v>
      </c>
    </row>
    <row r="56" spans="1:30" hidden="1" x14ac:dyDescent="0.25">
      <c r="A56" s="4">
        <v>45735</v>
      </c>
      <c r="B56" s="4" t="s">
        <v>107</v>
      </c>
      <c r="C56" t="s">
        <v>76</v>
      </c>
      <c r="D56">
        <v>1037617471</v>
      </c>
      <c r="E56" t="s">
        <v>7</v>
      </c>
      <c r="F56" t="s">
        <v>13</v>
      </c>
      <c r="G56" s="6">
        <v>93000</v>
      </c>
      <c r="M56" s="11" t="str">
        <f t="shared" si="0"/>
        <v/>
      </c>
      <c r="N56" s="9">
        <f t="shared" si="1"/>
        <v>747000</v>
      </c>
      <c r="O56" s="9">
        <f t="shared" si="2"/>
        <v>0</v>
      </c>
      <c r="P56" s="9">
        <f t="shared" si="3"/>
        <v>0</v>
      </c>
      <c r="Q56" s="9">
        <f t="shared" si="13"/>
        <v>0</v>
      </c>
      <c r="R56" s="9">
        <f t="shared" si="4"/>
        <v>0</v>
      </c>
      <c r="S56" s="9">
        <f t="shared" si="5"/>
        <v>0</v>
      </c>
      <c r="T56" s="9">
        <f t="shared" si="6"/>
        <v>0</v>
      </c>
      <c r="U56" s="9">
        <f t="shared" si="7"/>
        <v>0</v>
      </c>
      <c r="V56" s="9">
        <f t="shared" si="8"/>
        <v>0</v>
      </c>
      <c r="W56" s="9">
        <f t="shared" si="9"/>
        <v>0</v>
      </c>
      <c r="X56" s="9">
        <f t="shared" si="10"/>
        <v>0</v>
      </c>
      <c r="Y56" s="9">
        <f t="shared" si="11"/>
        <v>0</v>
      </c>
      <c r="Z56" s="9">
        <f t="shared" si="12"/>
        <v>0</v>
      </c>
      <c r="AB56" s="12">
        <f t="shared" si="14"/>
        <v>0</v>
      </c>
      <c r="AC56">
        <f t="shared" si="23"/>
        <v>0</v>
      </c>
      <c r="AD56">
        <f t="shared" si="16"/>
        <v>0</v>
      </c>
    </row>
    <row r="57" spans="1:30" hidden="1" x14ac:dyDescent="0.25">
      <c r="A57" s="4">
        <v>45756</v>
      </c>
      <c r="B57" s="4" t="s">
        <v>107</v>
      </c>
      <c r="C57" t="s">
        <v>76</v>
      </c>
      <c r="D57">
        <v>1037617471</v>
      </c>
      <c r="E57" t="s">
        <v>7</v>
      </c>
      <c r="F57" t="s">
        <v>13</v>
      </c>
      <c r="G57" s="6">
        <v>100000</v>
      </c>
      <c r="M57" s="11" t="str">
        <f t="shared" si="0"/>
        <v/>
      </c>
      <c r="N57" s="9">
        <f t="shared" si="1"/>
        <v>747000</v>
      </c>
      <c r="O57" s="9">
        <f t="shared" si="2"/>
        <v>0</v>
      </c>
      <c r="P57" s="9">
        <f t="shared" si="3"/>
        <v>0</v>
      </c>
      <c r="Q57" s="9">
        <f t="shared" si="13"/>
        <v>0</v>
      </c>
      <c r="R57" s="9">
        <f t="shared" si="4"/>
        <v>0</v>
      </c>
      <c r="S57" s="9">
        <f t="shared" si="5"/>
        <v>0</v>
      </c>
      <c r="T57" s="9">
        <f t="shared" si="6"/>
        <v>0</v>
      </c>
      <c r="U57" s="9">
        <f t="shared" si="7"/>
        <v>0</v>
      </c>
      <c r="V57" s="9">
        <f t="shared" si="8"/>
        <v>0</v>
      </c>
      <c r="W57" s="9">
        <f t="shared" si="9"/>
        <v>0</v>
      </c>
      <c r="X57" s="9">
        <f t="shared" si="10"/>
        <v>0</v>
      </c>
      <c r="Y57" s="9">
        <f t="shared" si="11"/>
        <v>0</v>
      </c>
      <c r="Z57" s="9">
        <f t="shared" si="12"/>
        <v>0</v>
      </c>
      <c r="AB57" s="12">
        <f t="shared" si="14"/>
        <v>0</v>
      </c>
      <c r="AC57">
        <f t="shared" si="23"/>
        <v>0</v>
      </c>
      <c r="AD57">
        <f t="shared" si="16"/>
        <v>0</v>
      </c>
    </row>
    <row r="58" spans="1:30" hidden="1" x14ac:dyDescent="0.25">
      <c r="A58" s="4">
        <v>45789</v>
      </c>
      <c r="B58" s="4" t="s">
        <v>107</v>
      </c>
      <c r="C58" t="s">
        <v>76</v>
      </c>
      <c r="D58">
        <v>1037617471</v>
      </c>
      <c r="E58" t="s">
        <v>7</v>
      </c>
      <c r="F58" t="s">
        <v>13</v>
      </c>
      <c r="G58" s="6">
        <v>52000</v>
      </c>
      <c r="M58" s="11" t="str">
        <f t="shared" si="0"/>
        <v/>
      </c>
      <c r="N58" s="9">
        <f t="shared" si="1"/>
        <v>747000</v>
      </c>
      <c r="O58" s="9">
        <f t="shared" si="2"/>
        <v>0</v>
      </c>
      <c r="P58" s="9">
        <f t="shared" si="3"/>
        <v>0</v>
      </c>
      <c r="Q58" s="9">
        <f t="shared" si="13"/>
        <v>0</v>
      </c>
      <c r="R58" s="9">
        <f t="shared" si="4"/>
        <v>0</v>
      </c>
      <c r="S58" s="9">
        <f t="shared" si="5"/>
        <v>0</v>
      </c>
      <c r="T58" s="9">
        <f t="shared" si="6"/>
        <v>0</v>
      </c>
      <c r="U58" s="9">
        <f t="shared" si="7"/>
        <v>0</v>
      </c>
      <c r="V58" s="9">
        <f t="shared" si="8"/>
        <v>0</v>
      </c>
      <c r="W58" s="9">
        <f t="shared" si="9"/>
        <v>0</v>
      </c>
      <c r="X58" s="9">
        <f t="shared" si="10"/>
        <v>0</v>
      </c>
      <c r="Y58" s="9">
        <f t="shared" si="11"/>
        <v>0</v>
      </c>
      <c r="Z58" s="9">
        <f t="shared" si="12"/>
        <v>0</v>
      </c>
      <c r="AB58" s="12">
        <f t="shared" si="14"/>
        <v>0</v>
      </c>
      <c r="AC58">
        <f t="shared" si="23"/>
        <v>0</v>
      </c>
      <c r="AD58">
        <f t="shared" si="16"/>
        <v>0</v>
      </c>
    </row>
    <row r="59" spans="1:30" x14ac:dyDescent="0.25">
      <c r="A59" s="4">
        <v>45791</v>
      </c>
      <c r="B59" s="4" t="s">
        <v>107</v>
      </c>
      <c r="C59" t="s">
        <v>76</v>
      </c>
      <c r="D59">
        <v>1037617441</v>
      </c>
      <c r="E59" t="s">
        <v>7</v>
      </c>
      <c r="F59" t="s">
        <v>13</v>
      </c>
      <c r="G59" s="6">
        <v>2000</v>
      </c>
      <c r="M59" s="11" t="str">
        <f t="shared" si="0"/>
        <v>Catalina Ledesma</v>
      </c>
      <c r="N59" s="9">
        <f t="shared" si="1"/>
        <v>747000</v>
      </c>
      <c r="O59" s="9">
        <f t="shared" si="2"/>
        <v>0</v>
      </c>
      <c r="P59" s="9">
        <f t="shared" si="3"/>
        <v>0</v>
      </c>
      <c r="Q59" s="9">
        <f t="shared" si="13"/>
        <v>0</v>
      </c>
      <c r="R59" s="9">
        <f t="shared" si="4"/>
        <v>0</v>
      </c>
      <c r="S59" s="9">
        <f t="shared" si="5"/>
        <v>0</v>
      </c>
      <c r="T59" s="9">
        <f t="shared" si="6"/>
        <v>0</v>
      </c>
      <c r="U59" s="9">
        <f t="shared" si="7"/>
        <v>0</v>
      </c>
      <c r="V59" s="9">
        <f t="shared" si="8"/>
        <v>0</v>
      </c>
      <c r="W59" s="9">
        <f t="shared" si="9"/>
        <v>0</v>
      </c>
      <c r="X59" s="9">
        <f t="shared" si="10"/>
        <v>0</v>
      </c>
      <c r="Y59" s="9">
        <f t="shared" si="11"/>
        <v>0</v>
      </c>
      <c r="Z59" s="9">
        <f t="shared" si="12"/>
        <v>0</v>
      </c>
      <c r="AB59" s="14">
        <f t="shared" ref="AB59:AB60" si="36">SUMIFS($G:$G,$B:$B,B59,$E:$E,"Transferencia",$F:$F,"Zully")
+SUMIFS($G:$G,$B:$B,B59,$E:$E,"Datafono",$F:$F,"Zully")
+SUMIFS($G:$G,$B:$B,B59,$E:$E,"Credishop",$F:$F,"Zully")</f>
        <v>0</v>
      </c>
      <c r="AC59" s="14">
        <f t="shared" ref="AC59:AC60" si="37">SUMIFS($G:$G,$B:$B,B59,$E:$E,"Transferencia",$F:$F,"Andrés")
+SUMIFS($G:$G,$B:$B,B59,$E:$E,"Datafono",$F:$F,"Andrés")
+SUMIFS($G:$G,$B:$B,B59,$E:$E,"Credishop",$F:$F,"Andrés")</f>
        <v>0</v>
      </c>
      <c r="AD59" s="14">
        <f t="shared" ref="AD59:AD60" si="38">SUMIFS($G:$G,$B:$B,B59,$E:$E,"Transferencia",$F:$F,"Omar")
+SUMIFS($G:$G,$B:$B,B59,$E:$E,"Datafono",$F:$F,"Omar")
+SUMIFS($G:$G,$B:$B,B59,$E:$E,"Credishop",$F:$F,"Omar")</f>
        <v>0</v>
      </c>
    </row>
    <row r="60" spans="1:30" x14ac:dyDescent="0.25">
      <c r="A60" s="4">
        <v>45681</v>
      </c>
      <c r="B60" s="4" t="s">
        <v>25</v>
      </c>
      <c r="C60" t="s">
        <v>18</v>
      </c>
      <c r="D60">
        <v>43184944</v>
      </c>
      <c r="E60" t="s">
        <v>8</v>
      </c>
      <c r="F60" t="s">
        <v>14</v>
      </c>
      <c r="G60" s="6">
        <v>299000</v>
      </c>
      <c r="H60" t="s">
        <v>19</v>
      </c>
      <c r="M60" s="11" t="str">
        <f t="shared" si="0"/>
        <v>Catalina Molina</v>
      </c>
      <c r="N60" s="9">
        <f t="shared" si="1"/>
        <v>0</v>
      </c>
      <c r="O60" s="9">
        <f t="shared" si="2"/>
        <v>299000</v>
      </c>
      <c r="P60" s="9">
        <f t="shared" si="3"/>
        <v>0</v>
      </c>
      <c r="Q60" s="9">
        <f t="shared" si="13"/>
        <v>299000</v>
      </c>
      <c r="R60" s="9">
        <f t="shared" si="4"/>
        <v>0</v>
      </c>
      <c r="S60" s="9">
        <f t="shared" si="5"/>
        <v>0</v>
      </c>
      <c r="T60" s="9">
        <f t="shared" si="6"/>
        <v>0</v>
      </c>
      <c r="U60" s="9">
        <f t="shared" si="7"/>
        <v>0</v>
      </c>
      <c r="V60" s="9">
        <f t="shared" si="8"/>
        <v>0</v>
      </c>
      <c r="W60" s="9">
        <f t="shared" si="9"/>
        <v>0</v>
      </c>
      <c r="X60" s="9">
        <f t="shared" si="10"/>
        <v>0</v>
      </c>
      <c r="Y60" s="9">
        <f t="shared" si="11"/>
        <v>0</v>
      </c>
      <c r="Z60" s="9">
        <f t="shared" si="12"/>
        <v>0</v>
      </c>
      <c r="AB60" s="14">
        <f t="shared" si="36"/>
        <v>0</v>
      </c>
      <c r="AC60" s="14">
        <f t="shared" si="37"/>
        <v>299000</v>
      </c>
      <c r="AD60" s="14">
        <f t="shared" si="38"/>
        <v>0</v>
      </c>
    </row>
    <row r="61" spans="1:30" hidden="1" x14ac:dyDescent="0.25">
      <c r="A61" s="4">
        <v>45684</v>
      </c>
      <c r="B61" s="4" t="s">
        <v>35</v>
      </c>
      <c r="C61" t="s">
        <v>18</v>
      </c>
      <c r="D61">
        <v>21627516</v>
      </c>
      <c r="E61" t="s">
        <v>7</v>
      </c>
      <c r="F61" t="s">
        <v>13</v>
      </c>
      <c r="G61" s="6">
        <v>300000</v>
      </c>
      <c r="M61" s="11" t="str">
        <f t="shared" si="0"/>
        <v/>
      </c>
      <c r="N61" s="9">
        <f t="shared" si="1"/>
        <v>1700000</v>
      </c>
      <c r="O61" s="9">
        <f t="shared" si="2"/>
        <v>0</v>
      </c>
      <c r="P61" s="9">
        <f t="shared" si="3"/>
        <v>0</v>
      </c>
      <c r="Q61" s="9">
        <f t="shared" si="13"/>
        <v>0</v>
      </c>
      <c r="R61" s="9">
        <f t="shared" si="4"/>
        <v>0</v>
      </c>
      <c r="S61" s="9">
        <f t="shared" si="5"/>
        <v>0</v>
      </c>
      <c r="T61" s="9">
        <f t="shared" si="6"/>
        <v>0</v>
      </c>
      <c r="U61" s="9">
        <f t="shared" si="7"/>
        <v>0</v>
      </c>
      <c r="V61" s="9">
        <f t="shared" si="8"/>
        <v>0</v>
      </c>
      <c r="W61" s="9">
        <f t="shared" si="9"/>
        <v>0</v>
      </c>
      <c r="X61" s="9">
        <f t="shared" si="10"/>
        <v>0</v>
      </c>
      <c r="Y61" s="9">
        <f t="shared" si="11"/>
        <v>0</v>
      </c>
      <c r="Z61" s="9">
        <f t="shared" si="12"/>
        <v>0</v>
      </c>
      <c r="AB61" s="12">
        <f t="shared" si="14"/>
        <v>0</v>
      </c>
      <c r="AC61">
        <f t="shared" si="23"/>
        <v>0</v>
      </c>
      <c r="AD61">
        <f t="shared" si="16"/>
        <v>0</v>
      </c>
    </row>
    <row r="62" spans="1:30" hidden="1" x14ac:dyDescent="0.25">
      <c r="A62" s="4">
        <v>45691</v>
      </c>
      <c r="B62" s="4" t="s">
        <v>35</v>
      </c>
      <c r="C62" t="s">
        <v>18</v>
      </c>
      <c r="D62">
        <v>21627516</v>
      </c>
      <c r="E62" t="s">
        <v>7</v>
      </c>
      <c r="F62" t="s">
        <v>13</v>
      </c>
      <c r="G62" s="6">
        <v>300000</v>
      </c>
      <c r="M62" s="11" t="str">
        <f t="shared" si="0"/>
        <v/>
      </c>
      <c r="N62" s="9">
        <f t="shared" si="1"/>
        <v>1700000</v>
      </c>
      <c r="O62" s="9">
        <f t="shared" si="2"/>
        <v>0</v>
      </c>
      <c r="P62" s="9">
        <f t="shared" si="3"/>
        <v>0</v>
      </c>
      <c r="Q62" s="9">
        <f t="shared" si="13"/>
        <v>0</v>
      </c>
      <c r="R62" s="9">
        <f t="shared" si="4"/>
        <v>0</v>
      </c>
      <c r="S62" s="9">
        <f t="shared" si="5"/>
        <v>0</v>
      </c>
      <c r="T62" s="9">
        <f t="shared" si="6"/>
        <v>0</v>
      </c>
      <c r="U62" s="9">
        <f t="shared" si="7"/>
        <v>0</v>
      </c>
      <c r="V62" s="9">
        <f t="shared" si="8"/>
        <v>0</v>
      </c>
      <c r="W62" s="9">
        <f t="shared" si="9"/>
        <v>0</v>
      </c>
      <c r="X62" s="9">
        <f t="shared" si="10"/>
        <v>0</v>
      </c>
      <c r="Y62" s="9">
        <f t="shared" si="11"/>
        <v>0</v>
      </c>
      <c r="Z62" s="9">
        <f t="shared" si="12"/>
        <v>0</v>
      </c>
      <c r="AB62" s="12">
        <f t="shared" si="14"/>
        <v>0</v>
      </c>
      <c r="AC62">
        <f t="shared" si="23"/>
        <v>0</v>
      </c>
      <c r="AD62">
        <f t="shared" si="16"/>
        <v>0</v>
      </c>
    </row>
    <row r="63" spans="1:30" x14ac:dyDescent="0.25">
      <c r="A63" s="4">
        <v>45750</v>
      </c>
      <c r="B63" s="4" t="s">
        <v>35</v>
      </c>
      <c r="C63" t="s">
        <v>76</v>
      </c>
      <c r="D63">
        <v>21627516</v>
      </c>
      <c r="E63" t="s">
        <v>7</v>
      </c>
      <c r="F63" t="s">
        <v>13</v>
      </c>
      <c r="G63" s="6">
        <v>1100000</v>
      </c>
      <c r="M63" s="11" t="str">
        <f t="shared" si="0"/>
        <v>Claudia Carolina Valencia</v>
      </c>
      <c r="N63" s="9">
        <f t="shared" si="1"/>
        <v>1700000</v>
      </c>
      <c r="O63" s="9">
        <f t="shared" si="2"/>
        <v>0</v>
      </c>
      <c r="P63" s="9">
        <f t="shared" si="3"/>
        <v>0</v>
      </c>
      <c r="Q63" s="9">
        <f t="shared" si="13"/>
        <v>0</v>
      </c>
      <c r="R63" s="9">
        <f t="shared" si="4"/>
        <v>0</v>
      </c>
      <c r="S63" s="9">
        <f t="shared" si="5"/>
        <v>0</v>
      </c>
      <c r="T63" s="9">
        <f t="shared" si="6"/>
        <v>0</v>
      </c>
      <c r="U63" s="9">
        <f t="shared" si="7"/>
        <v>0</v>
      </c>
      <c r="V63" s="9">
        <f t="shared" si="8"/>
        <v>0</v>
      </c>
      <c r="W63" s="9">
        <f t="shared" si="9"/>
        <v>0</v>
      </c>
      <c r="X63" s="9">
        <f t="shared" si="10"/>
        <v>0</v>
      </c>
      <c r="Y63" s="9">
        <f t="shared" si="11"/>
        <v>0</v>
      </c>
      <c r="Z63" s="9">
        <f t="shared" si="12"/>
        <v>0</v>
      </c>
      <c r="AB63" s="14">
        <f>SUMIFS($G:$G,$B:$B,B63,$E:$E,"Transferencia",$F:$F,"Zully")
+SUMIFS($G:$G,$B:$B,B63,$E:$E,"Datafono",$F:$F,"Zully")
+SUMIFS($G:$G,$B:$B,B63,$E:$E,"Credishop",$F:$F,"Zully")</f>
        <v>0</v>
      </c>
      <c r="AC63" s="14">
        <f>SUMIFS($G:$G,$B:$B,B63,$E:$E,"Transferencia",$F:$F,"Andrés")
+SUMIFS($G:$G,$B:$B,B63,$E:$E,"Datafono",$F:$F,"Andrés")
+SUMIFS($G:$G,$B:$B,B63,$E:$E,"Credishop",$F:$F,"Andrés")</f>
        <v>0</v>
      </c>
      <c r="AD63" s="14">
        <f>SUMIFS($G:$G,$B:$B,B63,$E:$E,"Transferencia",$F:$F,"Omar")
+SUMIFS($G:$G,$B:$B,B63,$E:$E,"Datafono",$F:$F,"Omar")
+SUMIFS($G:$G,$B:$B,B63,$E:$E,"Credishop",$F:$F,"Omar")</f>
        <v>0</v>
      </c>
    </row>
    <row r="64" spans="1:30" hidden="1" x14ac:dyDescent="0.25">
      <c r="A64" s="4">
        <v>45747</v>
      </c>
      <c r="B64" s="4" t="s">
        <v>142</v>
      </c>
      <c r="C64" t="s">
        <v>76</v>
      </c>
      <c r="D64">
        <v>43869254</v>
      </c>
      <c r="E64" t="s">
        <v>8</v>
      </c>
      <c r="F64" t="s">
        <v>119</v>
      </c>
      <c r="G64" s="6">
        <v>1000000</v>
      </c>
      <c r="H64" t="s">
        <v>19</v>
      </c>
      <c r="M64" s="11" t="str">
        <f t="shared" si="0"/>
        <v/>
      </c>
      <c r="N64" s="9">
        <f t="shared" si="1"/>
        <v>0</v>
      </c>
      <c r="O64" s="9">
        <f t="shared" si="2"/>
        <v>2060000</v>
      </c>
      <c r="P64" s="9">
        <f t="shared" si="3"/>
        <v>0</v>
      </c>
      <c r="Q64" s="9">
        <f t="shared" si="13"/>
        <v>0</v>
      </c>
      <c r="R64" s="9">
        <f t="shared" si="4"/>
        <v>0</v>
      </c>
      <c r="S64" s="9">
        <f t="shared" si="5"/>
        <v>0</v>
      </c>
      <c r="T64" s="9">
        <f t="shared" si="6"/>
        <v>2060000</v>
      </c>
      <c r="U64" s="9">
        <f t="shared" si="7"/>
        <v>0</v>
      </c>
      <c r="V64" s="9">
        <f t="shared" si="8"/>
        <v>0</v>
      </c>
      <c r="W64" s="9">
        <f t="shared" si="9"/>
        <v>0</v>
      </c>
      <c r="X64" s="9">
        <f t="shared" si="10"/>
        <v>0</v>
      </c>
      <c r="Y64" s="9">
        <f t="shared" si="11"/>
        <v>0</v>
      </c>
      <c r="Z64" s="9">
        <f t="shared" si="12"/>
        <v>0</v>
      </c>
      <c r="AB64" s="12">
        <f t="shared" si="14"/>
        <v>0</v>
      </c>
      <c r="AC64">
        <f t="shared" si="23"/>
        <v>0</v>
      </c>
      <c r="AD64">
        <f t="shared" si="16"/>
        <v>0</v>
      </c>
    </row>
    <row r="65" spans="1:30" hidden="1" x14ac:dyDescent="0.25">
      <c r="A65" s="4">
        <v>45748</v>
      </c>
      <c r="B65" s="4" t="s">
        <v>142</v>
      </c>
      <c r="C65" t="s">
        <v>76</v>
      </c>
      <c r="D65">
        <v>43869254</v>
      </c>
      <c r="E65" t="s">
        <v>8</v>
      </c>
      <c r="F65" t="s">
        <v>119</v>
      </c>
      <c r="G65" s="6">
        <v>80000</v>
      </c>
      <c r="H65" t="s">
        <v>19</v>
      </c>
      <c r="M65" s="11" t="str">
        <f t="shared" si="0"/>
        <v/>
      </c>
      <c r="N65" s="9">
        <f t="shared" si="1"/>
        <v>0</v>
      </c>
      <c r="O65" s="9">
        <f t="shared" si="2"/>
        <v>2060000</v>
      </c>
      <c r="P65" s="9">
        <f t="shared" si="3"/>
        <v>0</v>
      </c>
      <c r="Q65" s="9">
        <f t="shared" si="13"/>
        <v>0</v>
      </c>
      <c r="R65" s="9">
        <f t="shared" si="4"/>
        <v>0</v>
      </c>
      <c r="S65" s="9">
        <f t="shared" si="5"/>
        <v>0</v>
      </c>
      <c r="T65" s="9">
        <f t="shared" si="6"/>
        <v>2060000</v>
      </c>
      <c r="U65" s="9">
        <f t="shared" si="7"/>
        <v>0</v>
      </c>
      <c r="V65" s="9">
        <f t="shared" si="8"/>
        <v>0</v>
      </c>
      <c r="W65" s="9">
        <f t="shared" si="9"/>
        <v>0</v>
      </c>
      <c r="X65" s="9">
        <f t="shared" si="10"/>
        <v>0</v>
      </c>
      <c r="Y65" s="9">
        <f t="shared" si="11"/>
        <v>0</v>
      </c>
      <c r="Z65" s="9">
        <f t="shared" si="12"/>
        <v>0</v>
      </c>
      <c r="AB65" s="12">
        <f t="shared" si="14"/>
        <v>0</v>
      </c>
      <c r="AC65">
        <f t="shared" si="23"/>
        <v>0</v>
      </c>
      <c r="AD65">
        <f t="shared" si="16"/>
        <v>0</v>
      </c>
    </row>
    <row r="66" spans="1:30" x14ac:dyDescent="0.25">
      <c r="A66" s="4">
        <v>45751</v>
      </c>
      <c r="B66" s="4" t="s">
        <v>142</v>
      </c>
      <c r="C66" t="s">
        <v>76</v>
      </c>
      <c r="D66">
        <v>43869254</v>
      </c>
      <c r="E66" t="s">
        <v>8</v>
      </c>
      <c r="F66" t="s">
        <v>119</v>
      </c>
      <c r="G66" s="6">
        <v>980000</v>
      </c>
      <c r="H66" t="s">
        <v>19</v>
      </c>
      <c r="M66" s="11" t="str">
        <f t="shared" ref="M66:M129" si="39">IF(B66&lt;&gt;B67,B66,"")</f>
        <v>Claudia Morales</v>
      </c>
      <c r="N66" s="9">
        <f t="shared" ref="N66:N129" si="40">SUMIFS($G:$G, $B:$B, B66, $E:$E, "Efectivo")</f>
        <v>0</v>
      </c>
      <c r="O66" s="9">
        <f t="shared" ref="O66:O129" si="41">SUMIFS($G:$G, $B:$B, B66, $E:$E, "Transferencia")</f>
        <v>2060000</v>
      </c>
      <c r="P66" s="9">
        <f t="shared" ref="P66:P129" si="42">SUMIFS($G:$G, $B:$B, B66, $E:$E, "Datafono")</f>
        <v>0</v>
      </c>
      <c r="Q66" s="9">
        <f t="shared" si="13"/>
        <v>0</v>
      </c>
      <c r="R66" s="9">
        <f t="shared" ref="R66:R129" si="43">SUMIFS($G:$G, $B:$B, B66, $E:$E, "Credishop")</f>
        <v>0</v>
      </c>
      <c r="S66" s="9">
        <f t="shared" ref="S66:S129" si="44">SUMIFS($G:$G, $B:$B, B66, $E:$E, "Transferencia", $F:$F, "Zully")</f>
        <v>0</v>
      </c>
      <c r="T66" s="9">
        <f t="shared" ref="T66:T129" si="45">SUMIFS($G:$G, $B:$B, B66, $E:$E, "Transferencia", $F:$F, "Omar")</f>
        <v>2060000</v>
      </c>
      <c r="U66" s="9">
        <f t="shared" ref="U66:U129" si="46">SUMIFS($G:$G, $B:$B, B66, $E:$E, "Datafono", $F:$F, "Zully")</f>
        <v>0</v>
      </c>
      <c r="V66" s="9">
        <f t="shared" ref="V66:V129" si="47">SUMIFS($G:$G, $B:$B, B66, $E:$E, "Datafono", $F:$F, "Omar")</f>
        <v>0</v>
      </c>
      <c r="W66" s="9">
        <f t="shared" ref="W66:W129" si="48">SUMIFS($G:$G, $B:$B, B66, $E:$E, "Credishop", $F:$F, "Zully")</f>
        <v>0</v>
      </c>
      <c r="X66" s="9">
        <f t="shared" ref="X66:X129" si="49">SUMIFS($G:$G, $B:$B, B66, $E:$E, "Credishop", $F:$F, "Omar")</f>
        <v>0</v>
      </c>
      <c r="Y66" s="9">
        <f t="shared" ref="Y66:Y129" si="50">SUMIFS($G:$G, $B:$B, B66, $E:$E, "Datafono", $F:$F, "Andrés")</f>
        <v>0</v>
      </c>
      <c r="Z66" s="9">
        <f t="shared" ref="Z66:Z129" si="51">SUMIFS($G:$G, $B:$B, B66, $E:$E, "Credishop", $F:$F, "Andrés")</f>
        <v>0</v>
      </c>
      <c r="AB66" s="14">
        <f>SUMIFS($G:$G,$B:$B,B66,$E:$E,"Transferencia",$F:$F,"Zully")
+SUMIFS($G:$G,$B:$B,B66,$E:$E,"Datafono",$F:$F,"Zully")
+SUMIFS($G:$G,$B:$B,B66,$E:$E,"Credishop",$F:$F,"Zully")</f>
        <v>0</v>
      </c>
      <c r="AC66" s="14">
        <f>SUMIFS($G:$G,$B:$B,B66,$E:$E,"Transferencia",$F:$F,"Andrés")
+SUMIFS($G:$G,$B:$B,B66,$E:$E,"Datafono",$F:$F,"Andrés")
+SUMIFS($G:$G,$B:$B,B66,$E:$E,"Credishop",$F:$F,"Andrés")</f>
        <v>0</v>
      </c>
      <c r="AD66" s="14">
        <f>SUMIFS($G:$G,$B:$B,B66,$E:$E,"Transferencia",$F:$F,"Omar")
+SUMIFS($G:$G,$B:$B,B66,$E:$E,"Datafono",$F:$F,"Omar")
+SUMIFS($G:$G,$B:$B,B66,$E:$E,"Credishop",$F:$F,"Omar")</f>
        <v>2060000</v>
      </c>
    </row>
    <row r="67" spans="1:30" hidden="1" x14ac:dyDescent="0.25">
      <c r="A67" s="4">
        <v>45780</v>
      </c>
      <c r="B67" s="4" t="s">
        <v>189</v>
      </c>
      <c r="C67" t="s">
        <v>76</v>
      </c>
      <c r="D67">
        <v>1019114172</v>
      </c>
      <c r="E67" t="s">
        <v>8</v>
      </c>
      <c r="F67" t="s">
        <v>119</v>
      </c>
      <c r="G67" s="6">
        <v>200000</v>
      </c>
      <c r="H67" t="s">
        <v>19</v>
      </c>
      <c r="M67" s="11" t="str">
        <f t="shared" si="39"/>
        <v/>
      </c>
      <c r="N67" s="9">
        <f t="shared" si="40"/>
        <v>0</v>
      </c>
      <c r="O67" s="9">
        <f t="shared" si="41"/>
        <v>200000</v>
      </c>
      <c r="P67" s="9">
        <f t="shared" si="42"/>
        <v>103950</v>
      </c>
      <c r="Q67" s="9">
        <f t="shared" ref="Q67:Q130" si="52">SUMIFS($G:$G, $B:$B, B67, $E:$E, "Transferencia", $F:$F, "Andrés")</f>
        <v>0</v>
      </c>
      <c r="R67" s="9">
        <f t="shared" si="43"/>
        <v>0</v>
      </c>
      <c r="S67" s="9">
        <f t="shared" si="44"/>
        <v>0</v>
      </c>
      <c r="T67" s="9">
        <f t="shared" si="45"/>
        <v>200000</v>
      </c>
      <c r="U67" s="9">
        <f t="shared" si="46"/>
        <v>0</v>
      </c>
      <c r="V67" s="9">
        <f t="shared" si="47"/>
        <v>0</v>
      </c>
      <c r="W67" s="9">
        <f t="shared" si="48"/>
        <v>0</v>
      </c>
      <c r="X67" s="9">
        <f t="shared" si="49"/>
        <v>0</v>
      </c>
      <c r="Y67" s="9">
        <f t="shared" si="50"/>
        <v>103950</v>
      </c>
      <c r="Z67" s="9">
        <f t="shared" si="51"/>
        <v>0</v>
      </c>
      <c r="AB67" s="12">
        <f t="shared" ref="AB67:AB130" si="53">SUMIFS($G:$G,$B:$B,B68,$E:$E,"Transferencia",$F:$F,"Zully")
+SUMIFS($G:$G,$B:$B,B68,$E:$E,"Credishop",$F:$F,"Zully")
+SUMIFS($G:$G,$B:$B,B68,$E:$E,"Datafono",$F:$F,"Zully")</f>
        <v>0</v>
      </c>
      <c r="AC67">
        <f t="shared" ref="AC67:AC130" si="54">SUMIFS($G:$G,$B:$B,B68,$E:$E,"Transferencia",$F:$F,"Andrés")</f>
        <v>0</v>
      </c>
      <c r="AD67">
        <f t="shared" si="16"/>
        <v>2060000</v>
      </c>
    </row>
    <row r="68" spans="1:30" x14ac:dyDescent="0.25">
      <c r="A68" s="4">
        <v>45780</v>
      </c>
      <c r="B68" s="4" t="s">
        <v>189</v>
      </c>
      <c r="C68" t="s">
        <v>76</v>
      </c>
      <c r="D68">
        <v>1019114172</v>
      </c>
      <c r="E68" t="s">
        <v>27</v>
      </c>
      <c r="F68" t="s">
        <v>14</v>
      </c>
      <c r="G68" s="6">
        <v>103950</v>
      </c>
      <c r="H68" t="s">
        <v>19</v>
      </c>
      <c r="M68" s="11" t="str">
        <f t="shared" si="39"/>
        <v>Crisitian Gonzalez</v>
      </c>
      <c r="N68" s="9">
        <f t="shared" si="40"/>
        <v>0</v>
      </c>
      <c r="O68" s="9">
        <f t="shared" si="41"/>
        <v>200000</v>
      </c>
      <c r="P68" s="9">
        <f t="shared" si="42"/>
        <v>103950</v>
      </c>
      <c r="Q68" s="9">
        <f t="shared" si="52"/>
        <v>0</v>
      </c>
      <c r="R68" s="9">
        <f t="shared" si="43"/>
        <v>0</v>
      </c>
      <c r="S68" s="9">
        <f t="shared" si="44"/>
        <v>0</v>
      </c>
      <c r="T68" s="9">
        <f t="shared" si="45"/>
        <v>200000</v>
      </c>
      <c r="U68" s="9">
        <f t="shared" si="46"/>
        <v>0</v>
      </c>
      <c r="V68" s="9">
        <f t="shared" si="47"/>
        <v>0</v>
      </c>
      <c r="W68" s="9">
        <f t="shared" si="48"/>
        <v>0</v>
      </c>
      <c r="X68" s="9">
        <f t="shared" si="49"/>
        <v>0</v>
      </c>
      <c r="Y68" s="9">
        <f t="shared" si="50"/>
        <v>103950</v>
      </c>
      <c r="Z68" s="9">
        <f t="shared" si="51"/>
        <v>0</v>
      </c>
      <c r="AB68" s="14">
        <f t="shared" ref="AB68:AB69" si="55">SUMIFS($G:$G,$B:$B,B68,$E:$E,"Transferencia",$F:$F,"Zully")
+SUMIFS($G:$G,$B:$B,B68,$E:$E,"Datafono",$F:$F,"Zully")
+SUMIFS($G:$G,$B:$B,B68,$E:$E,"Credishop",$F:$F,"Zully")</f>
        <v>0</v>
      </c>
      <c r="AC68" s="14">
        <f t="shared" ref="AC68:AC69" si="56">SUMIFS($G:$G,$B:$B,B68,$E:$E,"Transferencia",$F:$F,"Andrés")
+SUMIFS($G:$G,$B:$B,B68,$E:$E,"Datafono",$F:$F,"Andrés")
+SUMIFS($G:$G,$B:$B,B68,$E:$E,"Credishop",$F:$F,"Andrés")</f>
        <v>103950</v>
      </c>
      <c r="AD68" s="14">
        <f t="shared" ref="AD68:AD69" si="57">SUMIFS($G:$G,$B:$B,B68,$E:$E,"Transferencia",$F:$F,"Omar")
+SUMIFS($G:$G,$B:$B,B68,$E:$E,"Datafono",$F:$F,"Omar")
+SUMIFS($G:$G,$B:$B,B68,$E:$E,"Credishop",$F:$F,"Omar")</f>
        <v>200000</v>
      </c>
    </row>
    <row r="69" spans="1:30" x14ac:dyDescent="0.25">
      <c r="A69" s="4">
        <v>45759</v>
      </c>
      <c r="B69" s="4" t="s">
        <v>168</v>
      </c>
      <c r="C69" t="s">
        <v>76</v>
      </c>
      <c r="D69">
        <v>1019114172</v>
      </c>
      <c r="E69" t="s">
        <v>27</v>
      </c>
      <c r="F69" t="s">
        <v>14</v>
      </c>
      <c r="G69" s="6">
        <v>584000</v>
      </c>
      <c r="H69" t="s">
        <v>19</v>
      </c>
      <c r="M69" s="11" t="str">
        <f t="shared" si="39"/>
        <v>Cristian Gonzalez</v>
      </c>
      <c r="N69" s="9">
        <f t="shared" si="40"/>
        <v>0</v>
      </c>
      <c r="O69" s="9">
        <f t="shared" si="41"/>
        <v>0</v>
      </c>
      <c r="P69" s="9">
        <f t="shared" si="42"/>
        <v>584000</v>
      </c>
      <c r="Q69" s="9">
        <f t="shared" si="52"/>
        <v>0</v>
      </c>
      <c r="R69" s="9">
        <f t="shared" si="43"/>
        <v>0</v>
      </c>
      <c r="S69" s="9">
        <f t="shared" si="44"/>
        <v>0</v>
      </c>
      <c r="T69" s="9">
        <f t="shared" si="45"/>
        <v>0</v>
      </c>
      <c r="U69" s="9">
        <f t="shared" si="46"/>
        <v>0</v>
      </c>
      <c r="V69" s="9">
        <f t="shared" si="47"/>
        <v>0</v>
      </c>
      <c r="W69" s="9">
        <f t="shared" si="48"/>
        <v>0</v>
      </c>
      <c r="X69" s="9">
        <f t="shared" si="49"/>
        <v>0</v>
      </c>
      <c r="Y69" s="9">
        <f t="shared" si="50"/>
        <v>584000</v>
      </c>
      <c r="Z69" s="9">
        <f t="shared" si="51"/>
        <v>0</v>
      </c>
      <c r="AB69" s="14">
        <f t="shared" si="55"/>
        <v>0</v>
      </c>
      <c r="AC69" s="14">
        <f t="shared" si="56"/>
        <v>584000</v>
      </c>
      <c r="AD69" s="14">
        <f t="shared" si="57"/>
        <v>0</v>
      </c>
    </row>
    <row r="70" spans="1:30" hidden="1" x14ac:dyDescent="0.25">
      <c r="A70" s="4">
        <v>45757</v>
      </c>
      <c r="B70" s="4" t="s">
        <v>160</v>
      </c>
      <c r="C70" t="s">
        <v>76</v>
      </c>
      <c r="D70">
        <v>1037603464</v>
      </c>
      <c r="E70" t="s">
        <v>8</v>
      </c>
      <c r="F70" t="s">
        <v>119</v>
      </c>
      <c r="G70" s="6">
        <v>340000</v>
      </c>
      <c r="H70" t="s">
        <v>19</v>
      </c>
      <c r="M70" s="11" t="str">
        <f t="shared" si="39"/>
        <v/>
      </c>
      <c r="N70" s="9">
        <f t="shared" si="40"/>
        <v>1170000</v>
      </c>
      <c r="O70" s="9">
        <f t="shared" si="41"/>
        <v>340000</v>
      </c>
      <c r="P70" s="9">
        <f t="shared" si="42"/>
        <v>0</v>
      </c>
      <c r="Q70" s="9">
        <f t="shared" si="52"/>
        <v>0</v>
      </c>
      <c r="R70" s="9">
        <f t="shared" si="43"/>
        <v>0</v>
      </c>
      <c r="S70" s="9">
        <f t="shared" si="44"/>
        <v>0</v>
      </c>
      <c r="T70" s="9">
        <f t="shared" si="45"/>
        <v>340000</v>
      </c>
      <c r="U70" s="9">
        <f t="shared" si="46"/>
        <v>0</v>
      </c>
      <c r="V70" s="9">
        <f t="shared" si="47"/>
        <v>0</v>
      </c>
      <c r="W70" s="9">
        <f t="shared" si="48"/>
        <v>0</v>
      </c>
      <c r="X70" s="9">
        <f t="shared" si="49"/>
        <v>0</v>
      </c>
      <c r="Y70" s="9">
        <f t="shared" si="50"/>
        <v>0</v>
      </c>
      <c r="Z70" s="9">
        <f t="shared" si="51"/>
        <v>0</v>
      </c>
      <c r="AB70" s="12">
        <f t="shared" si="53"/>
        <v>0</v>
      </c>
      <c r="AC70">
        <f t="shared" si="54"/>
        <v>0</v>
      </c>
      <c r="AD70">
        <f t="shared" ref="AD69:AD132" si="58">+SUMIFS($G:$G,$B:$B,B68,$E:$E,"Transferencia",$F:$F,"Omar")</f>
        <v>200000</v>
      </c>
    </row>
    <row r="71" spans="1:30" hidden="1" x14ac:dyDescent="0.25">
      <c r="A71" s="4">
        <v>45758</v>
      </c>
      <c r="B71" s="4" t="s">
        <v>160</v>
      </c>
      <c r="C71" t="s">
        <v>76</v>
      </c>
      <c r="D71">
        <v>1037603464</v>
      </c>
      <c r="E71" t="s">
        <v>7</v>
      </c>
      <c r="F71" t="s">
        <v>13</v>
      </c>
      <c r="G71" s="6">
        <v>1000000</v>
      </c>
      <c r="M71" s="11" t="str">
        <f t="shared" si="39"/>
        <v/>
      </c>
      <c r="N71" s="9">
        <f t="shared" si="40"/>
        <v>1170000</v>
      </c>
      <c r="O71" s="9">
        <f t="shared" si="41"/>
        <v>340000</v>
      </c>
      <c r="P71" s="9">
        <f t="shared" si="42"/>
        <v>0</v>
      </c>
      <c r="Q71" s="9">
        <f t="shared" si="52"/>
        <v>0</v>
      </c>
      <c r="R71" s="9">
        <f t="shared" si="43"/>
        <v>0</v>
      </c>
      <c r="S71" s="9">
        <f t="shared" si="44"/>
        <v>0</v>
      </c>
      <c r="T71" s="9">
        <f t="shared" si="45"/>
        <v>340000</v>
      </c>
      <c r="U71" s="9">
        <f t="shared" si="46"/>
        <v>0</v>
      </c>
      <c r="V71" s="9">
        <f t="shared" si="47"/>
        <v>0</v>
      </c>
      <c r="W71" s="9">
        <f t="shared" si="48"/>
        <v>0</v>
      </c>
      <c r="X71" s="9">
        <f t="shared" si="49"/>
        <v>0</v>
      </c>
      <c r="Y71" s="9">
        <f t="shared" si="50"/>
        <v>0</v>
      </c>
      <c r="Z71" s="9">
        <f t="shared" si="51"/>
        <v>0</v>
      </c>
      <c r="AB71" s="12">
        <f t="shared" si="53"/>
        <v>0</v>
      </c>
      <c r="AC71">
        <f t="shared" si="54"/>
        <v>0</v>
      </c>
      <c r="AD71">
        <f t="shared" si="58"/>
        <v>0</v>
      </c>
    </row>
    <row r="72" spans="1:30" hidden="1" x14ac:dyDescent="0.25">
      <c r="A72" s="4">
        <v>45762</v>
      </c>
      <c r="B72" s="4" t="s">
        <v>160</v>
      </c>
      <c r="C72" t="s">
        <v>76</v>
      </c>
      <c r="D72">
        <v>1037603464</v>
      </c>
      <c r="E72" t="s">
        <v>7</v>
      </c>
      <c r="F72" t="s">
        <v>13</v>
      </c>
      <c r="G72" s="6">
        <v>90000</v>
      </c>
      <c r="M72" s="11" t="str">
        <f t="shared" si="39"/>
        <v/>
      </c>
      <c r="N72" s="9">
        <f t="shared" si="40"/>
        <v>1170000</v>
      </c>
      <c r="O72" s="9">
        <f t="shared" si="41"/>
        <v>340000</v>
      </c>
      <c r="P72" s="9">
        <f t="shared" si="42"/>
        <v>0</v>
      </c>
      <c r="Q72" s="9">
        <f t="shared" si="52"/>
        <v>0</v>
      </c>
      <c r="R72" s="9">
        <f t="shared" si="43"/>
        <v>0</v>
      </c>
      <c r="S72" s="9">
        <f t="shared" si="44"/>
        <v>0</v>
      </c>
      <c r="T72" s="9">
        <f t="shared" si="45"/>
        <v>340000</v>
      </c>
      <c r="U72" s="9">
        <f t="shared" si="46"/>
        <v>0</v>
      </c>
      <c r="V72" s="9">
        <f t="shared" si="47"/>
        <v>0</v>
      </c>
      <c r="W72" s="9">
        <f t="shared" si="48"/>
        <v>0</v>
      </c>
      <c r="X72" s="9">
        <f t="shared" si="49"/>
        <v>0</v>
      </c>
      <c r="Y72" s="9">
        <f t="shared" si="50"/>
        <v>0</v>
      </c>
      <c r="Z72" s="9">
        <f t="shared" si="51"/>
        <v>0</v>
      </c>
      <c r="AB72" s="12">
        <f t="shared" si="53"/>
        <v>0</v>
      </c>
      <c r="AC72">
        <f t="shared" si="54"/>
        <v>0</v>
      </c>
      <c r="AD72">
        <f t="shared" si="58"/>
        <v>340000</v>
      </c>
    </row>
    <row r="73" spans="1:30" x14ac:dyDescent="0.25">
      <c r="A73" s="4">
        <v>45770</v>
      </c>
      <c r="B73" s="4" t="s">
        <v>160</v>
      </c>
      <c r="C73" t="s">
        <v>76</v>
      </c>
      <c r="D73">
        <v>1037603464</v>
      </c>
      <c r="E73" t="s">
        <v>7</v>
      </c>
      <c r="F73" t="s">
        <v>13</v>
      </c>
      <c r="G73" s="6">
        <v>80000</v>
      </c>
      <c r="M73" s="11" t="str">
        <f t="shared" si="39"/>
        <v>Cristian Vergara</v>
      </c>
      <c r="N73" s="9">
        <f t="shared" si="40"/>
        <v>1170000</v>
      </c>
      <c r="O73" s="9">
        <f t="shared" si="41"/>
        <v>340000</v>
      </c>
      <c r="P73" s="9">
        <f t="shared" si="42"/>
        <v>0</v>
      </c>
      <c r="Q73" s="9">
        <f t="shared" si="52"/>
        <v>0</v>
      </c>
      <c r="R73" s="9">
        <f t="shared" si="43"/>
        <v>0</v>
      </c>
      <c r="S73" s="9">
        <f t="shared" si="44"/>
        <v>0</v>
      </c>
      <c r="T73" s="9">
        <f t="shared" si="45"/>
        <v>340000</v>
      </c>
      <c r="U73" s="9">
        <f t="shared" si="46"/>
        <v>0</v>
      </c>
      <c r="V73" s="9">
        <f t="shared" si="47"/>
        <v>0</v>
      </c>
      <c r="W73" s="9">
        <f t="shared" si="48"/>
        <v>0</v>
      </c>
      <c r="X73" s="9">
        <f t="shared" si="49"/>
        <v>0</v>
      </c>
      <c r="Y73" s="9">
        <f t="shared" si="50"/>
        <v>0</v>
      </c>
      <c r="Z73" s="9">
        <f t="shared" si="51"/>
        <v>0</v>
      </c>
      <c r="AB73" s="14">
        <f t="shared" ref="AB73:AB75" si="59">SUMIFS($G:$G,$B:$B,B73,$E:$E,"Transferencia",$F:$F,"Zully")
+SUMIFS($G:$G,$B:$B,B73,$E:$E,"Datafono",$F:$F,"Zully")
+SUMIFS($G:$G,$B:$B,B73,$E:$E,"Credishop",$F:$F,"Zully")</f>
        <v>0</v>
      </c>
      <c r="AC73" s="14">
        <f t="shared" ref="AC73:AC75" si="60">SUMIFS($G:$G,$B:$B,B73,$E:$E,"Transferencia",$F:$F,"Andrés")
+SUMIFS($G:$G,$B:$B,B73,$E:$E,"Datafono",$F:$F,"Andrés")
+SUMIFS($G:$G,$B:$B,B73,$E:$E,"Credishop",$F:$F,"Andrés")</f>
        <v>0</v>
      </c>
      <c r="AD73" s="14">
        <f t="shared" ref="AD73:AD75" si="61">SUMIFS($G:$G,$B:$B,B73,$E:$E,"Transferencia",$F:$F,"Omar")
+SUMIFS($G:$G,$B:$B,B73,$E:$E,"Datafono",$F:$F,"Omar")
+SUMIFS($G:$G,$B:$B,B73,$E:$E,"Credishop",$F:$F,"Omar")</f>
        <v>340000</v>
      </c>
    </row>
    <row r="74" spans="1:30" x14ac:dyDescent="0.25">
      <c r="A74" s="4">
        <v>45789</v>
      </c>
      <c r="B74" s="4" t="s">
        <v>199</v>
      </c>
      <c r="C74" t="s">
        <v>76</v>
      </c>
      <c r="D74">
        <v>1054541919</v>
      </c>
      <c r="E74" t="s">
        <v>8</v>
      </c>
      <c r="F74" t="s">
        <v>119</v>
      </c>
      <c r="G74" s="6">
        <v>470000</v>
      </c>
      <c r="H74" t="s">
        <v>19</v>
      </c>
      <c r="M74" s="11" t="str">
        <f t="shared" si="39"/>
        <v>Dani Javier Herrera</v>
      </c>
      <c r="N74" s="9">
        <f t="shared" si="40"/>
        <v>0</v>
      </c>
      <c r="O74" s="9">
        <f t="shared" si="41"/>
        <v>470000</v>
      </c>
      <c r="P74" s="9">
        <f t="shared" si="42"/>
        <v>0</v>
      </c>
      <c r="Q74" s="9">
        <f t="shared" si="52"/>
        <v>0</v>
      </c>
      <c r="R74" s="9">
        <f t="shared" si="43"/>
        <v>0</v>
      </c>
      <c r="S74" s="9">
        <f t="shared" si="44"/>
        <v>0</v>
      </c>
      <c r="T74" s="9">
        <f t="shared" si="45"/>
        <v>470000</v>
      </c>
      <c r="U74" s="9">
        <f t="shared" si="46"/>
        <v>0</v>
      </c>
      <c r="V74" s="9">
        <f t="shared" si="47"/>
        <v>0</v>
      </c>
      <c r="W74" s="9">
        <f t="shared" si="48"/>
        <v>0</v>
      </c>
      <c r="X74" s="9">
        <f t="shared" si="49"/>
        <v>0</v>
      </c>
      <c r="Y74" s="9">
        <f t="shared" si="50"/>
        <v>0</v>
      </c>
      <c r="Z74" s="9">
        <f t="shared" si="51"/>
        <v>0</v>
      </c>
      <c r="AB74" s="14">
        <f t="shared" si="59"/>
        <v>0</v>
      </c>
      <c r="AC74" s="14">
        <f t="shared" si="60"/>
        <v>0</v>
      </c>
      <c r="AD74" s="14">
        <f t="shared" si="61"/>
        <v>470000</v>
      </c>
    </row>
    <row r="75" spans="1:30" x14ac:dyDescent="0.25">
      <c r="A75" s="4">
        <v>45698</v>
      </c>
      <c r="B75" s="4" t="s">
        <v>63</v>
      </c>
      <c r="C75" t="s">
        <v>45</v>
      </c>
      <c r="D75" s="8" t="s">
        <v>64</v>
      </c>
      <c r="E75" t="s">
        <v>27</v>
      </c>
      <c r="F75" t="s">
        <v>14</v>
      </c>
      <c r="G75" s="6">
        <v>110000</v>
      </c>
      <c r="H75" t="s">
        <v>19</v>
      </c>
      <c r="M75" s="11" t="str">
        <f t="shared" si="39"/>
        <v>Daniel Alonso Blasco</v>
      </c>
      <c r="N75" s="9">
        <f t="shared" si="40"/>
        <v>0</v>
      </c>
      <c r="O75" s="9">
        <f t="shared" si="41"/>
        <v>0</v>
      </c>
      <c r="P75" s="9">
        <f t="shared" si="42"/>
        <v>110000</v>
      </c>
      <c r="Q75" s="9">
        <f t="shared" si="52"/>
        <v>0</v>
      </c>
      <c r="R75" s="9">
        <f t="shared" si="43"/>
        <v>0</v>
      </c>
      <c r="S75" s="9">
        <f t="shared" si="44"/>
        <v>0</v>
      </c>
      <c r="T75" s="9">
        <f t="shared" si="45"/>
        <v>0</v>
      </c>
      <c r="U75" s="9">
        <f t="shared" si="46"/>
        <v>0</v>
      </c>
      <c r="V75" s="9">
        <f t="shared" si="47"/>
        <v>0</v>
      </c>
      <c r="W75" s="9">
        <f t="shared" si="48"/>
        <v>0</v>
      </c>
      <c r="X75" s="9">
        <f t="shared" si="49"/>
        <v>0</v>
      </c>
      <c r="Y75" s="9">
        <f t="shared" si="50"/>
        <v>110000</v>
      </c>
      <c r="Z75" s="9">
        <f t="shared" si="51"/>
        <v>0</v>
      </c>
      <c r="AB75" s="14">
        <f t="shared" si="59"/>
        <v>0</v>
      </c>
      <c r="AC75" s="14">
        <f t="shared" si="60"/>
        <v>110000</v>
      </c>
      <c r="AD75" s="14">
        <f t="shared" si="61"/>
        <v>0</v>
      </c>
    </row>
    <row r="76" spans="1:30" hidden="1" x14ac:dyDescent="0.25">
      <c r="A76" s="4">
        <v>45782</v>
      </c>
      <c r="B76" s="4" t="s">
        <v>192</v>
      </c>
      <c r="C76" t="s">
        <v>76</v>
      </c>
      <c r="D76">
        <v>1037649977</v>
      </c>
      <c r="E76" t="s">
        <v>8</v>
      </c>
      <c r="F76" t="s">
        <v>119</v>
      </c>
      <c r="G76" s="6">
        <v>299000</v>
      </c>
      <c r="H76" t="s">
        <v>19</v>
      </c>
      <c r="M76" s="11" t="str">
        <f t="shared" si="39"/>
        <v/>
      </c>
      <c r="N76" s="9">
        <f t="shared" si="40"/>
        <v>100000</v>
      </c>
      <c r="O76" s="9">
        <f t="shared" si="41"/>
        <v>708000</v>
      </c>
      <c r="P76" s="9">
        <f t="shared" si="42"/>
        <v>0</v>
      </c>
      <c r="Q76" s="9">
        <f t="shared" si="52"/>
        <v>0</v>
      </c>
      <c r="R76" s="9">
        <f t="shared" si="43"/>
        <v>0</v>
      </c>
      <c r="S76" s="9">
        <f t="shared" si="44"/>
        <v>0</v>
      </c>
      <c r="T76" s="9">
        <f t="shared" si="45"/>
        <v>708000</v>
      </c>
      <c r="U76" s="9">
        <f t="shared" si="46"/>
        <v>0</v>
      </c>
      <c r="V76" s="9">
        <f t="shared" si="47"/>
        <v>0</v>
      </c>
      <c r="W76" s="9">
        <f t="shared" si="48"/>
        <v>0</v>
      </c>
      <c r="X76" s="9">
        <f t="shared" si="49"/>
        <v>0</v>
      </c>
      <c r="Y76" s="9">
        <f t="shared" si="50"/>
        <v>0</v>
      </c>
      <c r="Z76" s="9">
        <f t="shared" si="51"/>
        <v>0</v>
      </c>
      <c r="AB76" s="12">
        <f t="shared" si="53"/>
        <v>0</v>
      </c>
      <c r="AC76">
        <f t="shared" si="54"/>
        <v>0</v>
      </c>
      <c r="AD76">
        <f t="shared" si="58"/>
        <v>470000</v>
      </c>
    </row>
    <row r="77" spans="1:30" hidden="1" x14ac:dyDescent="0.25">
      <c r="A77" s="4">
        <v>45785</v>
      </c>
      <c r="B77" s="4" t="s">
        <v>192</v>
      </c>
      <c r="C77" t="s">
        <v>76</v>
      </c>
      <c r="D77">
        <v>1037649977</v>
      </c>
      <c r="E77" t="s">
        <v>8</v>
      </c>
      <c r="F77" t="s">
        <v>119</v>
      </c>
      <c r="G77" s="6">
        <v>349000</v>
      </c>
      <c r="H77" t="s">
        <v>19</v>
      </c>
      <c r="M77" s="11" t="str">
        <f t="shared" si="39"/>
        <v/>
      </c>
      <c r="N77" s="9">
        <f t="shared" si="40"/>
        <v>100000</v>
      </c>
      <c r="O77" s="9">
        <f t="shared" si="41"/>
        <v>708000</v>
      </c>
      <c r="P77" s="9">
        <f t="shared" si="42"/>
        <v>0</v>
      </c>
      <c r="Q77" s="9">
        <f t="shared" si="52"/>
        <v>0</v>
      </c>
      <c r="R77" s="9">
        <f t="shared" si="43"/>
        <v>0</v>
      </c>
      <c r="S77" s="9">
        <f t="shared" si="44"/>
        <v>0</v>
      </c>
      <c r="T77" s="9">
        <f t="shared" si="45"/>
        <v>708000</v>
      </c>
      <c r="U77" s="9">
        <f t="shared" si="46"/>
        <v>0</v>
      </c>
      <c r="V77" s="9">
        <f t="shared" si="47"/>
        <v>0</v>
      </c>
      <c r="W77" s="9">
        <f t="shared" si="48"/>
        <v>0</v>
      </c>
      <c r="X77" s="9">
        <f t="shared" si="49"/>
        <v>0</v>
      </c>
      <c r="Y77" s="9">
        <f t="shared" si="50"/>
        <v>0</v>
      </c>
      <c r="Z77" s="9">
        <f t="shared" si="51"/>
        <v>0</v>
      </c>
      <c r="AB77" s="12">
        <f t="shared" si="53"/>
        <v>0</v>
      </c>
      <c r="AC77">
        <f t="shared" si="54"/>
        <v>0</v>
      </c>
      <c r="AD77">
        <f t="shared" si="58"/>
        <v>0</v>
      </c>
    </row>
    <row r="78" spans="1:30" hidden="1" x14ac:dyDescent="0.25">
      <c r="A78" s="4">
        <v>45800</v>
      </c>
      <c r="B78" s="4" t="s">
        <v>192</v>
      </c>
      <c r="C78" t="s">
        <v>76</v>
      </c>
      <c r="D78">
        <v>1037649977</v>
      </c>
      <c r="E78" t="s">
        <v>8</v>
      </c>
      <c r="F78" t="s">
        <v>119</v>
      </c>
      <c r="G78" s="6">
        <v>60000</v>
      </c>
      <c r="H78" t="s">
        <v>19</v>
      </c>
      <c r="M78" s="11" t="str">
        <f t="shared" si="39"/>
        <v/>
      </c>
      <c r="N78" s="9">
        <f t="shared" si="40"/>
        <v>100000</v>
      </c>
      <c r="O78" s="9">
        <f t="shared" si="41"/>
        <v>708000</v>
      </c>
      <c r="P78" s="9">
        <f t="shared" si="42"/>
        <v>0</v>
      </c>
      <c r="Q78" s="9">
        <f t="shared" si="52"/>
        <v>0</v>
      </c>
      <c r="R78" s="9">
        <f t="shared" si="43"/>
        <v>0</v>
      </c>
      <c r="S78" s="9">
        <f t="shared" si="44"/>
        <v>0</v>
      </c>
      <c r="T78" s="9">
        <f t="shared" si="45"/>
        <v>708000</v>
      </c>
      <c r="U78" s="9">
        <f t="shared" si="46"/>
        <v>0</v>
      </c>
      <c r="V78" s="9">
        <f t="shared" si="47"/>
        <v>0</v>
      </c>
      <c r="W78" s="9">
        <f t="shared" si="48"/>
        <v>0</v>
      </c>
      <c r="X78" s="9">
        <f t="shared" si="49"/>
        <v>0</v>
      </c>
      <c r="Y78" s="9">
        <f t="shared" si="50"/>
        <v>0</v>
      </c>
      <c r="Z78" s="9">
        <f t="shared" si="51"/>
        <v>0</v>
      </c>
      <c r="AB78" s="12">
        <f t="shared" si="53"/>
        <v>0</v>
      </c>
      <c r="AC78">
        <f t="shared" si="54"/>
        <v>0</v>
      </c>
      <c r="AD78">
        <f t="shared" si="58"/>
        <v>708000</v>
      </c>
    </row>
    <row r="79" spans="1:30" x14ac:dyDescent="0.25">
      <c r="A79" s="4">
        <v>45800</v>
      </c>
      <c r="B79" s="4" t="s">
        <v>192</v>
      </c>
      <c r="C79" t="s">
        <v>76</v>
      </c>
      <c r="D79">
        <v>1037649977</v>
      </c>
      <c r="E79" t="s">
        <v>7</v>
      </c>
      <c r="F79" t="s">
        <v>13</v>
      </c>
      <c r="G79" s="6">
        <v>100000</v>
      </c>
      <c r="M79" s="11" t="str">
        <f t="shared" si="39"/>
        <v>Daniela Giraldo</v>
      </c>
      <c r="N79" s="9">
        <f t="shared" si="40"/>
        <v>100000</v>
      </c>
      <c r="O79" s="9">
        <f t="shared" si="41"/>
        <v>708000</v>
      </c>
      <c r="P79" s="9">
        <f t="shared" si="42"/>
        <v>0</v>
      </c>
      <c r="Q79" s="9">
        <f t="shared" si="52"/>
        <v>0</v>
      </c>
      <c r="R79" s="9">
        <f t="shared" si="43"/>
        <v>0</v>
      </c>
      <c r="S79" s="9">
        <f t="shared" si="44"/>
        <v>0</v>
      </c>
      <c r="T79" s="9">
        <f t="shared" si="45"/>
        <v>708000</v>
      </c>
      <c r="U79" s="9">
        <f t="shared" si="46"/>
        <v>0</v>
      </c>
      <c r="V79" s="9">
        <f t="shared" si="47"/>
        <v>0</v>
      </c>
      <c r="W79" s="9">
        <f t="shared" si="48"/>
        <v>0</v>
      </c>
      <c r="X79" s="9">
        <f t="shared" si="49"/>
        <v>0</v>
      </c>
      <c r="Y79" s="9">
        <f t="shared" si="50"/>
        <v>0</v>
      </c>
      <c r="Z79" s="9">
        <f t="shared" si="51"/>
        <v>0</v>
      </c>
      <c r="AB79" s="14">
        <f t="shared" ref="AB79:AB80" si="62">SUMIFS($G:$G,$B:$B,B79,$E:$E,"Transferencia",$F:$F,"Zully")
+SUMIFS($G:$G,$B:$B,B79,$E:$E,"Datafono",$F:$F,"Zully")
+SUMIFS($G:$G,$B:$B,B79,$E:$E,"Credishop",$F:$F,"Zully")</f>
        <v>0</v>
      </c>
      <c r="AC79" s="14">
        <f t="shared" ref="AC79:AC80" si="63">SUMIFS($G:$G,$B:$B,B79,$E:$E,"Transferencia",$F:$F,"Andrés")
+SUMIFS($G:$G,$B:$B,B79,$E:$E,"Datafono",$F:$F,"Andrés")
+SUMIFS($G:$G,$B:$B,B79,$E:$E,"Credishop",$F:$F,"Andrés")</f>
        <v>0</v>
      </c>
      <c r="AD79" s="14">
        <f t="shared" ref="AD79:AD80" si="64">SUMIFS($G:$G,$B:$B,B79,$E:$E,"Transferencia",$F:$F,"Omar")
+SUMIFS($G:$G,$B:$B,B79,$E:$E,"Datafono",$F:$F,"Omar")
+SUMIFS($G:$G,$B:$B,B79,$E:$E,"Credishop",$F:$F,"Omar")</f>
        <v>708000</v>
      </c>
    </row>
    <row r="80" spans="1:30" x14ac:dyDescent="0.25">
      <c r="A80" s="4">
        <v>45813</v>
      </c>
      <c r="B80" s="4" t="s">
        <v>222</v>
      </c>
      <c r="C80" t="s">
        <v>76</v>
      </c>
      <c r="D80">
        <v>1099212151</v>
      </c>
      <c r="E80" t="s">
        <v>8</v>
      </c>
      <c r="F80" t="s">
        <v>14</v>
      </c>
      <c r="G80" s="6">
        <v>110000</v>
      </c>
      <c r="H80" t="s">
        <v>19</v>
      </c>
      <c r="M80" s="11" t="str">
        <f t="shared" si="39"/>
        <v>Daniela Rodriguez</v>
      </c>
      <c r="N80" s="9">
        <f t="shared" si="40"/>
        <v>0</v>
      </c>
      <c r="O80" s="9">
        <f t="shared" si="41"/>
        <v>110000</v>
      </c>
      <c r="P80" s="9">
        <f t="shared" si="42"/>
        <v>0</v>
      </c>
      <c r="Q80" s="9">
        <f t="shared" si="52"/>
        <v>110000</v>
      </c>
      <c r="R80" s="9">
        <f t="shared" si="43"/>
        <v>0</v>
      </c>
      <c r="S80" s="9">
        <f t="shared" si="44"/>
        <v>0</v>
      </c>
      <c r="T80" s="9">
        <f t="shared" si="45"/>
        <v>0</v>
      </c>
      <c r="U80" s="9">
        <f t="shared" si="46"/>
        <v>0</v>
      </c>
      <c r="V80" s="9">
        <f t="shared" si="47"/>
        <v>0</v>
      </c>
      <c r="W80" s="9">
        <f t="shared" si="48"/>
        <v>0</v>
      </c>
      <c r="X80" s="9">
        <f t="shared" si="49"/>
        <v>0</v>
      </c>
      <c r="Y80" s="9">
        <f t="shared" si="50"/>
        <v>0</v>
      </c>
      <c r="Z80" s="9">
        <f t="shared" si="51"/>
        <v>0</v>
      </c>
      <c r="AB80" s="14">
        <f t="shared" si="62"/>
        <v>0</v>
      </c>
      <c r="AC80" s="14">
        <f t="shared" si="63"/>
        <v>110000</v>
      </c>
      <c r="AD80" s="14">
        <f t="shared" si="64"/>
        <v>0</v>
      </c>
    </row>
    <row r="81" spans="1:30" hidden="1" x14ac:dyDescent="0.25">
      <c r="A81" s="4">
        <v>45738</v>
      </c>
      <c r="B81" s="4" t="s">
        <v>132</v>
      </c>
      <c r="C81" t="s">
        <v>76</v>
      </c>
      <c r="D81">
        <v>31434379</v>
      </c>
      <c r="E81" t="s">
        <v>8</v>
      </c>
      <c r="F81" t="s">
        <v>119</v>
      </c>
      <c r="G81" s="6">
        <v>299000</v>
      </c>
      <c r="H81" t="s">
        <v>19</v>
      </c>
      <c r="M81" s="11" t="str">
        <f t="shared" si="39"/>
        <v/>
      </c>
      <c r="N81" s="9">
        <f t="shared" si="40"/>
        <v>0</v>
      </c>
      <c r="O81" s="9">
        <f t="shared" si="41"/>
        <v>778000</v>
      </c>
      <c r="P81" s="9">
        <f t="shared" si="42"/>
        <v>0</v>
      </c>
      <c r="Q81" s="9">
        <f t="shared" si="52"/>
        <v>0</v>
      </c>
      <c r="R81" s="9">
        <f t="shared" si="43"/>
        <v>0</v>
      </c>
      <c r="S81" s="9">
        <f t="shared" si="44"/>
        <v>0</v>
      </c>
      <c r="T81" s="9">
        <f t="shared" si="45"/>
        <v>778000</v>
      </c>
      <c r="U81" s="9">
        <f t="shared" si="46"/>
        <v>0</v>
      </c>
      <c r="V81" s="9">
        <f t="shared" si="47"/>
        <v>0</v>
      </c>
      <c r="W81" s="9">
        <f t="shared" si="48"/>
        <v>0</v>
      </c>
      <c r="X81" s="9">
        <f t="shared" si="49"/>
        <v>0</v>
      </c>
      <c r="Y81" s="9">
        <f t="shared" si="50"/>
        <v>0</v>
      </c>
      <c r="Z81" s="9">
        <f t="shared" si="51"/>
        <v>0</v>
      </c>
      <c r="AB81" s="12">
        <f t="shared" si="53"/>
        <v>0</v>
      </c>
      <c r="AC81">
        <f t="shared" si="54"/>
        <v>0</v>
      </c>
      <c r="AD81">
        <f t="shared" si="58"/>
        <v>708000</v>
      </c>
    </row>
    <row r="82" spans="1:30" hidden="1" x14ac:dyDescent="0.25">
      <c r="A82" s="4">
        <v>45745</v>
      </c>
      <c r="B82" s="4" t="s">
        <v>132</v>
      </c>
      <c r="C82" t="s">
        <v>76</v>
      </c>
      <c r="D82">
        <v>31434379</v>
      </c>
      <c r="E82" t="s">
        <v>8</v>
      </c>
      <c r="F82" t="s">
        <v>119</v>
      </c>
      <c r="G82" s="6">
        <v>180000</v>
      </c>
      <c r="H82" t="s">
        <v>19</v>
      </c>
      <c r="M82" s="11" t="str">
        <f t="shared" si="39"/>
        <v/>
      </c>
      <c r="N82" s="9">
        <f t="shared" si="40"/>
        <v>0</v>
      </c>
      <c r="O82" s="9">
        <f t="shared" si="41"/>
        <v>778000</v>
      </c>
      <c r="P82" s="9">
        <f t="shared" si="42"/>
        <v>0</v>
      </c>
      <c r="Q82" s="9">
        <f t="shared" si="52"/>
        <v>0</v>
      </c>
      <c r="R82" s="9">
        <f t="shared" si="43"/>
        <v>0</v>
      </c>
      <c r="S82" s="9">
        <f t="shared" si="44"/>
        <v>0</v>
      </c>
      <c r="T82" s="9">
        <f t="shared" si="45"/>
        <v>778000</v>
      </c>
      <c r="U82" s="9">
        <f t="shared" si="46"/>
        <v>0</v>
      </c>
      <c r="V82" s="9">
        <f t="shared" si="47"/>
        <v>0</v>
      </c>
      <c r="W82" s="9">
        <f t="shared" si="48"/>
        <v>0</v>
      </c>
      <c r="X82" s="9">
        <f t="shared" si="49"/>
        <v>0</v>
      </c>
      <c r="Y82" s="9">
        <f t="shared" si="50"/>
        <v>0</v>
      </c>
      <c r="Z82" s="9">
        <f t="shared" si="51"/>
        <v>0</v>
      </c>
      <c r="AB82" s="12">
        <f t="shared" si="53"/>
        <v>0</v>
      </c>
      <c r="AC82">
        <f t="shared" si="54"/>
        <v>0</v>
      </c>
      <c r="AD82">
        <f t="shared" si="58"/>
        <v>0</v>
      </c>
    </row>
    <row r="83" spans="1:30" x14ac:dyDescent="0.25">
      <c r="A83" s="4">
        <v>45752</v>
      </c>
      <c r="B83" s="4" t="s">
        <v>132</v>
      </c>
      <c r="C83" t="s">
        <v>76</v>
      </c>
      <c r="D83">
        <v>31434379</v>
      </c>
      <c r="E83" t="s">
        <v>8</v>
      </c>
      <c r="F83" t="s">
        <v>119</v>
      </c>
      <c r="G83" s="6">
        <v>299000</v>
      </c>
      <c r="H83" t="s">
        <v>19</v>
      </c>
      <c r="M83" s="11" t="str">
        <f t="shared" si="39"/>
        <v>Danna Patricia Ramirez</v>
      </c>
      <c r="N83" s="9">
        <f t="shared" si="40"/>
        <v>0</v>
      </c>
      <c r="O83" s="9">
        <f t="shared" si="41"/>
        <v>778000</v>
      </c>
      <c r="P83" s="9">
        <f t="shared" si="42"/>
        <v>0</v>
      </c>
      <c r="Q83" s="9">
        <f t="shared" si="52"/>
        <v>0</v>
      </c>
      <c r="R83" s="9">
        <f t="shared" si="43"/>
        <v>0</v>
      </c>
      <c r="S83" s="9">
        <f t="shared" si="44"/>
        <v>0</v>
      </c>
      <c r="T83" s="9">
        <f t="shared" si="45"/>
        <v>778000</v>
      </c>
      <c r="U83" s="9">
        <f t="shared" si="46"/>
        <v>0</v>
      </c>
      <c r="V83" s="9">
        <f t="shared" si="47"/>
        <v>0</v>
      </c>
      <c r="W83" s="9">
        <f t="shared" si="48"/>
        <v>0</v>
      </c>
      <c r="X83" s="9">
        <f t="shared" si="49"/>
        <v>0</v>
      </c>
      <c r="Y83" s="9">
        <f t="shared" si="50"/>
        <v>0</v>
      </c>
      <c r="Z83" s="9">
        <f t="shared" si="51"/>
        <v>0</v>
      </c>
      <c r="AB83" s="14">
        <f t="shared" ref="AB83:AB85" si="65">SUMIFS($G:$G,$B:$B,B83,$E:$E,"Transferencia",$F:$F,"Zully")
+SUMIFS($G:$G,$B:$B,B83,$E:$E,"Datafono",$F:$F,"Zully")
+SUMIFS($G:$G,$B:$B,B83,$E:$E,"Credishop",$F:$F,"Zully")</f>
        <v>0</v>
      </c>
      <c r="AC83" s="14">
        <f t="shared" ref="AC83:AC85" si="66">SUMIFS($G:$G,$B:$B,B83,$E:$E,"Transferencia",$F:$F,"Andrés")
+SUMIFS($G:$G,$B:$B,B83,$E:$E,"Datafono",$F:$F,"Andrés")
+SUMIFS($G:$G,$B:$B,B83,$E:$E,"Credishop",$F:$F,"Andrés")</f>
        <v>0</v>
      </c>
      <c r="AD83" s="14">
        <f t="shared" ref="AD83:AD85" si="67">SUMIFS($G:$G,$B:$B,B83,$E:$E,"Transferencia",$F:$F,"Omar")
+SUMIFS($G:$G,$B:$B,B83,$E:$E,"Datafono",$F:$F,"Omar")
+SUMIFS($G:$G,$B:$B,B83,$E:$E,"Credishop",$F:$F,"Omar")</f>
        <v>778000</v>
      </c>
    </row>
    <row r="84" spans="1:30" x14ac:dyDescent="0.25">
      <c r="A84" s="4">
        <v>45712</v>
      </c>
      <c r="B84" s="4" t="s">
        <v>88</v>
      </c>
      <c r="C84" t="s">
        <v>76</v>
      </c>
      <c r="D84">
        <v>1033342741</v>
      </c>
      <c r="E84" t="s">
        <v>27</v>
      </c>
      <c r="F84" t="s">
        <v>14</v>
      </c>
      <c r="G84" s="6">
        <v>175000</v>
      </c>
      <c r="H84" t="s">
        <v>19</v>
      </c>
      <c r="M84" s="11" t="str">
        <f t="shared" si="39"/>
        <v>Deiber Lopez</v>
      </c>
      <c r="N84" s="9">
        <f t="shared" si="40"/>
        <v>0</v>
      </c>
      <c r="O84" s="9">
        <f t="shared" si="41"/>
        <v>0</v>
      </c>
      <c r="P84" s="9">
        <f t="shared" si="42"/>
        <v>175000</v>
      </c>
      <c r="Q84" s="9">
        <f t="shared" si="52"/>
        <v>0</v>
      </c>
      <c r="R84" s="9">
        <f t="shared" si="43"/>
        <v>0</v>
      </c>
      <c r="S84" s="9">
        <f t="shared" si="44"/>
        <v>0</v>
      </c>
      <c r="T84" s="9">
        <f t="shared" si="45"/>
        <v>0</v>
      </c>
      <c r="U84" s="9">
        <f t="shared" si="46"/>
        <v>0</v>
      </c>
      <c r="V84" s="9">
        <f t="shared" si="47"/>
        <v>0</v>
      </c>
      <c r="W84" s="9">
        <f t="shared" si="48"/>
        <v>0</v>
      </c>
      <c r="X84" s="9">
        <f t="shared" si="49"/>
        <v>0</v>
      </c>
      <c r="Y84" s="9">
        <f t="shared" si="50"/>
        <v>175000</v>
      </c>
      <c r="Z84" s="9">
        <f t="shared" si="51"/>
        <v>0</v>
      </c>
      <c r="AB84" s="14">
        <f t="shared" si="65"/>
        <v>0</v>
      </c>
      <c r="AC84" s="14">
        <f t="shared" si="66"/>
        <v>175000</v>
      </c>
      <c r="AD84" s="14">
        <f t="shared" si="67"/>
        <v>0</v>
      </c>
    </row>
    <row r="85" spans="1:30" x14ac:dyDescent="0.25">
      <c r="A85" s="4">
        <v>45700</v>
      </c>
      <c r="B85" s="4" t="s">
        <v>78</v>
      </c>
      <c r="C85" t="s">
        <v>18</v>
      </c>
      <c r="D85">
        <v>3243299075</v>
      </c>
      <c r="E85" t="s">
        <v>7</v>
      </c>
      <c r="F85" t="s">
        <v>13</v>
      </c>
      <c r="G85" s="6">
        <v>300000</v>
      </c>
      <c r="M85" s="11" t="str">
        <f t="shared" si="39"/>
        <v xml:space="preserve">Deicy Cristina Cano </v>
      </c>
      <c r="N85" s="9">
        <f t="shared" si="40"/>
        <v>300000</v>
      </c>
      <c r="O85" s="9">
        <f t="shared" si="41"/>
        <v>0</v>
      </c>
      <c r="P85" s="9">
        <f t="shared" si="42"/>
        <v>0</v>
      </c>
      <c r="Q85" s="9">
        <f t="shared" si="52"/>
        <v>0</v>
      </c>
      <c r="R85" s="9">
        <f t="shared" si="43"/>
        <v>0</v>
      </c>
      <c r="S85" s="9">
        <f t="shared" si="44"/>
        <v>0</v>
      </c>
      <c r="T85" s="9">
        <f t="shared" si="45"/>
        <v>0</v>
      </c>
      <c r="U85" s="9">
        <f t="shared" si="46"/>
        <v>0</v>
      </c>
      <c r="V85" s="9">
        <f t="shared" si="47"/>
        <v>0</v>
      </c>
      <c r="W85" s="9">
        <f t="shared" si="48"/>
        <v>0</v>
      </c>
      <c r="X85" s="9">
        <f t="shared" si="49"/>
        <v>0</v>
      </c>
      <c r="Y85" s="9">
        <f t="shared" si="50"/>
        <v>0</v>
      </c>
      <c r="Z85" s="9">
        <f t="shared" si="51"/>
        <v>0</v>
      </c>
      <c r="AB85" s="14">
        <f t="shared" si="65"/>
        <v>0</v>
      </c>
      <c r="AC85" s="14">
        <f t="shared" si="66"/>
        <v>0</v>
      </c>
      <c r="AD85" s="14">
        <f t="shared" si="67"/>
        <v>0</v>
      </c>
    </row>
    <row r="86" spans="1:30" hidden="1" x14ac:dyDescent="0.25">
      <c r="A86" s="4">
        <v>45707</v>
      </c>
      <c r="B86" s="4" t="s">
        <v>143</v>
      </c>
      <c r="C86" t="s">
        <v>76</v>
      </c>
      <c r="D86">
        <v>3243299077</v>
      </c>
      <c r="E86" t="s">
        <v>7</v>
      </c>
      <c r="F86" t="s">
        <v>13</v>
      </c>
      <c r="G86" s="6">
        <v>350000</v>
      </c>
      <c r="M86" s="11" t="str">
        <f t="shared" si="39"/>
        <v/>
      </c>
      <c r="N86" s="9">
        <f t="shared" si="40"/>
        <v>467000</v>
      </c>
      <c r="O86" s="9">
        <f t="shared" si="41"/>
        <v>0</v>
      </c>
      <c r="P86" s="9">
        <f t="shared" si="42"/>
        <v>0</v>
      </c>
      <c r="Q86" s="9">
        <f t="shared" si="52"/>
        <v>0</v>
      </c>
      <c r="R86" s="9">
        <f t="shared" si="43"/>
        <v>0</v>
      </c>
      <c r="S86" s="9">
        <f t="shared" si="44"/>
        <v>0</v>
      </c>
      <c r="T86" s="9">
        <f t="shared" si="45"/>
        <v>0</v>
      </c>
      <c r="U86" s="9">
        <f t="shared" si="46"/>
        <v>0</v>
      </c>
      <c r="V86" s="9">
        <f t="shared" si="47"/>
        <v>0</v>
      </c>
      <c r="W86" s="9">
        <f t="shared" si="48"/>
        <v>0</v>
      </c>
      <c r="X86" s="9">
        <f t="shared" si="49"/>
        <v>0</v>
      </c>
      <c r="Y86" s="9">
        <f t="shared" si="50"/>
        <v>0</v>
      </c>
      <c r="Z86" s="9">
        <f t="shared" si="51"/>
        <v>0</v>
      </c>
      <c r="AB86" s="12">
        <f t="shared" si="53"/>
        <v>0</v>
      </c>
      <c r="AC86">
        <f t="shared" si="54"/>
        <v>0</v>
      </c>
      <c r="AD86">
        <f t="shared" si="58"/>
        <v>0</v>
      </c>
    </row>
    <row r="87" spans="1:30" x14ac:dyDescent="0.25">
      <c r="A87" s="4">
        <v>45709</v>
      </c>
      <c r="B87" s="4" t="s">
        <v>143</v>
      </c>
      <c r="C87" t="s">
        <v>76</v>
      </c>
      <c r="D87">
        <v>3243299077</v>
      </c>
      <c r="E87" t="s">
        <v>7</v>
      </c>
      <c r="F87" t="s">
        <v>13</v>
      </c>
      <c r="G87" s="6">
        <v>117000</v>
      </c>
      <c r="M87" s="11" t="str">
        <f t="shared" si="39"/>
        <v xml:space="preserve">Deisy Cristina Cano </v>
      </c>
      <c r="N87" s="9">
        <f t="shared" si="40"/>
        <v>467000</v>
      </c>
      <c r="O87" s="9">
        <f t="shared" si="41"/>
        <v>0</v>
      </c>
      <c r="P87" s="9">
        <f t="shared" si="42"/>
        <v>0</v>
      </c>
      <c r="Q87" s="9">
        <f t="shared" si="52"/>
        <v>0</v>
      </c>
      <c r="R87" s="9">
        <f t="shared" si="43"/>
        <v>0</v>
      </c>
      <c r="S87" s="9">
        <f t="shared" si="44"/>
        <v>0</v>
      </c>
      <c r="T87" s="9">
        <f t="shared" si="45"/>
        <v>0</v>
      </c>
      <c r="U87" s="9">
        <f t="shared" si="46"/>
        <v>0</v>
      </c>
      <c r="V87" s="9">
        <f t="shared" si="47"/>
        <v>0</v>
      </c>
      <c r="W87" s="9">
        <f t="shared" si="48"/>
        <v>0</v>
      </c>
      <c r="X87" s="9">
        <f t="shared" si="49"/>
        <v>0</v>
      </c>
      <c r="Y87" s="9">
        <f t="shared" si="50"/>
        <v>0</v>
      </c>
      <c r="Z87" s="9">
        <f t="shared" si="51"/>
        <v>0</v>
      </c>
      <c r="AB87" s="14">
        <f>SUMIFS($G:$G,$B:$B,B87,$E:$E,"Transferencia",$F:$F,"Zully")
+SUMIFS($G:$G,$B:$B,B87,$E:$E,"Datafono",$F:$F,"Zully")
+SUMIFS($G:$G,$B:$B,B87,$E:$E,"Credishop",$F:$F,"Zully")</f>
        <v>0</v>
      </c>
      <c r="AC87" s="14">
        <f>SUMIFS($G:$G,$B:$B,B87,$E:$E,"Transferencia",$F:$F,"Andrés")
+SUMIFS($G:$G,$B:$B,B87,$E:$E,"Datafono",$F:$F,"Andrés")
+SUMIFS($G:$G,$B:$B,B87,$E:$E,"Credishop",$F:$F,"Andrés")</f>
        <v>0</v>
      </c>
      <c r="AD87" s="14">
        <f>SUMIFS($G:$G,$B:$B,B87,$E:$E,"Transferencia",$F:$F,"Omar")
+SUMIFS($G:$G,$B:$B,B87,$E:$E,"Datafono",$F:$F,"Omar")
+SUMIFS($G:$G,$B:$B,B87,$E:$E,"Credishop",$F:$F,"Omar")</f>
        <v>0</v>
      </c>
    </row>
    <row r="88" spans="1:30" hidden="1" x14ac:dyDescent="0.25">
      <c r="A88" s="4">
        <v>45731</v>
      </c>
      <c r="B88" s="4" t="s">
        <v>117</v>
      </c>
      <c r="C88" t="s">
        <v>76</v>
      </c>
      <c r="D88">
        <v>1017136869</v>
      </c>
      <c r="E88" t="s">
        <v>8</v>
      </c>
      <c r="F88" t="s">
        <v>14</v>
      </c>
      <c r="G88" s="6">
        <v>90000</v>
      </c>
      <c r="H88" t="s">
        <v>19</v>
      </c>
      <c r="M88" s="11" t="str">
        <f t="shared" si="39"/>
        <v/>
      </c>
      <c r="N88" s="9">
        <f t="shared" si="40"/>
        <v>1100000</v>
      </c>
      <c r="O88" s="9">
        <f t="shared" si="41"/>
        <v>101000</v>
      </c>
      <c r="P88" s="9">
        <f t="shared" si="42"/>
        <v>0</v>
      </c>
      <c r="Q88" s="9">
        <f t="shared" si="52"/>
        <v>90000</v>
      </c>
      <c r="R88" s="9">
        <f t="shared" si="43"/>
        <v>0</v>
      </c>
      <c r="S88" s="9">
        <f t="shared" si="44"/>
        <v>0</v>
      </c>
      <c r="T88" s="9">
        <f t="shared" si="45"/>
        <v>11000</v>
      </c>
      <c r="U88" s="9">
        <f t="shared" si="46"/>
        <v>0</v>
      </c>
      <c r="V88" s="9">
        <f t="shared" si="47"/>
        <v>0</v>
      </c>
      <c r="W88" s="9">
        <f t="shared" si="48"/>
        <v>0</v>
      </c>
      <c r="X88" s="9">
        <f t="shared" si="49"/>
        <v>0</v>
      </c>
      <c r="Y88" s="9">
        <f t="shared" si="50"/>
        <v>0</v>
      </c>
      <c r="Z88" s="9">
        <f t="shared" si="51"/>
        <v>0</v>
      </c>
      <c r="AB88" s="12">
        <f t="shared" si="53"/>
        <v>0</v>
      </c>
      <c r="AC88">
        <f t="shared" si="54"/>
        <v>90000</v>
      </c>
      <c r="AD88">
        <f t="shared" si="58"/>
        <v>0</v>
      </c>
    </row>
    <row r="89" spans="1:30" hidden="1" x14ac:dyDescent="0.25">
      <c r="A89" s="4">
        <v>45731</v>
      </c>
      <c r="B89" s="4" t="s">
        <v>117</v>
      </c>
      <c r="C89" t="s">
        <v>76</v>
      </c>
      <c r="D89">
        <v>1017136869</v>
      </c>
      <c r="E89" t="s">
        <v>7</v>
      </c>
      <c r="F89" t="s">
        <v>13</v>
      </c>
      <c r="G89" s="6">
        <v>1100000</v>
      </c>
      <c r="M89" s="11" t="str">
        <f t="shared" si="39"/>
        <v/>
      </c>
      <c r="N89" s="9">
        <f t="shared" si="40"/>
        <v>1100000</v>
      </c>
      <c r="O89" s="9">
        <f t="shared" si="41"/>
        <v>101000</v>
      </c>
      <c r="P89" s="9">
        <f t="shared" si="42"/>
        <v>0</v>
      </c>
      <c r="Q89" s="9">
        <f t="shared" si="52"/>
        <v>90000</v>
      </c>
      <c r="R89" s="9">
        <f t="shared" si="43"/>
        <v>0</v>
      </c>
      <c r="S89" s="9">
        <f t="shared" si="44"/>
        <v>0</v>
      </c>
      <c r="T89" s="9">
        <f t="shared" si="45"/>
        <v>11000</v>
      </c>
      <c r="U89" s="9">
        <f t="shared" si="46"/>
        <v>0</v>
      </c>
      <c r="V89" s="9">
        <f t="shared" si="47"/>
        <v>0</v>
      </c>
      <c r="W89" s="9">
        <f t="shared" si="48"/>
        <v>0</v>
      </c>
      <c r="X89" s="9">
        <f t="shared" si="49"/>
        <v>0</v>
      </c>
      <c r="Y89" s="9">
        <f t="shared" si="50"/>
        <v>0</v>
      </c>
      <c r="Z89" s="9">
        <f t="shared" si="51"/>
        <v>0</v>
      </c>
      <c r="AB89" s="12">
        <f t="shared" si="53"/>
        <v>0</v>
      </c>
      <c r="AC89">
        <f t="shared" si="54"/>
        <v>90000</v>
      </c>
      <c r="AD89">
        <f t="shared" si="58"/>
        <v>0</v>
      </c>
    </row>
    <row r="90" spans="1:30" x14ac:dyDescent="0.25">
      <c r="A90" s="4">
        <v>45735</v>
      </c>
      <c r="B90" s="4" t="s">
        <v>117</v>
      </c>
      <c r="C90" t="s">
        <v>76</v>
      </c>
      <c r="D90">
        <v>1017136869</v>
      </c>
      <c r="E90" t="s">
        <v>8</v>
      </c>
      <c r="F90" t="s">
        <v>119</v>
      </c>
      <c r="G90" s="6">
        <v>11000</v>
      </c>
      <c r="H90" t="s">
        <v>19</v>
      </c>
      <c r="M90" s="11" t="str">
        <f t="shared" si="39"/>
        <v>Diana carolina Ramirez</v>
      </c>
      <c r="N90" s="9">
        <f t="shared" si="40"/>
        <v>1100000</v>
      </c>
      <c r="O90" s="9">
        <f t="shared" si="41"/>
        <v>101000</v>
      </c>
      <c r="P90" s="9">
        <f t="shared" si="42"/>
        <v>0</v>
      </c>
      <c r="Q90" s="9">
        <f t="shared" si="52"/>
        <v>90000</v>
      </c>
      <c r="R90" s="9">
        <f t="shared" si="43"/>
        <v>0</v>
      </c>
      <c r="S90" s="9">
        <f t="shared" si="44"/>
        <v>0</v>
      </c>
      <c r="T90" s="9">
        <f t="shared" si="45"/>
        <v>11000</v>
      </c>
      <c r="U90" s="9">
        <f t="shared" si="46"/>
        <v>0</v>
      </c>
      <c r="V90" s="9">
        <f t="shared" si="47"/>
        <v>0</v>
      </c>
      <c r="W90" s="9">
        <f t="shared" si="48"/>
        <v>0</v>
      </c>
      <c r="X90" s="9">
        <f t="shared" si="49"/>
        <v>0</v>
      </c>
      <c r="Y90" s="9">
        <f t="shared" si="50"/>
        <v>0</v>
      </c>
      <c r="Z90" s="9">
        <f t="shared" si="51"/>
        <v>0</v>
      </c>
      <c r="AB90" s="14">
        <f t="shared" ref="AB90:AB91" si="68">SUMIFS($G:$G,$B:$B,B90,$E:$E,"Transferencia",$F:$F,"Zully")
+SUMIFS($G:$G,$B:$B,B90,$E:$E,"Datafono",$F:$F,"Zully")
+SUMIFS($G:$G,$B:$B,B90,$E:$E,"Credishop",$F:$F,"Zully")</f>
        <v>0</v>
      </c>
      <c r="AC90" s="14">
        <f t="shared" ref="AC90:AC91" si="69">SUMIFS($G:$G,$B:$B,B90,$E:$E,"Transferencia",$F:$F,"Andrés")
+SUMIFS($G:$G,$B:$B,B90,$E:$E,"Datafono",$F:$F,"Andrés")
+SUMIFS($G:$G,$B:$B,B90,$E:$E,"Credishop",$F:$F,"Andrés")</f>
        <v>90000</v>
      </c>
      <c r="AD90" s="14">
        <f t="shared" ref="AD90:AD91" si="70">SUMIFS($G:$G,$B:$B,B90,$E:$E,"Transferencia",$F:$F,"Omar")
+SUMIFS($G:$G,$B:$B,B90,$E:$E,"Datafono",$F:$F,"Omar")
+SUMIFS($G:$G,$B:$B,B90,$E:$E,"Credishop",$F:$F,"Omar")</f>
        <v>11000</v>
      </c>
    </row>
    <row r="91" spans="1:30" x14ac:dyDescent="0.25">
      <c r="A91" s="4">
        <v>45680</v>
      </c>
      <c r="B91" s="4" t="s">
        <v>21</v>
      </c>
      <c r="C91" t="s">
        <v>18</v>
      </c>
      <c r="D91">
        <v>1007111588</v>
      </c>
      <c r="E91" t="s">
        <v>7</v>
      </c>
      <c r="F91" t="s">
        <v>13</v>
      </c>
      <c r="G91" s="6">
        <v>260000</v>
      </c>
      <c r="M91" s="11" t="str">
        <f t="shared" si="39"/>
        <v>Diana marcela martinez</v>
      </c>
      <c r="N91" s="9">
        <f t="shared" si="40"/>
        <v>260000</v>
      </c>
      <c r="O91" s="9">
        <f t="shared" si="41"/>
        <v>0</v>
      </c>
      <c r="P91" s="9">
        <f t="shared" si="42"/>
        <v>0</v>
      </c>
      <c r="Q91" s="9">
        <f t="shared" si="52"/>
        <v>0</v>
      </c>
      <c r="R91" s="9">
        <f t="shared" si="43"/>
        <v>0</v>
      </c>
      <c r="S91" s="9">
        <f t="shared" si="44"/>
        <v>0</v>
      </c>
      <c r="T91" s="9">
        <f t="shared" si="45"/>
        <v>0</v>
      </c>
      <c r="U91" s="9">
        <f t="shared" si="46"/>
        <v>0</v>
      </c>
      <c r="V91" s="9">
        <f t="shared" si="47"/>
        <v>0</v>
      </c>
      <c r="W91" s="9">
        <f t="shared" si="48"/>
        <v>0</v>
      </c>
      <c r="X91" s="9">
        <f t="shared" si="49"/>
        <v>0</v>
      </c>
      <c r="Y91" s="9">
        <f t="shared" si="50"/>
        <v>0</v>
      </c>
      <c r="Z91" s="9">
        <f t="shared" si="51"/>
        <v>0</v>
      </c>
      <c r="AB91" s="14">
        <f t="shared" si="68"/>
        <v>0</v>
      </c>
      <c r="AC91" s="14">
        <f t="shared" si="69"/>
        <v>0</v>
      </c>
      <c r="AD91" s="14">
        <f t="shared" si="70"/>
        <v>0</v>
      </c>
    </row>
    <row r="92" spans="1:30" hidden="1" x14ac:dyDescent="0.25">
      <c r="A92" s="4">
        <v>45687</v>
      </c>
      <c r="B92" s="4" t="s">
        <v>40</v>
      </c>
      <c r="C92" t="s">
        <v>18</v>
      </c>
      <c r="D92">
        <v>437100637</v>
      </c>
      <c r="E92" t="s">
        <v>7</v>
      </c>
      <c r="F92" t="s">
        <v>13</v>
      </c>
      <c r="G92" s="6">
        <v>400000</v>
      </c>
      <c r="M92" s="11" t="str">
        <f t="shared" si="39"/>
        <v/>
      </c>
      <c r="N92" s="9">
        <f t="shared" si="40"/>
        <v>400000</v>
      </c>
      <c r="O92" s="9">
        <f t="shared" si="41"/>
        <v>198000</v>
      </c>
      <c r="P92" s="9">
        <f t="shared" si="42"/>
        <v>0</v>
      </c>
      <c r="Q92" s="9">
        <f t="shared" si="52"/>
        <v>198000</v>
      </c>
      <c r="R92" s="9">
        <f t="shared" si="43"/>
        <v>0</v>
      </c>
      <c r="S92" s="9">
        <f t="shared" si="44"/>
        <v>0</v>
      </c>
      <c r="T92" s="9">
        <f t="shared" si="45"/>
        <v>0</v>
      </c>
      <c r="U92" s="9">
        <f t="shared" si="46"/>
        <v>0</v>
      </c>
      <c r="V92" s="9">
        <f t="shared" si="47"/>
        <v>0</v>
      </c>
      <c r="W92" s="9">
        <f t="shared" si="48"/>
        <v>0</v>
      </c>
      <c r="X92" s="9">
        <f t="shared" si="49"/>
        <v>0</v>
      </c>
      <c r="Y92" s="9">
        <f t="shared" si="50"/>
        <v>0</v>
      </c>
      <c r="Z92" s="9">
        <f t="shared" si="51"/>
        <v>0</v>
      </c>
      <c r="AB92" s="12">
        <f t="shared" si="53"/>
        <v>0</v>
      </c>
      <c r="AC92">
        <f t="shared" si="54"/>
        <v>198000</v>
      </c>
      <c r="AD92">
        <f t="shared" si="58"/>
        <v>11000</v>
      </c>
    </row>
    <row r="93" spans="1:30" x14ac:dyDescent="0.25">
      <c r="A93" s="4">
        <v>45687</v>
      </c>
      <c r="B93" s="4" t="s">
        <v>40</v>
      </c>
      <c r="C93" t="s">
        <v>18</v>
      </c>
      <c r="D93">
        <v>437100637</v>
      </c>
      <c r="E93" t="s">
        <v>8</v>
      </c>
      <c r="F93" t="s">
        <v>14</v>
      </c>
      <c r="G93" s="6">
        <v>198000</v>
      </c>
      <c r="H93" t="s">
        <v>19</v>
      </c>
      <c r="M93" s="11" t="str">
        <f t="shared" si="39"/>
        <v>Diana Marcela Mejia</v>
      </c>
      <c r="N93" s="9">
        <f t="shared" si="40"/>
        <v>400000</v>
      </c>
      <c r="O93" s="9">
        <f t="shared" si="41"/>
        <v>198000</v>
      </c>
      <c r="P93" s="9">
        <f t="shared" si="42"/>
        <v>0</v>
      </c>
      <c r="Q93" s="9">
        <f t="shared" si="52"/>
        <v>198000</v>
      </c>
      <c r="R93" s="9">
        <f t="shared" si="43"/>
        <v>0</v>
      </c>
      <c r="S93" s="9">
        <f t="shared" si="44"/>
        <v>0</v>
      </c>
      <c r="T93" s="9">
        <f t="shared" si="45"/>
        <v>0</v>
      </c>
      <c r="U93" s="9">
        <f t="shared" si="46"/>
        <v>0</v>
      </c>
      <c r="V93" s="9">
        <f t="shared" si="47"/>
        <v>0</v>
      </c>
      <c r="W93" s="9">
        <f t="shared" si="48"/>
        <v>0</v>
      </c>
      <c r="X93" s="9">
        <f t="shared" si="49"/>
        <v>0</v>
      </c>
      <c r="Y93" s="9">
        <f t="shared" si="50"/>
        <v>0</v>
      </c>
      <c r="Z93" s="9">
        <f t="shared" si="51"/>
        <v>0</v>
      </c>
      <c r="AB93" s="14">
        <f t="shared" ref="AB93:AB96" si="71">SUMIFS($G:$G,$B:$B,B93,$E:$E,"Transferencia",$F:$F,"Zully")
+SUMIFS($G:$G,$B:$B,B93,$E:$E,"Datafono",$F:$F,"Zully")
+SUMIFS($G:$G,$B:$B,B93,$E:$E,"Credishop",$F:$F,"Zully")</f>
        <v>0</v>
      </c>
      <c r="AC93" s="14">
        <f t="shared" ref="AC93:AC96" si="72">SUMIFS($G:$G,$B:$B,B93,$E:$E,"Transferencia",$F:$F,"Andrés")
+SUMIFS($G:$G,$B:$B,B93,$E:$E,"Datafono",$F:$F,"Andrés")
+SUMIFS($G:$G,$B:$B,B93,$E:$E,"Credishop",$F:$F,"Andrés")</f>
        <v>198000</v>
      </c>
      <c r="AD93" s="14">
        <f t="shared" ref="AD93:AD96" si="73">SUMIFS($G:$G,$B:$B,B93,$E:$E,"Transferencia",$F:$F,"Omar")
+SUMIFS($G:$G,$B:$B,B93,$E:$E,"Datafono",$F:$F,"Omar")
+SUMIFS($G:$G,$B:$B,B93,$E:$E,"Credishop",$F:$F,"Omar")</f>
        <v>0</v>
      </c>
    </row>
    <row r="94" spans="1:30" x14ac:dyDescent="0.25">
      <c r="A94" s="4">
        <v>45733</v>
      </c>
      <c r="B94" s="4" t="s">
        <v>120</v>
      </c>
      <c r="C94" t="s">
        <v>76</v>
      </c>
      <c r="D94">
        <v>1010155841</v>
      </c>
      <c r="E94" t="s">
        <v>7</v>
      </c>
      <c r="F94" t="s">
        <v>13</v>
      </c>
      <c r="G94" s="6">
        <v>240000</v>
      </c>
      <c r="M94" s="11" t="str">
        <f t="shared" si="39"/>
        <v>Diego  Alejandro Arevalo</v>
      </c>
      <c r="N94" s="9">
        <f t="shared" si="40"/>
        <v>240000</v>
      </c>
      <c r="O94" s="9">
        <f t="shared" si="41"/>
        <v>0</v>
      </c>
      <c r="P94" s="9">
        <f t="shared" si="42"/>
        <v>0</v>
      </c>
      <c r="Q94" s="9">
        <f t="shared" si="52"/>
        <v>0</v>
      </c>
      <c r="R94" s="9">
        <f t="shared" si="43"/>
        <v>0</v>
      </c>
      <c r="S94" s="9">
        <f t="shared" si="44"/>
        <v>0</v>
      </c>
      <c r="T94" s="9">
        <f t="shared" si="45"/>
        <v>0</v>
      </c>
      <c r="U94" s="9">
        <f t="shared" si="46"/>
        <v>0</v>
      </c>
      <c r="V94" s="9">
        <f t="shared" si="47"/>
        <v>0</v>
      </c>
      <c r="W94" s="9">
        <f t="shared" si="48"/>
        <v>0</v>
      </c>
      <c r="X94" s="9">
        <f t="shared" si="49"/>
        <v>0</v>
      </c>
      <c r="Y94" s="9">
        <f t="shared" si="50"/>
        <v>0</v>
      </c>
      <c r="Z94" s="9">
        <f t="shared" si="51"/>
        <v>0</v>
      </c>
      <c r="AB94" s="14">
        <f t="shared" si="71"/>
        <v>0</v>
      </c>
      <c r="AC94" s="14">
        <f t="shared" si="72"/>
        <v>0</v>
      </c>
      <c r="AD94" s="14">
        <f t="shared" si="73"/>
        <v>0</v>
      </c>
    </row>
    <row r="95" spans="1:30" x14ac:dyDescent="0.25">
      <c r="A95" s="4">
        <v>45757</v>
      </c>
      <c r="B95" s="4" t="s">
        <v>161</v>
      </c>
      <c r="C95" t="s">
        <v>76</v>
      </c>
      <c r="D95">
        <v>1110457739</v>
      </c>
      <c r="E95" t="s">
        <v>8</v>
      </c>
      <c r="F95" t="s">
        <v>119</v>
      </c>
      <c r="G95" s="6">
        <v>330000</v>
      </c>
      <c r="H95" t="s">
        <v>19</v>
      </c>
      <c r="M95" s="11" t="str">
        <f t="shared" si="39"/>
        <v>Diego Caballero</v>
      </c>
      <c r="N95" s="9">
        <f t="shared" si="40"/>
        <v>0</v>
      </c>
      <c r="O95" s="9">
        <f t="shared" si="41"/>
        <v>330000</v>
      </c>
      <c r="P95" s="9">
        <f t="shared" si="42"/>
        <v>0</v>
      </c>
      <c r="Q95" s="9">
        <f t="shared" si="52"/>
        <v>0</v>
      </c>
      <c r="R95" s="9">
        <f t="shared" si="43"/>
        <v>0</v>
      </c>
      <c r="S95" s="9">
        <f t="shared" si="44"/>
        <v>0</v>
      </c>
      <c r="T95" s="9">
        <f t="shared" si="45"/>
        <v>330000</v>
      </c>
      <c r="U95" s="9">
        <f t="shared" si="46"/>
        <v>0</v>
      </c>
      <c r="V95" s="9">
        <f t="shared" si="47"/>
        <v>0</v>
      </c>
      <c r="W95" s="9">
        <f t="shared" si="48"/>
        <v>0</v>
      </c>
      <c r="X95" s="9">
        <f t="shared" si="49"/>
        <v>0</v>
      </c>
      <c r="Y95" s="9">
        <f t="shared" si="50"/>
        <v>0</v>
      </c>
      <c r="Z95" s="9">
        <f t="shared" si="51"/>
        <v>0</v>
      </c>
      <c r="AB95" s="14">
        <f t="shared" si="71"/>
        <v>0</v>
      </c>
      <c r="AC95" s="14">
        <f t="shared" si="72"/>
        <v>0</v>
      </c>
      <c r="AD95" s="14">
        <f t="shared" si="73"/>
        <v>330000</v>
      </c>
    </row>
    <row r="96" spans="1:30" x14ac:dyDescent="0.25">
      <c r="A96" s="4">
        <v>45789</v>
      </c>
      <c r="B96" s="4" t="s">
        <v>200</v>
      </c>
      <c r="C96" t="s">
        <v>114</v>
      </c>
      <c r="D96">
        <v>700749</v>
      </c>
      <c r="E96" t="s">
        <v>8</v>
      </c>
      <c r="F96" t="s">
        <v>119</v>
      </c>
      <c r="G96" s="6">
        <v>275000</v>
      </c>
      <c r="H96" t="s">
        <v>19</v>
      </c>
      <c r="M96" s="11" t="str">
        <f t="shared" si="39"/>
        <v>Edgar Echicaiza</v>
      </c>
      <c r="N96" s="9">
        <f t="shared" si="40"/>
        <v>0</v>
      </c>
      <c r="O96" s="9">
        <f t="shared" si="41"/>
        <v>275000</v>
      </c>
      <c r="P96" s="9">
        <f t="shared" si="42"/>
        <v>0</v>
      </c>
      <c r="Q96" s="9">
        <f t="shared" si="52"/>
        <v>0</v>
      </c>
      <c r="R96" s="9">
        <f t="shared" si="43"/>
        <v>0</v>
      </c>
      <c r="S96" s="9">
        <f t="shared" si="44"/>
        <v>0</v>
      </c>
      <c r="T96" s="9">
        <f t="shared" si="45"/>
        <v>275000</v>
      </c>
      <c r="U96" s="9">
        <f t="shared" si="46"/>
        <v>0</v>
      </c>
      <c r="V96" s="9">
        <f t="shared" si="47"/>
        <v>0</v>
      </c>
      <c r="W96" s="9">
        <f t="shared" si="48"/>
        <v>0</v>
      </c>
      <c r="X96" s="9">
        <f t="shared" si="49"/>
        <v>0</v>
      </c>
      <c r="Y96" s="9">
        <f t="shared" si="50"/>
        <v>0</v>
      </c>
      <c r="Z96" s="9">
        <f t="shared" si="51"/>
        <v>0</v>
      </c>
      <c r="AB96" s="14">
        <f t="shared" si="71"/>
        <v>0</v>
      </c>
      <c r="AC96" s="14">
        <f t="shared" si="72"/>
        <v>0</v>
      </c>
      <c r="AD96" s="14">
        <f t="shared" si="73"/>
        <v>275000</v>
      </c>
    </row>
    <row r="97" spans="1:30" hidden="1" x14ac:dyDescent="0.25">
      <c r="A97" s="4">
        <v>45724</v>
      </c>
      <c r="B97" s="4" t="s">
        <v>109</v>
      </c>
      <c r="C97" t="s">
        <v>76</v>
      </c>
      <c r="D97">
        <v>45518844</v>
      </c>
      <c r="E97" t="s">
        <v>7</v>
      </c>
      <c r="F97" t="s">
        <v>13</v>
      </c>
      <c r="G97" s="6">
        <v>600000</v>
      </c>
      <c r="M97" s="11" t="str">
        <f t="shared" si="39"/>
        <v/>
      </c>
      <c r="N97" s="9">
        <f t="shared" si="40"/>
        <v>1375000</v>
      </c>
      <c r="O97" s="9">
        <f t="shared" si="41"/>
        <v>0</v>
      </c>
      <c r="P97" s="9">
        <f t="shared" si="42"/>
        <v>0</v>
      </c>
      <c r="Q97" s="9">
        <f t="shared" si="52"/>
        <v>0</v>
      </c>
      <c r="R97" s="9">
        <f t="shared" si="43"/>
        <v>0</v>
      </c>
      <c r="S97" s="9">
        <f t="shared" si="44"/>
        <v>0</v>
      </c>
      <c r="T97" s="9">
        <f t="shared" si="45"/>
        <v>0</v>
      </c>
      <c r="U97" s="9">
        <f t="shared" si="46"/>
        <v>0</v>
      </c>
      <c r="V97" s="9">
        <f t="shared" si="47"/>
        <v>0</v>
      </c>
      <c r="W97" s="9">
        <f t="shared" si="48"/>
        <v>0</v>
      </c>
      <c r="X97" s="9">
        <f t="shared" si="49"/>
        <v>0</v>
      </c>
      <c r="Y97" s="9">
        <f t="shared" si="50"/>
        <v>0</v>
      </c>
      <c r="Z97" s="9">
        <f t="shared" si="51"/>
        <v>0</v>
      </c>
      <c r="AB97" s="12">
        <f t="shared" si="53"/>
        <v>0</v>
      </c>
      <c r="AC97">
        <f t="shared" si="54"/>
        <v>0</v>
      </c>
      <c r="AD97">
        <f t="shared" si="58"/>
        <v>330000</v>
      </c>
    </row>
    <row r="98" spans="1:30" x14ac:dyDescent="0.25">
      <c r="A98" s="4">
        <v>45738</v>
      </c>
      <c r="B98" s="4" t="s">
        <v>109</v>
      </c>
      <c r="C98" t="s">
        <v>76</v>
      </c>
      <c r="D98">
        <v>45518844</v>
      </c>
      <c r="E98" t="s">
        <v>7</v>
      </c>
      <c r="F98" t="s">
        <v>13</v>
      </c>
      <c r="G98" s="6">
        <v>775000</v>
      </c>
      <c r="M98" s="11" t="str">
        <f t="shared" si="39"/>
        <v>Edilma Diaz Diaz</v>
      </c>
      <c r="N98" s="9">
        <f t="shared" si="40"/>
        <v>1375000</v>
      </c>
      <c r="O98" s="9">
        <f t="shared" si="41"/>
        <v>0</v>
      </c>
      <c r="P98" s="9">
        <f t="shared" si="42"/>
        <v>0</v>
      </c>
      <c r="Q98" s="9">
        <f t="shared" si="52"/>
        <v>0</v>
      </c>
      <c r="R98" s="9">
        <f t="shared" si="43"/>
        <v>0</v>
      </c>
      <c r="S98" s="9">
        <f t="shared" si="44"/>
        <v>0</v>
      </c>
      <c r="T98" s="9">
        <f t="shared" si="45"/>
        <v>0</v>
      </c>
      <c r="U98" s="9">
        <f t="shared" si="46"/>
        <v>0</v>
      </c>
      <c r="V98" s="9">
        <f t="shared" si="47"/>
        <v>0</v>
      </c>
      <c r="W98" s="9">
        <f t="shared" si="48"/>
        <v>0</v>
      </c>
      <c r="X98" s="9">
        <f t="shared" si="49"/>
        <v>0</v>
      </c>
      <c r="Y98" s="9">
        <f t="shared" si="50"/>
        <v>0</v>
      </c>
      <c r="Z98" s="9">
        <f t="shared" si="51"/>
        <v>0</v>
      </c>
      <c r="AB98" s="14">
        <f>SUMIFS($G:$G,$B:$B,B98,$E:$E,"Transferencia",$F:$F,"Zully")
+SUMIFS($G:$G,$B:$B,B98,$E:$E,"Datafono",$F:$F,"Zully")
+SUMIFS($G:$G,$B:$B,B98,$E:$E,"Credishop",$F:$F,"Zully")</f>
        <v>0</v>
      </c>
      <c r="AC98" s="14">
        <f>SUMIFS($G:$G,$B:$B,B98,$E:$E,"Transferencia",$F:$F,"Andrés")
+SUMIFS($G:$G,$B:$B,B98,$E:$E,"Datafono",$F:$F,"Andrés")
+SUMIFS($G:$G,$B:$B,B98,$E:$E,"Credishop",$F:$F,"Andrés")</f>
        <v>0</v>
      </c>
      <c r="AD98" s="14">
        <f>SUMIFS($G:$G,$B:$B,B98,$E:$E,"Transferencia",$F:$F,"Omar")
+SUMIFS($G:$G,$B:$B,B98,$E:$E,"Datafono",$F:$F,"Omar")
+SUMIFS($G:$G,$B:$B,B98,$E:$E,"Credishop",$F:$F,"Omar")</f>
        <v>0</v>
      </c>
    </row>
    <row r="99" spans="1:30" hidden="1" x14ac:dyDescent="0.25">
      <c r="A99" s="4">
        <v>45682</v>
      </c>
      <c r="B99" s="4" t="s">
        <v>31</v>
      </c>
      <c r="C99" t="s">
        <v>18</v>
      </c>
      <c r="D99">
        <v>88031725</v>
      </c>
      <c r="E99" t="s">
        <v>8</v>
      </c>
      <c r="F99" t="s">
        <v>14</v>
      </c>
      <c r="G99" s="6">
        <v>299000</v>
      </c>
      <c r="H99" t="s">
        <v>19</v>
      </c>
      <c r="M99" s="11" t="str">
        <f t="shared" si="39"/>
        <v/>
      </c>
      <c r="N99" s="9">
        <f t="shared" si="40"/>
        <v>0</v>
      </c>
      <c r="O99" s="9">
        <f t="shared" si="41"/>
        <v>598000</v>
      </c>
      <c r="P99" s="9">
        <f t="shared" si="42"/>
        <v>0</v>
      </c>
      <c r="Q99" s="9">
        <f t="shared" si="52"/>
        <v>598000</v>
      </c>
      <c r="R99" s="9">
        <f t="shared" si="43"/>
        <v>0</v>
      </c>
      <c r="S99" s="9">
        <f t="shared" si="44"/>
        <v>0</v>
      </c>
      <c r="T99" s="9">
        <f t="shared" si="45"/>
        <v>0</v>
      </c>
      <c r="U99" s="9">
        <f t="shared" si="46"/>
        <v>0</v>
      </c>
      <c r="V99" s="9">
        <f t="shared" si="47"/>
        <v>0</v>
      </c>
      <c r="W99" s="9">
        <f t="shared" si="48"/>
        <v>0</v>
      </c>
      <c r="X99" s="9">
        <f t="shared" si="49"/>
        <v>0</v>
      </c>
      <c r="Y99" s="9">
        <f t="shared" si="50"/>
        <v>0</v>
      </c>
      <c r="Z99" s="9">
        <f t="shared" si="51"/>
        <v>0</v>
      </c>
      <c r="AB99" s="12">
        <f t="shared" si="53"/>
        <v>0</v>
      </c>
      <c r="AC99">
        <f t="shared" si="54"/>
        <v>598000</v>
      </c>
      <c r="AD99">
        <f t="shared" si="58"/>
        <v>0</v>
      </c>
    </row>
    <row r="100" spans="1:30" x14ac:dyDescent="0.25">
      <c r="A100" s="4">
        <v>45687</v>
      </c>
      <c r="B100" s="4" t="s">
        <v>31</v>
      </c>
      <c r="C100" t="s">
        <v>18</v>
      </c>
      <c r="D100">
        <v>88031725</v>
      </c>
      <c r="E100" t="s">
        <v>8</v>
      </c>
      <c r="F100" t="s">
        <v>14</v>
      </c>
      <c r="G100" s="6">
        <v>299000</v>
      </c>
      <c r="H100" t="s">
        <v>19</v>
      </c>
      <c r="M100" s="11" t="str">
        <f t="shared" si="39"/>
        <v>Edwin Florez</v>
      </c>
      <c r="N100" s="9">
        <f t="shared" si="40"/>
        <v>0</v>
      </c>
      <c r="O100" s="9">
        <f t="shared" si="41"/>
        <v>598000</v>
      </c>
      <c r="P100" s="9">
        <f t="shared" si="42"/>
        <v>0</v>
      </c>
      <c r="Q100" s="9">
        <f t="shared" si="52"/>
        <v>598000</v>
      </c>
      <c r="R100" s="9">
        <f t="shared" si="43"/>
        <v>0</v>
      </c>
      <c r="S100" s="9">
        <f t="shared" si="44"/>
        <v>0</v>
      </c>
      <c r="T100" s="9">
        <f t="shared" si="45"/>
        <v>0</v>
      </c>
      <c r="U100" s="9">
        <f t="shared" si="46"/>
        <v>0</v>
      </c>
      <c r="V100" s="9">
        <f t="shared" si="47"/>
        <v>0</v>
      </c>
      <c r="W100" s="9">
        <f t="shared" si="48"/>
        <v>0</v>
      </c>
      <c r="X100" s="9">
        <f t="shared" si="49"/>
        <v>0</v>
      </c>
      <c r="Y100" s="9">
        <f t="shared" si="50"/>
        <v>0</v>
      </c>
      <c r="Z100" s="9">
        <f t="shared" si="51"/>
        <v>0</v>
      </c>
      <c r="AB100" s="14">
        <f t="shared" ref="AB100:AB101" si="74">SUMIFS($G:$G,$B:$B,B100,$E:$E,"Transferencia",$F:$F,"Zully")
+SUMIFS($G:$G,$B:$B,B100,$E:$E,"Datafono",$F:$F,"Zully")
+SUMIFS($G:$G,$B:$B,B100,$E:$E,"Credishop",$F:$F,"Zully")</f>
        <v>0</v>
      </c>
      <c r="AC100" s="14">
        <f t="shared" ref="AC100:AC101" si="75">SUMIFS($G:$G,$B:$B,B100,$E:$E,"Transferencia",$F:$F,"Andrés")
+SUMIFS($G:$G,$B:$B,B100,$E:$E,"Datafono",$F:$F,"Andrés")
+SUMIFS($G:$G,$B:$B,B100,$E:$E,"Credishop",$F:$F,"Andrés")</f>
        <v>598000</v>
      </c>
      <c r="AD100" s="14">
        <f t="shared" ref="AD100:AD101" si="76">SUMIFS($G:$G,$B:$B,B100,$E:$E,"Transferencia",$F:$F,"Omar")
+SUMIFS($G:$G,$B:$B,B100,$E:$E,"Datafono",$F:$F,"Omar")
+SUMIFS($G:$G,$B:$B,B100,$E:$E,"Credishop",$F:$F,"Omar")</f>
        <v>0</v>
      </c>
    </row>
    <row r="101" spans="1:30" x14ac:dyDescent="0.25">
      <c r="A101" s="4">
        <v>45703</v>
      </c>
      <c r="B101" s="4" t="s">
        <v>77</v>
      </c>
      <c r="C101" t="s">
        <v>76</v>
      </c>
      <c r="D101">
        <v>1037612738</v>
      </c>
      <c r="E101" t="s">
        <v>8</v>
      </c>
      <c r="F101" t="s">
        <v>14</v>
      </c>
      <c r="G101" s="6">
        <v>240000</v>
      </c>
      <c r="H101" t="s">
        <v>19</v>
      </c>
      <c r="M101" s="11" t="str">
        <f t="shared" si="39"/>
        <v>Elizabeth Marin</v>
      </c>
      <c r="N101" s="9">
        <f t="shared" si="40"/>
        <v>0</v>
      </c>
      <c r="O101" s="9">
        <f t="shared" si="41"/>
        <v>240000</v>
      </c>
      <c r="P101" s="9">
        <f t="shared" si="42"/>
        <v>0</v>
      </c>
      <c r="Q101" s="9">
        <f t="shared" si="52"/>
        <v>240000</v>
      </c>
      <c r="R101" s="9">
        <f t="shared" si="43"/>
        <v>0</v>
      </c>
      <c r="S101" s="9">
        <f t="shared" si="44"/>
        <v>0</v>
      </c>
      <c r="T101" s="9">
        <f t="shared" si="45"/>
        <v>0</v>
      </c>
      <c r="U101" s="9">
        <f t="shared" si="46"/>
        <v>0</v>
      </c>
      <c r="V101" s="9">
        <f t="shared" si="47"/>
        <v>0</v>
      </c>
      <c r="W101" s="9">
        <f t="shared" si="48"/>
        <v>0</v>
      </c>
      <c r="X101" s="9">
        <f t="shared" si="49"/>
        <v>0</v>
      </c>
      <c r="Y101" s="9">
        <f t="shared" si="50"/>
        <v>0</v>
      </c>
      <c r="Z101" s="9">
        <f t="shared" si="51"/>
        <v>0</v>
      </c>
      <c r="AB101" s="14">
        <f t="shared" si="74"/>
        <v>0</v>
      </c>
      <c r="AC101" s="14">
        <f t="shared" si="75"/>
        <v>240000</v>
      </c>
      <c r="AD101" s="14">
        <f t="shared" si="76"/>
        <v>0</v>
      </c>
    </row>
    <row r="102" spans="1:30" hidden="1" x14ac:dyDescent="0.25">
      <c r="A102" s="4">
        <v>45789</v>
      </c>
      <c r="B102" s="4" t="s">
        <v>201</v>
      </c>
      <c r="C102" t="s">
        <v>76</v>
      </c>
      <c r="D102">
        <v>1038262540</v>
      </c>
      <c r="E102" t="s">
        <v>8</v>
      </c>
      <c r="F102" t="s">
        <v>119</v>
      </c>
      <c r="G102" s="6">
        <v>299000</v>
      </c>
      <c r="H102" t="s">
        <v>19</v>
      </c>
      <c r="M102" s="11" t="str">
        <f t="shared" si="39"/>
        <v/>
      </c>
      <c r="N102" s="9">
        <f t="shared" si="40"/>
        <v>0</v>
      </c>
      <c r="O102" s="9">
        <f t="shared" si="41"/>
        <v>648000</v>
      </c>
      <c r="P102" s="9">
        <f t="shared" si="42"/>
        <v>0</v>
      </c>
      <c r="Q102" s="9">
        <f t="shared" si="52"/>
        <v>0</v>
      </c>
      <c r="R102" s="9">
        <f t="shared" si="43"/>
        <v>0</v>
      </c>
      <c r="S102" s="9">
        <f t="shared" si="44"/>
        <v>0</v>
      </c>
      <c r="T102" s="9">
        <f t="shared" si="45"/>
        <v>648000</v>
      </c>
      <c r="U102" s="9">
        <f t="shared" si="46"/>
        <v>0</v>
      </c>
      <c r="V102" s="9">
        <f t="shared" si="47"/>
        <v>0</v>
      </c>
      <c r="W102" s="9">
        <f t="shared" si="48"/>
        <v>0</v>
      </c>
      <c r="X102" s="9">
        <f t="shared" si="49"/>
        <v>0</v>
      </c>
      <c r="Y102" s="9">
        <f t="shared" si="50"/>
        <v>0</v>
      </c>
      <c r="Z102" s="9">
        <f t="shared" si="51"/>
        <v>0</v>
      </c>
      <c r="AB102" s="12">
        <f t="shared" si="53"/>
        <v>0</v>
      </c>
      <c r="AC102">
        <f t="shared" si="54"/>
        <v>0</v>
      </c>
      <c r="AD102">
        <f t="shared" si="58"/>
        <v>0</v>
      </c>
    </row>
    <row r="103" spans="1:30" x14ac:dyDescent="0.25">
      <c r="A103" s="4">
        <v>45791</v>
      </c>
      <c r="B103" s="4" t="s">
        <v>201</v>
      </c>
      <c r="C103" t="s">
        <v>76</v>
      </c>
      <c r="D103">
        <v>1038262540</v>
      </c>
      <c r="E103" t="s">
        <v>8</v>
      </c>
      <c r="F103" t="s">
        <v>119</v>
      </c>
      <c r="G103" s="6">
        <v>349000</v>
      </c>
      <c r="H103" t="s">
        <v>19</v>
      </c>
      <c r="M103" s="11" t="str">
        <f t="shared" si="39"/>
        <v>Elizabeth Zapata</v>
      </c>
      <c r="N103" s="9">
        <f t="shared" si="40"/>
        <v>0</v>
      </c>
      <c r="O103" s="9">
        <f t="shared" si="41"/>
        <v>648000</v>
      </c>
      <c r="P103" s="9">
        <f t="shared" si="42"/>
        <v>0</v>
      </c>
      <c r="Q103" s="9">
        <f t="shared" si="52"/>
        <v>0</v>
      </c>
      <c r="R103" s="9">
        <f t="shared" si="43"/>
        <v>0</v>
      </c>
      <c r="S103" s="9">
        <f t="shared" si="44"/>
        <v>0</v>
      </c>
      <c r="T103" s="9">
        <f t="shared" si="45"/>
        <v>648000</v>
      </c>
      <c r="U103" s="9">
        <f t="shared" si="46"/>
        <v>0</v>
      </c>
      <c r="V103" s="9">
        <f t="shared" si="47"/>
        <v>0</v>
      </c>
      <c r="W103" s="9">
        <f t="shared" si="48"/>
        <v>0</v>
      </c>
      <c r="X103" s="9">
        <f t="shared" si="49"/>
        <v>0</v>
      </c>
      <c r="Y103" s="9">
        <f t="shared" si="50"/>
        <v>0</v>
      </c>
      <c r="Z103" s="9">
        <f t="shared" si="51"/>
        <v>0</v>
      </c>
      <c r="AB103" s="14">
        <f>SUMIFS($G:$G,$B:$B,B103,$E:$E,"Transferencia",$F:$F,"Zully")
+SUMIFS($G:$G,$B:$B,B103,$E:$E,"Datafono",$F:$F,"Zully")
+SUMIFS($G:$G,$B:$B,B103,$E:$E,"Credishop",$F:$F,"Zully")</f>
        <v>0</v>
      </c>
      <c r="AC103" s="14">
        <f>SUMIFS($G:$G,$B:$B,B103,$E:$E,"Transferencia",$F:$F,"Andrés")
+SUMIFS($G:$G,$B:$B,B103,$E:$E,"Datafono",$F:$F,"Andrés")
+SUMIFS($G:$G,$B:$B,B103,$E:$E,"Credishop",$F:$F,"Andrés")</f>
        <v>0</v>
      </c>
      <c r="AD103" s="14">
        <f>SUMIFS($G:$G,$B:$B,B103,$E:$E,"Transferencia",$F:$F,"Omar")
+SUMIFS($G:$G,$B:$B,B103,$E:$E,"Datafono",$F:$F,"Omar")
+SUMIFS($G:$G,$B:$B,B103,$E:$E,"Credishop",$F:$F,"Omar")</f>
        <v>648000</v>
      </c>
    </row>
    <row r="104" spans="1:30" hidden="1" x14ac:dyDescent="0.25">
      <c r="A104" s="4">
        <v>45703</v>
      </c>
      <c r="B104" s="4" t="s">
        <v>72</v>
      </c>
      <c r="C104" t="s">
        <v>18</v>
      </c>
      <c r="D104">
        <v>32879429</v>
      </c>
      <c r="E104" t="s">
        <v>8</v>
      </c>
      <c r="F104" t="s">
        <v>14</v>
      </c>
      <c r="G104" s="6">
        <v>300000</v>
      </c>
      <c r="H104" t="s">
        <v>19</v>
      </c>
      <c r="M104" s="11" t="str">
        <f t="shared" si="39"/>
        <v/>
      </c>
      <c r="N104" s="9">
        <f t="shared" si="40"/>
        <v>0</v>
      </c>
      <c r="O104" s="9">
        <f t="shared" si="41"/>
        <v>1280000</v>
      </c>
      <c r="P104" s="9">
        <f t="shared" si="42"/>
        <v>0</v>
      </c>
      <c r="Q104" s="9">
        <f t="shared" si="52"/>
        <v>1280000</v>
      </c>
      <c r="R104" s="9">
        <f t="shared" si="43"/>
        <v>0</v>
      </c>
      <c r="S104" s="9">
        <f t="shared" si="44"/>
        <v>0</v>
      </c>
      <c r="T104" s="9">
        <f t="shared" si="45"/>
        <v>0</v>
      </c>
      <c r="U104" s="9">
        <f t="shared" si="46"/>
        <v>0</v>
      </c>
      <c r="V104" s="9">
        <f t="shared" si="47"/>
        <v>0</v>
      </c>
      <c r="W104" s="9">
        <f t="shared" si="48"/>
        <v>0</v>
      </c>
      <c r="X104" s="9">
        <f t="shared" si="49"/>
        <v>0</v>
      </c>
      <c r="Y104" s="9">
        <f t="shared" si="50"/>
        <v>0</v>
      </c>
      <c r="Z104" s="9">
        <f t="shared" si="51"/>
        <v>0</v>
      </c>
      <c r="AB104" s="12">
        <f t="shared" si="53"/>
        <v>0</v>
      </c>
      <c r="AC104">
        <f t="shared" si="54"/>
        <v>1280000</v>
      </c>
      <c r="AD104">
        <f t="shared" si="58"/>
        <v>648000</v>
      </c>
    </row>
    <row r="105" spans="1:30" x14ac:dyDescent="0.25">
      <c r="A105" s="4">
        <v>45706</v>
      </c>
      <c r="B105" s="4" t="s">
        <v>72</v>
      </c>
      <c r="C105" t="s">
        <v>76</v>
      </c>
      <c r="D105">
        <v>32879429</v>
      </c>
      <c r="E105" t="s">
        <v>8</v>
      </c>
      <c r="F105" t="s">
        <v>14</v>
      </c>
      <c r="G105" s="6">
        <v>980000</v>
      </c>
      <c r="H105" t="s">
        <v>19</v>
      </c>
      <c r="M105" s="11" t="str">
        <f t="shared" si="39"/>
        <v>Enis Patricia Padilla</v>
      </c>
      <c r="N105" s="9">
        <f t="shared" si="40"/>
        <v>0</v>
      </c>
      <c r="O105" s="9">
        <f t="shared" si="41"/>
        <v>1280000</v>
      </c>
      <c r="P105" s="9">
        <f t="shared" si="42"/>
        <v>0</v>
      </c>
      <c r="Q105" s="9">
        <f t="shared" si="52"/>
        <v>1280000</v>
      </c>
      <c r="R105" s="9">
        <f t="shared" si="43"/>
        <v>0</v>
      </c>
      <c r="S105" s="9">
        <f t="shared" si="44"/>
        <v>0</v>
      </c>
      <c r="T105" s="9">
        <f t="shared" si="45"/>
        <v>0</v>
      </c>
      <c r="U105" s="9">
        <f t="shared" si="46"/>
        <v>0</v>
      </c>
      <c r="V105" s="9">
        <f t="shared" si="47"/>
        <v>0</v>
      </c>
      <c r="W105" s="9">
        <f t="shared" si="48"/>
        <v>0</v>
      </c>
      <c r="X105" s="9">
        <f t="shared" si="49"/>
        <v>0</v>
      </c>
      <c r="Y105" s="9">
        <f t="shared" si="50"/>
        <v>0</v>
      </c>
      <c r="Z105" s="9">
        <f t="shared" si="51"/>
        <v>0</v>
      </c>
      <c r="AB105" s="14">
        <f>SUMIFS($G:$G,$B:$B,B105,$E:$E,"Transferencia",$F:$F,"Zully")
+SUMIFS($G:$G,$B:$B,B105,$E:$E,"Datafono",$F:$F,"Zully")
+SUMIFS($G:$G,$B:$B,B105,$E:$E,"Credishop",$F:$F,"Zully")</f>
        <v>0</v>
      </c>
      <c r="AC105" s="14">
        <f>SUMIFS($G:$G,$B:$B,B105,$E:$E,"Transferencia",$F:$F,"Andrés")
+SUMIFS($G:$G,$B:$B,B105,$E:$E,"Datafono",$F:$F,"Andrés")
+SUMIFS($G:$G,$B:$B,B105,$E:$E,"Credishop",$F:$F,"Andrés")</f>
        <v>1280000</v>
      </c>
      <c r="AD105" s="14">
        <f>SUMIFS($G:$G,$B:$B,B105,$E:$E,"Transferencia",$F:$F,"Omar")
+SUMIFS($G:$G,$B:$B,B105,$E:$E,"Datafono",$F:$F,"Omar")
+SUMIFS($G:$G,$B:$B,B105,$E:$E,"Credishop",$F:$F,"Omar")</f>
        <v>0</v>
      </c>
    </row>
    <row r="106" spans="1:30" hidden="1" x14ac:dyDescent="0.25">
      <c r="A106" s="4">
        <v>45712</v>
      </c>
      <c r="B106" s="4" t="s">
        <v>87</v>
      </c>
      <c r="C106" t="s">
        <v>76</v>
      </c>
      <c r="D106">
        <v>1003930170</v>
      </c>
      <c r="E106" t="s">
        <v>8</v>
      </c>
      <c r="F106" t="s">
        <v>14</v>
      </c>
      <c r="G106" s="6">
        <v>300000</v>
      </c>
      <c r="H106" t="s">
        <v>19</v>
      </c>
      <c r="M106" s="11" t="str">
        <f t="shared" si="39"/>
        <v/>
      </c>
      <c r="N106" s="9">
        <f t="shared" si="40"/>
        <v>0</v>
      </c>
      <c r="O106" s="9">
        <f t="shared" si="41"/>
        <v>927000</v>
      </c>
      <c r="P106" s="9">
        <f t="shared" si="42"/>
        <v>0</v>
      </c>
      <c r="Q106" s="9">
        <f t="shared" si="52"/>
        <v>927000</v>
      </c>
      <c r="R106" s="9">
        <f t="shared" si="43"/>
        <v>0</v>
      </c>
      <c r="S106" s="9">
        <f t="shared" si="44"/>
        <v>0</v>
      </c>
      <c r="T106" s="9">
        <f t="shared" si="45"/>
        <v>0</v>
      </c>
      <c r="U106" s="9">
        <f t="shared" si="46"/>
        <v>0</v>
      </c>
      <c r="V106" s="9">
        <f t="shared" si="47"/>
        <v>0</v>
      </c>
      <c r="W106" s="9">
        <f t="shared" si="48"/>
        <v>0</v>
      </c>
      <c r="X106" s="9">
        <f t="shared" si="49"/>
        <v>0</v>
      </c>
      <c r="Y106" s="9">
        <f t="shared" si="50"/>
        <v>0</v>
      </c>
      <c r="Z106" s="9">
        <f t="shared" si="51"/>
        <v>0</v>
      </c>
      <c r="AB106" s="12">
        <f t="shared" si="53"/>
        <v>0</v>
      </c>
      <c r="AC106">
        <f t="shared" si="54"/>
        <v>927000</v>
      </c>
      <c r="AD106">
        <f t="shared" si="58"/>
        <v>0</v>
      </c>
    </row>
    <row r="107" spans="1:30" x14ac:dyDescent="0.25">
      <c r="A107" s="4">
        <v>45715</v>
      </c>
      <c r="B107" s="4" t="s">
        <v>87</v>
      </c>
      <c r="C107" t="s">
        <v>76</v>
      </c>
      <c r="D107">
        <v>1003930170</v>
      </c>
      <c r="E107" t="s">
        <v>8</v>
      </c>
      <c r="F107" t="s">
        <v>14</v>
      </c>
      <c r="G107" s="6">
        <v>627000</v>
      </c>
      <c r="H107" t="s">
        <v>19</v>
      </c>
      <c r="M107" s="11" t="str">
        <f t="shared" si="39"/>
        <v>Erika Julieth Palacio</v>
      </c>
      <c r="N107" s="9">
        <f t="shared" si="40"/>
        <v>0</v>
      </c>
      <c r="O107" s="9">
        <f t="shared" si="41"/>
        <v>927000</v>
      </c>
      <c r="P107" s="9">
        <f t="shared" si="42"/>
        <v>0</v>
      </c>
      <c r="Q107" s="9">
        <f t="shared" si="52"/>
        <v>927000</v>
      </c>
      <c r="R107" s="9">
        <f t="shared" si="43"/>
        <v>0</v>
      </c>
      <c r="S107" s="9">
        <f t="shared" si="44"/>
        <v>0</v>
      </c>
      <c r="T107" s="9">
        <f t="shared" si="45"/>
        <v>0</v>
      </c>
      <c r="U107" s="9">
        <f t="shared" si="46"/>
        <v>0</v>
      </c>
      <c r="V107" s="9">
        <f t="shared" si="47"/>
        <v>0</v>
      </c>
      <c r="W107" s="9">
        <f t="shared" si="48"/>
        <v>0</v>
      </c>
      <c r="X107" s="9">
        <f t="shared" si="49"/>
        <v>0</v>
      </c>
      <c r="Y107" s="9">
        <f t="shared" si="50"/>
        <v>0</v>
      </c>
      <c r="Z107" s="9">
        <f t="shared" si="51"/>
        <v>0</v>
      </c>
      <c r="AB107" s="14">
        <f>SUMIFS($G:$G,$B:$B,B107,$E:$E,"Transferencia",$F:$F,"Zully")
+SUMIFS($G:$G,$B:$B,B107,$E:$E,"Datafono",$F:$F,"Zully")
+SUMIFS($G:$G,$B:$B,B107,$E:$E,"Credishop",$F:$F,"Zully")</f>
        <v>0</v>
      </c>
      <c r="AC107" s="14">
        <f>SUMIFS($G:$G,$B:$B,B107,$E:$E,"Transferencia",$F:$F,"Andrés")
+SUMIFS($G:$G,$B:$B,B107,$E:$E,"Datafono",$F:$F,"Andrés")
+SUMIFS($G:$G,$B:$B,B107,$E:$E,"Credishop",$F:$F,"Andrés")</f>
        <v>927000</v>
      </c>
      <c r="AD107" s="14">
        <f>SUMIFS($G:$G,$B:$B,B107,$E:$E,"Transferencia",$F:$F,"Omar")
+SUMIFS($G:$G,$B:$B,B107,$E:$E,"Datafono",$F:$F,"Omar")
+SUMIFS($G:$G,$B:$B,B107,$E:$E,"Credishop",$F:$F,"Omar")</f>
        <v>0</v>
      </c>
    </row>
    <row r="108" spans="1:30" hidden="1" x14ac:dyDescent="0.25">
      <c r="A108" s="4">
        <v>45737</v>
      </c>
      <c r="B108" s="4" t="s">
        <v>130</v>
      </c>
      <c r="C108" t="s">
        <v>76</v>
      </c>
      <c r="D108">
        <v>1001506717</v>
      </c>
      <c r="E108" t="s">
        <v>8</v>
      </c>
      <c r="F108" t="s">
        <v>119</v>
      </c>
      <c r="G108" s="6">
        <v>598000</v>
      </c>
      <c r="H108" t="s">
        <v>19</v>
      </c>
      <c r="M108" s="11" t="str">
        <f t="shared" si="39"/>
        <v/>
      </c>
      <c r="N108" s="9">
        <f t="shared" si="40"/>
        <v>0</v>
      </c>
      <c r="O108" s="9">
        <f t="shared" si="41"/>
        <v>767000</v>
      </c>
      <c r="P108" s="9">
        <f t="shared" si="42"/>
        <v>0</v>
      </c>
      <c r="Q108" s="9">
        <f t="shared" si="52"/>
        <v>0</v>
      </c>
      <c r="R108" s="9">
        <f t="shared" si="43"/>
        <v>0</v>
      </c>
      <c r="S108" s="9">
        <f t="shared" si="44"/>
        <v>0</v>
      </c>
      <c r="T108" s="9">
        <f t="shared" si="45"/>
        <v>767000</v>
      </c>
      <c r="U108" s="9">
        <f t="shared" si="46"/>
        <v>0</v>
      </c>
      <c r="V108" s="9">
        <f t="shared" si="47"/>
        <v>0</v>
      </c>
      <c r="W108" s="9">
        <f t="shared" si="48"/>
        <v>0</v>
      </c>
      <c r="X108" s="9">
        <f t="shared" si="49"/>
        <v>0</v>
      </c>
      <c r="Y108" s="9">
        <f t="shared" si="50"/>
        <v>0</v>
      </c>
      <c r="Z108" s="9">
        <f t="shared" si="51"/>
        <v>0</v>
      </c>
      <c r="AB108" s="12">
        <f t="shared" si="53"/>
        <v>0</v>
      </c>
      <c r="AC108">
        <f t="shared" si="54"/>
        <v>0</v>
      </c>
      <c r="AD108">
        <f t="shared" si="58"/>
        <v>0</v>
      </c>
    </row>
    <row r="109" spans="1:30" hidden="1" x14ac:dyDescent="0.25">
      <c r="A109" s="4">
        <v>45749</v>
      </c>
      <c r="B109" s="4" t="s">
        <v>130</v>
      </c>
      <c r="C109" t="s">
        <v>76</v>
      </c>
      <c r="D109">
        <v>1001506717</v>
      </c>
      <c r="E109" t="s">
        <v>8</v>
      </c>
      <c r="F109" t="s">
        <v>119</v>
      </c>
      <c r="G109" s="6">
        <v>70000</v>
      </c>
      <c r="H109" t="s">
        <v>19</v>
      </c>
      <c r="M109" s="11" t="str">
        <f t="shared" si="39"/>
        <v/>
      </c>
      <c r="N109" s="9">
        <f t="shared" si="40"/>
        <v>0</v>
      </c>
      <c r="O109" s="9">
        <f t="shared" si="41"/>
        <v>767000</v>
      </c>
      <c r="P109" s="9">
        <f t="shared" si="42"/>
        <v>0</v>
      </c>
      <c r="Q109" s="9">
        <f t="shared" si="52"/>
        <v>0</v>
      </c>
      <c r="R109" s="9">
        <f t="shared" si="43"/>
        <v>0</v>
      </c>
      <c r="S109" s="9">
        <f t="shared" si="44"/>
        <v>0</v>
      </c>
      <c r="T109" s="9">
        <f t="shared" si="45"/>
        <v>767000</v>
      </c>
      <c r="U109" s="9">
        <f t="shared" si="46"/>
        <v>0</v>
      </c>
      <c r="V109" s="9">
        <f t="shared" si="47"/>
        <v>0</v>
      </c>
      <c r="W109" s="9">
        <f t="shared" si="48"/>
        <v>0</v>
      </c>
      <c r="X109" s="9">
        <f t="shared" si="49"/>
        <v>0</v>
      </c>
      <c r="Y109" s="9">
        <f t="shared" si="50"/>
        <v>0</v>
      </c>
      <c r="Z109" s="9">
        <f t="shared" si="51"/>
        <v>0</v>
      </c>
      <c r="AB109" s="12">
        <f t="shared" si="53"/>
        <v>0</v>
      </c>
      <c r="AC109">
        <f t="shared" si="54"/>
        <v>0</v>
      </c>
      <c r="AD109">
        <f t="shared" si="58"/>
        <v>0</v>
      </c>
    </row>
    <row r="110" spans="1:30" hidden="1" x14ac:dyDescent="0.25">
      <c r="A110" s="4">
        <v>45759</v>
      </c>
      <c r="B110" s="4" t="s">
        <v>130</v>
      </c>
      <c r="C110" t="s">
        <v>113</v>
      </c>
      <c r="D110">
        <v>1001506717</v>
      </c>
      <c r="E110" t="s">
        <v>8</v>
      </c>
      <c r="F110" t="s">
        <v>119</v>
      </c>
      <c r="G110" s="6">
        <v>70000</v>
      </c>
      <c r="H110" t="s">
        <v>19</v>
      </c>
      <c r="M110" s="11" t="str">
        <f t="shared" si="39"/>
        <v/>
      </c>
      <c r="N110" s="9">
        <f t="shared" si="40"/>
        <v>0</v>
      </c>
      <c r="O110" s="9">
        <f t="shared" si="41"/>
        <v>767000</v>
      </c>
      <c r="P110" s="9">
        <f t="shared" si="42"/>
        <v>0</v>
      </c>
      <c r="Q110" s="9">
        <f t="shared" si="52"/>
        <v>0</v>
      </c>
      <c r="R110" s="9">
        <f t="shared" si="43"/>
        <v>0</v>
      </c>
      <c r="S110" s="9">
        <f t="shared" si="44"/>
        <v>0</v>
      </c>
      <c r="T110" s="9">
        <f t="shared" si="45"/>
        <v>767000</v>
      </c>
      <c r="U110" s="9">
        <f t="shared" si="46"/>
        <v>0</v>
      </c>
      <c r="V110" s="9">
        <f t="shared" si="47"/>
        <v>0</v>
      </c>
      <c r="W110" s="9">
        <f t="shared" si="48"/>
        <v>0</v>
      </c>
      <c r="X110" s="9">
        <f t="shared" si="49"/>
        <v>0</v>
      </c>
      <c r="Y110" s="9">
        <f t="shared" si="50"/>
        <v>0</v>
      </c>
      <c r="Z110" s="9">
        <f t="shared" si="51"/>
        <v>0</v>
      </c>
      <c r="AB110" s="12">
        <f t="shared" si="53"/>
        <v>0</v>
      </c>
      <c r="AC110">
        <f t="shared" si="54"/>
        <v>0</v>
      </c>
      <c r="AD110">
        <f t="shared" si="58"/>
        <v>767000</v>
      </c>
    </row>
    <row r="111" spans="1:30" x14ac:dyDescent="0.25">
      <c r="A111" s="4">
        <v>45759</v>
      </c>
      <c r="B111" s="4" t="s">
        <v>130</v>
      </c>
      <c r="C111" t="s">
        <v>76</v>
      </c>
      <c r="D111">
        <v>1001506717</v>
      </c>
      <c r="E111" t="s">
        <v>8</v>
      </c>
      <c r="F111" t="s">
        <v>119</v>
      </c>
      <c r="G111" s="6">
        <v>29000</v>
      </c>
      <c r="H111" t="s">
        <v>19</v>
      </c>
      <c r="M111" s="11" t="str">
        <f t="shared" si="39"/>
        <v>Estefania Quiceno</v>
      </c>
      <c r="N111" s="9">
        <f t="shared" si="40"/>
        <v>0</v>
      </c>
      <c r="O111" s="9">
        <f t="shared" si="41"/>
        <v>767000</v>
      </c>
      <c r="P111" s="9">
        <f t="shared" si="42"/>
        <v>0</v>
      </c>
      <c r="Q111" s="9">
        <f t="shared" si="52"/>
        <v>0</v>
      </c>
      <c r="R111" s="9">
        <f t="shared" si="43"/>
        <v>0</v>
      </c>
      <c r="S111" s="9">
        <f t="shared" si="44"/>
        <v>0</v>
      </c>
      <c r="T111" s="9">
        <f t="shared" si="45"/>
        <v>767000</v>
      </c>
      <c r="U111" s="9">
        <f t="shared" si="46"/>
        <v>0</v>
      </c>
      <c r="V111" s="9">
        <f t="shared" si="47"/>
        <v>0</v>
      </c>
      <c r="W111" s="9">
        <f t="shared" si="48"/>
        <v>0</v>
      </c>
      <c r="X111" s="9">
        <f t="shared" si="49"/>
        <v>0</v>
      </c>
      <c r="Y111" s="9">
        <f t="shared" si="50"/>
        <v>0</v>
      </c>
      <c r="Z111" s="9">
        <f t="shared" si="51"/>
        <v>0</v>
      </c>
      <c r="AB111" s="14">
        <f>SUMIFS($G:$G,$B:$B,B111,$E:$E,"Transferencia",$F:$F,"Zully")
+SUMIFS($G:$G,$B:$B,B111,$E:$E,"Datafono",$F:$F,"Zully")
+SUMIFS($G:$G,$B:$B,B111,$E:$E,"Credishop",$F:$F,"Zully")</f>
        <v>0</v>
      </c>
      <c r="AC111" s="14">
        <f>SUMIFS($G:$G,$B:$B,B111,$E:$E,"Transferencia",$F:$F,"Andrés")
+SUMIFS($G:$G,$B:$B,B111,$E:$E,"Datafono",$F:$F,"Andrés")
+SUMIFS($G:$G,$B:$B,B111,$E:$E,"Credishop",$F:$F,"Andrés")</f>
        <v>0</v>
      </c>
      <c r="AD111" s="14">
        <f>SUMIFS($G:$G,$B:$B,B111,$E:$E,"Transferencia",$F:$F,"Omar")
+SUMIFS($G:$G,$B:$B,B111,$E:$E,"Datafono",$F:$F,"Omar")
+SUMIFS($G:$G,$B:$B,B111,$E:$E,"Credishop",$F:$F,"Omar")</f>
        <v>767000</v>
      </c>
    </row>
    <row r="112" spans="1:30" hidden="1" x14ac:dyDescent="0.25">
      <c r="A112" s="4">
        <v>45712</v>
      </c>
      <c r="B112" s="4" t="s">
        <v>90</v>
      </c>
      <c r="C112" t="s">
        <v>76</v>
      </c>
      <c r="D112">
        <v>50918335</v>
      </c>
      <c r="E112" t="s">
        <v>7</v>
      </c>
      <c r="F112" t="s">
        <v>13</v>
      </c>
      <c r="G112" s="6">
        <v>140000</v>
      </c>
      <c r="M112" s="11" t="str">
        <f t="shared" si="39"/>
        <v/>
      </c>
      <c r="N112" s="9">
        <f t="shared" si="40"/>
        <v>280000</v>
      </c>
      <c r="O112" s="9">
        <f t="shared" si="41"/>
        <v>95000</v>
      </c>
      <c r="P112" s="9">
        <f t="shared" si="42"/>
        <v>0</v>
      </c>
      <c r="Q112" s="9">
        <f t="shared" si="52"/>
        <v>95000</v>
      </c>
      <c r="R112" s="9">
        <f t="shared" si="43"/>
        <v>0</v>
      </c>
      <c r="S112" s="9">
        <f t="shared" si="44"/>
        <v>0</v>
      </c>
      <c r="T112" s="9">
        <f t="shared" si="45"/>
        <v>0</v>
      </c>
      <c r="U112" s="9">
        <f t="shared" si="46"/>
        <v>0</v>
      </c>
      <c r="V112" s="9">
        <f t="shared" si="47"/>
        <v>0</v>
      </c>
      <c r="W112" s="9">
        <f t="shared" si="48"/>
        <v>0</v>
      </c>
      <c r="X112" s="9">
        <f t="shared" si="49"/>
        <v>0</v>
      </c>
      <c r="Y112" s="9">
        <f t="shared" si="50"/>
        <v>0</v>
      </c>
      <c r="Z112" s="9">
        <f t="shared" si="51"/>
        <v>0</v>
      </c>
      <c r="AB112" s="12">
        <f t="shared" si="53"/>
        <v>0</v>
      </c>
      <c r="AC112">
        <f t="shared" si="54"/>
        <v>95000</v>
      </c>
      <c r="AD112">
        <f t="shared" si="58"/>
        <v>767000</v>
      </c>
    </row>
    <row r="113" spans="1:30" hidden="1" x14ac:dyDescent="0.25">
      <c r="A113" s="4">
        <v>45719</v>
      </c>
      <c r="B113" s="4" t="s">
        <v>90</v>
      </c>
      <c r="C113" t="s">
        <v>76</v>
      </c>
      <c r="D113">
        <v>50918335</v>
      </c>
      <c r="E113" t="s">
        <v>7</v>
      </c>
      <c r="F113" t="s">
        <v>13</v>
      </c>
      <c r="G113" s="6">
        <v>140000</v>
      </c>
      <c r="M113" s="11" t="str">
        <f t="shared" si="39"/>
        <v/>
      </c>
      <c r="N113" s="9">
        <f t="shared" si="40"/>
        <v>280000</v>
      </c>
      <c r="O113" s="9">
        <f t="shared" si="41"/>
        <v>95000</v>
      </c>
      <c r="P113" s="9">
        <f t="shared" si="42"/>
        <v>0</v>
      </c>
      <c r="Q113" s="9">
        <f t="shared" si="52"/>
        <v>95000</v>
      </c>
      <c r="R113" s="9">
        <f t="shared" si="43"/>
        <v>0</v>
      </c>
      <c r="S113" s="9">
        <f t="shared" si="44"/>
        <v>0</v>
      </c>
      <c r="T113" s="9">
        <f t="shared" si="45"/>
        <v>0</v>
      </c>
      <c r="U113" s="9">
        <f t="shared" si="46"/>
        <v>0</v>
      </c>
      <c r="V113" s="9">
        <f t="shared" si="47"/>
        <v>0</v>
      </c>
      <c r="W113" s="9">
        <f t="shared" si="48"/>
        <v>0</v>
      </c>
      <c r="X113" s="9">
        <f t="shared" si="49"/>
        <v>0</v>
      </c>
      <c r="Y113" s="9">
        <f t="shared" si="50"/>
        <v>0</v>
      </c>
      <c r="Z113" s="9">
        <f t="shared" si="51"/>
        <v>0</v>
      </c>
      <c r="AB113" s="12">
        <f t="shared" si="53"/>
        <v>0</v>
      </c>
      <c r="AC113">
        <f t="shared" si="54"/>
        <v>95000</v>
      </c>
      <c r="AD113">
        <f t="shared" si="58"/>
        <v>767000</v>
      </c>
    </row>
    <row r="114" spans="1:30" x14ac:dyDescent="0.25">
      <c r="A114" s="4">
        <v>45722</v>
      </c>
      <c r="B114" s="4" t="s">
        <v>90</v>
      </c>
      <c r="C114" t="s">
        <v>76</v>
      </c>
      <c r="D114">
        <v>50918335</v>
      </c>
      <c r="E114" t="s">
        <v>8</v>
      </c>
      <c r="F114" t="s">
        <v>14</v>
      </c>
      <c r="G114" s="6">
        <v>95000</v>
      </c>
      <c r="H114" t="s">
        <v>19</v>
      </c>
      <c r="M114" s="11" t="str">
        <f t="shared" si="39"/>
        <v>Evangelina tordecilla</v>
      </c>
      <c r="N114" s="9">
        <f t="shared" si="40"/>
        <v>280000</v>
      </c>
      <c r="O114" s="9">
        <f t="shared" si="41"/>
        <v>95000</v>
      </c>
      <c r="P114" s="9">
        <f t="shared" si="42"/>
        <v>0</v>
      </c>
      <c r="Q114" s="9">
        <f t="shared" si="52"/>
        <v>95000</v>
      </c>
      <c r="R114" s="9">
        <f t="shared" si="43"/>
        <v>0</v>
      </c>
      <c r="S114" s="9">
        <f t="shared" si="44"/>
        <v>0</v>
      </c>
      <c r="T114" s="9">
        <f t="shared" si="45"/>
        <v>0</v>
      </c>
      <c r="U114" s="9">
        <f t="shared" si="46"/>
        <v>0</v>
      </c>
      <c r="V114" s="9">
        <f t="shared" si="47"/>
        <v>0</v>
      </c>
      <c r="W114" s="9">
        <f t="shared" si="48"/>
        <v>0</v>
      </c>
      <c r="X114" s="9">
        <f t="shared" si="49"/>
        <v>0</v>
      </c>
      <c r="Y114" s="9">
        <f t="shared" si="50"/>
        <v>0</v>
      </c>
      <c r="Z114" s="9">
        <f t="shared" si="51"/>
        <v>0</v>
      </c>
      <c r="AB114" s="14">
        <f t="shared" ref="AB114:AB115" si="77">SUMIFS($G:$G,$B:$B,B114,$E:$E,"Transferencia",$F:$F,"Zully")
+SUMIFS($G:$G,$B:$B,B114,$E:$E,"Datafono",$F:$F,"Zully")
+SUMIFS($G:$G,$B:$B,B114,$E:$E,"Credishop",$F:$F,"Zully")</f>
        <v>0</v>
      </c>
      <c r="AC114" s="14">
        <f t="shared" ref="AC114:AC115" si="78">SUMIFS($G:$G,$B:$B,B114,$E:$E,"Transferencia",$F:$F,"Andrés")
+SUMIFS($G:$G,$B:$B,B114,$E:$E,"Datafono",$F:$F,"Andrés")
+SUMIFS($G:$G,$B:$B,B114,$E:$E,"Credishop",$F:$F,"Andrés")</f>
        <v>95000</v>
      </c>
      <c r="AD114" s="14">
        <f t="shared" ref="AD114:AD115" si="79">SUMIFS($G:$G,$B:$B,B114,$E:$E,"Transferencia",$F:$F,"Omar")
+SUMIFS($G:$G,$B:$B,B114,$E:$E,"Datafono",$F:$F,"Omar")
+SUMIFS($G:$G,$B:$B,B114,$E:$E,"Credishop",$F:$F,"Omar")</f>
        <v>0</v>
      </c>
    </row>
    <row r="115" spans="1:30" x14ac:dyDescent="0.25">
      <c r="A115" s="4">
        <v>45734</v>
      </c>
      <c r="B115" s="4" t="s">
        <v>122</v>
      </c>
      <c r="C115" t="s">
        <v>45</v>
      </c>
      <c r="D115" s="8" t="s">
        <v>123</v>
      </c>
      <c r="E115" t="s">
        <v>27</v>
      </c>
      <c r="F115" t="s">
        <v>14</v>
      </c>
      <c r="G115" s="6">
        <v>210000</v>
      </c>
      <c r="H115" t="s">
        <v>19</v>
      </c>
      <c r="M115" s="11" t="str">
        <f t="shared" si="39"/>
        <v>Felipe Orme</v>
      </c>
      <c r="N115" s="9">
        <f t="shared" si="40"/>
        <v>0</v>
      </c>
      <c r="O115" s="9">
        <f t="shared" si="41"/>
        <v>0</v>
      </c>
      <c r="P115" s="9">
        <f t="shared" si="42"/>
        <v>210000</v>
      </c>
      <c r="Q115" s="9">
        <f t="shared" si="52"/>
        <v>0</v>
      </c>
      <c r="R115" s="9">
        <f t="shared" si="43"/>
        <v>0</v>
      </c>
      <c r="S115" s="9">
        <f t="shared" si="44"/>
        <v>0</v>
      </c>
      <c r="T115" s="9">
        <f t="shared" si="45"/>
        <v>0</v>
      </c>
      <c r="U115" s="9">
        <f t="shared" si="46"/>
        <v>0</v>
      </c>
      <c r="V115" s="9">
        <f t="shared" si="47"/>
        <v>0</v>
      </c>
      <c r="W115" s="9">
        <f t="shared" si="48"/>
        <v>0</v>
      </c>
      <c r="X115" s="9">
        <f t="shared" si="49"/>
        <v>0</v>
      </c>
      <c r="Y115" s="9">
        <f t="shared" si="50"/>
        <v>210000</v>
      </c>
      <c r="Z115" s="9">
        <f t="shared" si="51"/>
        <v>0</v>
      </c>
      <c r="AB115" s="14">
        <f t="shared" si="77"/>
        <v>0</v>
      </c>
      <c r="AC115" s="14">
        <f t="shared" si="78"/>
        <v>210000</v>
      </c>
      <c r="AD115" s="14">
        <f t="shared" si="79"/>
        <v>0</v>
      </c>
    </row>
    <row r="116" spans="1:30" hidden="1" x14ac:dyDescent="0.25">
      <c r="A116" s="4">
        <v>45777</v>
      </c>
      <c r="B116" s="4" t="s">
        <v>186</v>
      </c>
      <c r="C116" t="s">
        <v>76</v>
      </c>
      <c r="D116">
        <v>1022413107</v>
      </c>
      <c r="E116" t="s">
        <v>8</v>
      </c>
      <c r="F116" t="s">
        <v>119</v>
      </c>
      <c r="G116" s="6">
        <v>384000</v>
      </c>
      <c r="H116" t="s">
        <v>19</v>
      </c>
      <c r="M116" s="11" t="str">
        <f t="shared" si="39"/>
        <v/>
      </c>
      <c r="N116" s="9">
        <f t="shared" si="40"/>
        <v>0</v>
      </c>
      <c r="O116" s="9">
        <f t="shared" si="41"/>
        <v>865000</v>
      </c>
      <c r="P116" s="9">
        <f t="shared" si="42"/>
        <v>0</v>
      </c>
      <c r="Q116" s="9">
        <f t="shared" si="52"/>
        <v>0</v>
      </c>
      <c r="R116" s="9">
        <f t="shared" si="43"/>
        <v>0</v>
      </c>
      <c r="S116" s="9">
        <f t="shared" si="44"/>
        <v>0</v>
      </c>
      <c r="T116" s="9">
        <f t="shared" si="45"/>
        <v>865000</v>
      </c>
      <c r="U116" s="9">
        <f t="shared" si="46"/>
        <v>0</v>
      </c>
      <c r="V116" s="9">
        <f t="shared" si="47"/>
        <v>0</v>
      </c>
      <c r="W116" s="9">
        <f t="shared" si="48"/>
        <v>0</v>
      </c>
      <c r="X116" s="9">
        <f t="shared" si="49"/>
        <v>0</v>
      </c>
      <c r="Y116" s="9">
        <f t="shared" si="50"/>
        <v>0</v>
      </c>
      <c r="Z116" s="9">
        <f t="shared" si="51"/>
        <v>0</v>
      </c>
      <c r="AB116" s="12">
        <f t="shared" si="53"/>
        <v>0</v>
      </c>
      <c r="AC116">
        <f t="shared" si="54"/>
        <v>0</v>
      </c>
      <c r="AD116">
        <f t="shared" si="58"/>
        <v>0</v>
      </c>
    </row>
    <row r="117" spans="1:30" hidden="1" x14ac:dyDescent="0.25">
      <c r="A117" s="4">
        <v>45782</v>
      </c>
      <c r="B117" s="4" t="s">
        <v>186</v>
      </c>
      <c r="C117" t="s">
        <v>76</v>
      </c>
      <c r="D117">
        <v>1096183773</v>
      </c>
      <c r="E117" t="s">
        <v>8</v>
      </c>
      <c r="F117" t="s">
        <v>119</v>
      </c>
      <c r="G117" s="6">
        <v>400000</v>
      </c>
      <c r="H117" t="s">
        <v>19</v>
      </c>
      <c r="M117" s="11" t="str">
        <f t="shared" si="39"/>
        <v/>
      </c>
      <c r="N117" s="9">
        <f t="shared" si="40"/>
        <v>0</v>
      </c>
      <c r="O117" s="9">
        <f t="shared" si="41"/>
        <v>865000</v>
      </c>
      <c r="P117" s="9">
        <f t="shared" si="42"/>
        <v>0</v>
      </c>
      <c r="Q117" s="9">
        <f t="shared" si="52"/>
        <v>0</v>
      </c>
      <c r="R117" s="9">
        <f t="shared" si="43"/>
        <v>0</v>
      </c>
      <c r="S117" s="9">
        <f t="shared" si="44"/>
        <v>0</v>
      </c>
      <c r="T117" s="9">
        <f t="shared" si="45"/>
        <v>865000</v>
      </c>
      <c r="U117" s="9">
        <f t="shared" si="46"/>
        <v>0</v>
      </c>
      <c r="V117" s="9">
        <f t="shared" si="47"/>
        <v>0</v>
      </c>
      <c r="W117" s="9">
        <f t="shared" si="48"/>
        <v>0</v>
      </c>
      <c r="X117" s="9">
        <f t="shared" si="49"/>
        <v>0</v>
      </c>
      <c r="Y117" s="9">
        <f t="shared" si="50"/>
        <v>0</v>
      </c>
      <c r="Z117" s="9">
        <f t="shared" si="51"/>
        <v>0</v>
      </c>
      <c r="AB117" s="12">
        <f t="shared" si="53"/>
        <v>0</v>
      </c>
      <c r="AC117">
        <f t="shared" si="54"/>
        <v>0</v>
      </c>
      <c r="AD117">
        <f t="shared" si="58"/>
        <v>0</v>
      </c>
    </row>
    <row r="118" spans="1:30" x14ac:dyDescent="0.25">
      <c r="A118" s="4">
        <v>45785</v>
      </c>
      <c r="B118" s="4" t="s">
        <v>186</v>
      </c>
      <c r="C118" t="s">
        <v>113</v>
      </c>
      <c r="D118">
        <v>1096183773</v>
      </c>
      <c r="E118" t="s">
        <v>8</v>
      </c>
      <c r="F118" t="s">
        <v>119</v>
      </c>
      <c r="G118" s="6">
        <v>81000</v>
      </c>
      <c r="H118" t="s">
        <v>19</v>
      </c>
      <c r="M118" s="11" t="str">
        <f t="shared" si="39"/>
        <v>Fernanda Perez</v>
      </c>
      <c r="N118" s="9">
        <f t="shared" si="40"/>
        <v>0</v>
      </c>
      <c r="O118" s="9">
        <f t="shared" si="41"/>
        <v>865000</v>
      </c>
      <c r="P118" s="9">
        <f t="shared" si="42"/>
        <v>0</v>
      </c>
      <c r="Q118" s="9">
        <f t="shared" si="52"/>
        <v>0</v>
      </c>
      <c r="R118" s="9">
        <f t="shared" si="43"/>
        <v>0</v>
      </c>
      <c r="S118" s="9">
        <f t="shared" si="44"/>
        <v>0</v>
      </c>
      <c r="T118" s="9">
        <f t="shared" si="45"/>
        <v>865000</v>
      </c>
      <c r="U118" s="9">
        <f t="shared" si="46"/>
        <v>0</v>
      </c>
      <c r="V118" s="9">
        <f t="shared" si="47"/>
        <v>0</v>
      </c>
      <c r="W118" s="9">
        <f t="shared" si="48"/>
        <v>0</v>
      </c>
      <c r="X118" s="9">
        <f t="shared" si="49"/>
        <v>0</v>
      </c>
      <c r="Y118" s="9">
        <f t="shared" si="50"/>
        <v>0</v>
      </c>
      <c r="Z118" s="9">
        <f t="shared" si="51"/>
        <v>0</v>
      </c>
      <c r="AB118" s="14">
        <f>SUMIFS($G:$G,$B:$B,B118,$E:$E,"Transferencia",$F:$F,"Zully")
+SUMIFS($G:$G,$B:$B,B118,$E:$E,"Datafono",$F:$F,"Zully")
+SUMIFS($G:$G,$B:$B,B118,$E:$E,"Credishop",$F:$F,"Zully")</f>
        <v>0</v>
      </c>
      <c r="AC118" s="14">
        <f>SUMIFS($G:$G,$B:$B,B118,$E:$E,"Transferencia",$F:$F,"Andrés")
+SUMIFS($G:$G,$B:$B,B118,$E:$E,"Datafono",$F:$F,"Andrés")
+SUMIFS($G:$G,$B:$B,B118,$E:$E,"Credishop",$F:$F,"Andrés")</f>
        <v>0</v>
      </c>
      <c r="AD118" s="14">
        <f>SUMIFS($G:$G,$B:$B,B118,$E:$E,"Transferencia",$F:$F,"Omar")
+SUMIFS($G:$G,$B:$B,B118,$E:$E,"Datafono",$F:$F,"Omar")
+SUMIFS($G:$G,$B:$B,B118,$E:$E,"Credishop",$F:$F,"Omar")</f>
        <v>865000</v>
      </c>
    </row>
    <row r="119" spans="1:30" hidden="1" x14ac:dyDescent="0.25">
      <c r="A119" s="4">
        <v>45747</v>
      </c>
      <c r="B119" s="4" t="s">
        <v>144</v>
      </c>
      <c r="C119" t="s">
        <v>76</v>
      </c>
      <c r="D119">
        <v>1193146105</v>
      </c>
      <c r="E119" t="s">
        <v>8</v>
      </c>
      <c r="F119" t="s">
        <v>119</v>
      </c>
      <c r="G119" s="6">
        <v>1000000</v>
      </c>
      <c r="H119" t="s">
        <v>19</v>
      </c>
      <c r="M119" s="11" t="str">
        <f t="shared" si="39"/>
        <v/>
      </c>
      <c r="N119" s="9">
        <f t="shared" si="40"/>
        <v>248000</v>
      </c>
      <c r="O119" s="9">
        <f t="shared" si="41"/>
        <v>1000000</v>
      </c>
      <c r="P119" s="9">
        <f t="shared" si="42"/>
        <v>0</v>
      </c>
      <c r="Q119" s="9">
        <f t="shared" si="52"/>
        <v>0</v>
      </c>
      <c r="R119" s="9">
        <f t="shared" si="43"/>
        <v>0</v>
      </c>
      <c r="S119" s="9">
        <f t="shared" si="44"/>
        <v>0</v>
      </c>
      <c r="T119" s="9">
        <f t="shared" si="45"/>
        <v>1000000</v>
      </c>
      <c r="U119" s="9">
        <f t="shared" si="46"/>
        <v>0</v>
      </c>
      <c r="V119" s="9">
        <f t="shared" si="47"/>
        <v>0</v>
      </c>
      <c r="W119" s="9">
        <f t="shared" si="48"/>
        <v>0</v>
      </c>
      <c r="X119" s="9">
        <f t="shared" si="49"/>
        <v>0</v>
      </c>
      <c r="Y119" s="9">
        <f t="shared" si="50"/>
        <v>0</v>
      </c>
      <c r="Z119" s="9">
        <f t="shared" si="51"/>
        <v>0</v>
      </c>
      <c r="AB119" s="12">
        <f t="shared" si="53"/>
        <v>0</v>
      </c>
      <c r="AC119">
        <f t="shared" si="54"/>
        <v>0</v>
      </c>
      <c r="AD119">
        <f t="shared" si="58"/>
        <v>865000</v>
      </c>
    </row>
    <row r="120" spans="1:30" x14ac:dyDescent="0.25">
      <c r="A120" s="4">
        <v>45749</v>
      </c>
      <c r="B120" s="4" t="s">
        <v>144</v>
      </c>
      <c r="C120" t="s">
        <v>76</v>
      </c>
      <c r="D120">
        <v>1193146105</v>
      </c>
      <c r="E120" t="s">
        <v>7</v>
      </c>
      <c r="F120" t="s">
        <v>13</v>
      </c>
      <c r="G120" s="6">
        <v>248000</v>
      </c>
      <c r="M120" s="11" t="str">
        <f t="shared" si="39"/>
        <v>Ferney Yovany Gutierrez</v>
      </c>
      <c r="N120" s="9">
        <f t="shared" si="40"/>
        <v>248000</v>
      </c>
      <c r="O120" s="9">
        <f t="shared" si="41"/>
        <v>1000000</v>
      </c>
      <c r="P120" s="9">
        <f t="shared" si="42"/>
        <v>0</v>
      </c>
      <c r="Q120" s="9">
        <f t="shared" si="52"/>
        <v>0</v>
      </c>
      <c r="R120" s="9">
        <f t="shared" si="43"/>
        <v>0</v>
      </c>
      <c r="S120" s="9">
        <f t="shared" si="44"/>
        <v>0</v>
      </c>
      <c r="T120" s="9">
        <f t="shared" si="45"/>
        <v>1000000</v>
      </c>
      <c r="U120" s="9">
        <f t="shared" si="46"/>
        <v>0</v>
      </c>
      <c r="V120" s="9">
        <f t="shared" si="47"/>
        <v>0</v>
      </c>
      <c r="W120" s="9">
        <f t="shared" si="48"/>
        <v>0</v>
      </c>
      <c r="X120" s="9">
        <f t="shared" si="49"/>
        <v>0</v>
      </c>
      <c r="Y120" s="9">
        <f t="shared" si="50"/>
        <v>0</v>
      </c>
      <c r="Z120" s="9">
        <f t="shared" si="51"/>
        <v>0</v>
      </c>
      <c r="AB120" s="14">
        <f t="shared" ref="AB120:AB122" si="80">SUMIFS($G:$G,$B:$B,B120,$E:$E,"Transferencia",$F:$F,"Zully")
+SUMIFS($G:$G,$B:$B,B120,$E:$E,"Datafono",$F:$F,"Zully")
+SUMIFS($G:$G,$B:$B,B120,$E:$E,"Credishop",$F:$F,"Zully")</f>
        <v>0</v>
      </c>
      <c r="AC120" s="14">
        <f t="shared" ref="AC120:AC122" si="81">SUMIFS($G:$G,$B:$B,B120,$E:$E,"Transferencia",$F:$F,"Andrés")
+SUMIFS($G:$G,$B:$B,B120,$E:$E,"Datafono",$F:$F,"Andrés")
+SUMIFS($G:$G,$B:$B,B120,$E:$E,"Credishop",$F:$F,"Andrés")</f>
        <v>0</v>
      </c>
      <c r="AD120" s="14">
        <f t="shared" ref="AD120:AD122" si="82">SUMIFS($G:$G,$B:$B,B120,$E:$E,"Transferencia",$F:$F,"Omar")
+SUMIFS($G:$G,$B:$B,B120,$E:$E,"Datafono",$F:$F,"Omar")
+SUMIFS($G:$G,$B:$B,B120,$E:$E,"Credishop",$F:$F,"Omar")</f>
        <v>1000000</v>
      </c>
    </row>
    <row r="121" spans="1:30" x14ac:dyDescent="0.25">
      <c r="A121" s="4">
        <v>45687</v>
      </c>
      <c r="B121" s="4" t="s">
        <v>39</v>
      </c>
      <c r="C121" t="s">
        <v>18</v>
      </c>
      <c r="D121">
        <v>42338187</v>
      </c>
      <c r="E121" t="s">
        <v>27</v>
      </c>
      <c r="F121" t="s">
        <v>14</v>
      </c>
      <c r="G121" s="6">
        <v>299000</v>
      </c>
      <c r="H121" t="s">
        <v>19</v>
      </c>
      <c r="M121" s="11" t="str">
        <f t="shared" si="39"/>
        <v>Genesis Briseño</v>
      </c>
      <c r="N121" s="9">
        <f t="shared" si="40"/>
        <v>0</v>
      </c>
      <c r="O121" s="9">
        <f t="shared" si="41"/>
        <v>0</v>
      </c>
      <c r="P121" s="9">
        <f t="shared" si="42"/>
        <v>299000</v>
      </c>
      <c r="Q121" s="9">
        <f t="shared" si="52"/>
        <v>0</v>
      </c>
      <c r="R121" s="9">
        <f t="shared" si="43"/>
        <v>0</v>
      </c>
      <c r="S121" s="9">
        <f t="shared" si="44"/>
        <v>0</v>
      </c>
      <c r="T121" s="9">
        <f t="shared" si="45"/>
        <v>0</v>
      </c>
      <c r="U121" s="9">
        <f t="shared" si="46"/>
        <v>0</v>
      </c>
      <c r="V121" s="9">
        <f t="shared" si="47"/>
        <v>0</v>
      </c>
      <c r="W121" s="9">
        <f t="shared" si="48"/>
        <v>0</v>
      </c>
      <c r="X121" s="9">
        <f t="shared" si="49"/>
        <v>0</v>
      </c>
      <c r="Y121" s="9">
        <f t="shared" si="50"/>
        <v>299000</v>
      </c>
      <c r="Z121" s="9">
        <f t="shared" si="51"/>
        <v>0</v>
      </c>
      <c r="AB121" s="14">
        <f t="shared" si="80"/>
        <v>0</v>
      </c>
      <c r="AC121" s="14">
        <f t="shared" si="81"/>
        <v>299000</v>
      </c>
      <c r="AD121" s="14">
        <f t="shared" si="82"/>
        <v>0</v>
      </c>
    </row>
    <row r="122" spans="1:30" x14ac:dyDescent="0.25">
      <c r="A122" s="4">
        <v>45762</v>
      </c>
      <c r="B122" s="4" t="s">
        <v>169</v>
      </c>
      <c r="C122" t="s">
        <v>76</v>
      </c>
      <c r="D122">
        <v>32349382</v>
      </c>
      <c r="E122" t="s">
        <v>7</v>
      </c>
      <c r="F122" t="s">
        <v>13</v>
      </c>
      <c r="G122" s="6">
        <v>180000</v>
      </c>
      <c r="M122" s="11" t="str">
        <f t="shared" si="39"/>
        <v>Gloria Arroyave</v>
      </c>
      <c r="N122" s="9">
        <f t="shared" si="40"/>
        <v>180000</v>
      </c>
      <c r="O122" s="9">
        <f t="shared" si="41"/>
        <v>0</v>
      </c>
      <c r="P122" s="9">
        <f t="shared" si="42"/>
        <v>0</v>
      </c>
      <c r="Q122" s="9">
        <f t="shared" si="52"/>
        <v>0</v>
      </c>
      <c r="R122" s="9">
        <f t="shared" si="43"/>
        <v>0</v>
      </c>
      <c r="S122" s="9">
        <f t="shared" si="44"/>
        <v>0</v>
      </c>
      <c r="T122" s="9">
        <f t="shared" si="45"/>
        <v>0</v>
      </c>
      <c r="U122" s="9">
        <f t="shared" si="46"/>
        <v>0</v>
      </c>
      <c r="V122" s="9">
        <f t="shared" si="47"/>
        <v>0</v>
      </c>
      <c r="W122" s="9">
        <f t="shared" si="48"/>
        <v>0</v>
      </c>
      <c r="X122" s="9">
        <f t="shared" si="49"/>
        <v>0</v>
      </c>
      <c r="Y122" s="9">
        <f t="shared" si="50"/>
        <v>0</v>
      </c>
      <c r="Z122" s="9">
        <f t="shared" si="51"/>
        <v>0</v>
      </c>
      <c r="AB122" s="14">
        <f t="shared" si="80"/>
        <v>0</v>
      </c>
      <c r="AC122" s="14">
        <f t="shared" si="81"/>
        <v>0</v>
      </c>
      <c r="AD122" s="14">
        <f t="shared" si="82"/>
        <v>0</v>
      </c>
    </row>
    <row r="123" spans="1:30" hidden="1" x14ac:dyDescent="0.25">
      <c r="A123" s="4">
        <v>45775</v>
      </c>
      <c r="B123" s="4" t="s">
        <v>183</v>
      </c>
      <c r="C123" t="s">
        <v>76</v>
      </c>
      <c r="D123">
        <v>1002084277</v>
      </c>
      <c r="E123" t="s">
        <v>8</v>
      </c>
      <c r="F123" t="s">
        <v>119</v>
      </c>
      <c r="G123" s="6">
        <v>299000</v>
      </c>
      <c r="H123" t="s">
        <v>19</v>
      </c>
      <c r="M123" s="11" t="str">
        <f t="shared" si="39"/>
        <v/>
      </c>
      <c r="N123" s="9">
        <f t="shared" si="40"/>
        <v>0</v>
      </c>
      <c r="O123" s="9">
        <f t="shared" si="41"/>
        <v>698000</v>
      </c>
      <c r="P123" s="9">
        <f t="shared" si="42"/>
        <v>0</v>
      </c>
      <c r="Q123" s="9">
        <f t="shared" si="52"/>
        <v>399000</v>
      </c>
      <c r="R123" s="9">
        <f t="shared" si="43"/>
        <v>0</v>
      </c>
      <c r="S123" s="9">
        <f t="shared" si="44"/>
        <v>0</v>
      </c>
      <c r="T123" s="9">
        <f t="shared" si="45"/>
        <v>299000</v>
      </c>
      <c r="U123" s="9">
        <f t="shared" si="46"/>
        <v>0</v>
      </c>
      <c r="V123" s="9">
        <f t="shared" si="47"/>
        <v>0</v>
      </c>
      <c r="W123" s="9">
        <f t="shared" si="48"/>
        <v>0</v>
      </c>
      <c r="X123" s="9">
        <f t="shared" si="49"/>
        <v>0</v>
      </c>
      <c r="Y123" s="9">
        <f t="shared" si="50"/>
        <v>0</v>
      </c>
      <c r="Z123" s="9">
        <f t="shared" si="51"/>
        <v>0</v>
      </c>
      <c r="AB123" s="12">
        <f t="shared" si="53"/>
        <v>0</v>
      </c>
      <c r="AC123">
        <f t="shared" si="54"/>
        <v>399000</v>
      </c>
      <c r="AD123">
        <f t="shared" si="58"/>
        <v>0</v>
      </c>
    </row>
    <row r="124" spans="1:30" x14ac:dyDescent="0.25">
      <c r="A124" s="4">
        <v>45808</v>
      </c>
      <c r="B124" s="4" t="s">
        <v>183</v>
      </c>
      <c r="C124" t="s">
        <v>76</v>
      </c>
      <c r="D124">
        <v>1002084277</v>
      </c>
      <c r="E124" t="s">
        <v>8</v>
      </c>
      <c r="F124" t="s">
        <v>14</v>
      </c>
      <c r="G124" s="6">
        <v>399000</v>
      </c>
      <c r="H124" t="s">
        <v>19</v>
      </c>
      <c r="M124" s="11" t="str">
        <f t="shared" si="39"/>
        <v>Griselda Giraldo</v>
      </c>
      <c r="N124" s="9">
        <f t="shared" si="40"/>
        <v>0</v>
      </c>
      <c r="O124" s="9">
        <f t="shared" si="41"/>
        <v>698000</v>
      </c>
      <c r="P124" s="9">
        <f t="shared" si="42"/>
        <v>0</v>
      </c>
      <c r="Q124" s="9">
        <f t="shared" si="52"/>
        <v>399000</v>
      </c>
      <c r="R124" s="9">
        <f t="shared" si="43"/>
        <v>0</v>
      </c>
      <c r="S124" s="9">
        <f t="shared" si="44"/>
        <v>0</v>
      </c>
      <c r="T124" s="9">
        <f t="shared" si="45"/>
        <v>299000</v>
      </c>
      <c r="U124" s="9">
        <f t="shared" si="46"/>
        <v>0</v>
      </c>
      <c r="V124" s="9">
        <f t="shared" si="47"/>
        <v>0</v>
      </c>
      <c r="W124" s="9">
        <f t="shared" si="48"/>
        <v>0</v>
      </c>
      <c r="X124" s="9">
        <f t="shared" si="49"/>
        <v>0</v>
      </c>
      <c r="Y124" s="9">
        <f t="shared" si="50"/>
        <v>0</v>
      </c>
      <c r="Z124" s="9">
        <f t="shared" si="51"/>
        <v>0</v>
      </c>
      <c r="AB124" s="14">
        <f>SUMIFS($G:$G,$B:$B,B124,$E:$E,"Transferencia",$F:$F,"Zully")
+SUMIFS($G:$G,$B:$B,B124,$E:$E,"Datafono",$F:$F,"Zully")
+SUMIFS($G:$G,$B:$B,B124,$E:$E,"Credishop",$F:$F,"Zully")</f>
        <v>0</v>
      </c>
      <c r="AC124" s="14">
        <f>SUMIFS($G:$G,$B:$B,B124,$E:$E,"Transferencia",$F:$F,"Andrés")
+SUMIFS($G:$G,$B:$B,B124,$E:$E,"Datafono",$F:$F,"Andrés")
+SUMIFS($G:$G,$B:$B,B124,$E:$E,"Credishop",$F:$F,"Andrés")</f>
        <v>399000</v>
      </c>
      <c r="AD124" s="14">
        <f>SUMIFS($G:$G,$B:$B,B124,$E:$E,"Transferencia",$F:$F,"Omar")
+SUMIFS($G:$G,$B:$B,B124,$E:$E,"Datafono",$F:$F,"Omar")
+SUMIFS($G:$G,$B:$B,B124,$E:$E,"Credishop",$F:$F,"Omar")</f>
        <v>299000</v>
      </c>
    </row>
    <row r="125" spans="1:30" hidden="1" x14ac:dyDescent="0.25">
      <c r="A125" s="4">
        <v>45703</v>
      </c>
      <c r="B125" s="4" t="s">
        <v>73</v>
      </c>
      <c r="C125" t="s">
        <v>74</v>
      </c>
      <c r="D125">
        <v>1236262</v>
      </c>
      <c r="E125" t="s">
        <v>8</v>
      </c>
      <c r="F125" t="s">
        <v>14</v>
      </c>
      <c r="G125" s="6">
        <v>299000</v>
      </c>
      <c r="H125" t="s">
        <v>19</v>
      </c>
      <c r="M125" s="11" t="str">
        <f t="shared" si="39"/>
        <v/>
      </c>
      <c r="N125" s="9">
        <f t="shared" si="40"/>
        <v>0</v>
      </c>
      <c r="O125" s="9">
        <f t="shared" si="41"/>
        <v>1934000</v>
      </c>
      <c r="P125" s="9">
        <f t="shared" si="42"/>
        <v>0</v>
      </c>
      <c r="Q125" s="9">
        <f t="shared" si="52"/>
        <v>1934000</v>
      </c>
      <c r="R125" s="9">
        <f t="shared" si="43"/>
        <v>0</v>
      </c>
      <c r="S125" s="9">
        <f t="shared" si="44"/>
        <v>0</v>
      </c>
      <c r="T125" s="9">
        <f t="shared" si="45"/>
        <v>0</v>
      </c>
      <c r="U125" s="9">
        <f t="shared" si="46"/>
        <v>0</v>
      </c>
      <c r="V125" s="9">
        <f t="shared" si="47"/>
        <v>0</v>
      </c>
      <c r="W125" s="9">
        <f t="shared" si="48"/>
        <v>0</v>
      </c>
      <c r="X125" s="9">
        <f t="shared" si="49"/>
        <v>0</v>
      </c>
      <c r="Y125" s="9">
        <f t="shared" si="50"/>
        <v>0</v>
      </c>
      <c r="Z125" s="9">
        <f t="shared" si="51"/>
        <v>0</v>
      </c>
      <c r="AB125" s="12">
        <f t="shared" si="53"/>
        <v>0</v>
      </c>
      <c r="AC125">
        <f t="shared" si="54"/>
        <v>1934000</v>
      </c>
      <c r="AD125">
        <f t="shared" si="58"/>
        <v>299000</v>
      </c>
    </row>
    <row r="126" spans="1:30" hidden="1" x14ac:dyDescent="0.25">
      <c r="A126" s="4">
        <v>45707</v>
      </c>
      <c r="B126" s="4" t="s">
        <v>73</v>
      </c>
      <c r="C126" t="s">
        <v>74</v>
      </c>
      <c r="D126">
        <v>1236262</v>
      </c>
      <c r="E126" t="s">
        <v>8</v>
      </c>
      <c r="F126" t="s">
        <v>14</v>
      </c>
      <c r="G126" s="6">
        <v>180000</v>
      </c>
      <c r="H126" t="s">
        <v>19</v>
      </c>
      <c r="M126" s="11" t="str">
        <f t="shared" si="39"/>
        <v/>
      </c>
      <c r="N126" s="9">
        <f t="shared" si="40"/>
        <v>0</v>
      </c>
      <c r="O126" s="9">
        <f t="shared" si="41"/>
        <v>1934000</v>
      </c>
      <c r="P126" s="9">
        <f t="shared" si="42"/>
        <v>0</v>
      </c>
      <c r="Q126" s="9">
        <f t="shared" si="52"/>
        <v>1934000</v>
      </c>
      <c r="R126" s="9">
        <f t="shared" si="43"/>
        <v>0</v>
      </c>
      <c r="S126" s="9">
        <f t="shared" si="44"/>
        <v>0</v>
      </c>
      <c r="T126" s="9">
        <f t="shared" si="45"/>
        <v>0</v>
      </c>
      <c r="U126" s="9">
        <f t="shared" si="46"/>
        <v>0</v>
      </c>
      <c r="V126" s="9">
        <f t="shared" si="47"/>
        <v>0</v>
      </c>
      <c r="W126" s="9">
        <f t="shared" si="48"/>
        <v>0</v>
      </c>
      <c r="X126" s="9">
        <f t="shared" si="49"/>
        <v>0</v>
      </c>
      <c r="Y126" s="9">
        <f t="shared" si="50"/>
        <v>0</v>
      </c>
      <c r="Z126" s="9">
        <f t="shared" si="51"/>
        <v>0</v>
      </c>
      <c r="AB126" s="12">
        <f t="shared" si="53"/>
        <v>0</v>
      </c>
      <c r="AC126">
        <f t="shared" si="54"/>
        <v>1934000</v>
      </c>
      <c r="AD126">
        <f t="shared" si="58"/>
        <v>299000</v>
      </c>
    </row>
    <row r="127" spans="1:30" hidden="1" x14ac:dyDescent="0.25">
      <c r="A127" s="4">
        <v>45710</v>
      </c>
      <c r="B127" s="4" t="s">
        <v>73</v>
      </c>
      <c r="C127" t="s">
        <v>74</v>
      </c>
      <c r="D127">
        <v>1236262</v>
      </c>
      <c r="E127" t="s">
        <v>8</v>
      </c>
      <c r="F127" t="s">
        <v>14</v>
      </c>
      <c r="G127" s="6">
        <v>180000</v>
      </c>
      <c r="H127" t="s">
        <v>19</v>
      </c>
      <c r="M127" s="11" t="str">
        <f t="shared" si="39"/>
        <v/>
      </c>
      <c r="N127" s="9">
        <f t="shared" si="40"/>
        <v>0</v>
      </c>
      <c r="O127" s="9">
        <f t="shared" si="41"/>
        <v>1934000</v>
      </c>
      <c r="P127" s="9">
        <f t="shared" si="42"/>
        <v>0</v>
      </c>
      <c r="Q127" s="9">
        <f t="shared" si="52"/>
        <v>1934000</v>
      </c>
      <c r="R127" s="9">
        <f t="shared" si="43"/>
        <v>0</v>
      </c>
      <c r="S127" s="9">
        <f t="shared" si="44"/>
        <v>0</v>
      </c>
      <c r="T127" s="9">
        <f t="shared" si="45"/>
        <v>0</v>
      </c>
      <c r="U127" s="9">
        <f t="shared" si="46"/>
        <v>0</v>
      </c>
      <c r="V127" s="9">
        <f t="shared" si="47"/>
        <v>0</v>
      </c>
      <c r="W127" s="9">
        <f t="shared" si="48"/>
        <v>0</v>
      </c>
      <c r="X127" s="9">
        <f t="shared" si="49"/>
        <v>0</v>
      </c>
      <c r="Y127" s="9">
        <f t="shared" si="50"/>
        <v>0</v>
      </c>
      <c r="Z127" s="9">
        <f t="shared" si="51"/>
        <v>0</v>
      </c>
      <c r="AB127" s="12">
        <f t="shared" si="53"/>
        <v>0</v>
      </c>
      <c r="AC127">
        <f t="shared" si="54"/>
        <v>1934000</v>
      </c>
      <c r="AD127">
        <f t="shared" si="58"/>
        <v>0</v>
      </c>
    </row>
    <row r="128" spans="1:30" hidden="1" x14ac:dyDescent="0.25">
      <c r="A128" s="4">
        <v>45710</v>
      </c>
      <c r="B128" s="4" t="s">
        <v>73</v>
      </c>
      <c r="C128" t="s">
        <v>74</v>
      </c>
      <c r="D128">
        <v>1236262</v>
      </c>
      <c r="E128" t="s">
        <v>8</v>
      </c>
      <c r="F128" t="s">
        <v>14</v>
      </c>
      <c r="G128" s="6">
        <v>50000</v>
      </c>
      <c r="H128" t="s">
        <v>19</v>
      </c>
      <c r="M128" s="11" t="str">
        <f t="shared" si="39"/>
        <v/>
      </c>
      <c r="N128" s="9">
        <f t="shared" si="40"/>
        <v>0</v>
      </c>
      <c r="O128" s="9">
        <f t="shared" si="41"/>
        <v>1934000</v>
      </c>
      <c r="P128" s="9">
        <f t="shared" si="42"/>
        <v>0</v>
      </c>
      <c r="Q128" s="9">
        <f t="shared" si="52"/>
        <v>1934000</v>
      </c>
      <c r="R128" s="9">
        <f t="shared" si="43"/>
        <v>0</v>
      </c>
      <c r="S128" s="9">
        <f t="shared" si="44"/>
        <v>0</v>
      </c>
      <c r="T128" s="9">
        <f t="shared" si="45"/>
        <v>0</v>
      </c>
      <c r="U128" s="9">
        <f t="shared" si="46"/>
        <v>0</v>
      </c>
      <c r="V128" s="9">
        <f t="shared" si="47"/>
        <v>0</v>
      </c>
      <c r="W128" s="9">
        <f t="shared" si="48"/>
        <v>0</v>
      </c>
      <c r="X128" s="9">
        <f t="shared" si="49"/>
        <v>0</v>
      </c>
      <c r="Y128" s="9">
        <f t="shared" si="50"/>
        <v>0</v>
      </c>
      <c r="Z128" s="9">
        <f t="shared" si="51"/>
        <v>0</v>
      </c>
      <c r="AB128" s="12">
        <f t="shared" si="53"/>
        <v>0</v>
      </c>
      <c r="AC128">
        <f t="shared" si="54"/>
        <v>1934000</v>
      </c>
      <c r="AD128">
        <f t="shared" si="58"/>
        <v>0</v>
      </c>
    </row>
    <row r="129" spans="1:30" hidden="1" x14ac:dyDescent="0.25">
      <c r="A129" s="4">
        <v>45715</v>
      </c>
      <c r="B129" s="4" t="s">
        <v>73</v>
      </c>
      <c r="C129" t="s">
        <v>74</v>
      </c>
      <c r="D129">
        <v>1236262</v>
      </c>
      <c r="E129" t="s">
        <v>8</v>
      </c>
      <c r="F129" t="s">
        <v>14</v>
      </c>
      <c r="G129" s="6">
        <v>578000</v>
      </c>
      <c r="H129" t="s">
        <v>19</v>
      </c>
      <c r="M129" s="11" t="str">
        <f t="shared" si="39"/>
        <v/>
      </c>
      <c r="N129" s="9">
        <f t="shared" si="40"/>
        <v>0</v>
      </c>
      <c r="O129" s="9">
        <f t="shared" si="41"/>
        <v>1934000</v>
      </c>
      <c r="P129" s="9">
        <f t="shared" si="42"/>
        <v>0</v>
      </c>
      <c r="Q129" s="9">
        <f t="shared" si="52"/>
        <v>1934000</v>
      </c>
      <c r="R129" s="9">
        <f t="shared" si="43"/>
        <v>0</v>
      </c>
      <c r="S129" s="9">
        <f t="shared" si="44"/>
        <v>0</v>
      </c>
      <c r="T129" s="9">
        <f t="shared" si="45"/>
        <v>0</v>
      </c>
      <c r="U129" s="9">
        <f t="shared" si="46"/>
        <v>0</v>
      </c>
      <c r="V129" s="9">
        <f t="shared" si="47"/>
        <v>0</v>
      </c>
      <c r="W129" s="9">
        <f t="shared" si="48"/>
        <v>0</v>
      </c>
      <c r="X129" s="9">
        <f t="shared" si="49"/>
        <v>0</v>
      </c>
      <c r="Y129" s="9">
        <f t="shared" si="50"/>
        <v>0</v>
      </c>
      <c r="Z129" s="9">
        <f t="shared" si="51"/>
        <v>0</v>
      </c>
      <c r="AB129" s="12">
        <f t="shared" si="53"/>
        <v>0</v>
      </c>
      <c r="AC129">
        <f t="shared" si="54"/>
        <v>1934000</v>
      </c>
      <c r="AD129">
        <f t="shared" si="58"/>
        <v>0</v>
      </c>
    </row>
    <row r="130" spans="1:30" x14ac:dyDescent="0.25">
      <c r="A130" s="4">
        <v>45731</v>
      </c>
      <c r="B130" s="4" t="s">
        <v>73</v>
      </c>
      <c r="C130" t="s">
        <v>74</v>
      </c>
      <c r="D130">
        <v>1236262</v>
      </c>
      <c r="E130" t="s">
        <v>8</v>
      </c>
      <c r="F130" t="s">
        <v>14</v>
      </c>
      <c r="G130" s="6">
        <v>647000</v>
      </c>
      <c r="H130" t="s">
        <v>19</v>
      </c>
      <c r="M130" s="11" t="str">
        <f t="shared" ref="M130:M193" si="83">IF(B130&lt;&gt;B131,B130,"")</f>
        <v>Hector Daniel Lopez</v>
      </c>
      <c r="N130" s="9">
        <f t="shared" ref="N130:N193" si="84">SUMIFS($G:$G, $B:$B, B130, $E:$E, "Efectivo")</f>
        <v>0</v>
      </c>
      <c r="O130" s="9">
        <f t="shared" ref="O130:O193" si="85">SUMIFS($G:$G, $B:$B, B130, $E:$E, "Transferencia")</f>
        <v>1934000</v>
      </c>
      <c r="P130" s="9">
        <f t="shared" ref="P130:P193" si="86">SUMIFS($G:$G, $B:$B, B130, $E:$E, "Datafono")</f>
        <v>0</v>
      </c>
      <c r="Q130" s="9">
        <f t="shared" si="52"/>
        <v>1934000</v>
      </c>
      <c r="R130" s="9">
        <f t="shared" ref="R130:R193" si="87">SUMIFS($G:$G, $B:$B, B130, $E:$E, "Credishop")</f>
        <v>0</v>
      </c>
      <c r="S130" s="9">
        <f t="shared" ref="S130:S193" si="88">SUMIFS($G:$G, $B:$B, B130, $E:$E, "Transferencia", $F:$F, "Zully")</f>
        <v>0</v>
      </c>
      <c r="T130" s="9">
        <f t="shared" ref="T130:T193" si="89">SUMIFS($G:$G, $B:$B, B130, $E:$E, "Transferencia", $F:$F, "Omar")</f>
        <v>0</v>
      </c>
      <c r="U130" s="9">
        <f t="shared" ref="U130:U193" si="90">SUMIFS($G:$G, $B:$B, B130, $E:$E, "Datafono", $F:$F, "Zully")</f>
        <v>0</v>
      </c>
      <c r="V130" s="9">
        <f t="shared" ref="V130:V193" si="91">SUMIFS($G:$G, $B:$B, B130, $E:$E, "Datafono", $F:$F, "Omar")</f>
        <v>0</v>
      </c>
      <c r="W130" s="9">
        <f t="shared" ref="W130:W193" si="92">SUMIFS($G:$G, $B:$B, B130, $E:$E, "Credishop", $F:$F, "Zully")</f>
        <v>0</v>
      </c>
      <c r="X130" s="9">
        <f t="shared" ref="X130:X193" si="93">SUMIFS($G:$G, $B:$B, B130, $E:$E, "Credishop", $F:$F, "Omar")</f>
        <v>0</v>
      </c>
      <c r="Y130" s="9">
        <f t="shared" ref="Y130:Y193" si="94">SUMIFS($G:$G, $B:$B, B130, $E:$E, "Datafono", $F:$F, "Andrés")</f>
        <v>0</v>
      </c>
      <c r="Z130" s="9">
        <f t="shared" ref="Z130:Z193" si="95">SUMIFS($G:$G, $B:$B, B130, $E:$E, "Credishop", $F:$F, "Andrés")</f>
        <v>0</v>
      </c>
      <c r="AB130" s="14">
        <f>SUMIFS($G:$G,$B:$B,B130,$E:$E,"Transferencia",$F:$F,"Zully")
+SUMIFS($G:$G,$B:$B,B130,$E:$E,"Datafono",$F:$F,"Zully")
+SUMIFS($G:$G,$B:$B,B130,$E:$E,"Credishop",$F:$F,"Zully")</f>
        <v>0</v>
      </c>
      <c r="AC130" s="14">
        <f>SUMIFS($G:$G,$B:$B,B130,$E:$E,"Transferencia",$F:$F,"Andrés")
+SUMIFS($G:$G,$B:$B,B130,$E:$E,"Datafono",$F:$F,"Andrés")
+SUMIFS($G:$G,$B:$B,B130,$E:$E,"Credishop",$F:$F,"Andrés")</f>
        <v>1934000</v>
      </c>
      <c r="AD130" s="14">
        <f>SUMIFS($G:$G,$B:$B,B130,$E:$E,"Transferencia",$F:$F,"Omar")
+SUMIFS($G:$G,$B:$B,B130,$E:$E,"Datafono",$F:$F,"Omar")
+SUMIFS($G:$G,$B:$B,B130,$E:$E,"Credishop",$F:$F,"Omar")</f>
        <v>0</v>
      </c>
    </row>
    <row r="131" spans="1:30" hidden="1" x14ac:dyDescent="0.25">
      <c r="A131" s="4">
        <v>45738</v>
      </c>
      <c r="B131" s="4" t="s">
        <v>133</v>
      </c>
      <c r="C131" t="s">
        <v>76</v>
      </c>
      <c r="D131">
        <v>84452490</v>
      </c>
      <c r="E131" t="s">
        <v>8</v>
      </c>
      <c r="F131" t="s">
        <v>119</v>
      </c>
      <c r="G131" s="6">
        <v>345000</v>
      </c>
      <c r="H131" t="s">
        <v>19</v>
      </c>
      <c r="M131" s="11" t="str">
        <f t="shared" si="83"/>
        <v/>
      </c>
      <c r="N131" s="9">
        <f t="shared" si="84"/>
        <v>10000</v>
      </c>
      <c r="O131" s="9">
        <f t="shared" si="85"/>
        <v>345000</v>
      </c>
      <c r="P131" s="9">
        <f t="shared" si="86"/>
        <v>180000</v>
      </c>
      <c r="Q131" s="9">
        <f t="shared" ref="Q131:Q194" si="96">SUMIFS($G:$G, $B:$B, B131, $E:$E, "Transferencia", $F:$F, "Andrés")</f>
        <v>0</v>
      </c>
      <c r="R131" s="9">
        <f t="shared" si="87"/>
        <v>0</v>
      </c>
      <c r="S131" s="9">
        <f t="shared" si="88"/>
        <v>0</v>
      </c>
      <c r="T131" s="9">
        <f t="shared" si="89"/>
        <v>345000</v>
      </c>
      <c r="U131" s="9">
        <f t="shared" si="90"/>
        <v>0</v>
      </c>
      <c r="V131" s="9">
        <f t="shared" si="91"/>
        <v>0</v>
      </c>
      <c r="W131" s="9">
        <f t="shared" si="92"/>
        <v>0</v>
      </c>
      <c r="X131" s="9">
        <f t="shared" si="93"/>
        <v>0</v>
      </c>
      <c r="Y131" s="9">
        <f t="shared" si="94"/>
        <v>180000</v>
      </c>
      <c r="Z131" s="9">
        <f t="shared" si="95"/>
        <v>0</v>
      </c>
      <c r="AB131" s="12">
        <f t="shared" ref="AB131:AB194" si="97">SUMIFS($G:$G,$B:$B,B132,$E:$E,"Transferencia",$F:$F,"Zully")
+SUMIFS($G:$G,$B:$B,B132,$E:$E,"Credishop",$F:$F,"Zully")
+SUMIFS($G:$G,$B:$B,B132,$E:$E,"Datafono",$F:$F,"Zully")</f>
        <v>0</v>
      </c>
      <c r="AC131">
        <f t="shared" ref="AC131:AC194" si="98">SUMIFS($G:$G,$B:$B,B132,$E:$E,"Transferencia",$F:$F,"Andrés")</f>
        <v>0</v>
      </c>
      <c r="AD131">
        <f t="shared" si="58"/>
        <v>0</v>
      </c>
    </row>
    <row r="132" spans="1:30" hidden="1" x14ac:dyDescent="0.25">
      <c r="A132" s="4">
        <v>45738</v>
      </c>
      <c r="B132" s="4" t="s">
        <v>133</v>
      </c>
      <c r="C132" t="s">
        <v>76</v>
      </c>
      <c r="D132">
        <v>84452490</v>
      </c>
      <c r="E132" t="s">
        <v>7</v>
      </c>
      <c r="F132" t="s">
        <v>13</v>
      </c>
      <c r="G132" s="6">
        <v>10000</v>
      </c>
      <c r="M132" s="11" t="str">
        <f t="shared" si="83"/>
        <v/>
      </c>
      <c r="N132" s="9">
        <f t="shared" si="84"/>
        <v>10000</v>
      </c>
      <c r="O132" s="9">
        <f t="shared" si="85"/>
        <v>345000</v>
      </c>
      <c r="P132" s="9">
        <f t="shared" si="86"/>
        <v>180000</v>
      </c>
      <c r="Q132" s="9">
        <f t="shared" si="96"/>
        <v>0</v>
      </c>
      <c r="R132" s="9">
        <f t="shared" si="87"/>
        <v>0</v>
      </c>
      <c r="S132" s="9">
        <f t="shared" si="88"/>
        <v>0</v>
      </c>
      <c r="T132" s="9">
        <f t="shared" si="89"/>
        <v>345000</v>
      </c>
      <c r="U132" s="9">
        <f t="shared" si="90"/>
        <v>0</v>
      </c>
      <c r="V132" s="9">
        <f t="shared" si="91"/>
        <v>0</v>
      </c>
      <c r="W132" s="9">
        <f t="shared" si="92"/>
        <v>0</v>
      </c>
      <c r="X132" s="9">
        <f t="shared" si="93"/>
        <v>0</v>
      </c>
      <c r="Y132" s="9">
        <f t="shared" si="94"/>
        <v>180000</v>
      </c>
      <c r="Z132" s="9">
        <f t="shared" si="95"/>
        <v>0</v>
      </c>
      <c r="AB132" s="12">
        <f t="shared" si="97"/>
        <v>0</v>
      </c>
      <c r="AC132">
        <f t="shared" si="98"/>
        <v>0</v>
      </c>
      <c r="AD132">
        <f t="shared" si="58"/>
        <v>0</v>
      </c>
    </row>
    <row r="133" spans="1:30" x14ac:dyDescent="0.25">
      <c r="A133" s="4">
        <v>45761</v>
      </c>
      <c r="B133" s="4" t="s">
        <v>133</v>
      </c>
      <c r="C133" t="s">
        <v>76</v>
      </c>
      <c r="D133">
        <v>84452490</v>
      </c>
      <c r="E133" t="s">
        <v>27</v>
      </c>
      <c r="F133" t="s">
        <v>14</v>
      </c>
      <c r="G133" s="6">
        <v>180000</v>
      </c>
      <c r="H133" t="s">
        <v>19</v>
      </c>
      <c r="M133" s="11" t="str">
        <f t="shared" si="83"/>
        <v>Hosman Mesa</v>
      </c>
      <c r="N133" s="9">
        <f t="shared" si="84"/>
        <v>10000</v>
      </c>
      <c r="O133" s="9">
        <f t="shared" si="85"/>
        <v>345000</v>
      </c>
      <c r="P133" s="9">
        <f t="shared" si="86"/>
        <v>180000</v>
      </c>
      <c r="Q133" s="9">
        <f t="shared" si="96"/>
        <v>0</v>
      </c>
      <c r="R133" s="9">
        <f t="shared" si="87"/>
        <v>0</v>
      </c>
      <c r="S133" s="9">
        <f t="shared" si="88"/>
        <v>0</v>
      </c>
      <c r="T133" s="9">
        <f t="shared" si="89"/>
        <v>345000</v>
      </c>
      <c r="U133" s="9">
        <f t="shared" si="90"/>
        <v>0</v>
      </c>
      <c r="V133" s="9">
        <f t="shared" si="91"/>
        <v>0</v>
      </c>
      <c r="W133" s="9">
        <f t="shared" si="92"/>
        <v>0</v>
      </c>
      <c r="X133" s="9">
        <f t="shared" si="93"/>
        <v>0</v>
      </c>
      <c r="Y133" s="9">
        <f t="shared" si="94"/>
        <v>180000</v>
      </c>
      <c r="Z133" s="9">
        <f t="shared" si="95"/>
        <v>0</v>
      </c>
      <c r="AB133" s="14">
        <f t="shared" ref="AB133:AB134" si="99">SUMIFS($G:$G,$B:$B,B133,$E:$E,"Transferencia",$F:$F,"Zully")
+SUMIFS($G:$G,$B:$B,B133,$E:$E,"Datafono",$F:$F,"Zully")
+SUMIFS($G:$G,$B:$B,B133,$E:$E,"Credishop",$F:$F,"Zully")</f>
        <v>0</v>
      </c>
      <c r="AC133" s="14">
        <f t="shared" ref="AC133:AC134" si="100">SUMIFS($G:$G,$B:$B,B133,$E:$E,"Transferencia",$F:$F,"Andrés")
+SUMIFS($G:$G,$B:$B,B133,$E:$E,"Datafono",$F:$F,"Andrés")
+SUMIFS($G:$G,$B:$B,B133,$E:$E,"Credishop",$F:$F,"Andrés")</f>
        <v>180000</v>
      </c>
      <c r="AD133" s="14">
        <f t="shared" ref="AD133:AD134" si="101">SUMIFS($G:$G,$B:$B,B133,$E:$E,"Transferencia",$F:$F,"Omar")
+SUMIFS($G:$G,$B:$B,B133,$E:$E,"Datafono",$F:$F,"Omar")
+SUMIFS($G:$G,$B:$B,B133,$E:$E,"Credishop",$F:$F,"Omar")</f>
        <v>345000</v>
      </c>
    </row>
    <row r="134" spans="1:30" x14ac:dyDescent="0.25">
      <c r="A134" s="4">
        <v>45791</v>
      </c>
      <c r="B134" s="4" t="s">
        <v>205</v>
      </c>
      <c r="C134" t="s">
        <v>76</v>
      </c>
      <c r="D134">
        <v>1035972201</v>
      </c>
      <c r="E134" t="s">
        <v>7</v>
      </c>
      <c r="F134" t="s">
        <v>13</v>
      </c>
      <c r="G134" s="6">
        <v>690000</v>
      </c>
      <c r="M134" s="11" t="str">
        <f t="shared" si="83"/>
        <v>Isabela Velez</v>
      </c>
      <c r="N134" s="9">
        <f t="shared" si="84"/>
        <v>690000</v>
      </c>
      <c r="O134" s="9">
        <f t="shared" si="85"/>
        <v>0</v>
      </c>
      <c r="P134" s="9">
        <f t="shared" si="86"/>
        <v>0</v>
      </c>
      <c r="Q134" s="9">
        <f t="shared" si="96"/>
        <v>0</v>
      </c>
      <c r="R134" s="9">
        <f t="shared" si="87"/>
        <v>0</v>
      </c>
      <c r="S134" s="9">
        <f t="shared" si="88"/>
        <v>0</v>
      </c>
      <c r="T134" s="9">
        <f t="shared" si="89"/>
        <v>0</v>
      </c>
      <c r="U134" s="9">
        <f t="shared" si="90"/>
        <v>0</v>
      </c>
      <c r="V134" s="9">
        <f t="shared" si="91"/>
        <v>0</v>
      </c>
      <c r="W134" s="9">
        <f t="shared" si="92"/>
        <v>0</v>
      </c>
      <c r="X134" s="9">
        <f t="shared" si="93"/>
        <v>0</v>
      </c>
      <c r="Y134" s="9">
        <f t="shared" si="94"/>
        <v>0</v>
      </c>
      <c r="Z134" s="9">
        <f t="shared" si="95"/>
        <v>0</v>
      </c>
      <c r="AB134" s="14">
        <f t="shared" si="99"/>
        <v>0</v>
      </c>
      <c r="AC134" s="14">
        <f t="shared" si="100"/>
        <v>0</v>
      </c>
      <c r="AD134" s="14">
        <f t="shared" si="101"/>
        <v>0</v>
      </c>
    </row>
    <row r="135" spans="1:30" hidden="1" x14ac:dyDescent="0.25">
      <c r="A135" s="4">
        <v>45695</v>
      </c>
      <c r="B135" s="4" t="s">
        <v>54</v>
      </c>
      <c r="C135" t="s">
        <v>18</v>
      </c>
      <c r="D135">
        <v>103597552</v>
      </c>
      <c r="E135" t="s">
        <v>8</v>
      </c>
      <c r="F135" t="s">
        <v>14</v>
      </c>
      <c r="G135" s="6">
        <v>400000</v>
      </c>
      <c r="H135" t="s">
        <v>19</v>
      </c>
      <c r="M135" s="11" t="str">
        <f t="shared" si="83"/>
        <v/>
      </c>
      <c r="N135" s="9">
        <f t="shared" si="84"/>
        <v>0</v>
      </c>
      <c r="O135" s="9">
        <f t="shared" si="85"/>
        <v>719000</v>
      </c>
      <c r="P135" s="9">
        <f t="shared" si="86"/>
        <v>0</v>
      </c>
      <c r="Q135" s="9">
        <f t="shared" si="96"/>
        <v>669000</v>
      </c>
      <c r="R135" s="9">
        <f t="shared" si="87"/>
        <v>0</v>
      </c>
      <c r="S135" s="9">
        <f t="shared" si="88"/>
        <v>0</v>
      </c>
      <c r="T135" s="9">
        <f t="shared" si="89"/>
        <v>50000</v>
      </c>
      <c r="U135" s="9">
        <f t="shared" si="90"/>
        <v>0</v>
      </c>
      <c r="V135" s="9">
        <f t="shared" si="91"/>
        <v>0</v>
      </c>
      <c r="W135" s="9">
        <f t="shared" si="92"/>
        <v>0</v>
      </c>
      <c r="X135" s="9">
        <f t="shared" si="93"/>
        <v>0</v>
      </c>
      <c r="Y135" s="9">
        <f t="shared" si="94"/>
        <v>0</v>
      </c>
      <c r="Z135" s="9">
        <f t="shared" si="95"/>
        <v>0</v>
      </c>
      <c r="AB135" s="12">
        <f t="shared" si="97"/>
        <v>0</v>
      </c>
      <c r="AC135">
        <f t="shared" si="98"/>
        <v>669000</v>
      </c>
      <c r="AD135">
        <f t="shared" ref="AD133:AD196" si="102">+SUMIFS($G:$G,$B:$B,B133,$E:$E,"Transferencia",$F:$F,"Omar")</f>
        <v>345000</v>
      </c>
    </row>
    <row r="136" spans="1:30" hidden="1" x14ac:dyDescent="0.25">
      <c r="A136" s="4">
        <v>45699</v>
      </c>
      <c r="B136" s="4" t="s">
        <v>54</v>
      </c>
      <c r="C136" t="s">
        <v>18</v>
      </c>
      <c r="D136">
        <v>103597552</v>
      </c>
      <c r="E136" t="s">
        <v>8</v>
      </c>
      <c r="F136" t="s">
        <v>14</v>
      </c>
      <c r="G136" s="6">
        <v>200000</v>
      </c>
      <c r="H136" t="s">
        <v>19</v>
      </c>
      <c r="M136" s="11" t="str">
        <f t="shared" si="83"/>
        <v/>
      </c>
      <c r="N136" s="9">
        <f t="shared" si="84"/>
        <v>0</v>
      </c>
      <c r="O136" s="9">
        <f t="shared" si="85"/>
        <v>719000</v>
      </c>
      <c r="P136" s="9">
        <f t="shared" si="86"/>
        <v>0</v>
      </c>
      <c r="Q136" s="9">
        <f t="shared" si="96"/>
        <v>669000</v>
      </c>
      <c r="R136" s="9">
        <f t="shared" si="87"/>
        <v>0</v>
      </c>
      <c r="S136" s="9">
        <f t="shared" si="88"/>
        <v>0</v>
      </c>
      <c r="T136" s="9">
        <f t="shared" si="89"/>
        <v>50000</v>
      </c>
      <c r="U136" s="9">
        <f t="shared" si="90"/>
        <v>0</v>
      </c>
      <c r="V136" s="9">
        <f t="shared" si="91"/>
        <v>0</v>
      </c>
      <c r="W136" s="9">
        <f t="shared" si="92"/>
        <v>0</v>
      </c>
      <c r="X136" s="9">
        <f t="shared" si="93"/>
        <v>0</v>
      </c>
      <c r="Y136" s="9">
        <f t="shared" si="94"/>
        <v>0</v>
      </c>
      <c r="Z136" s="9">
        <f t="shared" si="95"/>
        <v>0</v>
      </c>
      <c r="AB136" s="12">
        <f t="shared" si="97"/>
        <v>0</v>
      </c>
      <c r="AC136">
        <f t="shared" si="98"/>
        <v>669000</v>
      </c>
      <c r="AD136">
        <f t="shared" si="102"/>
        <v>0</v>
      </c>
    </row>
    <row r="137" spans="1:30" hidden="1" x14ac:dyDescent="0.25">
      <c r="A137" s="4">
        <v>45701</v>
      </c>
      <c r="B137" s="4" t="s">
        <v>54</v>
      </c>
      <c r="C137" t="s">
        <v>18</v>
      </c>
      <c r="D137">
        <v>103597552</v>
      </c>
      <c r="E137" t="s">
        <v>8</v>
      </c>
      <c r="F137" t="s">
        <v>14</v>
      </c>
      <c r="G137" s="6">
        <v>69000</v>
      </c>
      <c r="H137" t="s">
        <v>19</v>
      </c>
      <c r="M137" s="11" t="str">
        <f t="shared" si="83"/>
        <v/>
      </c>
      <c r="N137" s="9">
        <f t="shared" si="84"/>
        <v>0</v>
      </c>
      <c r="O137" s="9">
        <f t="shared" si="85"/>
        <v>719000</v>
      </c>
      <c r="P137" s="9">
        <f t="shared" si="86"/>
        <v>0</v>
      </c>
      <c r="Q137" s="9">
        <f t="shared" si="96"/>
        <v>669000</v>
      </c>
      <c r="R137" s="9">
        <f t="shared" si="87"/>
        <v>0</v>
      </c>
      <c r="S137" s="9">
        <f t="shared" si="88"/>
        <v>0</v>
      </c>
      <c r="T137" s="9">
        <f t="shared" si="89"/>
        <v>50000</v>
      </c>
      <c r="U137" s="9">
        <f t="shared" si="90"/>
        <v>0</v>
      </c>
      <c r="V137" s="9">
        <f t="shared" si="91"/>
        <v>0</v>
      </c>
      <c r="W137" s="9">
        <f t="shared" si="92"/>
        <v>0</v>
      </c>
      <c r="X137" s="9">
        <f t="shared" si="93"/>
        <v>0</v>
      </c>
      <c r="Y137" s="9">
        <f t="shared" si="94"/>
        <v>0</v>
      </c>
      <c r="Z137" s="9">
        <f t="shared" si="95"/>
        <v>0</v>
      </c>
      <c r="AB137" s="12">
        <f t="shared" si="97"/>
        <v>0</v>
      </c>
      <c r="AC137">
        <f t="shared" si="98"/>
        <v>669000</v>
      </c>
      <c r="AD137">
        <f t="shared" si="102"/>
        <v>50000</v>
      </c>
    </row>
    <row r="138" spans="1:30" x14ac:dyDescent="0.25">
      <c r="A138" s="4">
        <v>45752</v>
      </c>
      <c r="B138" s="4" t="s">
        <v>54</v>
      </c>
      <c r="C138" t="s">
        <v>76</v>
      </c>
      <c r="D138">
        <v>103597552</v>
      </c>
      <c r="E138" t="s">
        <v>8</v>
      </c>
      <c r="F138" t="s">
        <v>119</v>
      </c>
      <c r="G138" s="6">
        <v>50000</v>
      </c>
      <c r="H138" t="s">
        <v>19</v>
      </c>
      <c r="M138" s="11" t="str">
        <f t="shared" si="83"/>
        <v>Isabella Rendon</v>
      </c>
      <c r="N138" s="9">
        <f t="shared" si="84"/>
        <v>0</v>
      </c>
      <c r="O138" s="9">
        <f t="shared" si="85"/>
        <v>719000</v>
      </c>
      <c r="P138" s="9">
        <f t="shared" si="86"/>
        <v>0</v>
      </c>
      <c r="Q138" s="9">
        <f t="shared" si="96"/>
        <v>669000</v>
      </c>
      <c r="R138" s="9">
        <f t="shared" si="87"/>
        <v>0</v>
      </c>
      <c r="S138" s="9">
        <f t="shared" si="88"/>
        <v>0</v>
      </c>
      <c r="T138" s="9">
        <f t="shared" si="89"/>
        <v>50000</v>
      </c>
      <c r="U138" s="9">
        <f t="shared" si="90"/>
        <v>0</v>
      </c>
      <c r="V138" s="9">
        <f t="shared" si="91"/>
        <v>0</v>
      </c>
      <c r="W138" s="9">
        <f t="shared" si="92"/>
        <v>0</v>
      </c>
      <c r="X138" s="9">
        <f t="shared" si="93"/>
        <v>0</v>
      </c>
      <c r="Y138" s="9">
        <f t="shared" si="94"/>
        <v>0</v>
      </c>
      <c r="Z138" s="9">
        <f t="shared" si="95"/>
        <v>0</v>
      </c>
      <c r="AB138" s="14">
        <f>SUMIFS($G:$G,$B:$B,B138,$E:$E,"Transferencia",$F:$F,"Zully")
+SUMIFS($G:$G,$B:$B,B138,$E:$E,"Datafono",$F:$F,"Zully")
+SUMIFS($G:$G,$B:$B,B138,$E:$E,"Credishop",$F:$F,"Zully")</f>
        <v>0</v>
      </c>
      <c r="AC138" s="14">
        <f>SUMIFS($G:$G,$B:$B,B138,$E:$E,"Transferencia",$F:$F,"Andrés")
+SUMIFS($G:$G,$B:$B,B138,$E:$E,"Datafono",$F:$F,"Andrés")
+SUMIFS($G:$G,$B:$B,B138,$E:$E,"Credishop",$F:$F,"Andrés")</f>
        <v>669000</v>
      </c>
      <c r="AD138" s="14">
        <f>SUMIFS($G:$G,$B:$B,B138,$E:$E,"Transferencia",$F:$F,"Omar")
+SUMIFS($G:$G,$B:$B,B138,$E:$E,"Datafono",$F:$F,"Omar")
+SUMIFS($G:$G,$B:$B,B138,$E:$E,"Credishop",$F:$F,"Omar")</f>
        <v>50000</v>
      </c>
    </row>
    <row r="139" spans="1:30" hidden="1" x14ac:dyDescent="0.25">
      <c r="A139" s="4">
        <v>45775</v>
      </c>
      <c r="B139" s="4" t="s">
        <v>182</v>
      </c>
      <c r="C139" t="s">
        <v>76</v>
      </c>
      <c r="D139">
        <v>43815737</v>
      </c>
      <c r="E139" t="s">
        <v>8</v>
      </c>
      <c r="F139" t="s">
        <v>119</v>
      </c>
      <c r="G139" s="6">
        <v>300000</v>
      </c>
      <c r="H139" t="s">
        <v>19</v>
      </c>
      <c r="M139" s="11" t="str">
        <f t="shared" si="83"/>
        <v/>
      </c>
      <c r="N139" s="9">
        <f t="shared" si="84"/>
        <v>0</v>
      </c>
      <c r="O139" s="9">
        <f t="shared" si="85"/>
        <v>300000</v>
      </c>
      <c r="P139" s="9">
        <f t="shared" si="86"/>
        <v>0</v>
      </c>
      <c r="Q139" s="9">
        <f t="shared" si="96"/>
        <v>0</v>
      </c>
      <c r="R139" s="9">
        <f t="shared" si="87"/>
        <v>467000</v>
      </c>
      <c r="S139" s="9">
        <f t="shared" si="88"/>
        <v>0</v>
      </c>
      <c r="T139" s="9">
        <f t="shared" si="89"/>
        <v>300000</v>
      </c>
      <c r="U139" s="9">
        <f t="shared" si="90"/>
        <v>0</v>
      </c>
      <c r="V139" s="9">
        <f t="shared" si="91"/>
        <v>0</v>
      </c>
      <c r="W139" s="9">
        <f t="shared" si="92"/>
        <v>0</v>
      </c>
      <c r="X139" s="9">
        <f t="shared" si="93"/>
        <v>0</v>
      </c>
      <c r="Y139" s="9">
        <f t="shared" si="94"/>
        <v>0</v>
      </c>
      <c r="Z139" s="9">
        <f t="shared" si="95"/>
        <v>467000</v>
      </c>
      <c r="AB139" s="12">
        <f t="shared" si="97"/>
        <v>0</v>
      </c>
      <c r="AC139">
        <f t="shared" si="98"/>
        <v>0</v>
      </c>
      <c r="AD139">
        <f t="shared" si="102"/>
        <v>50000</v>
      </c>
    </row>
    <row r="140" spans="1:30" x14ac:dyDescent="0.25">
      <c r="A140" s="4">
        <v>45779</v>
      </c>
      <c r="B140" s="4" t="s">
        <v>182</v>
      </c>
      <c r="C140" t="s">
        <v>76</v>
      </c>
      <c r="D140">
        <v>43815737</v>
      </c>
      <c r="E140" t="s">
        <v>10</v>
      </c>
      <c r="F140" t="s">
        <v>14</v>
      </c>
      <c r="G140" s="6">
        <v>467000</v>
      </c>
      <c r="H140" t="s">
        <v>24</v>
      </c>
      <c r="M140" s="11" t="str">
        <f t="shared" si="83"/>
        <v>Jasbleydy Valencia</v>
      </c>
      <c r="N140" s="9">
        <f t="shared" si="84"/>
        <v>0</v>
      </c>
      <c r="O140" s="9">
        <f t="shared" si="85"/>
        <v>300000</v>
      </c>
      <c r="P140" s="9">
        <f t="shared" si="86"/>
        <v>0</v>
      </c>
      <c r="Q140" s="9">
        <f t="shared" si="96"/>
        <v>0</v>
      </c>
      <c r="R140" s="9">
        <f t="shared" si="87"/>
        <v>467000</v>
      </c>
      <c r="S140" s="9">
        <f t="shared" si="88"/>
        <v>0</v>
      </c>
      <c r="T140" s="9">
        <f t="shared" si="89"/>
        <v>300000</v>
      </c>
      <c r="U140" s="9">
        <f t="shared" si="90"/>
        <v>0</v>
      </c>
      <c r="V140" s="9">
        <f t="shared" si="91"/>
        <v>0</v>
      </c>
      <c r="W140" s="9">
        <f t="shared" si="92"/>
        <v>0</v>
      </c>
      <c r="X140" s="9">
        <f t="shared" si="93"/>
        <v>0</v>
      </c>
      <c r="Y140" s="9">
        <f t="shared" si="94"/>
        <v>0</v>
      </c>
      <c r="Z140" s="9">
        <f t="shared" si="95"/>
        <v>467000</v>
      </c>
      <c r="AB140" s="14">
        <f t="shared" ref="AB140:AB142" si="103">SUMIFS($G:$G,$B:$B,B140,$E:$E,"Transferencia",$F:$F,"Zully")
+SUMIFS($G:$G,$B:$B,B140,$E:$E,"Datafono",$F:$F,"Zully")
+SUMIFS($G:$G,$B:$B,B140,$E:$E,"Credishop",$F:$F,"Zully")</f>
        <v>0</v>
      </c>
      <c r="AC140" s="14">
        <f t="shared" ref="AC140:AC142" si="104">SUMIFS($G:$G,$B:$B,B140,$E:$E,"Transferencia",$F:$F,"Andrés")
+SUMIFS($G:$G,$B:$B,B140,$E:$E,"Datafono",$F:$F,"Andrés")
+SUMIFS($G:$G,$B:$B,B140,$E:$E,"Credishop",$F:$F,"Andrés")</f>
        <v>467000</v>
      </c>
      <c r="AD140" s="14">
        <f t="shared" ref="AD140:AD142" si="105">SUMIFS($G:$G,$B:$B,B140,$E:$E,"Transferencia",$F:$F,"Omar")
+SUMIFS($G:$G,$B:$B,B140,$E:$E,"Datafono",$F:$F,"Omar")
+SUMIFS($G:$G,$B:$B,B140,$E:$E,"Credishop",$F:$F,"Omar")</f>
        <v>300000</v>
      </c>
    </row>
    <row r="141" spans="1:30" x14ac:dyDescent="0.25">
      <c r="A141" s="4">
        <v>45688</v>
      </c>
      <c r="B141" s="4" t="s">
        <v>43</v>
      </c>
      <c r="C141" t="s">
        <v>45</v>
      </c>
      <c r="D141" s="8" t="s">
        <v>46</v>
      </c>
      <c r="E141" t="s">
        <v>7</v>
      </c>
      <c r="F141" t="s">
        <v>13</v>
      </c>
      <c r="G141" s="6">
        <v>480000</v>
      </c>
      <c r="M141" s="11" t="str">
        <f t="shared" si="83"/>
        <v>Jean Pierre</v>
      </c>
      <c r="N141" s="9">
        <f t="shared" si="84"/>
        <v>480000</v>
      </c>
      <c r="O141" s="9">
        <f t="shared" si="85"/>
        <v>0</v>
      </c>
      <c r="P141" s="9">
        <f t="shared" si="86"/>
        <v>0</v>
      </c>
      <c r="Q141" s="9">
        <f t="shared" si="96"/>
        <v>0</v>
      </c>
      <c r="R141" s="9">
        <f t="shared" si="87"/>
        <v>0</v>
      </c>
      <c r="S141" s="9">
        <f t="shared" si="88"/>
        <v>0</v>
      </c>
      <c r="T141" s="9">
        <f t="shared" si="89"/>
        <v>0</v>
      </c>
      <c r="U141" s="9">
        <f t="shared" si="90"/>
        <v>0</v>
      </c>
      <c r="V141" s="9">
        <f t="shared" si="91"/>
        <v>0</v>
      </c>
      <c r="W141" s="9">
        <f t="shared" si="92"/>
        <v>0</v>
      </c>
      <c r="X141" s="9">
        <f t="shared" si="93"/>
        <v>0</v>
      </c>
      <c r="Y141" s="9">
        <f t="shared" si="94"/>
        <v>0</v>
      </c>
      <c r="Z141" s="9">
        <f t="shared" si="95"/>
        <v>0</v>
      </c>
      <c r="AB141" s="14">
        <f t="shared" si="103"/>
        <v>0</v>
      </c>
      <c r="AC141" s="14">
        <f t="shared" si="104"/>
        <v>0</v>
      </c>
      <c r="AD141" s="14">
        <f t="shared" si="105"/>
        <v>0</v>
      </c>
    </row>
    <row r="142" spans="1:30" x14ac:dyDescent="0.25">
      <c r="A142" s="4">
        <v>45678</v>
      </c>
      <c r="B142" s="4" t="s">
        <v>17</v>
      </c>
      <c r="C142" t="s">
        <v>18</v>
      </c>
      <c r="D142">
        <v>63526493</v>
      </c>
      <c r="E142" t="s">
        <v>8</v>
      </c>
      <c r="F142" t="s">
        <v>14</v>
      </c>
      <c r="G142" s="6">
        <v>379000</v>
      </c>
      <c r="H142" t="s">
        <v>19</v>
      </c>
      <c r="M142" s="11" t="str">
        <f t="shared" si="83"/>
        <v>Jhoana vaca</v>
      </c>
      <c r="N142" s="9">
        <f t="shared" si="84"/>
        <v>0</v>
      </c>
      <c r="O142" s="9">
        <f t="shared" si="85"/>
        <v>379000</v>
      </c>
      <c r="P142" s="9">
        <f t="shared" si="86"/>
        <v>0</v>
      </c>
      <c r="Q142" s="9">
        <f t="shared" si="96"/>
        <v>379000</v>
      </c>
      <c r="R142" s="9">
        <f t="shared" si="87"/>
        <v>0</v>
      </c>
      <c r="S142" s="9">
        <f t="shared" si="88"/>
        <v>0</v>
      </c>
      <c r="T142" s="9">
        <f t="shared" si="89"/>
        <v>0</v>
      </c>
      <c r="U142" s="9">
        <f t="shared" si="90"/>
        <v>0</v>
      </c>
      <c r="V142" s="9">
        <f t="shared" si="91"/>
        <v>0</v>
      </c>
      <c r="W142" s="9">
        <f t="shared" si="92"/>
        <v>0</v>
      </c>
      <c r="X142" s="9">
        <f t="shared" si="93"/>
        <v>0</v>
      </c>
      <c r="Y142" s="9">
        <f t="shared" si="94"/>
        <v>0</v>
      </c>
      <c r="Z142" s="9">
        <f t="shared" si="95"/>
        <v>0</v>
      </c>
      <c r="AB142" s="14">
        <f t="shared" si="103"/>
        <v>0</v>
      </c>
      <c r="AC142" s="14">
        <f t="shared" si="104"/>
        <v>379000</v>
      </c>
      <c r="AD142" s="14">
        <f t="shared" si="105"/>
        <v>0</v>
      </c>
    </row>
    <row r="143" spans="1:30" hidden="1" x14ac:dyDescent="0.25">
      <c r="A143" s="4">
        <v>45695</v>
      </c>
      <c r="B143" s="4" t="s">
        <v>56</v>
      </c>
      <c r="C143" t="s">
        <v>18</v>
      </c>
      <c r="D143">
        <v>103663542</v>
      </c>
      <c r="E143" t="s">
        <v>8</v>
      </c>
      <c r="F143" t="s">
        <v>14</v>
      </c>
      <c r="G143" s="6">
        <v>598000</v>
      </c>
      <c r="H143" t="s">
        <v>19</v>
      </c>
      <c r="M143" s="11" t="str">
        <f t="shared" si="83"/>
        <v/>
      </c>
      <c r="N143" s="9">
        <f t="shared" si="84"/>
        <v>0</v>
      </c>
      <c r="O143" s="9">
        <f t="shared" si="85"/>
        <v>938000</v>
      </c>
      <c r="P143" s="9">
        <f t="shared" si="86"/>
        <v>0</v>
      </c>
      <c r="Q143" s="9">
        <f t="shared" si="96"/>
        <v>938000</v>
      </c>
      <c r="R143" s="9">
        <f t="shared" si="87"/>
        <v>0</v>
      </c>
      <c r="S143" s="9">
        <f t="shared" si="88"/>
        <v>0</v>
      </c>
      <c r="T143" s="9">
        <f t="shared" si="89"/>
        <v>0</v>
      </c>
      <c r="U143" s="9">
        <f t="shared" si="90"/>
        <v>0</v>
      </c>
      <c r="V143" s="9">
        <f t="shared" si="91"/>
        <v>0</v>
      </c>
      <c r="W143" s="9">
        <f t="shared" si="92"/>
        <v>0</v>
      </c>
      <c r="X143" s="9">
        <f t="shared" si="93"/>
        <v>0</v>
      </c>
      <c r="Y143" s="9">
        <f t="shared" si="94"/>
        <v>0</v>
      </c>
      <c r="Z143" s="9">
        <f t="shared" si="95"/>
        <v>0</v>
      </c>
      <c r="AB143" s="12">
        <f t="shared" si="97"/>
        <v>0</v>
      </c>
      <c r="AC143">
        <f t="shared" si="98"/>
        <v>938000</v>
      </c>
      <c r="AD143">
        <f t="shared" si="102"/>
        <v>0</v>
      </c>
    </row>
    <row r="144" spans="1:30" x14ac:dyDescent="0.25">
      <c r="A144" s="4">
        <v>45701</v>
      </c>
      <c r="B144" s="4" t="s">
        <v>56</v>
      </c>
      <c r="C144" t="s">
        <v>18</v>
      </c>
      <c r="D144">
        <v>103663542</v>
      </c>
      <c r="E144" t="s">
        <v>8</v>
      </c>
      <c r="F144" t="s">
        <v>14</v>
      </c>
      <c r="G144" s="6">
        <v>340000</v>
      </c>
      <c r="H144" t="s">
        <v>19</v>
      </c>
      <c r="M144" s="11" t="str">
        <f t="shared" si="83"/>
        <v>Jhon Arley Muñoz</v>
      </c>
      <c r="N144" s="9">
        <f t="shared" si="84"/>
        <v>0</v>
      </c>
      <c r="O144" s="9">
        <f t="shared" si="85"/>
        <v>938000</v>
      </c>
      <c r="P144" s="9">
        <f t="shared" si="86"/>
        <v>0</v>
      </c>
      <c r="Q144" s="9">
        <f t="shared" si="96"/>
        <v>938000</v>
      </c>
      <c r="R144" s="9">
        <f t="shared" si="87"/>
        <v>0</v>
      </c>
      <c r="S144" s="9">
        <f t="shared" si="88"/>
        <v>0</v>
      </c>
      <c r="T144" s="9">
        <f t="shared" si="89"/>
        <v>0</v>
      </c>
      <c r="U144" s="9">
        <f t="shared" si="90"/>
        <v>0</v>
      </c>
      <c r="V144" s="9">
        <f t="shared" si="91"/>
        <v>0</v>
      </c>
      <c r="W144" s="9">
        <f t="shared" si="92"/>
        <v>0</v>
      </c>
      <c r="X144" s="9">
        <f t="shared" si="93"/>
        <v>0</v>
      </c>
      <c r="Y144" s="9">
        <f t="shared" si="94"/>
        <v>0</v>
      </c>
      <c r="Z144" s="9">
        <f t="shared" si="95"/>
        <v>0</v>
      </c>
      <c r="AB144" s="14">
        <f>SUMIFS($G:$G,$B:$B,B144,$E:$E,"Transferencia",$F:$F,"Zully")
+SUMIFS($G:$G,$B:$B,B144,$E:$E,"Datafono",$F:$F,"Zully")
+SUMIFS($G:$G,$B:$B,B144,$E:$E,"Credishop",$F:$F,"Zully")</f>
        <v>0</v>
      </c>
      <c r="AC144" s="14">
        <f>SUMIFS($G:$G,$B:$B,B144,$E:$E,"Transferencia",$F:$F,"Andrés")
+SUMIFS($G:$G,$B:$B,B144,$E:$E,"Datafono",$F:$F,"Andrés")
+SUMIFS($G:$G,$B:$B,B144,$E:$E,"Credishop",$F:$F,"Andrés")</f>
        <v>938000</v>
      </c>
      <c r="AD144" s="14">
        <f>SUMIFS($G:$G,$B:$B,B144,$E:$E,"Transferencia",$F:$F,"Omar")
+SUMIFS($G:$G,$B:$B,B144,$E:$E,"Datafono",$F:$F,"Omar")
+SUMIFS($G:$G,$B:$B,B144,$E:$E,"Credishop",$F:$F,"Omar")</f>
        <v>0</v>
      </c>
    </row>
    <row r="145" spans="1:30" hidden="1" x14ac:dyDescent="0.25">
      <c r="A145" s="4">
        <v>45682</v>
      </c>
      <c r="B145" s="4" t="s">
        <v>28</v>
      </c>
      <c r="C145" t="s">
        <v>18</v>
      </c>
      <c r="D145">
        <v>1037645503</v>
      </c>
      <c r="E145" t="s">
        <v>27</v>
      </c>
      <c r="F145" t="s">
        <v>14</v>
      </c>
      <c r="G145" s="6">
        <v>550000</v>
      </c>
      <c r="H145" t="s">
        <v>19</v>
      </c>
      <c r="M145" s="11" t="str">
        <f t="shared" si="83"/>
        <v/>
      </c>
      <c r="N145" s="9">
        <f t="shared" si="84"/>
        <v>0</v>
      </c>
      <c r="O145" s="9">
        <f t="shared" si="85"/>
        <v>0</v>
      </c>
      <c r="P145" s="9">
        <f t="shared" si="86"/>
        <v>980000</v>
      </c>
      <c r="Q145" s="9">
        <f t="shared" si="96"/>
        <v>0</v>
      </c>
      <c r="R145" s="9">
        <f t="shared" si="87"/>
        <v>0</v>
      </c>
      <c r="S145" s="9">
        <f t="shared" si="88"/>
        <v>0</v>
      </c>
      <c r="T145" s="9">
        <f t="shared" si="89"/>
        <v>0</v>
      </c>
      <c r="U145" s="9">
        <f t="shared" si="90"/>
        <v>0</v>
      </c>
      <c r="V145" s="9">
        <f t="shared" si="91"/>
        <v>0</v>
      </c>
      <c r="W145" s="9">
        <f t="shared" si="92"/>
        <v>0</v>
      </c>
      <c r="X145" s="9">
        <f t="shared" si="93"/>
        <v>0</v>
      </c>
      <c r="Y145" s="9">
        <f t="shared" si="94"/>
        <v>980000</v>
      </c>
      <c r="Z145" s="9">
        <f t="shared" si="95"/>
        <v>0</v>
      </c>
      <c r="AB145" s="12">
        <f t="shared" si="97"/>
        <v>0</v>
      </c>
      <c r="AC145">
        <f t="shared" si="98"/>
        <v>0</v>
      </c>
      <c r="AD145">
        <f t="shared" si="102"/>
        <v>0</v>
      </c>
    </row>
    <row r="146" spans="1:30" x14ac:dyDescent="0.25">
      <c r="A146" s="4">
        <v>45686</v>
      </c>
      <c r="B146" s="4" t="s">
        <v>28</v>
      </c>
      <c r="C146" t="s">
        <v>18</v>
      </c>
      <c r="D146">
        <v>1037645503</v>
      </c>
      <c r="E146" t="s">
        <v>27</v>
      </c>
      <c r="F146" t="s">
        <v>14</v>
      </c>
      <c r="G146" s="6">
        <v>430000</v>
      </c>
      <c r="H146" t="s">
        <v>19</v>
      </c>
      <c r="M146" s="11" t="str">
        <f t="shared" si="83"/>
        <v>Jhon Fredy sotomonte</v>
      </c>
      <c r="N146" s="9">
        <f t="shared" si="84"/>
        <v>0</v>
      </c>
      <c r="O146" s="9">
        <f t="shared" si="85"/>
        <v>0</v>
      </c>
      <c r="P146" s="9">
        <f t="shared" si="86"/>
        <v>980000</v>
      </c>
      <c r="Q146" s="9">
        <f t="shared" si="96"/>
        <v>0</v>
      </c>
      <c r="R146" s="9">
        <f t="shared" si="87"/>
        <v>0</v>
      </c>
      <c r="S146" s="9">
        <f t="shared" si="88"/>
        <v>0</v>
      </c>
      <c r="T146" s="9">
        <f t="shared" si="89"/>
        <v>0</v>
      </c>
      <c r="U146" s="9">
        <f t="shared" si="90"/>
        <v>0</v>
      </c>
      <c r="V146" s="9">
        <f t="shared" si="91"/>
        <v>0</v>
      </c>
      <c r="W146" s="9">
        <f t="shared" si="92"/>
        <v>0</v>
      </c>
      <c r="X146" s="9">
        <f t="shared" si="93"/>
        <v>0</v>
      </c>
      <c r="Y146" s="9">
        <f t="shared" si="94"/>
        <v>980000</v>
      </c>
      <c r="Z146" s="9">
        <f t="shared" si="95"/>
        <v>0</v>
      </c>
      <c r="AB146" s="14">
        <f>SUMIFS($G:$G,$B:$B,B146,$E:$E,"Transferencia",$F:$F,"Zully")
+SUMIFS($G:$G,$B:$B,B146,$E:$E,"Datafono",$F:$F,"Zully")
+SUMIFS($G:$G,$B:$B,B146,$E:$E,"Credishop",$F:$F,"Zully")</f>
        <v>0</v>
      </c>
      <c r="AC146" s="14">
        <f>SUMIFS($G:$G,$B:$B,B146,$E:$E,"Transferencia",$F:$F,"Andrés")
+SUMIFS($G:$G,$B:$B,B146,$E:$E,"Datafono",$F:$F,"Andrés")
+SUMIFS($G:$G,$B:$B,B146,$E:$E,"Credishop",$F:$F,"Andrés")</f>
        <v>980000</v>
      </c>
      <c r="AD146" s="14">
        <f>SUMIFS($G:$G,$B:$B,B146,$E:$E,"Transferencia",$F:$F,"Omar")
+SUMIFS($G:$G,$B:$B,B146,$E:$E,"Datafono",$F:$F,"Omar")
+SUMIFS($G:$G,$B:$B,B146,$E:$E,"Credishop",$F:$F,"Omar")</f>
        <v>0</v>
      </c>
    </row>
    <row r="147" spans="1:30" hidden="1" x14ac:dyDescent="0.25">
      <c r="A147" s="4">
        <v>45708</v>
      </c>
      <c r="B147" s="4" t="s">
        <v>83</v>
      </c>
      <c r="C147" t="s">
        <v>74</v>
      </c>
      <c r="D147">
        <v>7651424</v>
      </c>
      <c r="E147" t="s">
        <v>8</v>
      </c>
      <c r="F147" t="s">
        <v>14</v>
      </c>
      <c r="G147" s="6">
        <v>478000</v>
      </c>
      <c r="H147" t="s">
        <v>19</v>
      </c>
      <c r="M147" s="11" t="str">
        <f t="shared" si="83"/>
        <v/>
      </c>
      <c r="N147" s="9">
        <f t="shared" si="84"/>
        <v>50000</v>
      </c>
      <c r="O147" s="9">
        <f t="shared" si="85"/>
        <v>717000</v>
      </c>
      <c r="P147" s="9">
        <f t="shared" si="86"/>
        <v>0</v>
      </c>
      <c r="Q147" s="9">
        <f t="shared" si="96"/>
        <v>478000</v>
      </c>
      <c r="R147" s="9">
        <f t="shared" si="87"/>
        <v>0</v>
      </c>
      <c r="S147" s="9">
        <f t="shared" si="88"/>
        <v>0</v>
      </c>
      <c r="T147" s="9">
        <f t="shared" si="89"/>
        <v>239000</v>
      </c>
      <c r="U147" s="9">
        <f t="shared" si="90"/>
        <v>0</v>
      </c>
      <c r="V147" s="9">
        <f t="shared" si="91"/>
        <v>0</v>
      </c>
      <c r="W147" s="9">
        <f t="shared" si="92"/>
        <v>0</v>
      </c>
      <c r="X147" s="9">
        <f t="shared" si="93"/>
        <v>0</v>
      </c>
      <c r="Y147" s="9">
        <f t="shared" si="94"/>
        <v>0</v>
      </c>
      <c r="Z147" s="9">
        <f t="shared" si="95"/>
        <v>0</v>
      </c>
      <c r="AB147" s="12">
        <f t="shared" si="97"/>
        <v>0</v>
      </c>
      <c r="AC147">
        <f t="shared" si="98"/>
        <v>478000</v>
      </c>
      <c r="AD147">
        <f t="shared" si="102"/>
        <v>0</v>
      </c>
    </row>
    <row r="148" spans="1:30" hidden="1" x14ac:dyDescent="0.25">
      <c r="A148" s="4">
        <v>45730</v>
      </c>
      <c r="B148" s="4" t="s">
        <v>83</v>
      </c>
      <c r="C148" t="s">
        <v>114</v>
      </c>
      <c r="D148">
        <v>7651424</v>
      </c>
      <c r="E148" t="s">
        <v>7</v>
      </c>
      <c r="F148" t="s">
        <v>13</v>
      </c>
      <c r="G148" s="6">
        <v>50000</v>
      </c>
      <c r="M148" s="11" t="str">
        <f t="shared" si="83"/>
        <v/>
      </c>
      <c r="N148" s="9">
        <f t="shared" si="84"/>
        <v>50000</v>
      </c>
      <c r="O148" s="9">
        <f t="shared" si="85"/>
        <v>717000</v>
      </c>
      <c r="P148" s="9">
        <f t="shared" si="86"/>
        <v>0</v>
      </c>
      <c r="Q148" s="9">
        <f t="shared" si="96"/>
        <v>478000</v>
      </c>
      <c r="R148" s="9">
        <f t="shared" si="87"/>
        <v>0</v>
      </c>
      <c r="S148" s="9">
        <f t="shared" si="88"/>
        <v>0</v>
      </c>
      <c r="T148" s="9">
        <f t="shared" si="89"/>
        <v>239000</v>
      </c>
      <c r="U148" s="9">
        <f t="shared" si="90"/>
        <v>0</v>
      </c>
      <c r="V148" s="9">
        <f t="shared" si="91"/>
        <v>0</v>
      </c>
      <c r="W148" s="9">
        <f t="shared" si="92"/>
        <v>0</v>
      </c>
      <c r="X148" s="9">
        <f t="shared" si="93"/>
        <v>0</v>
      </c>
      <c r="Y148" s="9">
        <f t="shared" si="94"/>
        <v>0</v>
      </c>
      <c r="Z148" s="9">
        <f t="shared" si="95"/>
        <v>0</v>
      </c>
      <c r="AB148" s="12">
        <f t="shared" si="97"/>
        <v>0</v>
      </c>
      <c r="AC148">
        <f t="shared" si="98"/>
        <v>478000</v>
      </c>
      <c r="AD148">
        <f t="shared" si="102"/>
        <v>0</v>
      </c>
    </row>
    <row r="149" spans="1:30" hidden="1" x14ac:dyDescent="0.25">
      <c r="A149" s="4">
        <v>45733</v>
      </c>
      <c r="B149" s="4" t="s">
        <v>83</v>
      </c>
      <c r="C149" t="s">
        <v>114</v>
      </c>
      <c r="D149">
        <v>7651424</v>
      </c>
      <c r="E149" t="s">
        <v>8</v>
      </c>
      <c r="F149" t="s">
        <v>119</v>
      </c>
      <c r="G149" s="6">
        <v>119000</v>
      </c>
      <c r="H149" t="s">
        <v>19</v>
      </c>
      <c r="M149" s="11" t="str">
        <f t="shared" si="83"/>
        <v/>
      </c>
      <c r="N149" s="9">
        <f t="shared" si="84"/>
        <v>50000</v>
      </c>
      <c r="O149" s="9">
        <f t="shared" si="85"/>
        <v>717000</v>
      </c>
      <c r="P149" s="9">
        <f t="shared" si="86"/>
        <v>0</v>
      </c>
      <c r="Q149" s="9">
        <f t="shared" si="96"/>
        <v>478000</v>
      </c>
      <c r="R149" s="9">
        <f t="shared" si="87"/>
        <v>0</v>
      </c>
      <c r="S149" s="9">
        <f t="shared" si="88"/>
        <v>0</v>
      </c>
      <c r="T149" s="9">
        <f t="shared" si="89"/>
        <v>239000</v>
      </c>
      <c r="U149" s="9">
        <f t="shared" si="90"/>
        <v>0</v>
      </c>
      <c r="V149" s="9">
        <f t="shared" si="91"/>
        <v>0</v>
      </c>
      <c r="W149" s="9">
        <f t="shared" si="92"/>
        <v>0</v>
      </c>
      <c r="X149" s="9">
        <f t="shared" si="93"/>
        <v>0</v>
      </c>
      <c r="Y149" s="9">
        <f t="shared" si="94"/>
        <v>0</v>
      </c>
      <c r="Z149" s="9">
        <f t="shared" si="95"/>
        <v>0</v>
      </c>
      <c r="AB149" s="12">
        <f t="shared" si="97"/>
        <v>0</v>
      </c>
      <c r="AC149">
        <f t="shared" si="98"/>
        <v>478000</v>
      </c>
      <c r="AD149">
        <f t="shared" si="102"/>
        <v>239000</v>
      </c>
    </row>
    <row r="150" spans="1:30" hidden="1" x14ac:dyDescent="0.25">
      <c r="A150" s="4">
        <v>45769</v>
      </c>
      <c r="B150" s="4" t="s">
        <v>83</v>
      </c>
      <c r="C150" t="s">
        <v>114</v>
      </c>
      <c r="D150">
        <v>7651424</v>
      </c>
      <c r="E150" t="s">
        <v>8</v>
      </c>
      <c r="F150" t="s">
        <v>119</v>
      </c>
      <c r="G150" s="6">
        <v>80000</v>
      </c>
      <c r="H150" t="s">
        <v>19</v>
      </c>
      <c r="M150" s="11" t="str">
        <f t="shared" si="83"/>
        <v/>
      </c>
      <c r="N150" s="9">
        <f t="shared" si="84"/>
        <v>50000</v>
      </c>
      <c r="O150" s="9">
        <f t="shared" si="85"/>
        <v>717000</v>
      </c>
      <c r="P150" s="9">
        <f t="shared" si="86"/>
        <v>0</v>
      </c>
      <c r="Q150" s="9">
        <f t="shared" si="96"/>
        <v>478000</v>
      </c>
      <c r="R150" s="9">
        <f t="shared" si="87"/>
        <v>0</v>
      </c>
      <c r="S150" s="9">
        <f t="shared" si="88"/>
        <v>0</v>
      </c>
      <c r="T150" s="9">
        <f t="shared" si="89"/>
        <v>239000</v>
      </c>
      <c r="U150" s="9">
        <f t="shared" si="90"/>
        <v>0</v>
      </c>
      <c r="V150" s="9">
        <f t="shared" si="91"/>
        <v>0</v>
      </c>
      <c r="W150" s="9">
        <f t="shared" si="92"/>
        <v>0</v>
      </c>
      <c r="X150" s="9">
        <f t="shared" si="93"/>
        <v>0</v>
      </c>
      <c r="Y150" s="9">
        <f t="shared" si="94"/>
        <v>0</v>
      </c>
      <c r="Z150" s="9">
        <f t="shared" si="95"/>
        <v>0</v>
      </c>
      <c r="AB150" s="12">
        <f t="shared" si="97"/>
        <v>0</v>
      </c>
      <c r="AC150">
        <f t="shared" si="98"/>
        <v>478000</v>
      </c>
      <c r="AD150">
        <f t="shared" si="102"/>
        <v>239000</v>
      </c>
    </row>
    <row r="151" spans="1:30" x14ac:dyDescent="0.25">
      <c r="A151" s="4">
        <v>45801</v>
      </c>
      <c r="B151" s="4" t="s">
        <v>83</v>
      </c>
      <c r="C151" t="s">
        <v>114</v>
      </c>
      <c r="D151">
        <v>7651424</v>
      </c>
      <c r="E151" t="s">
        <v>8</v>
      </c>
      <c r="F151" t="s">
        <v>119</v>
      </c>
      <c r="G151" s="6">
        <v>40000</v>
      </c>
      <c r="H151" t="s">
        <v>19</v>
      </c>
      <c r="M151" s="11" t="str">
        <f t="shared" si="83"/>
        <v>Jhonathan Gonzalez</v>
      </c>
      <c r="N151" s="9">
        <f t="shared" si="84"/>
        <v>50000</v>
      </c>
      <c r="O151" s="9">
        <f t="shared" si="85"/>
        <v>717000</v>
      </c>
      <c r="P151" s="9">
        <f t="shared" si="86"/>
        <v>0</v>
      </c>
      <c r="Q151" s="9">
        <f t="shared" si="96"/>
        <v>478000</v>
      </c>
      <c r="R151" s="9">
        <f t="shared" si="87"/>
        <v>0</v>
      </c>
      <c r="S151" s="9">
        <f t="shared" si="88"/>
        <v>0</v>
      </c>
      <c r="T151" s="9">
        <f t="shared" si="89"/>
        <v>239000</v>
      </c>
      <c r="U151" s="9">
        <f t="shared" si="90"/>
        <v>0</v>
      </c>
      <c r="V151" s="9">
        <f t="shared" si="91"/>
        <v>0</v>
      </c>
      <c r="W151" s="9">
        <f t="shared" si="92"/>
        <v>0</v>
      </c>
      <c r="X151" s="9">
        <f t="shared" si="93"/>
        <v>0</v>
      </c>
      <c r="Y151" s="9">
        <f t="shared" si="94"/>
        <v>0</v>
      </c>
      <c r="Z151" s="9">
        <f t="shared" si="95"/>
        <v>0</v>
      </c>
      <c r="AB151" s="14">
        <f>SUMIFS($G:$G,$B:$B,B151,$E:$E,"Transferencia",$F:$F,"Zully")
+SUMIFS($G:$G,$B:$B,B151,$E:$E,"Datafono",$F:$F,"Zully")
+SUMIFS($G:$G,$B:$B,B151,$E:$E,"Credishop",$F:$F,"Zully")</f>
        <v>0</v>
      </c>
      <c r="AC151" s="14">
        <f>SUMIFS($G:$G,$B:$B,B151,$E:$E,"Transferencia",$F:$F,"Andrés")
+SUMIFS($G:$G,$B:$B,B151,$E:$E,"Datafono",$F:$F,"Andrés")
+SUMIFS($G:$G,$B:$B,B151,$E:$E,"Credishop",$F:$F,"Andrés")</f>
        <v>478000</v>
      </c>
      <c r="AD151" s="14">
        <f>SUMIFS($G:$G,$B:$B,B151,$E:$E,"Transferencia",$F:$F,"Omar")
+SUMIFS($G:$G,$B:$B,B151,$E:$E,"Datafono",$F:$F,"Omar")
+SUMIFS($G:$G,$B:$B,B151,$E:$E,"Credishop",$F:$F,"Omar")</f>
        <v>239000</v>
      </c>
    </row>
    <row r="152" spans="1:30" hidden="1" x14ac:dyDescent="0.25">
      <c r="A152" s="4">
        <v>45793</v>
      </c>
      <c r="B152" s="4" t="s">
        <v>208</v>
      </c>
      <c r="C152" t="s">
        <v>76</v>
      </c>
      <c r="D152">
        <v>32351380</v>
      </c>
      <c r="E152" t="s">
        <v>7</v>
      </c>
      <c r="F152" t="s">
        <v>13</v>
      </c>
      <c r="G152" s="6">
        <v>300000</v>
      </c>
      <c r="M152" s="11" t="str">
        <f t="shared" si="83"/>
        <v/>
      </c>
      <c r="N152" s="9">
        <f t="shared" si="84"/>
        <v>778000</v>
      </c>
      <c r="O152" s="9">
        <f t="shared" si="85"/>
        <v>0</v>
      </c>
      <c r="P152" s="9">
        <f t="shared" si="86"/>
        <v>0</v>
      </c>
      <c r="Q152" s="9">
        <f t="shared" si="96"/>
        <v>0</v>
      </c>
      <c r="R152" s="9">
        <f t="shared" si="87"/>
        <v>0</v>
      </c>
      <c r="S152" s="9">
        <f t="shared" si="88"/>
        <v>0</v>
      </c>
      <c r="T152" s="9">
        <f t="shared" si="89"/>
        <v>0</v>
      </c>
      <c r="U152" s="9">
        <f t="shared" si="90"/>
        <v>0</v>
      </c>
      <c r="V152" s="9">
        <f t="shared" si="91"/>
        <v>0</v>
      </c>
      <c r="W152" s="9">
        <f t="shared" si="92"/>
        <v>0</v>
      </c>
      <c r="X152" s="9">
        <f t="shared" si="93"/>
        <v>0</v>
      </c>
      <c r="Y152" s="9">
        <f t="shared" si="94"/>
        <v>0</v>
      </c>
      <c r="Z152" s="9">
        <f t="shared" si="95"/>
        <v>0</v>
      </c>
      <c r="AB152" s="12">
        <f t="shared" si="97"/>
        <v>0</v>
      </c>
      <c r="AC152">
        <f t="shared" si="98"/>
        <v>0</v>
      </c>
      <c r="AD152">
        <f t="shared" si="102"/>
        <v>239000</v>
      </c>
    </row>
    <row r="153" spans="1:30" hidden="1" x14ac:dyDescent="0.25">
      <c r="A153" s="4">
        <v>45797</v>
      </c>
      <c r="B153" s="4" t="s">
        <v>208</v>
      </c>
      <c r="C153" t="s">
        <v>76</v>
      </c>
      <c r="D153">
        <v>32351380</v>
      </c>
      <c r="E153" t="s">
        <v>7</v>
      </c>
      <c r="F153" t="s">
        <v>13</v>
      </c>
      <c r="G153" s="6">
        <v>180000</v>
      </c>
      <c r="M153" s="11" t="str">
        <f t="shared" si="83"/>
        <v/>
      </c>
      <c r="N153" s="9">
        <f t="shared" si="84"/>
        <v>778000</v>
      </c>
      <c r="O153" s="9">
        <f t="shared" si="85"/>
        <v>0</v>
      </c>
      <c r="P153" s="9">
        <f t="shared" si="86"/>
        <v>0</v>
      </c>
      <c r="Q153" s="9">
        <f t="shared" si="96"/>
        <v>0</v>
      </c>
      <c r="R153" s="9">
        <f t="shared" si="87"/>
        <v>0</v>
      </c>
      <c r="S153" s="9">
        <f t="shared" si="88"/>
        <v>0</v>
      </c>
      <c r="T153" s="9">
        <f t="shared" si="89"/>
        <v>0</v>
      </c>
      <c r="U153" s="9">
        <f t="shared" si="90"/>
        <v>0</v>
      </c>
      <c r="V153" s="9">
        <f t="shared" si="91"/>
        <v>0</v>
      </c>
      <c r="W153" s="9">
        <f t="shared" si="92"/>
        <v>0</v>
      </c>
      <c r="X153" s="9">
        <f t="shared" si="93"/>
        <v>0</v>
      </c>
      <c r="Y153" s="9">
        <f t="shared" si="94"/>
        <v>0</v>
      </c>
      <c r="Z153" s="9">
        <f t="shared" si="95"/>
        <v>0</v>
      </c>
      <c r="AB153" s="12">
        <f t="shared" si="97"/>
        <v>0</v>
      </c>
      <c r="AC153">
        <f t="shared" si="98"/>
        <v>0</v>
      </c>
      <c r="AD153">
        <f t="shared" si="102"/>
        <v>239000</v>
      </c>
    </row>
    <row r="154" spans="1:30" x14ac:dyDescent="0.25">
      <c r="A154" s="4">
        <v>45800</v>
      </c>
      <c r="B154" s="4" t="s">
        <v>208</v>
      </c>
      <c r="C154" t="s">
        <v>76</v>
      </c>
      <c r="D154">
        <v>32351380</v>
      </c>
      <c r="E154" t="s">
        <v>7</v>
      </c>
      <c r="F154" t="s">
        <v>13</v>
      </c>
      <c r="G154" s="6">
        <v>298000</v>
      </c>
      <c r="M154" s="11" t="str">
        <f t="shared" si="83"/>
        <v>Johana Rozo</v>
      </c>
      <c r="N154" s="9">
        <f t="shared" si="84"/>
        <v>778000</v>
      </c>
      <c r="O154" s="9">
        <f t="shared" si="85"/>
        <v>0</v>
      </c>
      <c r="P154" s="9">
        <f t="shared" si="86"/>
        <v>0</v>
      </c>
      <c r="Q154" s="9">
        <f t="shared" si="96"/>
        <v>0</v>
      </c>
      <c r="R154" s="9">
        <f t="shared" si="87"/>
        <v>0</v>
      </c>
      <c r="S154" s="9">
        <f t="shared" si="88"/>
        <v>0</v>
      </c>
      <c r="T154" s="9">
        <f t="shared" si="89"/>
        <v>0</v>
      </c>
      <c r="U154" s="9">
        <f t="shared" si="90"/>
        <v>0</v>
      </c>
      <c r="V154" s="9">
        <f t="shared" si="91"/>
        <v>0</v>
      </c>
      <c r="W154" s="9">
        <f t="shared" si="92"/>
        <v>0</v>
      </c>
      <c r="X154" s="9">
        <f t="shared" si="93"/>
        <v>0</v>
      </c>
      <c r="Y154" s="9">
        <f t="shared" si="94"/>
        <v>0</v>
      </c>
      <c r="Z154" s="9">
        <f t="shared" si="95"/>
        <v>0</v>
      </c>
      <c r="AB154" s="14">
        <f>SUMIFS($G:$G,$B:$B,B154,$E:$E,"Transferencia",$F:$F,"Zully")
+SUMIFS($G:$G,$B:$B,B154,$E:$E,"Datafono",$F:$F,"Zully")
+SUMIFS($G:$G,$B:$B,B154,$E:$E,"Credishop",$F:$F,"Zully")</f>
        <v>0</v>
      </c>
      <c r="AC154" s="14">
        <f>SUMIFS($G:$G,$B:$B,B154,$E:$E,"Transferencia",$F:$F,"Andrés")
+SUMIFS($G:$G,$B:$B,B154,$E:$E,"Datafono",$F:$F,"Andrés")
+SUMIFS($G:$G,$B:$B,B154,$E:$E,"Credishop",$F:$F,"Andrés")</f>
        <v>0</v>
      </c>
      <c r="AD154" s="14">
        <f>SUMIFS($G:$G,$B:$B,B154,$E:$E,"Transferencia",$F:$F,"Omar")
+SUMIFS($G:$G,$B:$B,B154,$E:$E,"Datafono",$F:$F,"Omar")
+SUMIFS($G:$G,$B:$B,B154,$E:$E,"Credishop",$F:$F,"Omar")</f>
        <v>0</v>
      </c>
    </row>
    <row r="155" spans="1:30" hidden="1" x14ac:dyDescent="0.25">
      <c r="A155" s="4">
        <v>45730</v>
      </c>
      <c r="B155" s="4" t="s">
        <v>115</v>
      </c>
      <c r="C155" t="s">
        <v>76</v>
      </c>
      <c r="D155">
        <v>1039447400</v>
      </c>
      <c r="E155" t="s">
        <v>8</v>
      </c>
      <c r="F155" t="s">
        <v>14</v>
      </c>
      <c r="G155" s="6">
        <v>300000</v>
      </c>
      <c r="H155" t="s">
        <v>19</v>
      </c>
      <c r="M155" s="11" t="str">
        <f t="shared" si="83"/>
        <v/>
      </c>
      <c r="N155" s="9">
        <f t="shared" si="84"/>
        <v>298000</v>
      </c>
      <c r="O155" s="9">
        <f t="shared" si="85"/>
        <v>300000</v>
      </c>
      <c r="P155" s="9">
        <f t="shared" si="86"/>
        <v>0</v>
      </c>
      <c r="Q155" s="9">
        <f t="shared" si="96"/>
        <v>300000</v>
      </c>
      <c r="R155" s="9">
        <f t="shared" si="87"/>
        <v>0</v>
      </c>
      <c r="S155" s="9">
        <f t="shared" si="88"/>
        <v>0</v>
      </c>
      <c r="T155" s="9">
        <f t="shared" si="89"/>
        <v>0</v>
      </c>
      <c r="U155" s="9">
        <f t="shared" si="90"/>
        <v>0</v>
      </c>
      <c r="V155" s="9">
        <f t="shared" si="91"/>
        <v>0</v>
      </c>
      <c r="W155" s="9">
        <f t="shared" si="92"/>
        <v>0</v>
      </c>
      <c r="X155" s="9">
        <f t="shared" si="93"/>
        <v>0</v>
      </c>
      <c r="Y155" s="9">
        <f t="shared" si="94"/>
        <v>0</v>
      </c>
      <c r="Z155" s="9">
        <f t="shared" si="95"/>
        <v>0</v>
      </c>
      <c r="AB155" s="12">
        <f t="shared" si="97"/>
        <v>0</v>
      </c>
      <c r="AC155">
        <f t="shared" si="98"/>
        <v>300000</v>
      </c>
      <c r="AD155">
        <f t="shared" si="102"/>
        <v>0</v>
      </c>
    </row>
    <row r="156" spans="1:30" x14ac:dyDescent="0.25">
      <c r="A156" s="4">
        <v>45733</v>
      </c>
      <c r="B156" s="4" t="s">
        <v>115</v>
      </c>
      <c r="C156" t="s">
        <v>76</v>
      </c>
      <c r="D156">
        <v>1039447400</v>
      </c>
      <c r="E156" t="s">
        <v>7</v>
      </c>
      <c r="F156" t="s">
        <v>13</v>
      </c>
      <c r="G156" s="6">
        <v>298000</v>
      </c>
      <c r="M156" s="11" t="str">
        <f t="shared" si="83"/>
        <v>Johana Toro</v>
      </c>
      <c r="N156" s="9">
        <f t="shared" si="84"/>
        <v>298000</v>
      </c>
      <c r="O156" s="9">
        <f t="shared" si="85"/>
        <v>300000</v>
      </c>
      <c r="P156" s="9">
        <f t="shared" si="86"/>
        <v>0</v>
      </c>
      <c r="Q156" s="9">
        <f t="shared" si="96"/>
        <v>300000</v>
      </c>
      <c r="R156" s="9">
        <f t="shared" si="87"/>
        <v>0</v>
      </c>
      <c r="S156" s="9">
        <f t="shared" si="88"/>
        <v>0</v>
      </c>
      <c r="T156" s="9">
        <f t="shared" si="89"/>
        <v>0</v>
      </c>
      <c r="U156" s="9">
        <f t="shared" si="90"/>
        <v>0</v>
      </c>
      <c r="V156" s="9">
        <f t="shared" si="91"/>
        <v>0</v>
      </c>
      <c r="W156" s="9">
        <f t="shared" si="92"/>
        <v>0</v>
      </c>
      <c r="X156" s="9">
        <f t="shared" si="93"/>
        <v>0</v>
      </c>
      <c r="Y156" s="9">
        <f t="shared" si="94"/>
        <v>0</v>
      </c>
      <c r="Z156" s="9">
        <f t="shared" si="95"/>
        <v>0</v>
      </c>
      <c r="AB156" s="14">
        <f>SUMIFS($G:$G,$B:$B,B156,$E:$E,"Transferencia",$F:$F,"Zully")
+SUMIFS($G:$G,$B:$B,B156,$E:$E,"Datafono",$F:$F,"Zully")
+SUMIFS($G:$G,$B:$B,B156,$E:$E,"Credishop",$F:$F,"Zully")</f>
        <v>0</v>
      </c>
      <c r="AC156" s="14">
        <f>SUMIFS($G:$G,$B:$B,B156,$E:$E,"Transferencia",$F:$F,"Andrés")
+SUMIFS($G:$G,$B:$B,B156,$E:$E,"Datafono",$F:$F,"Andrés")
+SUMIFS($G:$G,$B:$B,B156,$E:$E,"Credishop",$F:$F,"Andrés")</f>
        <v>300000</v>
      </c>
      <c r="AD156" s="14">
        <f>SUMIFS($G:$G,$B:$B,B156,$E:$E,"Transferencia",$F:$F,"Omar")
+SUMIFS($G:$G,$B:$B,B156,$E:$E,"Datafono",$F:$F,"Omar")
+SUMIFS($G:$G,$B:$B,B156,$E:$E,"Credishop",$F:$F,"Omar")</f>
        <v>0</v>
      </c>
    </row>
    <row r="157" spans="1:30" hidden="1" x14ac:dyDescent="0.25">
      <c r="A157" s="4">
        <v>45684</v>
      </c>
      <c r="B157" s="4" t="s">
        <v>33</v>
      </c>
      <c r="C157" t="s">
        <v>18</v>
      </c>
      <c r="D157">
        <v>63526493</v>
      </c>
      <c r="E157" t="s">
        <v>8</v>
      </c>
      <c r="F157" t="s">
        <v>14</v>
      </c>
      <c r="G157" s="6">
        <v>299000</v>
      </c>
      <c r="H157" t="s">
        <v>19</v>
      </c>
      <c r="M157" s="11" t="str">
        <f t="shared" si="83"/>
        <v/>
      </c>
      <c r="N157" s="9">
        <f t="shared" si="84"/>
        <v>0</v>
      </c>
      <c r="O157" s="9">
        <f t="shared" si="85"/>
        <v>379000</v>
      </c>
      <c r="P157" s="9">
        <f t="shared" si="86"/>
        <v>0</v>
      </c>
      <c r="Q157" s="9">
        <f t="shared" si="96"/>
        <v>299000</v>
      </c>
      <c r="R157" s="9">
        <f t="shared" si="87"/>
        <v>0</v>
      </c>
      <c r="S157" s="9">
        <f t="shared" si="88"/>
        <v>0</v>
      </c>
      <c r="T157" s="9">
        <f t="shared" si="89"/>
        <v>80000</v>
      </c>
      <c r="U157" s="9">
        <f t="shared" si="90"/>
        <v>0</v>
      </c>
      <c r="V157" s="9">
        <f t="shared" si="91"/>
        <v>0</v>
      </c>
      <c r="W157" s="9">
        <f t="shared" si="92"/>
        <v>0</v>
      </c>
      <c r="X157" s="9">
        <f t="shared" si="93"/>
        <v>0</v>
      </c>
      <c r="Y157" s="9">
        <f t="shared" si="94"/>
        <v>0</v>
      </c>
      <c r="Z157" s="9">
        <f t="shared" si="95"/>
        <v>0</v>
      </c>
      <c r="AB157" s="12">
        <f t="shared" si="97"/>
        <v>0</v>
      </c>
      <c r="AC157">
        <f t="shared" si="98"/>
        <v>299000</v>
      </c>
      <c r="AD157">
        <f t="shared" si="102"/>
        <v>0</v>
      </c>
    </row>
    <row r="158" spans="1:30" x14ac:dyDescent="0.25">
      <c r="A158" s="4">
        <v>45741</v>
      </c>
      <c r="B158" s="4" t="s">
        <v>33</v>
      </c>
      <c r="C158" t="s">
        <v>76</v>
      </c>
      <c r="D158">
        <v>63526493</v>
      </c>
      <c r="E158" t="s">
        <v>8</v>
      </c>
      <c r="F158" t="s">
        <v>119</v>
      </c>
      <c r="G158" s="6">
        <v>80000</v>
      </c>
      <c r="H158" t="s">
        <v>19</v>
      </c>
      <c r="M158" s="11" t="str">
        <f t="shared" si="83"/>
        <v>Johana vaca</v>
      </c>
      <c r="N158" s="9">
        <f t="shared" si="84"/>
        <v>0</v>
      </c>
      <c r="O158" s="9">
        <f t="shared" si="85"/>
        <v>379000</v>
      </c>
      <c r="P158" s="9">
        <f t="shared" si="86"/>
        <v>0</v>
      </c>
      <c r="Q158" s="9">
        <f t="shared" si="96"/>
        <v>299000</v>
      </c>
      <c r="R158" s="9">
        <f t="shared" si="87"/>
        <v>0</v>
      </c>
      <c r="S158" s="9">
        <f t="shared" si="88"/>
        <v>0</v>
      </c>
      <c r="T158" s="9">
        <f t="shared" si="89"/>
        <v>80000</v>
      </c>
      <c r="U158" s="9">
        <f t="shared" si="90"/>
        <v>0</v>
      </c>
      <c r="V158" s="9">
        <f t="shared" si="91"/>
        <v>0</v>
      </c>
      <c r="W158" s="9">
        <f t="shared" si="92"/>
        <v>0</v>
      </c>
      <c r="X158" s="9">
        <f t="shared" si="93"/>
        <v>0</v>
      </c>
      <c r="Y158" s="9">
        <f t="shared" si="94"/>
        <v>0</v>
      </c>
      <c r="Z158" s="9">
        <f t="shared" si="95"/>
        <v>0</v>
      </c>
      <c r="AB158" s="14">
        <f t="shared" ref="AB158:AB161" si="106">SUMIFS($G:$G,$B:$B,B158,$E:$E,"Transferencia",$F:$F,"Zully")
+SUMIFS($G:$G,$B:$B,B158,$E:$E,"Datafono",$F:$F,"Zully")
+SUMIFS($G:$G,$B:$B,B158,$E:$E,"Credishop",$F:$F,"Zully")</f>
        <v>0</v>
      </c>
      <c r="AC158" s="14">
        <f t="shared" ref="AC158:AC161" si="107">SUMIFS($G:$G,$B:$B,B158,$E:$E,"Transferencia",$F:$F,"Andrés")
+SUMIFS($G:$G,$B:$B,B158,$E:$E,"Datafono",$F:$F,"Andrés")
+SUMIFS($G:$G,$B:$B,B158,$E:$E,"Credishop",$F:$F,"Andrés")</f>
        <v>299000</v>
      </c>
      <c r="AD158" s="14">
        <f t="shared" ref="AD158:AD161" si="108">SUMIFS($G:$G,$B:$B,B158,$E:$E,"Transferencia",$F:$F,"Omar")
+SUMIFS($G:$G,$B:$B,B158,$E:$E,"Datafono",$F:$F,"Omar")
+SUMIFS($G:$G,$B:$B,B158,$E:$E,"Credishop",$F:$F,"Omar")</f>
        <v>80000</v>
      </c>
    </row>
    <row r="159" spans="1:30" x14ac:dyDescent="0.25">
      <c r="A159" s="4">
        <v>45768</v>
      </c>
      <c r="B159" s="4" t="s">
        <v>171</v>
      </c>
      <c r="C159" t="s">
        <v>76</v>
      </c>
      <c r="D159">
        <v>1027642541</v>
      </c>
      <c r="E159" t="s">
        <v>7</v>
      </c>
      <c r="F159" t="s">
        <v>13</v>
      </c>
      <c r="G159" s="6">
        <v>1050000</v>
      </c>
      <c r="M159" s="11" t="str">
        <f t="shared" si="83"/>
        <v>Jonathan Monsalve</v>
      </c>
      <c r="N159" s="9">
        <f t="shared" si="84"/>
        <v>1050000</v>
      </c>
      <c r="O159" s="9">
        <f t="shared" si="85"/>
        <v>0</v>
      </c>
      <c r="P159" s="9">
        <f t="shared" si="86"/>
        <v>0</v>
      </c>
      <c r="Q159" s="9">
        <f t="shared" si="96"/>
        <v>0</v>
      </c>
      <c r="R159" s="9">
        <f t="shared" si="87"/>
        <v>0</v>
      </c>
      <c r="S159" s="9">
        <f t="shared" si="88"/>
        <v>0</v>
      </c>
      <c r="T159" s="9">
        <f t="shared" si="89"/>
        <v>0</v>
      </c>
      <c r="U159" s="9">
        <f t="shared" si="90"/>
        <v>0</v>
      </c>
      <c r="V159" s="9">
        <f t="shared" si="91"/>
        <v>0</v>
      </c>
      <c r="W159" s="9">
        <f t="shared" si="92"/>
        <v>0</v>
      </c>
      <c r="X159" s="9">
        <f t="shared" si="93"/>
        <v>0</v>
      </c>
      <c r="Y159" s="9">
        <f t="shared" si="94"/>
        <v>0</v>
      </c>
      <c r="Z159" s="9">
        <f t="shared" si="95"/>
        <v>0</v>
      </c>
      <c r="AB159" s="14">
        <f t="shared" si="106"/>
        <v>0</v>
      </c>
      <c r="AC159" s="14">
        <f t="shared" si="107"/>
        <v>0</v>
      </c>
      <c r="AD159" s="14">
        <f t="shared" si="108"/>
        <v>0</v>
      </c>
    </row>
    <row r="160" spans="1:30" x14ac:dyDescent="0.25">
      <c r="A160" s="4">
        <v>45761</v>
      </c>
      <c r="B160" s="4" t="s">
        <v>172</v>
      </c>
      <c r="C160" t="s">
        <v>76</v>
      </c>
      <c r="D160">
        <v>1027642541</v>
      </c>
      <c r="E160" t="s">
        <v>7</v>
      </c>
      <c r="F160" t="s">
        <v>13</v>
      </c>
      <c r="G160" s="6">
        <v>600000</v>
      </c>
      <c r="M160" s="11" t="str">
        <f t="shared" si="83"/>
        <v xml:space="preserve">Jonathan Monsalve </v>
      </c>
      <c r="N160" s="9">
        <f t="shared" si="84"/>
        <v>600000</v>
      </c>
      <c r="O160" s="9">
        <f t="shared" si="85"/>
        <v>0</v>
      </c>
      <c r="P160" s="9">
        <f t="shared" si="86"/>
        <v>0</v>
      </c>
      <c r="Q160" s="9">
        <f t="shared" si="96"/>
        <v>0</v>
      </c>
      <c r="R160" s="9">
        <f t="shared" si="87"/>
        <v>0</v>
      </c>
      <c r="S160" s="9">
        <f t="shared" si="88"/>
        <v>0</v>
      </c>
      <c r="T160" s="9">
        <f t="shared" si="89"/>
        <v>0</v>
      </c>
      <c r="U160" s="9">
        <f t="shared" si="90"/>
        <v>0</v>
      </c>
      <c r="V160" s="9">
        <f t="shared" si="91"/>
        <v>0</v>
      </c>
      <c r="W160" s="9">
        <f t="shared" si="92"/>
        <v>0</v>
      </c>
      <c r="X160" s="9">
        <f t="shared" si="93"/>
        <v>0</v>
      </c>
      <c r="Y160" s="9">
        <f t="shared" si="94"/>
        <v>0</v>
      </c>
      <c r="Z160" s="9">
        <f t="shared" si="95"/>
        <v>0</v>
      </c>
      <c r="AB160" s="14">
        <f t="shared" si="106"/>
        <v>0</v>
      </c>
      <c r="AC160" s="14">
        <f t="shared" si="107"/>
        <v>0</v>
      </c>
      <c r="AD160" s="14">
        <f t="shared" si="108"/>
        <v>0</v>
      </c>
    </row>
    <row r="161" spans="1:30" x14ac:dyDescent="0.25">
      <c r="A161" s="4">
        <v>45708</v>
      </c>
      <c r="B161" s="4" t="s">
        <v>81</v>
      </c>
      <c r="C161" t="s">
        <v>45</v>
      </c>
      <c r="D161">
        <v>689087</v>
      </c>
      <c r="E161" t="s">
        <v>27</v>
      </c>
      <c r="F161" t="s">
        <v>14</v>
      </c>
      <c r="G161" s="6">
        <v>290000</v>
      </c>
      <c r="M161" s="11" t="str">
        <f t="shared" si="83"/>
        <v>Jorge Martinez</v>
      </c>
      <c r="N161" s="9">
        <f t="shared" si="84"/>
        <v>0</v>
      </c>
      <c r="O161" s="9">
        <f t="shared" si="85"/>
        <v>0</v>
      </c>
      <c r="P161" s="9">
        <f t="shared" si="86"/>
        <v>290000</v>
      </c>
      <c r="Q161" s="9">
        <f t="shared" si="96"/>
        <v>0</v>
      </c>
      <c r="R161" s="9">
        <f t="shared" si="87"/>
        <v>0</v>
      </c>
      <c r="S161" s="9">
        <f t="shared" si="88"/>
        <v>0</v>
      </c>
      <c r="T161" s="9">
        <f t="shared" si="89"/>
        <v>0</v>
      </c>
      <c r="U161" s="9">
        <f t="shared" si="90"/>
        <v>0</v>
      </c>
      <c r="V161" s="9">
        <f t="shared" si="91"/>
        <v>0</v>
      </c>
      <c r="W161" s="9">
        <f t="shared" si="92"/>
        <v>0</v>
      </c>
      <c r="X161" s="9">
        <f t="shared" si="93"/>
        <v>0</v>
      </c>
      <c r="Y161" s="9">
        <f t="shared" si="94"/>
        <v>290000</v>
      </c>
      <c r="Z161" s="9">
        <f t="shared" si="95"/>
        <v>0</v>
      </c>
      <c r="AB161" s="14">
        <f t="shared" si="106"/>
        <v>0</v>
      </c>
      <c r="AC161" s="14">
        <f t="shared" si="107"/>
        <v>290000</v>
      </c>
      <c r="AD161" s="14">
        <f t="shared" si="108"/>
        <v>0</v>
      </c>
    </row>
    <row r="162" spans="1:30" hidden="1" x14ac:dyDescent="0.25">
      <c r="A162" s="4">
        <v>45796</v>
      </c>
      <c r="B162" s="4" t="s">
        <v>210</v>
      </c>
      <c r="C162" t="s">
        <v>76</v>
      </c>
      <c r="D162">
        <v>15255040</v>
      </c>
      <c r="E162" t="s">
        <v>7</v>
      </c>
      <c r="F162" t="s">
        <v>13</v>
      </c>
      <c r="G162" s="6">
        <v>180000</v>
      </c>
      <c r="M162" s="11" t="str">
        <f t="shared" si="83"/>
        <v/>
      </c>
      <c r="N162" s="9">
        <f t="shared" si="84"/>
        <v>2080000</v>
      </c>
      <c r="O162" s="9">
        <f t="shared" si="85"/>
        <v>0</v>
      </c>
      <c r="P162" s="9">
        <f t="shared" si="86"/>
        <v>0</v>
      </c>
      <c r="Q162" s="9">
        <f t="shared" si="96"/>
        <v>0</v>
      </c>
      <c r="R162" s="9">
        <f t="shared" si="87"/>
        <v>0</v>
      </c>
      <c r="S162" s="9">
        <f t="shared" si="88"/>
        <v>0</v>
      </c>
      <c r="T162" s="9">
        <f t="shared" si="89"/>
        <v>0</v>
      </c>
      <c r="U162" s="9">
        <f t="shared" si="90"/>
        <v>0</v>
      </c>
      <c r="V162" s="9">
        <f t="shared" si="91"/>
        <v>0</v>
      </c>
      <c r="W162" s="9">
        <f t="shared" si="92"/>
        <v>0</v>
      </c>
      <c r="X162" s="9">
        <f t="shared" si="93"/>
        <v>0</v>
      </c>
      <c r="Y162" s="9">
        <f t="shared" si="94"/>
        <v>0</v>
      </c>
      <c r="Z162" s="9">
        <f t="shared" si="95"/>
        <v>0</v>
      </c>
      <c r="AB162" s="12">
        <f t="shared" si="97"/>
        <v>0</v>
      </c>
      <c r="AC162">
        <f t="shared" si="98"/>
        <v>0</v>
      </c>
      <c r="AD162">
        <f t="shared" si="102"/>
        <v>0</v>
      </c>
    </row>
    <row r="163" spans="1:30" hidden="1" x14ac:dyDescent="0.25">
      <c r="A163" s="4">
        <v>45797</v>
      </c>
      <c r="B163" s="4" t="s">
        <v>210</v>
      </c>
      <c r="C163" t="s">
        <v>76</v>
      </c>
      <c r="D163">
        <v>15255040</v>
      </c>
      <c r="E163" t="s">
        <v>7</v>
      </c>
      <c r="F163" t="s">
        <v>13</v>
      </c>
      <c r="G163" s="6">
        <v>900000</v>
      </c>
      <c r="M163" s="11" t="str">
        <f t="shared" si="83"/>
        <v/>
      </c>
      <c r="N163" s="9">
        <f t="shared" si="84"/>
        <v>2080000</v>
      </c>
      <c r="O163" s="9">
        <f t="shared" si="85"/>
        <v>0</v>
      </c>
      <c r="P163" s="9">
        <f t="shared" si="86"/>
        <v>0</v>
      </c>
      <c r="Q163" s="9">
        <f t="shared" si="96"/>
        <v>0</v>
      </c>
      <c r="R163" s="9">
        <f t="shared" si="87"/>
        <v>0</v>
      </c>
      <c r="S163" s="9">
        <f t="shared" si="88"/>
        <v>0</v>
      </c>
      <c r="T163" s="9">
        <f t="shared" si="89"/>
        <v>0</v>
      </c>
      <c r="U163" s="9">
        <f t="shared" si="90"/>
        <v>0</v>
      </c>
      <c r="V163" s="9">
        <f t="shared" si="91"/>
        <v>0</v>
      </c>
      <c r="W163" s="9">
        <f t="shared" si="92"/>
        <v>0</v>
      </c>
      <c r="X163" s="9">
        <f t="shared" si="93"/>
        <v>0</v>
      </c>
      <c r="Y163" s="9">
        <f t="shared" si="94"/>
        <v>0</v>
      </c>
      <c r="Z163" s="9">
        <f t="shared" si="95"/>
        <v>0</v>
      </c>
      <c r="AB163" s="12">
        <f t="shared" si="97"/>
        <v>0</v>
      </c>
      <c r="AC163">
        <f t="shared" si="98"/>
        <v>0</v>
      </c>
      <c r="AD163">
        <f t="shared" si="102"/>
        <v>0</v>
      </c>
    </row>
    <row r="164" spans="1:30" x14ac:dyDescent="0.25">
      <c r="A164" s="4">
        <v>45799</v>
      </c>
      <c r="B164" s="4" t="s">
        <v>210</v>
      </c>
      <c r="C164" t="s">
        <v>76</v>
      </c>
      <c r="D164">
        <v>15255040</v>
      </c>
      <c r="E164" t="s">
        <v>7</v>
      </c>
      <c r="F164" t="s">
        <v>13</v>
      </c>
      <c r="G164" s="6">
        <v>1000000</v>
      </c>
      <c r="M164" s="11" t="str">
        <f t="shared" si="83"/>
        <v>Jose Rodrigo Osorio</v>
      </c>
      <c r="N164" s="9">
        <f t="shared" si="84"/>
        <v>2080000</v>
      </c>
      <c r="O164" s="9">
        <f t="shared" si="85"/>
        <v>0</v>
      </c>
      <c r="P164" s="9">
        <f t="shared" si="86"/>
        <v>0</v>
      </c>
      <c r="Q164" s="9">
        <f t="shared" si="96"/>
        <v>0</v>
      </c>
      <c r="R164" s="9">
        <f t="shared" si="87"/>
        <v>0</v>
      </c>
      <c r="S164" s="9">
        <f t="shared" si="88"/>
        <v>0</v>
      </c>
      <c r="T164" s="9">
        <f t="shared" si="89"/>
        <v>0</v>
      </c>
      <c r="U164" s="9">
        <f t="shared" si="90"/>
        <v>0</v>
      </c>
      <c r="V164" s="9">
        <f t="shared" si="91"/>
        <v>0</v>
      </c>
      <c r="W164" s="9">
        <f t="shared" si="92"/>
        <v>0</v>
      </c>
      <c r="X164" s="9">
        <f t="shared" si="93"/>
        <v>0</v>
      </c>
      <c r="Y164" s="9">
        <f t="shared" si="94"/>
        <v>0</v>
      </c>
      <c r="Z164" s="9">
        <f t="shared" si="95"/>
        <v>0</v>
      </c>
      <c r="AB164" s="14">
        <f t="shared" ref="AB164:AB167" si="109">SUMIFS($G:$G,$B:$B,B164,$E:$E,"Transferencia",$F:$F,"Zully")
+SUMIFS($G:$G,$B:$B,B164,$E:$E,"Datafono",$F:$F,"Zully")
+SUMIFS($G:$G,$B:$B,B164,$E:$E,"Credishop",$F:$F,"Zully")</f>
        <v>0</v>
      </c>
      <c r="AC164" s="14">
        <f t="shared" ref="AC164:AC167" si="110">SUMIFS($G:$G,$B:$B,B164,$E:$E,"Transferencia",$F:$F,"Andrés")
+SUMIFS($G:$G,$B:$B,B164,$E:$E,"Datafono",$F:$F,"Andrés")
+SUMIFS($G:$G,$B:$B,B164,$E:$E,"Credishop",$F:$F,"Andrés")</f>
        <v>0</v>
      </c>
      <c r="AD164" s="14">
        <f t="shared" ref="AD164:AD167" si="111">SUMIFS($G:$G,$B:$B,B164,$E:$E,"Transferencia",$F:$F,"Omar")
+SUMIFS($G:$G,$B:$B,B164,$E:$E,"Datafono",$F:$F,"Omar")
+SUMIFS($G:$G,$B:$B,B164,$E:$E,"Credishop",$F:$F,"Omar")</f>
        <v>0</v>
      </c>
    </row>
    <row r="165" spans="1:30" x14ac:dyDescent="0.25">
      <c r="A165" s="4">
        <v>45695</v>
      </c>
      <c r="B165" s="4" t="s">
        <v>53</v>
      </c>
      <c r="C165" t="s">
        <v>18</v>
      </c>
      <c r="D165">
        <v>1000871947</v>
      </c>
      <c r="E165" t="s">
        <v>8</v>
      </c>
      <c r="F165" t="s">
        <v>14</v>
      </c>
      <c r="G165" s="6">
        <v>299000</v>
      </c>
      <c r="H165" t="s">
        <v>19</v>
      </c>
      <c r="M165" s="11" t="str">
        <f t="shared" si="83"/>
        <v>Jualiana Gil Franco</v>
      </c>
      <c r="N165" s="9">
        <f t="shared" si="84"/>
        <v>0</v>
      </c>
      <c r="O165" s="9">
        <f t="shared" si="85"/>
        <v>299000</v>
      </c>
      <c r="P165" s="9">
        <f t="shared" si="86"/>
        <v>0</v>
      </c>
      <c r="Q165" s="9">
        <f t="shared" si="96"/>
        <v>299000</v>
      </c>
      <c r="R165" s="9">
        <f t="shared" si="87"/>
        <v>0</v>
      </c>
      <c r="S165" s="9">
        <f t="shared" si="88"/>
        <v>0</v>
      </c>
      <c r="T165" s="9">
        <f t="shared" si="89"/>
        <v>0</v>
      </c>
      <c r="U165" s="9">
        <f t="shared" si="90"/>
        <v>0</v>
      </c>
      <c r="V165" s="9">
        <f t="shared" si="91"/>
        <v>0</v>
      </c>
      <c r="W165" s="9">
        <f t="shared" si="92"/>
        <v>0</v>
      </c>
      <c r="X165" s="9">
        <f t="shared" si="93"/>
        <v>0</v>
      </c>
      <c r="Y165" s="9">
        <f t="shared" si="94"/>
        <v>0</v>
      </c>
      <c r="Z165" s="9">
        <f t="shared" si="95"/>
        <v>0</v>
      </c>
      <c r="AB165" s="14">
        <f t="shared" si="109"/>
        <v>0</v>
      </c>
      <c r="AC165" s="14">
        <f t="shared" si="110"/>
        <v>299000</v>
      </c>
      <c r="AD165" s="14">
        <f t="shared" si="111"/>
        <v>0</v>
      </c>
    </row>
    <row r="166" spans="1:30" x14ac:dyDescent="0.25">
      <c r="A166" s="4">
        <v>45731</v>
      </c>
      <c r="B166" s="4" t="s">
        <v>116</v>
      </c>
      <c r="C166" t="s">
        <v>76</v>
      </c>
      <c r="D166">
        <v>1001577672</v>
      </c>
      <c r="E166" t="s">
        <v>8</v>
      </c>
      <c r="F166" t="s">
        <v>14</v>
      </c>
      <c r="G166" s="6">
        <v>299000</v>
      </c>
      <c r="H166" t="s">
        <v>19</v>
      </c>
      <c r="M166" s="11" t="str">
        <f t="shared" si="83"/>
        <v>Juan esteban Florez</v>
      </c>
      <c r="N166" s="9">
        <f t="shared" si="84"/>
        <v>0</v>
      </c>
      <c r="O166" s="9">
        <f t="shared" si="85"/>
        <v>299000</v>
      </c>
      <c r="P166" s="9">
        <f t="shared" si="86"/>
        <v>0</v>
      </c>
      <c r="Q166" s="9">
        <f t="shared" si="96"/>
        <v>299000</v>
      </c>
      <c r="R166" s="9">
        <f t="shared" si="87"/>
        <v>0</v>
      </c>
      <c r="S166" s="9">
        <f t="shared" si="88"/>
        <v>0</v>
      </c>
      <c r="T166" s="9">
        <f t="shared" si="89"/>
        <v>0</v>
      </c>
      <c r="U166" s="9">
        <f t="shared" si="90"/>
        <v>0</v>
      </c>
      <c r="V166" s="9">
        <f t="shared" si="91"/>
        <v>0</v>
      </c>
      <c r="W166" s="9">
        <f t="shared" si="92"/>
        <v>0</v>
      </c>
      <c r="X166" s="9">
        <f t="shared" si="93"/>
        <v>0</v>
      </c>
      <c r="Y166" s="9">
        <f t="shared" si="94"/>
        <v>0</v>
      </c>
      <c r="Z166" s="9">
        <f t="shared" si="95"/>
        <v>0</v>
      </c>
      <c r="AB166" s="14">
        <f t="shared" si="109"/>
        <v>0</v>
      </c>
      <c r="AC166" s="14">
        <f t="shared" si="110"/>
        <v>299000</v>
      </c>
      <c r="AD166" s="14">
        <f t="shared" si="111"/>
        <v>0</v>
      </c>
    </row>
    <row r="167" spans="1:30" x14ac:dyDescent="0.25">
      <c r="A167" s="4">
        <v>45735</v>
      </c>
      <c r="B167" s="4" t="s">
        <v>127</v>
      </c>
      <c r="C167" t="s">
        <v>76</v>
      </c>
      <c r="D167">
        <v>1037601302</v>
      </c>
      <c r="E167" t="s">
        <v>8</v>
      </c>
      <c r="F167" t="s">
        <v>119</v>
      </c>
      <c r="G167" s="6">
        <v>360000</v>
      </c>
      <c r="H167" t="s">
        <v>19</v>
      </c>
      <c r="M167" s="11" t="str">
        <f t="shared" si="83"/>
        <v>Juan felipe Villegas</v>
      </c>
      <c r="N167" s="9">
        <f t="shared" si="84"/>
        <v>0</v>
      </c>
      <c r="O167" s="9">
        <f t="shared" si="85"/>
        <v>360000</v>
      </c>
      <c r="P167" s="9">
        <f t="shared" si="86"/>
        <v>0</v>
      </c>
      <c r="Q167" s="9">
        <f t="shared" si="96"/>
        <v>0</v>
      </c>
      <c r="R167" s="9">
        <f t="shared" si="87"/>
        <v>0</v>
      </c>
      <c r="S167" s="9">
        <f t="shared" si="88"/>
        <v>0</v>
      </c>
      <c r="T167" s="9">
        <f t="shared" si="89"/>
        <v>360000</v>
      </c>
      <c r="U167" s="9">
        <f t="shared" si="90"/>
        <v>0</v>
      </c>
      <c r="V167" s="9">
        <f t="shared" si="91"/>
        <v>0</v>
      </c>
      <c r="W167" s="9">
        <f t="shared" si="92"/>
        <v>0</v>
      </c>
      <c r="X167" s="9">
        <f t="shared" si="93"/>
        <v>0</v>
      </c>
      <c r="Y167" s="9">
        <f t="shared" si="94"/>
        <v>0</v>
      </c>
      <c r="Z167" s="9">
        <f t="shared" si="95"/>
        <v>0</v>
      </c>
      <c r="AB167" s="14">
        <f t="shared" si="109"/>
        <v>0</v>
      </c>
      <c r="AC167" s="14">
        <f t="shared" si="110"/>
        <v>0</v>
      </c>
      <c r="AD167" s="14">
        <f t="shared" si="111"/>
        <v>360000</v>
      </c>
    </row>
    <row r="168" spans="1:30" hidden="1" x14ac:dyDescent="0.25">
      <c r="A168" s="4">
        <v>45759</v>
      </c>
      <c r="B168" s="4" t="s">
        <v>166</v>
      </c>
      <c r="C168" t="s">
        <v>76</v>
      </c>
      <c r="D168">
        <v>1000401204</v>
      </c>
      <c r="E168" t="s">
        <v>8</v>
      </c>
      <c r="F168" t="s">
        <v>119</v>
      </c>
      <c r="G168" s="6">
        <v>839000</v>
      </c>
      <c r="H168" t="s">
        <v>19</v>
      </c>
      <c r="M168" s="11" t="str">
        <f t="shared" si="83"/>
        <v/>
      </c>
      <c r="N168" s="9">
        <f t="shared" si="84"/>
        <v>0</v>
      </c>
      <c r="O168" s="9">
        <f t="shared" si="85"/>
        <v>1307000</v>
      </c>
      <c r="P168" s="9">
        <f t="shared" si="86"/>
        <v>0</v>
      </c>
      <c r="Q168" s="9">
        <f t="shared" si="96"/>
        <v>0</v>
      </c>
      <c r="R168" s="9">
        <f t="shared" si="87"/>
        <v>0</v>
      </c>
      <c r="S168" s="9">
        <f t="shared" si="88"/>
        <v>0</v>
      </c>
      <c r="T168" s="9">
        <f t="shared" si="89"/>
        <v>1307000</v>
      </c>
      <c r="U168" s="9">
        <f t="shared" si="90"/>
        <v>0</v>
      </c>
      <c r="V168" s="9">
        <f t="shared" si="91"/>
        <v>0</v>
      </c>
      <c r="W168" s="9">
        <f t="shared" si="92"/>
        <v>0</v>
      </c>
      <c r="X168" s="9">
        <f t="shared" si="93"/>
        <v>0</v>
      </c>
      <c r="Y168" s="9">
        <f t="shared" si="94"/>
        <v>0</v>
      </c>
      <c r="Z168" s="9">
        <f t="shared" si="95"/>
        <v>0</v>
      </c>
      <c r="AB168" s="12">
        <f t="shared" si="97"/>
        <v>0</v>
      </c>
      <c r="AC168">
        <f t="shared" si="98"/>
        <v>0</v>
      </c>
      <c r="AD168">
        <f t="shared" si="102"/>
        <v>0</v>
      </c>
    </row>
    <row r="169" spans="1:30" hidden="1" x14ac:dyDescent="0.25">
      <c r="A169" s="4">
        <v>45763</v>
      </c>
      <c r="B169" s="4" t="s">
        <v>166</v>
      </c>
      <c r="C169" t="s">
        <v>76</v>
      </c>
      <c r="D169">
        <v>1000401204</v>
      </c>
      <c r="E169" t="s">
        <v>8</v>
      </c>
      <c r="F169" t="s">
        <v>119</v>
      </c>
      <c r="G169" s="6">
        <v>299000</v>
      </c>
      <c r="H169" t="s">
        <v>19</v>
      </c>
      <c r="M169" s="11" t="str">
        <f t="shared" si="83"/>
        <v/>
      </c>
      <c r="N169" s="9">
        <f t="shared" si="84"/>
        <v>0</v>
      </c>
      <c r="O169" s="9">
        <f t="shared" si="85"/>
        <v>1307000</v>
      </c>
      <c r="P169" s="9">
        <f t="shared" si="86"/>
        <v>0</v>
      </c>
      <c r="Q169" s="9">
        <f t="shared" si="96"/>
        <v>0</v>
      </c>
      <c r="R169" s="9">
        <f t="shared" si="87"/>
        <v>0</v>
      </c>
      <c r="S169" s="9">
        <f t="shared" si="88"/>
        <v>0</v>
      </c>
      <c r="T169" s="9">
        <f t="shared" si="89"/>
        <v>1307000</v>
      </c>
      <c r="U169" s="9">
        <f t="shared" si="90"/>
        <v>0</v>
      </c>
      <c r="V169" s="9">
        <f t="shared" si="91"/>
        <v>0</v>
      </c>
      <c r="W169" s="9">
        <f t="shared" si="92"/>
        <v>0</v>
      </c>
      <c r="X169" s="9">
        <f t="shared" si="93"/>
        <v>0</v>
      </c>
      <c r="Y169" s="9">
        <f t="shared" si="94"/>
        <v>0</v>
      </c>
      <c r="Z169" s="9">
        <f t="shared" si="95"/>
        <v>0</v>
      </c>
      <c r="AB169" s="12">
        <f t="shared" si="97"/>
        <v>0</v>
      </c>
      <c r="AC169">
        <f t="shared" si="98"/>
        <v>0</v>
      </c>
      <c r="AD169">
        <f t="shared" si="102"/>
        <v>360000</v>
      </c>
    </row>
    <row r="170" spans="1:30" hidden="1" x14ac:dyDescent="0.25">
      <c r="A170" s="4">
        <v>45768</v>
      </c>
      <c r="B170" s="4" t="s">
        <v>166</v>
      </c>
      <c r="C170" t="s">
        <v>76</v>
      </c>
      <c r="D170">
        <v>1000401204</v>
      </c>
      <c r="E170" t="s">
        <v>8</v>
      </c>
      <c r="F170" t="s">
        <v>119</v>
      </c>
      <c r="G170" s="6">
        <v>50000</v>
      </c>
      <c r="H170" t="s">
        <v>19</v>
      </c>
      <c r="M170" s="11" t="str">
        <f t="shared" si="83"/>
        <v/>
      </c>
      <c r="N170" s="9">
        <f t="shared" si="84"/>
        <v>0</v>
      </c>
      <c r="O170" s="9">
        <f t="shared" si="85"/>
        <v>1307000</v>
      </c>
      <c r="P170" s="9">
        <f t="shared" si="86"/>
        <v>0</v>
      </c>
      <c r="Q170" s="9">
        <f t="shared" si="96"/>
        <v>0</v>
      </c>
      <c r="R170" s="9">
        <f t="shared" si="87"/>
        <v>0</v>
      </c>
      <c r="S170" s="9">
        <f t="shared" si="88"/>
        <v>0</v>
      </c>
      <c r="T170" s="9">
        <f t="shared" si="89"/>
        <v>1307000</v>
      </c>
      <c r="U170" s="9">
        <f t="shared" si="90"/>
        <v>0</v>
      </c>
      <c r="V170" s="9">
        <f t="shared" si="91"/>
        <v>0</v>
      </c>
      <c r="W170" s="9">
        <f t="shared" si="92"/>
        <v>0</v>
      </c>
      <c r="X170" s="9">
        <f t="shared" si="93"/>
        <v>0</v>
      </c>
      <c r="Y170" s="9">
        <f t="shared" si="94"/>
        <v>0</v>
      </c>
      <c r="Z170" s="9">
        <f t="shared" si="95"/>
        <v>0</v>
      </c>
      <c r="AB170" s="12">
        <f t="shared" si="97"/>
        <v>0</v>
      </c>
      <c r="AC170">
        <f t="shared" si="98"/>
        <v>0</v>
      </c>
      <c r="AD170">
        <f t="shared" si="102"/>
        <v>1307000</v>
      </c>
    </row>
    <row r="171" spans="1:30" x14ac:dyDescent="0.25">
      <c r="A171" s="4">
        <v>45779</v>
      </c>
      <c r="B171" s="4" t="s">
        <v>166</v>
      </c>
      <c r="C171" t="s">
        <v>76</v>
      </c>
      <c r="D171">
        <v>1000401204</v>
      </c>
      <c r="E171" t="s">
        <v>8</v>
      </c>
      <c r="F171" t="s">
        <v>119</v>
      </c>
      <c r="G171" s="6">
        <v>119000</v>
      </c>
      <c r="H171" t="s">
        <v>19</v>
      </c>
      <c r="M171" s="11" t="str">
        <f t="shared" si="83"/>
        <v>Juan pablo Garces</v>
      </c>
      <c r="N171" s="9">
        <f t="shared" si="84"/>
        <v>0</v>
      </c>
      <c r="O171" s="9">
        <f t="shared" si="85"/>
        <v>1307000</v>
      </c>
      <c r="P171" s="9">
        <f t="shared" si="86"/>
        <v>0</v>
      </c>
      <c r="Q171" s="9">
        <f t="shared" si="96"/>
        <v>0</v>
      </c>
      <c r="R171" s="9">
        <f t="shared" si="87"/>
        <v>0</v>
      </c>
      <c r="S171" s="9">
        <f t="shared" si="88"/>
        <v>0</v>
      </c>
      <c r="T171" s="9">
        <f t="shared" si="89"/>
        <v>1307000</v>
      </c>
      <c r="U171" s="9">
        <f t="shared" si="90"/>
        <v>0</v>
      </c>
      <c r="V171" s="9">
        <f t="shared" si="91"/>
        <v>0</v>
      </c>
      <c r="W171" s="9">
        <f t="shared" si="92"/>
        <v>0</v>
      </c>
      <c r="X171" s="9">
        <f t="shared" si="93"/>
        <v>0</v>
      </c>
      <c r="Y171" s="9">
        <f t="shared" si="94"/>
        <v>0</v>
      </c>
      <c r="Z171" s="9">
        <f t="shared" si="95"/>
        <v>0</v>
      </c>
      <c r="AB171" s="14">
        <f>SUMIFS($G:$G,$B:$B,B171,$E:$E,"Transferencia",$F:$F,"Zully")
+SUMIFS($G:$G,$B:$B,B171,$E:$E,"Datafono",$F:$F,"Zully")
+SUMIFS($G:$G,$B:$B,B171,$E:$E,"Credishop",$F:$F,"Zully")</f>
        <v>0</v>
      </c>
      <c r="AC171" s="14">
        <f>SUMIFS($G:$G,$B:$B,B171,$E:$E,"Transferencia",$F:$F,"Andrés")
+SUMIFS($G:$G,$B:$B,B171,$E:$E,"Datafono",$F:$F,"Andrés")
+SUMIFS($G:$G,$B:$B,B171,$E:$E,"Credishop",$F:$F,"Andrés")</f>
        <v>0</v>
      </c>
      <c r="AD171" s="14">
        <f>SUMIFS($G:$G,$B:$B,B171,$E:$E,"Transferencia",$F:$F,"Omar")
+SUMIFS($G:$G,$B:$B,B171,$E:$E,"Datafono",$F:$F,"Omar")
+SUMIFS($G:$G,$B:$B,B171,$E:$E,"Credishop",$F:$F,"Omar")</f>
        <v>1307000</v>
      </c>
    </row>
    <row r="172" spans="1:30" hidden="1" x14ac:dyDescent="0.25">
      <c r="A172" s="4">
        <v>45685</v>
      </c>
      <c r="B172" s="4" t="s">
        <v>36</v>
      </c>
      <c r="C172" t="s">
        <v>18</v>
      </c>
      <c r="D172">
        <v>1001232975</v>
      </c>
      <c r="E172" t="s">
        <v>8</v>
      </c>
      <c r="F172" t="s">
        <v>14</v>
      </c>
      <c r="G172" s="6">
        <v>160000</v>
      </c>
      <c r="H172" t="s">
        <v>19</v>
      </c>
      <c r="M172" s="11" t="str">
        <f t="shared" si="83"/>
        <v/>
      </c>
      <c r="N172" s="9">
        <f t="shared" si="84"/>
        <v>319000</v>
      </c>
      <c r="O172" s="9">
        <f t="shared" si="85"/>
        <v>560000</v>
      </c>
      <c r="P172" s="9">
        <f t="shared" si="86"/>
        <v>0</v>
      </c>
      <c r="Q172" s="9">
        <f t="shared" si="96"/>
        <v>360000</v>
      </c>
      <c r="R172" s="9">
        <f t="shared" si="87"/>
        <v>0</v>
      </c>
      <c r="S172" s="9">
        <f t="shared" si="88"/>
        <v>0</v>
      </c>
      <c r="T172" s="9">
        <f t="shared" si="89"/>
        <v>200000</v>
      </c>
      <c r="U172" s="9">
        <f t="shared" si="90"/>
        <v>0</v>
      </c>
      <c r="V172" s="9">
        <f t="shared" si="91"/>
        <v>0</v>
      </c>
      <c r="W172" s="9">
        <f t="shared" si="92"/>
        <v>0</v>
      </c>
      <c r="X172" s="9">
        <f t="shared" si="93"/>
        <v>0</v>
      </c>
      <c r="Y172" s="9">
        <f t="shared" si="94"/>
        <v>0</v>
      </c>
      <c r="Z172" s="9">
        <f t="shared" si="95"/>
        <v>0</v>
      </c>
      <c r="AB172" s="12">
        <f t="shared" si="97"/>
        <v>0</v>
      </c>
      <c r="AC172">
        <f t="shared" si="98"/>
        <v>360000</v>
      </c>
      <c r="AD172">
        <f t="shared" si="102"/>
        <v>1307000</v>
      </c>
    </row>
    <row r="173" spans="1:30" hidden="1" x14ac:dyDescent="0.25">
      <c r="A173" s="4">
        <v>45802</v>
      </c>
      <c r="B173" s="4" t="s">
        <v>36</v>
      </c>
      <c r="C173" t="s">
        <v>76</v>
      </c>
      <c r="D173">
        <v>1001232975</v>
      </c>
      <c r="E173" t="s">
        <v>7</v>
      </c>
      <c r="F173" t="s">
        <v>13</v>
      </c>
      <c r="G173" s="6">
        <v>319000</v>
      </c>
      <c r="M173" s="11" t="str">
        <f t="shared" si="83"/>
        <v/>
      </c>
      <c r="N173" s="9">
        <f t="shared" si="84"/>
        <v>319000</v>
      </c>
      <c r="O173" s="9">
        <f t="shared" si="85"/>
        <v>560000</v>
      </c>
      <c r="P173" s="9">
        <f t="shared" si="86"/>
        <v>0</v>
      </c>
      <c r="Q173" s="9">
        <f t="shared" si="96"/>
        <v>360000</v>
      </c>
      <c r="R173" s="9">
        <f t="shared" si="87"/>
        <v>0</v>
      </c>
      <c r="S173" s="9">
        <f t="shared" si="88"/>
        <v>0</v>
      </c>
      <c r="T173" s="9">
        <f t="shared" si="89"/>
        <v>200000</v>
      </c>
      <c r="U173" s="9">
        <f t="shared" si="90"/>
        <v>0</v>
      </c>
      <c r="V173" s="9">
        <f t="shared" si="91"/>
        <v>0</v>
      </c>
      <c r="W173" s="9">
        <f t="shared" si="92"/>
        <v>0</v>
      </c>
      <c r="X173" s="9">
        <f t="shared" si="93"/>
        <v>0</v>
      </c>
      <c r="Y173" s="9">
        <f t="shared" si="94"/>
        <v>0</v>
      </c>
      <c r="Z173" s="9">
        <f t="shared" si="95"/>
        <v>0</v>
      </c>
      <c r="AB173" s="12">
        <f t="shared" si="97"/>
        <v>0</v>
      </c>
      <c r="AC173">
        <f t="shared" si="98"/>
        <v>360000</v>
      </c>
      <c r="AD173">
        <f t="shared" si="102"/>
        <v>1307000</v>
      </c>
    </row>
    <row r="174" spans="1:30" hidden="1" x14ac:dyDescent="0.25">
      <c r="A174" s="4">
        <v>45713</v>
      </c>
      <c r="B174" s="4" t="s">
        <v>36</v>
      </c>
      <c r="C174" t="s">
        <v>76</v>
      </c>
      <c r="D174">
        <v>1001232975</v>
      </c>
      <c r="E174" t="s">
        <v>8</v>
      </c>
      <c r="F174" t="s">
        <v>14</v>
      </c>
      <c r="G174" s="6">
        <v>200000</v>
      </c>
      <c r="H174" t="s">
        <v>19</v>
      </c>
      <c r="M174" s="11" t="str">
        <f t="shared" si="83"/>
        <v/>
      </c>
      <c r="N174" s="9">
        <f t="shared" si="84"/>
        <v>319000</v>
      </c>
      <c r="O174" s="9">
        <f t="shared" si="85"/>
        <v>560000</v>
      </c>
      <c r="P174" s="9">
        <f t="shared" si="86"/>
        <v>0</v>
      </c>
      <c r="Q174" s="9">
        <f t="shared" si="96"/>
        <v>360000</v>
      </c>
      <c r="R174" s="9">
        <f t="shared" si="87"/>
        <v>0</v>
      </c>
      <c r="S174" s="9">
        <f t="shared" si="88"/>
        <v>0</v>
      </c>
      <c r="T174" s="9">
        <f t="shared" si="89"/>
        <v>200000</v>
      </c>
      <c r="U174" s="9">
        <f t="shared" si="90"/>
        <v>0</v>
      </c>
      <c r="V174" s="9">
        <f t="shared" si="91"/>
        <v>0</v>
      </c>
      <c r="W174" s="9">
        <f t="shared" si="92"/>
        <v>0</v>
      </c>
      <c r="X174" s="9">
        <f t="shared" si="93"/>
        <v>0</v>
      </c>
      <c r="Y174" s="9">
        <f t="shared" si="94"/>
        <v>0</v>
      </c>
      <c r="Z174" s="9">
        <f t="shared" si="95"/>
        <v>0</v>
      </c>
      <c r="AB174" s="12">
        <f t="shared" si="97"/>
        <v>0</v>
      </c>
      <c r="AC174">
        <f t="shared" si="98"/>
        <v>360000</v>
      </c>
      <c r="AD174">
        <f t="shared" si="102"/>
        <v>200000</v>
      </c>
    </row>
    <row r="175" spans="1:30" hidden="1" x14ac:dyDescent="0.25">
      <c r="A175" s="4">
        <v>45749</v>
      </c>
      <c r="B175" s="4" t="s">
        <v>36</v>
      </c>
      <c r="C175" t="s">
        <v>76</v>
      </c>
      <c r="D175">
        <v>1001232975</v>
      </c>
      <c r="E175" t="s">
        <v>8</v>
      </c>
      <c r="F175" t="s">
        <v>119</v>
      </c>
      <c r="G175" s="6">
        <v>120000</v>
      </c>
      <c r="H175" t="s">
        <v>19</v>
      </c>
      <c r="M175" s="11" t="str">
        <f t="shared" si="83"/>
        <v/>
      </c>
      <c r="N175" s="9">
        <f t="shared" si="84"/>
        <v>319000</v>
      </c>
      <c r="O175" s="9">
        <f t="shared" si="85"/>
        <v>560000</v>
      </c>
      <c r="P175" s="9">
        <f t="shared" si="86"/>
        <v>0</v>
      </c>
      <c r="Q175" s="9">
        <f t="shared" si="96"/>
        <v>360000</v>
      </c>
      <c r="R175" s="9">
        <f t="shared" si="87"/>
        <v>0</v>
      </c>
      <c r="S175" s="9">
        <f t="shared" si="88"/>
        <v>0</v>
      </c>
      <c r="T175" s="9">
        <f t="shared" si="89"/>
        <v>200000</v>
      </c>
      <c r="U175" s="9">
        <f t="shared" si="90"/>
        <v>0</v>
      </c>
      <c r="V175" s="9">
        <f t="shared" si="91"/>
        <v>0</v>
      </c>
      <c r="W175" s="9">
        <f t="shared" si="92"/>
        <v>0</v>
      </c>
      <c r="X175" s="9">
        <f t="shared" si="93"/>
        <v>0</v>
      </c>
      <c r="Y175" s="9">
        <f t="shared" si="94"/>
        <v>0</v>
      </c>
      <c r="Z175" s="9">
        <f t="shared" si="95"/>
        <v>0</v>
      </c>
      <c r="AB175" s="12">
        <f t="shared" si="97"/>
        <v>0</v>
      </c>
      <c r="AC175">
        <f t="shared" si="98"/>
        <v>360000</v>
      </c>
      <c r="AD175">
        <f t="shared" si="102"/>
        <v>200000</v>
      </c>
    </row>
    <row r="176" spans="1:30" x14ac:dyDescent="0.25">
      <c r="A176" s="4">
        <v>45756</v>
      </c>
      <c r="B176" s="4" t="s">
        <v>36</v>
      </c>
      <c r="C176" t="s">
        <v>76</v>
      </c>
      <c r="D176">
        <v>1001232975</v>
      </c>
      <c r="E176" t="s">
        <v>8</v>
      </c>
      <c r="F176" t="s">
        <v>119</v>
      </c>
      <c r="G176" s="6">
        <v>80000</v>
      </c>
      <c r="H176" t="s">
        <v>19</v>
      </c>
      <c r="M176" s="11" t="str">
        <f t="shared" si="83"/>
        <v>Juan Pablo Hoyos</v>
      </c>
      <c r="N176" s="9">
        <f t="shared" si="84"/>
        <v>319000</v>
      </c>
      <c r="O176" s="9">
        <f t="shared" si="85"/>
        <v>560000</v>
      </c>
      <c r="P176" s="9">
        <f t="shared" si="86"/>
        <v>0</v>
      </c>
      <c r="Q176" s="9">
        <f t="shared" si="96"/>
        <v>360000</v>
      </c>
      <c r="R176" s="9">
        <f t="shared" si="87"/>
        <v>0</v>
      </c>
      <c r="S176" s="9">
        <f t="shared" si="88"/>
        <v>0</v>
      </c>
      <c r="T176" s="9">
        <f t="shared" si="89"/>
        <v>200000</v>
      </c>
      <c r="U176" s="9">
        <f t="shared" si="90"/>
        <v>0</v>
      </c>
      <c r="V176" s="9">
        <f t="shared" si="91"/>
        <v>0</v>
      </c>
      <c r="W176" s="9">
        <f t="shared" si="92"/>
        <v>0</v>
      </c>
      <c r="X176" s="9">
        <f t="shared" si="93"/>
        <v>0</v>
      </c>
      <c r="Y176" s="9">
        <f t="shared" si="94"/>
        <v>0</v>
      </c>
      <c r="Z176" s="9">
        <f t="shared" si="95"/>
        <v>0</v>
      </c>
      <c r="AB176" s="14">
        <f>SUMIFS($G:$G,$B:$B,B176,$E:$E,"Transferencia",$F:$F,"Zully")
+SUMIFS($G:$G,$B:$B,B176,$E:$E,"Datafono",$F:$F,"Zully")
+SUMIFS($G:$G,$B:$B,B176,$E:$E,"Credishop",$F:$F,"Zully")</f>
        <v>0</v>
      </c>
      <c r="AC176" s="14">
        <f>SUMIFS($G:$G,$B:$B,B176,$E:$E,"Transferencia",$F:$F,"Andrés")
+SUMIFS($G:$G,$B:$B,B176,$E:$E,"Datafono",$F:$F,"Andrés")
+SUMIFS($G:$G,$B:$B,B176,$E:$E,"Credishop",$F:$F,"Andrés")</f>
        <v>360000</v>
      </c>
      <c r="AD176" s="14">
        <f>SUMIFS($G:$G,$B:$B,B176,$E:$E,"Transferencia",$F:$F,"Omar")
+SUMIFS($G:$G,$B:$B,B176,$E:$E,"Datafono",$F:$F,"Omar")
+SUMIFS($G:$G,$B:$B,B176,$E:$E,"Credishop",$F:$F,"Omar")</f>
        <v>200000</v>
      </c>
    </row>
    <row r="177" spans="1:30" hidden="1" x14ac:dyDescent="0.25">
      <c r="A177" s="4">
        <v>45698</v>
      </c>
      <c r="B177" s="4" t="s">
        <v>65</v>
      </c>
      <c r="C177" t="s">
        <v>18</v>
      </c>
      <c r="D177">
        <v>1000871947</v>
      </c>
      <c r="E177" t="s">
        <v>8</v>
      </c>
      <c r="F177" t="s">
        <v>14</v>
      </c>
      <c r="G177" s="6">
        <v>180000</v>
      </c>
      <c r="H177" t="s">
        <v>19</v>
      </c>
      <c r="M177" s="11" t="str">
        <f t="shared" si="83"/>
        <v/>
      </c>
      <c r="N177" s="9">
        <f t="shared" si="84"/>
        <v>0</v>
      </c>
      <c r="O177" s="9">
        <f t="shared" si="85"/>
        <v>648000</v>
      </c>
      <c r="P177" s="9">
        <f t="shared" si="86"/>
        <v>0</v>
      </c>
      <c r="Q177" s="9">
        <f t="shared" si="96"/>
        <v>648000</v>
      </c>
      <c r="R177" s="9">
        <f t="shared" si="87"/>
        <v>0</v>
      </c>
      <c r="S177" s="9">
        <f t="shared" si="88"/>
        <v>0</v>
      </c>
      <c r="T177" s="9">
        <f t="shared" si="89"/>
        <v>0</v>
      </c>
      <c r="U177" s="9">
        <f t="shared" si="90"/>
        <v>0</v>
      </c>
      <c r="V177" s="9">
        <f t="shared" si="91"/>
        <v>0</v>
      </c>
      <c r="W177" s="9">
        <f t="shared" si="92"/>
        <v>0</v>
      </c>
      <c r="X177" s="9">
        <f t="shared" si="93"/>
        <v>0</v>
      </c>
      <c r="Y177" s="9">
        <f t="shared" si="94"/>
        <v>0</v>
      </c>
      <c r="Z177" s="9">
        <f t="shared" si="95"/>
        <v>0</v>
      </c>
      <c r="AB177" s="12">
        <f t="shared" si="97"/>
        <v>0</v>
      </c>
      <c r="AC177">
        <f t="shared" si="98"/>
        <v>648000</v>
      </c>
      <c r="AD177">
        <f t="shared" si="102"/>
        <v>200000</v>
      </c>
    </row>
    <row r="178" spans="1:30" x14ac:dyDescent="0.25">
      <c r="A178" s="4">
        <v>45701</v>
      </c>
      <c r="B178" s="4" t="s">
        <v>65</v>
      </c>
      <c r="C178" t="s">
        <v>18</v>
      </c>
      <c r="D178">
        <v>1000871947</v>
      </c>
      <c r="E178" t="s">
        <v>8</v>
      </c>
      <c r="F178" t="s">
        <v>14</v>
      </c>
      <c r="G178" s="6">
        <v>468000</v>
      </c>
      <c r="H178" t="s">
        <v>19</v>
      </c>
      <c r="M178" s="11" t="str">
        <f t="shared" si="83"/>
        <v>Juliana Gil Franco</v>
      </c>
      <c r="N178" s="9">
        <f t="shared" si="84"/>
        <v>0</v>
      </c>
      <c r="O178" s="9">
        <f t="shared" si="85"/>
        <v>648000</v>
      </c>
      <c r="P178" s="9">
        <f t="shared" si="86"/>
        <v>0</v>
      </c>
      <c r="Q178" s="9">
        <f t="shared" si="96"/>
        <v>648000</v>
      </c>
      <c r="R178" s="9">
        <f t="shared" si="87"/>
        <v>0</v>
      </c>
      <c r="S178" s="9">
        <f t="shared" si="88"/>
        <v>0</v>
      </c>
      <c r="T178" s="9">
        <f t="shared" si="89"/>
        <v>0</v>
      </c>
      <c r="U178" s="9">
        <f t="shared" si="90"/>
        <v>0</v>
      </c>
      <c r="V178" s="9">
        <f t="shared" si="91"/>
        <v>0</v>
      </c>
      <c r="W178" s="9">
        <f t="shared" si="92"/>
        <v>0</v>
      </c>
      <c r="X178" s="9">
        <f t="shared" si="93"/>
        <v>0</v>
      </c>
      <c r="Y178" s="9">
        <f t="shared" si="94"/>
        <v>0</v>
      </c>
      <c r="Z178" s="9">
        <f t="shared" si="95"/>
        <v>0</v>
      </c>
      <c r="AB178" s="14">
        <f t="shared" ref="AB178:AB179" si="112">SUMIFS($G:$G,$B:$B,B178,$E:$E,"Transferencia",$F:$F,"Zully")
+SUMIFS($G:$G,$B:$B,B178,$E:$E,"Datafono",$F:$F,"Zully")
+SUMIFS($G:$G,$B:$B,B178,$E:$E,"Credishop",$F:$F,"Zully")</f>
        <v>0</v>
      </c>
      <c r="AC178" s="14">
        <f t="shared" ref="AC178:AC179" si="113">SUMIFS($G:$G,$B:$B,B178,$E:$E,"Transferencia",$F:$F,"Andrés")
+SUMIFS($G:$G,$B:$B,B178,$E:$E,"Datafono",$F:$F,"Andrés")
+SUMIFS($G:$G,$B:$B,B178,$E:$E,"Credishop",$F:$F,"Andrés")</f>
        <v>648000</v>
      </c>
      <c r="AD178" s="14">
        <f t="shared" ref="AD178:AD179" si="114">SUMIFS($G:$G,$B:$B,B178,$E:$E,"Transferencia",$F:$F,"Omar")
+SUMIFS($G:$G,$B:$B,B178,$E:$E,"Datafono",$F:$F,"Omar")
+SUMIFS($G:$G,$B:$B,B178,$E:$E,"Credishop",$F:$F,"Omar")</f>
        <v>0</v>
      </c>
    </row>
    <row r="179" spans="1:30" x14ac:dyDescent="0.25">
      <c r="A179" s="4">
        <v>45747</v>
      </c>
      <c r="B179" s="4" t="s">
        <v>145</v>
      </c>
      <c r="C179" t="s">
        <v>76</v>
      </c>
      <c r="D179">
        <v>1066172849</v>
      </c>
      <c r="E179" t="s">
        <v>8</v>
      </c>
      <c r="F179" t="s">
        <v>119</v>
      </c>
      <c r="G179" s="6">
        <v>369000</v>
      </c>
      <c r="H179" t="s">
        <v>19</v>
      </c>
      <c r="M179" s="11" t="str">
        <f t="shared" si="83"/>
        <v>Juliana Isabel Gomez</v>
      </c>
      <c r="N179" s="9">
        <f t="shared" si="84"/>
        <v>0</v>
      </c>
      <c r="O179" s="9">
        <f t="shared" si="85"/>
        <v>369000</v>
      </c>
      <c r="P179" s="9">
        <f t="shared" si="86"/>
        <v>0</v>
      </c>
      <c r="Q179" s="9">
        <f t="shared" si="96"/>
        <v>0</v>
      </c>
      <c r="R179" s="9">
        <f t="shared" si="87"/>
        <v>0</v>
      </c>
      <c r="S179" s="9">
        <f t="shared" si="88"/>
        <v>0</v>
      </c>
      <c r="T179" s="9">
        <f t="shared" si="89"/>
        <v>369000</v>
      </c>
      <c r="U179" s="9">
        <f t="shared" si="90"/>
        <v>0</v>
      </c>
      <c r="V179" s="9">
        <f t="shared" si="91"/>
        <v>0</v>
      </c>
      <c r="W179" s="9">
        <f t="shared" si="92"/>
        <v>0</v>
      </c>
      <c r="X179" s="9">
        <f t="shared" si="93"/>
        <v>0</v>
      </c>
      <c r="Y179" s="9">
        <f t="shared" si="94"/>
        <v>0</v>
      </c>
      <c r="Z179" s="9">
        <f t="shared" si="95"/>
        <v>0</v>
      </c>
      <c r="AB179" s="14">
        <f t="shared" si="112"/>
        <v>0</v>
      </c>
      <c r="AC179" s="14">
        <f t="shared" si="113"/>
        <v>0</v>
      </c>
      <c r="AD179" s="14">
        <f t="shared" si="114"/>
        <v>369000</v>
      </c>
    </row>
    <row r="180" spans="1:30" hidden="1" x14ac:dyDescent="0.25">
      <c r="A180" s="4">
        <v>45719</v>
      </c>
      <c r="B180" s="4" t="s">
        <v>100</v>
      </c>
      <c r="C180" t="s">
        <v>76</v>
      </c>
      <c r="D180">
        <v>75157760</v>
      </c>
      <c r="E180" t="s">
        <v>7</v>
      </c>
      <c r="F180" t="s">
        <v>13</v>
      </c>
      <c r="G180" s="6">
        <v>529000</v>
      </c>
      <c r="M180" s="11" t="str">
        <f t="shared" si="83"/>
        <v/>
      </c>
      <c r="N180" s="9">
        <f t="shared" si="84"/>
        <v>1328000</v>
      </c>
      <c r="O180" s="9">
        <f t="shared" si="85"/>
        <v>0</v>
      </c>
      <c r="P180" s="9">
        <f t="shared" si="86"/>
        <v>0</v>
      </c>
      <c r="Q180" s="9">
        <f t="shared" si="96"/>
        <v>0</v>
      </c>
      <c r="R180" s="9">
        <f t="shared" si="87"/>
        <v>0</v>
      </c>
      <c r="S180" s="9">
        <f t="shared" si="88"/>
        <v>0</v>
      </c>
      <c r="T180" s="9">
        <f t="shared" si="89"/>
        <v>0</v>
      </c>
      <c r="U180" s="9">
        <f t="shared" si="90"/>
        <v>0</v>
      </c>
      <c r="V180" s="9">
        <f t="shared" si="91"/>
        <v>0</v>
      </c>
      <c r="W180" s="9">
        <f t="shared" si="92"/>
        <v>0</v>
      </c>
      <c r="X180" s="9">
        <f t="shared" si="93"/>
        <v>0</v>
      </c>
      <c r="Y180" s="9">
        <f t="shared" si="94"/>
        <v>0</v>
      </c>
      <c r="Z180" s="9">
        <f t="shared" si="95"/>
        <v>0</v>
      </c>
      <c r="AB180" s="12">
        <f t="shared" si="97"/>
        <v>0</v>
      </c>
      <c r="AC180">
        <f t="shared" si="98"/>
        <v>0</v>
      </c>
      <c r="AD180">
        <f t="shared" si="102"/>
        <v>0</v>
      </c>
    </row>
    <row r="181" spans="1:30" x14ac:dyDescent="0.25">
      <c r="A181" s="4">
        <v>45723</v>
      </c>
      <c r="B181" s="4" t="s">
        <v>100</v>
      </c>
      <c r="C181" t="s">
        <v>76</v>
      </c>
      <c r="D181">
        <v>75157760</v>
      </c>
      <c r="E181" t="s">
        <v>7</v>
      </c>
      <c r="F181" t="s">
        <v>13</v>
      </c>
      <c r="G181" s="6">
        <v>799000</v>
      </c>
      <c r="M181" s="11" t="str">
        <f t="shared" si="83"/>
        <v>Julio Cedar Sanchez</v>
      </c>
      <c r="N181" s="9">
        <f t="shared" si="84"/>
        <v>1328000</v>
      </c>
      <c r="O181" s="9">
        <f t="shared" si="85"/>
        <v>0</v>
      </c>
      <c r="P181" s="9">
        <f t="shared" si="86"/>
        <v>0</v>
      </c>
      <c r="Q181" s="9">
        <f t="shared" si="96"/>
        <v>0</v>
      </c>
      <c r="R181" s="9">
        <f t="shared" si="87"/>
        <v>0</v>
      </c>
      <c r="S181" s="9">
        <f t="shared" si="88"/>
        <v>0</v>
      </c>
      <c r="T181" s="9">
        <f t="shared" si="89"/>
        <v>0</v>
      </c>
      <c r="U181" s="9">
        <f t="shared" si="90"/>
        <v>0</v>
      </c>
      <c r="V181" s="9">
        <f t="shared" si="91"/>
        <v>0</v>
      </c>
      <c r="W181" s="9">
        <f t="shared" si="92"/>
        <v>0</v>
      </c>
      <c r="X181" s="9">
        <f t="shared" si="93"/>
        <v>0</v>
      </c>
      <c r="Y181" s="9">
        <f t="shared" si="94"/>
        <v>0</v>
      </c>
      <c r="Z181" s="9">
        <f t="shared" si="95"/>
        <v>0</v>
      </c>
      <c r="AB181" s="14">
        <f>SUMIFS($G:$G,$B:$B,B181,$E:$E,"Transferencia",$F:$F,"Zully")
+SUMIFS($G:$G,$B:$B,B181,$E:$E,"Datafono",$F:$F,"Zully")
+SUMIFS($G:$G,$B:$B,B181,$E:$E,"Credishop",$F:$F,"Zully")</f>
        <v>0</v>
      </c>
      <c r="AC181" s="14">
        <f>SUMIFS($G:$G,$B:$B,B181,$E:$E,"Transferencia",$F:$F,"Andrés")
+SUMIFS($G:$G,$B:$B,B181,$E:$E,"Datafono",$F:$F,"Andrés")
+SUMIFS($G:$G,$B:$B,B181,$E:$E,"Credishop",$F:$F,"Andrés")</f>
        <v>0</v>
      </c>
      <c r="AD181" s="14">
        <f>SUMIFS($G:$G,$B:$B,B181,$E:$E,"Transferencia",$F:$F,"Omar")
+SUMIFS($G:$G,$B:$B,B181,$E:$E,"Datafono",$F:$F,"Omar")
+SUMIFS($G:$G,$B:$B,B181,$E:$E,"Credishop",$F:$F,"Omar")</f>
        <v>0</v>
      </c>
    </row>
    <row r="182" spans="1:30" hidden="1" x14ac:dyDescent="0.25">
      <c r="A182" s="4">
        <v>45726</v>
      </c>
      <c r="B182" s="4" t="s">
        <v>110</v>
      </c>
      <c r="C182" t="s">
        <v>76</v>
      </c>
      <c r="D182">
        <v>1085261525</v>
      </c>
      <c r="E182" t="s">
        <v>27</v>
      </c>
      <c r="F182" t="s">
        <v>14</v>
      </c>
      <c r="G182" s="6">
        <v>299000</v>
      </c>
      <c r="H182" t="s">
        <v>19</v>
      </c>
      <c r="M182" s="11" t="str">
        <f t="shared" si="83"/>
        <v/>
      </c>
      <c r="N182" s="9">
        <f t="shared" si="84"/>
        <v>0</v>
      </c>
      <c r="O182" s="9">
        <f t="shared" si="85"/>
        <v>0</v>
      </c>
      <c r="P182" s="9">
        <f t="shared" si="86"/>
        <v>767000</v>
      </c>
      <c r="Q182" s="9">
        <f t="shared" si="96"/>
        <v>0</v>
      </c>
      <c r="R182" s="9">
        <f t="shared" si="87"/>
        <v>0</v>
      </c>
      <c r="S182" s="9">
        <f t="shared" si="88"/>
        <v>0</v>
      </c>
      <c r="T182" s="9">
        <f t="shared" si="89"/>
        <v>0</v>
      </c>
      <c r="U182" s="9">
        <f t="shared" si="90"/>
        <v>0</v>
      </c>
      <c r="V182" s="9">
        <f t="shared" si="91"/>
        <v>0</v>
      </c>
      <c r="W182" s="9">
        <f t="shared" si="92"/>
        <v>0</v>
      </c>
      <c r="X182" s="9">
        <f t="shared" si="93"/>
        <v>0</v>
      </c>
      <c r="Y182" s="9">
        <f t="shared" si="94"/>
        <v>767000</v>
      </c>
      <c r="Z182" s="9">
        <f t="shared" si="95"/>
        <v>0</v>
      </c>
      <c r="AB182" s="12">
        <f t="shared" si="97"/>
        <v>0</v>
      </c>
      <c r="AC182">
        <f t="shared" si="98"/>
        <v>0</v>
      </c>
      <c r="AD182">
        <f t="shared" si="102"/>
        <v>0</v>
      </c>
    </row>
    <row r="183" spans="1:30" x14ac:dyDescent="0.25">
      <c r="A183" s="4">
        <v>45733</v>
      </c>
      <c r="B183" s="4" t="s">
        <v>110</v>
      </c>
      <c r="C183" t="s">
        <v>76</v>
      </c>
      <c r="D183">
        <v>1085261525</v>
      </c>
      <c r="E183" t="s">
        <v>27</v>
      </c>
      <c r="F183" t="s">
        <v>14</v>
      </c>
      <c r="G183" s="6">
        <v>468000</v>
      </c>
      <c r="H183" t="s">
        <v>19</v>
      </c>
      <c r="M183" s="11" t="str">
        <f t="shared" si="83"/>
        <v>Karen Lariza Lopez</v>
      </c>
      <c r="N183" s="9">
        <f t="shared" si="84"/>
        <v>0</v>
      </c>
      <c r="O183" s="9">
        <f t="shared" si="85"/>
        <v>0</v>
      </c>
      <c r="P183" s="9">
        <f t="shared" si="86"/>
        <v>767000</v>
      </c>
      <c r="Q183" s="9">
        <f t="shared" si="96"/>
        <v>0</v>
      </c>
      <c r="R183" s="9">
        <f t="shared" si="87"/>
        <v>0</v>
      </c>
      <c r="S183" s="9">
        <f t="shared" si="88"/>
        <v>0</v>
      </c>
      <c r="T183" s="9">
        <f t="shared" si="89"/>
        <v>0</v>
      </c>
      <c r="U183" s="9">
        <f t="shared" si="90"/>
        <v>0</v>
      </c>
      <c r="V183" s="9">
        <f t="shared" si="91"/>
        <v>0</v>
      </c>
      <c r="W183" s="9">
        <f t="shared" si="92"/>
        <v>0</v>
      </c>
      <c r="X183" s="9">
        <f t="shared" si="93"/>
        <v>0</v>
      </c>
      <c r="Y183" s="9">
        <f t="shared" si="94"/>
        <v>767000</v>
      </c>
      <c r="Z183" s="9">
        <f t="shared" si="95"/>
        <v>0</v>
      </c>
      <c r="AB183" s="14">
        <f t="shared" ref="AB183:AB185" si="115">SUMIFS($G:$G,$B:$B,B183,$E:$E,"Transferencia",$F:$F,"Zully")
+SUMIFS($G:$G,$B:$B,B183,$E:$E,"Datafono",$F:$F,"Zully")
+SUMIFS($G:$G,$B:$B,B183,$E:$E,"Credishop",$F:$F,"Zully")</f>
        <v>0</v>
      </c>
      <c r="AC183" s="14">
        <f t="shared" ref="AC183:AC185" si="116">SUMIFS($G:$G,$B:$B,B183,$E:$E,"Transferencia",$F:$F,"Andrés")
+SUMIFS($G:$G,$B:$B,B183,$E:$E,"Datafono",$F:$F,"Andrés")
+SUMIFS($G:$G,$B:$B,B183,$E:$E,"Credishop",$F:$F,"Andrés")</f>
        <v>767000</v>
      </c>
      <c r="AD183" s="14">
        <f t="shared" ref="AD183:AD185" si="117">SUMIFS($G:$G,$B:$B,B183,$E:$E,"Transferencia",$F:$F,"Omar")
+SUMIFS($G:$G,$B:$B,B183,$E:$E,"Datafono",$F:$F,"Omar")
+SUMIFS($G:$G,$B:$B,B183,$E:$E,"Credishop",$F:$F,"Omar")</f>
        <v>0</v>
      </c>
    </row>
    <row r="184" spans="1:30" x14ac:dyDescent="0.25">
      <c r="A184" s="4">
        <v>45777</v>
      </c>
      <c r="B184" s="4" t="s">
        <v>187</v>
      </c>
      <c r="C184" t="s">
        <v>76</v>
      </c>
      <c r="D184">
        <v>1040744410</v>
      </c>
      <c r="E184" t="s">
        <v>8</v>
      </c>
      <c r="F184" t="s">
        <v>119</v>
      </c>
      <c r="G184" s="6">
        <v>120000</v>
      </c>
      <c r="H184" t="s">
        <v>19</v>
      </c>
      <c r="M184" s="11" t="str">
        <f t="shared" si="83"/>
        <v>Karolaynn  Vergara</v>
      </c>
      <c r="N184" s="9">
        <f t="shared" si="84"/>
        <v>0</v>
      </c>
      <c r="O184" s="9">
        <f t="shared" si="85"/>
        <v>120000</v>
      </c>
      <c r="P184" s="9">
        <f t="shared" si="86"/>
        <v>0</v>
      </c>
      <c r="Q184" s="9">
        <f t="shared" si="96"/>
        <v>0</v>
      </c>
      <c r="R184" s="9">
        <f t="shared" si="87"/>
        <v>0</v>
      </c>
      <c r="S184" s="9">
        <f t="shared" si="88"/>
        <v>0</v>
      </c>
      <c r="T184" s="9">
        <f t="shared" si="89"/>
        <v>120000</v>
      </c>
      <c r="U184" s="9">
        <f t="shared" si="90"/>
        <v>0</v>
      </c>
      <c r="V184" s="9">
        <f t="shared" si="91"/>
        <v>0</v>
      </c>
      <c r="W184" s="9">
        <f t="shared" si="92"/>
        <v>0</v>
      </c>
      <c r="X184" s="9">
        <f t="shared" si="93"/>
        <v>0</v>
      </c>
      <c r="Y184" s="9">
        <f t="shared" si="94"/>
        <v>0</v>
      </c>
      <c r="Z184" s="9">
        <f t="shared" si="95"/>
        <v>0</v>
      </c>
      <c r="AB184" s="14">
        <f t="shared" si="115"/>
        <v>0</v>
      </c>
      <c r="AC184" s="14">
        <f t="shared" si="116"/>
        <v>0</v>
      </c>
      <c r="AD184" s="14">
        <f t="shared" si="117"/>
        <v>120000</v>
      </c>
    </row>
    <row r="185" spans="1:30" x14ac:dyDescent="0.25">
      <c r="A185" s="4">
        <v>45749</v>
      </c>
      <c r="B185" s="4" t="s">
        <v>150</v>
      </c>
      <c r="C185" t="s">
        <v>76</v>
      </c>
      <c r="D185">
        <v>1216726683</v>
      </c>
      <c r="E185" t="s">
        <v>8</v>
      </c>
      <c r="F185" t="s">
        <v>119</v>
      </c>
      <c r="G185" s="6">
        <v>80000</v>
      </c>
      <c r="H185" t="s">
        <v>19</v>
      </c>
      <c r="M185" s="11" t="str">
        <f t="shared" si="83"/>
        <v>Katerine Galeano</v>
      </c>
      <c r="N185" s="9">
        <f t="shared" si="84"/>
        <v>0</v>
      </c>
      <c r="O185" s="9">
        <f t="shared" si="85"/>
        <v>80000</v>
      </c>
      <c r="P185" s="9">
        <f t="shared" si="86"/>
        <v>0</v>
      </c>
      <c r="Q185" s="9">
        <f t="shared" si="96"/>
        <v>0</v>
      </c>
      <c r="R185" s="9">
        <f t="shared" si="87"/>
        <v>0</v>
      </c>
      <c r="S185" s="9">
        <f t="shared" si="88"/>
        <v>0</v>
      </c>
      <c r="T185" s="9">
        <f t="shared" si="89"/>
        <v>80000</v>
      </c>
      <c r="U185" s="9">
        <f t="shared" si="90"/>
        <v>0</v>
      </c>
      <c r="V185" s="9">
        <f t="shared" si="91"/>
        <v>0</v>
      </c>
      <c r="W185" s="9">
        <f t="shared" si="92"/>
        <v>0</v>
      </c>
      <c r="X185" s="9">
        <f t="shared" si="93"/>
        <v>0</v>
      </c>
      <c r="Y185" s="9">
        <f t="shared" si="94"/>
        <v>0</v>
      </c>
      <c r="Z185" s="9">
        <f t="shared" si="95"/>
        <v>0</v>
      </c>
      <c r="AB185" s="14">
        <f t="shared" si="115"/>
        <v>0</v>
      </c>
      <c r="AC185" s="14">
        <f t="shared" si="116"/>
        <v>0</v>
      </c>
      <c r="AD185" s="14">
        <f t="shared" si="117"/>
        <v>80000</v>
      </c>
    </row>
    <row r="186" spans="1:30" hidden="1" x14ac:dyDescent="0.25">
      <c r="A186" s="4">
        <v>45744</v>
      </c>
      <c r="B186" s="4" t="s">
        <v>140</v>
      </c>
      <c r="C186" t="s">
        <v>76</v>
      </c>
      <c r="D186">
        <v>35545931</v>
      </c>
      <c r="E186" t="s">
        <v>8</v>
      </c>
      <c r="F186" t="s">
        <v>119</v>
      </c>
      <c r="G186" s="6">
        <v>299000</v>
      </c>
      <c r="H186" t="s">
        <v>19</v>
      </c>
      <c r="M186" s="11" t="str">
        <f t="shared" si="83"/>
        <v/>
      </c>
      <c r="N186" s="9">
        <f t="shared" si="84"/>
        <v>0</v>
      </c>
      <c r="O186" s="9">
        <f t="shared" si="85"/>
        <v>758000</v>
      </c>
      <c r="P186" s="9">
        <f t="shared" si="86"/>
        <v>0</v>
      </c>
      <c r="Q186" s="9">
        <f t="shared" si="96"/>
        <v>0</v>
      </c>
      <c r="R186" s="9">
        <f t="shared" si="87"/>
        <v>0</v>
      </c>
      <c r="S186" s="9">
        <f t="shared" si="88"/>
        <v>0</v>
      </c>
      <c r="T186" s="9">
        <f t="shared" si="89"/>
        <v>758000</v>
      </c>
      <c r="U186" s="9">
        <f t="shared" si="90"/>
        <v>0</v>
      </c>
      <c r="V186" s="9">
        <f t="shared" si="91"/>
        <v>0</v>
      </c>
      <c r="W186" s="9">
        <f t="shared" si="92"/>
        <v>0</v>
      </c>
      <c r="X186" s="9">
        <f t="shared" si="93"/>
        <v>0</v>
      </c>
      <c r="Y186" s="9">
        <f t="shared" si="94"/>
        <v>0</v>
      </c>
      <c r="Z186" s="9">
        <f t="shared" si="95"/>
        <v>0</v>
      </c>
      <c r="AB186" s="12">
        <f t="shared" si="97"/>
        <v>0</v>
      </c>
      <c r="AC186">
        <f t="shared" si="98"/>
        <v>0</v>
      </c>
      <c r="AD186">
        <f t="shared" si="102"/>
        <v>120000</v>
      </c>
    </row>
    <row r="187" spans="1:30" hidden="1" x14ac:dyDescent="0.25">
      <c r="A187" s="4">
        <v>45748</v>
      </c>
      <c r="B187" s="4" t="s">
        <v>140</v>
      </c>
      <c r="C187" t="s">
        <v>76</v>
      </c>
      <c r="D187">
        <v>35545931</v>
      </c>
      <c r="E187" t="s">
        <v>8</v>
      </c>
      <c r="F187" t="s">
        <v>119</v>
      </c>
      <c r="G187" s="6">
        <v>300000</v>
      </c>
      <c r="H187" t="s">
        <v>19</v>
      </c>
      <c r="M187" s="11" t="str">
        <f t="shared" si="83"/>
        <v/>
      </c>
      <c r="N187" s="9">
        <f t="shared" si="84"/>
        <v>0</v>
      </c>
      <c r="O187" s="9">
        <f t="shared" si="85"/>
        <v>758000</v>
      </c>
      <c r="P187" s="9">
        <f t="shared" si="86"/>
        <v>0</v>
      </c>
      <c r="Q187" s="9">
        <f t="shared" si="96"/>
        <v>0</v>
      </c>
      <c r="R187" s="9">
        <f t="shared" si="87"/>
        <v>0</v>
      </c>
      <c r="S187" s="9">
        <f t="shared" si="88"/>
        <v>0</v>
      </c>
      <c r="T187" s="9">
        <f t="shared" si="89"/>
        <v>758000</v>
      </c>
      <c r="U187" s="9">
        <f t="shared" si="90"/>
        <v>0</v>
      </c>
      <c r="V187" s="9">
        <f t="shared" si="91"/>
        <v>0</v>
      </c>
      <c r="W187" s="9">
        <f t="shared" si="92"/>
        <v>0</v>
      </c>
      <c r="X187" s="9">
        <f t="shared" si="93"/>
        <v>0</v>
      </c>
      <c r="Y187" s="9">
        <f t="shared" si="94"/>
        <v>0</v>
      </c>
      <c r="Z187" s="9">
        <f t="shared" si="95"/>
        <v>0</v>
      </c>
      <c r="AB187" s="12">
        <f t="shared" si="97"/>
        <v>0</v>
      </c>
      <c r="AC187">
        <f t="shared" si="98"/>
        <v>0</v>
      </c>
      <c r="AD187">
        <f t="shared" si="102"/>
        <v>80000</v>
      </c>
    </row>
    <row r="188" spans="1:30" hidden="1" x14ac:dyDescent="0.25">
      <c r="A188" s="4">
        <v>45754</v>
      </c>
      <c r="B188" s="4" t="s">
        <v>140</v>
      </c>
      <c r="C188" t="s">
        <v>76</v>
      </c>
      <c r="D188">
        <v>35545931</v>
      </c>
      <c r="E188" t="s">
        <v>8</v>
      </c>
      <c r="F188" t="s">
        <v>119</v>
      </c>
      <c r="G188" s="6">
        <v>119000</v>
      </c>
      <c r="H188" t="s">
        <v>19</v>
      </c>
      <c r="M188" s="11" t="str">
        <f t="shared" si="83"/>
        <v/>
      </c>
      <c r="N188" s="9">
        <f t="shared" si="84"/>
        <v>0</v>
      </c>
      <c r="O188" s="9">
        <f t="shared" si="85"/>
        <v>758000</v>
      </c>
      <c r="P188" s="9">
        <f t="shared" si="86"/>
        <v>0</v>
      </c>
      <c r="Q188" s="9">
        <f t="shared" si="96"/>
        <v>0</v>
      </c>
      <c r="R188" s="9">
        <f t="shared" si="87"/>
        <v>0</v>
      </c>
      <c r="S188" s="9">
        <f t="shared" si="88"/>
        <v>0</v>
      </c>
      <c r="T188" s="9">
        <f t="shared" si="89"/>
        <v>758000</v>
      </c>
      <c r="U188" s="9">
        <f t="shared" si="90"/>
        <v>0</v>
      </c>
      <c r="V188" s="9">
        <f t="shared" si="91"/>
        <v>0</v>
      </c>
      <c r="W188" s="9">
        <f t="shared" si="92"/>
        <v>0</v>
      </c>
      <c r="X188" s="9">
        <f t="shared" si="93"/>
        <v>0</v>
      </c>
      <c r="Y188" s="9">
        <f t="shared" si="94"/>
        <v>0</v>
      </c>
      <c r="Z188" s="9">
        <f t="shared" si="95"/>
        <v>0</v>
      </c>
      <c r="AB188" s="12">
        <f t="shared" si="97"/>
        <v>0</v>
      </c>
      <c r="AC188">
        <f t="shared" si="98"/>
        <v>0</v>
      </c>
      <c r="AD188">
        <f t="shared" si="102"/>
        <v>758000</v>
      </c>
    </row>
    <row r="189" spans="1:30" x14ac:dyDescent="0.25">
      <c r="A189" s="4">
        <v>45793</v>
      </c>
      <c r="B189" s="4" t="s">
        <v>140</v>
      </c>
      <c r="C189" t="s">
        <v>76</v>
      </c>
      <c r="D189">
        <v>35545931</v>
      </c>
      <c r="E189" t="s">
        <v>8</v>
      </c>
      <c r="F189" t="s">
        <v>119</v>
      </c>
      <c r="G189" s="6">
        <v>40000</v>
      </c>
      <c r="H189" t="s">
        <v>19</v>
      </c>
      <c r="M189" s="11" t="str">
        <f t="shared" si="83"/>
        <v>Kelly Adriana Parra</v>
      </c>
      <c r="N189" s="9">
        <f t="shared" si="84"/>
        <v>0</v>
      </c>
      <c r="O189" s="9">
        <f t="shared" si="85"/>
        <v>758000</v>
      </c>
      <c r="P189" s="9">
        <f t="shared" si="86"/>
        <v>0</v>
      </c>
      <c r="Q189" s="9">
        <f t="shared" si="96"/>
        <v>0</v>
      </c>
      <c r="R189" s="9">
        <f t="shared" si="87"/>
        <v>0</v>
      </c>
      <c r="S189" s="9">
        <f t="shared" si="88"/>
        <v>0</v>
      </c>
      <c r="T189" s="9">
        <f t="shared" si="89"/>
        <v>758000</v>
      </c>
      <c r="U189" s="9">
        <f t="shared" si="90"/>
        <v>0</v>
      </c>
      <c r="V189" s="9">
        <f t="shared" si="91"/>
        <v>0</v>
      </c>
      <c r="W189" s="9">
        <f t="shared" si="92"/>
        <v>0</v>
      </c>
      <c r="X189" s="9">
        <f t="shared" si="93"/>
        <v>0</v>
      </c>
      <c r="Y189" s="9">
        <f t="shared" si="94"/>
        <v>0</v>
      </c>
      <c r="Z189" s="9">
        <f t="shared" si="95"/>
        <v>0</v>
      </c>
      <c r="AB189" s="14">
        <f t="shared" ref="AB189:AB190" si="118">SUMIFS($G:$G,$B:$B,B189,$E:$E,"Transferencia",$F:$F,"Zully")
+SUMIFS($G:$G,$B:$B,B189,$E:$E,"Datafono",$F:$F,"Zully")
+SUMIFS($G:$G,$B:$B,B189,$E:$E,"Credishop",$F:$F,"Zully")</f>
        <v>0</v>
      </c>
      <c r="AC189" s="14">
        <f t="shared" ref="AC189:AC190" si="119">SUMIFS($G:$G,$B:$B,B189,$E:$E,"Transferencia",$F:$F,"Andrés")
+SUMIFS($G:$G,$B:$B,B189,$E:$E,"Datafono",$F:$F,"Andrés")
+SUMIFS($G:$G,$B:$B,B189,$E:$E,"Credishop",$F:$F,"Andrés")</f>
        <v>0</v>
      </c>
      <c r="AD189" s="14">
        <f t="shared" ref="AD189:AD190" si="120">SUMIFS($G:$G,$B:$B,B189,$E:$E,"Transferencia",$F:$F,"Omar")
+SUMIFS($G:$G,$B:$B,B189,$E:$E,"Datafono",$F:$F,"Omar")
+SUMIFS($G:$G,$B:$B,B189,$E:$E,"Credishop",$F:$F,"Omar")</f>
        <v>758000</v>
      </c>
    </row>
    <row r="190" spans="1:30" x14ac:dyDescent="0.25">
      <c r="A190" s="4">
        <v>45695</v>
      </c>
      <c r="B190" s="4" t="s">
        <v>55</v>
      </c>
      <c r="C190" t="s">
        <v>18</v>
      </c>
      <c r="D190">
        <v>1021802647</v>
      </c>
      <c r="E190" t="s">
        <v>8</v>
      </c>
      <c r="F190" t="s">
        <v>14</v>
      </c>
      <c r="G190" s="6">
        <v>290000</v>
      </c>
      <c r="H190" t="s">
        <v>19</v>
      </c>
      <c r="M190" s="11" t="str">
        <f t="shared" si="83"/>
        <v>Kevin Daniel Salazar</v>
      </c>
      <c r="N190" s="9">
        <f t="shared" si="84"/>
        <v>0</v>
      </c>
      <c r="O190" s="9">
        <f t="shared" si="85"/>
        <v>290000</v>
      </c>
      <c r="P190" s="9">
        <f t="shared" si="86"/>
        <v>0</v>
      </c>
      <c r="Q190" s="9">
        <f t="shared" si="96"/>
        <v>290000</v>
      </c>
      <c r="R190" s="9">
        <f t="shared" si="87"/>
        <v>0</v>
      </c>
      <c r="S190" s="9">
        <f t="shared" si="88"/>
        <v>0</v>
      </c>
      <c r="T190" s="9">
        <f t="shared" si="89"/>
        <v>0</v>
      </c>
      <c r="U190" s="9">
        <f t="shared" si="90"/>
        <v>0</v>
      </c>
      <c r="V190" s="9">
        <f t="shared" si="91"/>
        <v>0</v>
      </c>
      <c r="W190" s="9">
        <f t="shared" si="92"/>
        <v>0</v>
      </c>
      <c r="X190" s="9">
        <f t="shared" si="93"/>
        <v>0</v>
      </c>
      <c r="Y190" s="9">
        <f t="shared" si="94"/>
        <v>0</v>
      </c>
      <c r="Z190" s="9">
        <f t="shared" si="95"/>
        <v>0</v>
      </c>
      <c r="AB190" s="14">
        <f t="shared" si="118"/>
        <v>0</v>
      </c>
      <c r="AC190" s="14">
        <f t="shared" si="119"/>
        <v>290000</v>
      </c>
      <c r="AD190" s="14">
        <f t="shared" si="120"/>
        <v>0</v>
      </c>
    </row>
    <row r="191" spans="1:30" hidden="1" x14ac:dyDescent="0.25">
      <c r="A191" s="4">
        <v>45783</v>
      </c>
      <c r="B191" s="4" t="s">
        <v>196</v>
      </c>
      <c r="C191" t="s">
        <v>76</v>
      </c>
      <c r="D191">
        <v>1026159998</v>
      </c>
      <c r="E191" t="s">
        <v>8</v>
      </c>
      <c r="F191" t="s">
        <v>119</v>
      </c>
      <c r="G191" s="6">
        <v>550000</v>
      </c>
      <c r="H191" t="s">
        <v>19</v>
      </c>
      <c r="M191" s="11" t="str">
        <f t="shared" si="83"/>
        <v/>
      </c>
      <c r="N191" s="9">
        <f t="shared" si="84"/>
        <v>0</v>
      </c>
      <c r="O191" s="9">
        <f t="shared" si="85"/>
        <v>1100000</v>
      </c>
      <c r="P191" s="9">
        <f t="shared" si="86"/>
        <v>0</v>
      </c>
      <c r="Q191" s="9">
        <f t="shared" si="96"/>
        <v>0</v>
      </c>
      <c r="R191" s="9">
        <f t="shared" si="87"/>
        <v>0</v>
      </c>
      <c r="S191" s="9">
        <f t="shared" si="88"/>
        <v>0</v>
      </c>
      <c r="T191" s="9">
        <f t="shared" si="89"/>
        <v>1100000</v>
      </c>
      <c r="U191" s="9">
        <f t="shared" si="90"/>
        <v>0</v>
      </c>
      <c r="V191" s="9">
        <f t="shared" si="91"/>
        <v>0</v>
      </c>
      <c r="W191" s="9">
        <f t="shared" si="92"/>
        <v>0</v>
      </c>
      <c r="X191" s="9">
        <f t="shared" si="93"/>
        <v>0</v>
      </c>
      <c r="Y191" s="9">
        <f t="shared" si="94"/>
        <v>0</v>
      </c>
      <c r="Z191" s="9">
        <f t="shared" si="95"/>
        <v>0</v>
      </c>
      <c r="AB191" s="12">
        <f t="shared" si="97"/>
        <v>0</v>
      </c>
      <c r="AC191">
        <f t="shared" si="98"/>
        <v>0</v>
      </c>
      <c r="AD191">
        <f t="shared" si="102"/>
        <v>758000</v>
      </c>
    </row>
    <row r="192" spans="1:30" x14ac:dyDescent="0.25">
      <c r="A192" s="4">
        <v>45784</v>
      </c>
      <c r="B192" s="4" t="s">
        <v>196</v>
      </c>
      <c r="C192" t="s">
        <v>76</v>
      </c>
      <c r="D192">
        <v>1026159998</v>
      </c>
      <c r="E192" t="s">
        <v>8</v>
      </c>
      <c r="F192" t="s">
        <v>119</v>
      </c>
      <c r="G192" s="6">
        <v>550000</v>
      </c>
      <c r="H192" t="s">
        <v>19</v>
      </c>
      <c r="M192" s="11" t="str">
        <f t="shared" si="83"/>
        <v>Kevin Ibarra</v>
      </c>
      <c r="N192" s="9">
        <f t="shared" si="84"/>
        <v>0</v>
      </c>
      <c r="O192" s="9">
        <f t="shared" si="85"/>
        <v>1100000</v>
      </c>
      <c r="P192" s="9">
        <f t="shared" si="86"/>
        <v>0</v>
      </c>
      <c r="Q192" s="9">
        <f t="shared" si="96"/>
        <v>0</v>
      </c>
      <c r="R192" s="9">
        <f t="shared" si="87"/>
        <v>0</v>
      </c>
      <c r="S192" s="9">
        <f t="shared" si="88"/>
        <v>0</v>
      </c>
      <c r="T192" s="9">
        <f t="shared" si="89"/>
        <v>1100000</v>
      </c>
      <c r="U192" s="9">
        <f t="shared" si="90"/>
        <v>0</v>
      </c>
      <c r="V192" s="9">
        <f t="shared" si="91"/>
        <v>0</v>
      </c>
      <c r="W192" s="9">
        <f t="shared" si="92"/>
        <v>0</v>
      </c>
      <c r="X192" s="9">
        <f t="shared" si="93"/>
        <v>0</v>
      </c>
      <c r="Y192" s="9">
        <f t="shared" si="94"/>
        <v>0</v>
      </c>
      <c r="Z192" s="9">
        <f t="shared" si="95"/>
        <v>0</v>
      </c>
      <c r="AB192" s="14">
        <f>SUMIFS($G:$G,$B:$B,B192,$E:$E,"Transferencia",$F:$F,"Zully")
+SUMIFS($G:$G,$B:$B,B192,$E:$E,"Datafono",$F:$F,"Zully")
+SUMIFS($G:$G,$B:$B,B192,$E:$E,"Credishop",$F:$F,"Zully")</f>
        <v>0</v>
      </c>
      <c r="AC192" s="14">
        <f>SUMIFS($G:$G,$B:$B,B192,$E:$E,"Transferencia",$F:$F,"Andrés")
+SUMIFS($G:$G,$B:$B,B192,$E:$E,"Datafono",$F:$F,"Andrés")
+SUMIFS($G:$G,$B:$B,B192,$E:$E,"Credishop",$F:$F,"Andrés")</f>
        <v>0</v>
      </c>
      <c r="AD192" s="14">
        <f>SUMIFS($G:$G,$B:$B,B192,$E:$E,"Transferencia",$F:$F,"Omar")
+SUMIFS($G:$G,$B:$B,B192,$E:$E,"Datafono",$F:$F,"Omar")
+SUMIFS($G:$G,$B:$B,B192,$E:$E,"Credishop",$F:$F,"Omar")</f>
        <v>1100000</v>
      </c>
    </row>
    <row r="193" spans="1:30" hidden="1" x14ac:dyDescent="0.25">
      <c r="A193" s="4">
        <v>45771</v>
      </c>
      <c r="B193" s="4" t="s">
        <v>181</v>
      </c>
      <c r="C193" t="s">
        <v>76</v>
      </c>
      <c r="D193">
        <v>1036675213</v>
      </c>
      <c r="E193" t="s">
        <v>7</v>
      </c>
      <c r="F193" t="s">
        <v>13</v>
      </c>
      <c r="G193" s="6">
        <v>447000</v>
      </c>
      <c r="M193" s="11" t="str">
        <f t="shared" si="83"/>
        <v/>
      </c>
      <c r="N193" s="9">
        <f t="shared" si="84"/>
        <v>746000</v>
      </c>
      <c r="O193" s="9">
        <f t="shared" si="85"/>
        <v>0</v>
      </c>
      <c r="P193" s="9">
        <f t="shared" si="86"/>
        <v>0</v>
      </c>
      <c r="Q193" s="9">
        <f t="shared" si="96"/>
        <v>0</v>
      </c>
      <c r="R193" s="9">
        <f t="shared" si="87"/>
        <v>0</v>
      </c>
      <c r="S193" s="9">
        <f t="shared" si="88"/>
        <v>0</v>
      </c>
      <c r="T193" s="9">
        <f t="shared" si="89"/>
        <v>0</v>
      </c>
      <c r="U193" s="9">
        <f t="shared" si="90"/>
        <v>0</v>
      </c>
      <c r="V193" s="9">
        <f t="shared" si="91"/>
        <v>0</v>
      </c>
      <c r="W193" s="9">
        <f t="shared" si="92"/>
        <v>0</v>
      </c>
      <c r="X193" s="9">
        <f t="shared" si="93"/>
        <v>0</v>
      </c>
      <c r="Y193" s="9">
        <f t="shared" si="94"/>
        <v>0</v>
      </c>
      <c r="Z193" s="9">
        <f t="shared" si="95"/>
        <v>0</v>
      </c>
      <c r="AB193" s="12">
        <f t="shared" si="97"/>
        <v>0</v>
      </c>
      <c r="AC193">
        <f t="shared" si="98"/>
        <v>0</v>
      </c>
      <c r="AD193">
        <f t="shared" si="102"/>
        <v>1100000</v>
      </c>
    </row>
    <row r="194" spans="1:30" x14ac:dyDescent="0.25">
      <c r="A194" s="4">
        <v>45775</v>
      </c>
      <c r="B194" s="4" t="s">
        <v>181</v>
      </c>
      <c r="C194" t="s">
        <v>76</v>
      </c>
      <c r="D194">
        <v>1036675213</v>
      </c>
      <c r="E194" t="s">
        <v>7</v>
      </c>
      <c r="F194" t="s">
        <v>13</v>
      </c>
      <c r="G194" s="6">
        <v>299000</v>
      </c>
      <c r="M194" s="11" t="str">
        <f t="shared" ref="M194:M257" si="121">IF(B194&lt;&gt;B195,B194,"")</f>
        <v>Laura  Lopez</v>
      </c>
      <c r="N194" s="9">
        <f t="shared" ref="N194:N257" si="122">SUMIFS($G:$G, $B:$B, B194, $E:$E, "Efectivo")</f>
        <v>746000</v>
      </c>
      <c r="O194" s="9">
        <f t="shared" ref="O194:O257" si="123">SUMIFS($G:$G, $B:$B, B194, $E:$E, "Transferencia")</f>
        <v>0</v>
      </c>
      <c r="P194" s="9">
        <f t="shared" ref="P194:P257" si="124">SUMIFS($G:$G, $B:$B, B194, $E:$E, "Datafono")</f>
        <v>0</v>
      </c>
      <c r="Q194" s="9">
        <f t="shared" si="96"/>
        <v>0</v>
      </c>
      <c r="R194" s="9">
        <f t="shared" ref="R194:R257" si="125">SUMIFS($G:$G, $B:$B, B194, $E:$E, "Credishop")</f>
        <v>0</v>
      </c>
      <c r="S194" s="9">
        <f t="shared" ref="S194:S257" si="126">SUMIFS($G:$G, $B:$B, B194, $E:$E, "Transferencia", $F:$F, "Zully")</f>
        <v>0</v>
      </c>
      <c r="T194" s="9">
        <f t="shared" ref="T194:T257" si="127">SUMIFS($G:$G, $B:$B, B194, $E:$E, "Transferencia", $F:$F, "Omar")</f>
        <v>0</v>
      </c>
      <c r="U194" s="9">
        <f t="shared" ref="U194:U257" si="128">SUMIFS($G:$G, $B:$B, B194, $E:$E, "Datafono", $F:$F, "Zully")</f>
        <v>0</v>
      </c>
      <c r="V194" s="9">
        <f t="shared" ref="V194:V257" si="129">SUMIFS($G:$G, $B:$B, B194, $E:$E, "Datafono", $F:$F, "Omar")</f>
        <v>0</v>
      </c>
      <c r="W194" s="9">
        <f t="shared" ref="W194:W257" si="130">SUMIFS($G:$G, $B:$B, B194, $E:$E, "Credishop", $F:$F, "Zully")</f>
        <v>0</v>
      </c>
      <c r="X194" s="9">
        <f t="shared" ref="X194:X257" si="131">SUMIFS($G:$G, $B:$B, B194, $E:$E, "Credishop", $F:$F, "Omar")</f>
        <v>0</v>
      </c>
      <c r="Y194" s="9">
        <f t="shared" ref="Y194:Y257" si="132">SUMIFS($G:$G, $B:$B, B194, $E:$E, "Datafono", $F:$F, "Andrés")</f>
        <v>0</v>
      </c>
      <c r="Z194" s="9">
        <f t="shared" ref="Z194:Z257" si="133">SUMIFS($G:$G, $B:$B, B194, $E:$E, "Credishop", $F:$F, "Andrés")</f>
        <v>0</v>
      </c>
      <c r="AB194" s="14">
        <f>SUMIFS($G:$G,$B:$B,B194,$E:$E,"Transferencia",$F:$F,"Zully")
+SUMIFS($G:$G,$B:$B,B194,$E:$E,"Datafono",$F:$F,"Zully")
+SUMIFS($G:$G,$B:$B,B194,$E:$E,"Credishop",$F:$F,"Zully")</f>
        <v>0</v>
      </c>
      <c r="AC194" s="14">
        <f>SUMIFS($G:$G,$B:$B,B194,$E:$E,"Transferencia",$F:$F,"Andrés")
+SUMIFS($G:$G,$B:$B,B194,$E:$E,"Datafono",$F:$F,"Andrés")
+SUMIFS($G:$G,$B:$B,B194,$E:$E,"Credishop",$F:$F,"Andrés")</f>
        <v>0</v>
      </c>
      <c r="AD194" s="14">
        <f>SUMIFS($G:$G,$B:$B,B194,$E:$E,"Transferencia",$F:$F,"Omar")
+SUMIFS($G:$G,$B:$B,B194,$E:$E,"Datafono",$F:$F,"Omar")
+SUMIFS($G:$G,$B:$B,B194,$E:$E,"Credishop",$F:$F,"Omar")</f>
        <v>0</v>
      </c>
    </row>
    <row r="195" spans="1:30" hidden="1" x14ac:dyDescent="0.25">
      <c r="A195" s="4">
        <v>45776</v>
      </c>
      <c r="B195" s="4" t="s">
        <v>184</v>
      </c>
      <c r="C195" t="s">
        <v>76</v>
      </c>
      <c r="D195">
        <v>1037648799</v>
      </c>
      <c r="E195" t="s">
        <v>7</v>
      </c>
      <c r="F195" t="s">
        <v>13</v>
      </c>
      <c r="G195" s="6">
        <v>300000</v>
      </c>
      <c r="M195" s="11" t="str">
        <f t="shared" si="121"/>
        <v/>
      </c>
      <c r="N195" s="9">
        <f t="shared" si="122"/>
        <v>300000</v>
      </c>
      <c r="O195" s="9">
        <f t="shared" si="123"/>
        <v>467000</v>
      </c>
      <c r="P195" s="9">
        <f t="shared" si="124"/>
        <v>0</v>
      </c>
      <c r="Q195" s="9">
        <f t="shared" ref="Q195:Q258" si="134">SUMIFS($G:$G, $B:$B, B195, $E:$E, "Transferencia", $F:$F, "Andrés")</f>
        <v>0</v>
      </c>
      <c r="R195" s="9">
        <f t="shared" si="125"/>
        <v>0</v>
      </c>
      <c r="S195" s="9">
        <f t="shared" si="126"/>
        <v>0</v>
      </c>
      <c r="T195" s="9">
        <f t="shared" si="127"/>
        <v>467000</v>
      </c>
      <c r="U195" s="9">
        <f t="shared" si="128"/>
        <v>0</v>
      </c>
      <c r="V195" s="9">
        <f t="shared" si="129"/>
        <v>0</v>
      </c>
      <c r="W195" s="9">
        <f t="shared" si="130"/>
        <v>0</v>
      </c>
      <c r="X195" s="9">
        <f t="shared" si="131"/>
        <v>0</v>
      </c>
      <c r="Y195" s="9">
        <f t="shared" si="132"/>
        <v>0</v>
      </c>
      <c r="Z195" s="9">
        <f t="shared" si="133"/>
        <v>0</v>
      </c>
      <c r="AB195" s="12">
        <f t="shared" ref="AB195:AB258" si="135">SUMIFS($G:$G,$B:$B,B196,$E:$E,"Transferencia",$F:$F,"Zully")
+SUMIFS($G:$G,$B:$B,B196,$E:$E,"Credishop",$F:$F,"Zully")
+SUMIFS($G:$G,$B:$B,B196,$E:$E,"Datafono",$F:$F,"Zully")</f>
        <v>0</v>
      </c>
      <c r="AC195">
        <f t="shared" ref="AC195:AC258" si="136">SUMIFS($G:$G,$B:$B,B196,$E:$E,"Transferencia",$F:$F,"Andrés")</f>
        <v>0</v>
      </c>
      <c r="AD195">
        <f t="shared" si="102"/>
        <v>0</v>
      </c>
    </row>
    <row r="196" spans="1:30" hidden="1" x14ac:dyDescent="0.25">
      <c r="A196" s="4">
        <v>45779</v>
      </c>
      <c r="B196" s="4" t="s">
        <v>184</v>
      </c>
      <c r="C196" t="s">
        <v>76</v>
      </c>
      <c r="D196">
        <v>1037648799</v>
      </c>
      <c r="E196" t="s">
        <v>8</v>
      </c>
      <c r="F196" t="s">
        <v>119</v>
      </c>
      <c r="G196" s="6">
        <v>348000</v>
      </c>
      <c r="H196" t="s">
        <v>19</v>
      </c>
      <c r="M196" s="11" t="str">
        <f t="shared" si="121"/>
        <v/>
      </c>
      <c r="N196" s="9">
        <f t="shared" si="122"/>
        <v>300000</v>
      </c>
      <c r="O196" s="9">
        <f t="shared" si="123"/>
        <v>467000</v>
      </c>
      <c r="P196" s="9">
        <f t="shared" si="124"/>
        <v>0</v>
      </c>
      <c r="Q196" s="9">
        <f t="shared" si="134"/>
        <v>0</v>
      </c>
      <c r="R196" s="9">
        <f t="shared" si="125"/>
        <v>0</v>
      </c>
      <c r="S196" s="9">
        <f t="shared" si="126"/>
        <v>0</v>
      </c>
      <c r="T196" s="9">
        <f t="shared" si="127"/>
        <v>467000</v>
      </c>
      <c r="U196" s="9">
        <f t="shared" si="128"/>
        <v>0</v>
      </c>
      <c r="V196" s="9">
        <f t="shared" si="129"/>
        <v>0</v>
      </c>
      <c r="W196" s="9">
        <f t="shared" si="130"/>
        <v>0</v>
      </c>
      <c r="X196" s="9">
        <f t="shared" si="131"/>
        <v>0</v>
      </c>
      <c r="Y196" s="9">
        <f t="shared" si="132"/>
        <v>0</v>
      </c>
      <c r="Z196" s="9">
        <f t="shared" si="133"/>
        <v>0</v>
      </c>
      <c r="AB196" s="12">
        <f t="shared" si="135"/>
        <v>0</v>
      </c>
      <c r="AC196">
        <f t="shared" si="136"/>
        <v>0</v>
      </c>
      <c r="AD196">
        <f t="shared" si="102"/>
        <v>0</v>
      </c>
    </row>
    <row r="197" spans="1:30" x14ac:dyDescent="0.25">
      <c r="A197" s="4">
        <v>45786</v>
      </c>
      <c r="B197" s="4" t="s">
        <v>184</v>
      </c>
      <c r="C197" t="s">
        <v>76</v>
      </c>
      <c r="D197">
        <v>1037648799</v>
      </c>
      <c r="E197" t="s">
        <v>8</v>
      </c>
      <c r="F197" t="s">
        <v>119</v>
      </c>
      <c r="G197" s="6">
        <v>119000</v>
      </c>
      <c r="H197" t="s">
        <v>19</v>
      </c>
      <c r="M197" s="11" t="str">
        <f t="shared" si="121"/>
        <v>Laura Barrera</v>
      </c>
      <c r="N197" s="9">
        <f t="shared" si="122"/>
        <v>300000</v>
      </c>
      <c r="O197" s="9">
        <f t="shared" si="123"/>
        <v>467000</v>
      </c>
      <c r="P197" s="9">
        <f t="shared" si="124"/>
        <v>0</v>
      </c>
      <c r="Q197" s="9">
        <f t="shared" si="134"/>
        <v>0</v>
      </c>
      <c r="R197" s="9">
        <f t="shared" si="125"/>
        <v>0</v>
      </c>
      <c r="S197" s="9">
        <f t="shared" si="126"/>
        <v>0</v>
      </c>
      <c r="T197" s="9">
        <f t="shared" si="127"/>
        <v>467000</v>
      </c>
      <c r="U197" s="9">
        <f t="shared" si="128"/>
        <v>0</v>
      </c>
      <c r="V197" s="9">
        <f t="shared" si="129"/>
        <v>0</v>
      </c>
      <c r="W197" s="9">
        <f t="shared" si="130"/>
        <v>0</v>
      </c>
      <c r="X197" s="9">
        <f t="shared" si="131"/>
        <v>0</v>
      </c>
      <c r="Y197" s="9">
        <f t="shared" si="132"/>
        <v>0</v>
      </c>
      <c r="Z197" s="9">
        <f t="shared" si="133"/>
        <v>0</v>
      </c>
      <c r="AB197" s="14">
        <f t="shared" ref="AB197:AB198" si="137">SUMIFS($G:$G,$B:$B,B197,$E:$E,"Transferencia",$F:$F,"Zully")
+SUMIFS($G:$G,$B:$B,B197,$E:$E,"Datafono",$F:$F,"Zully")
+SUMIFS($G:$G,$B:$B,B197,$E:$E,"Credishop",$F:$F,"Zully")</f>
        <v>0</v>
      </c>
      <c r="AC197" s="14">
        <f t="shared" ref="AC197:AC198" si="138">SUMIFS($G:$G,$B:$B,B197,$E:$E,"Transferencia",$F:$F,"Andrés")
+SUMIFS($G:$G,$B:$B,B197,$E:$E,"Datafono",$F:$F,"Andrés")
+SUMIFS($G:$G,$B:$B,B197,$E:$E,"Credishop",$F:$F,"Andrés")</f>
        <v>0</v>
      </c>
      <c r="AD197" s="14">
        <f t="shared" ref="AD197:AD198" si="139">SUMIFS($G:$G,$B:$B,B197,$E:$E,"Transferencia",$F:$F,"Omar")
+SUMIFS($G:$G,$B:$B,B197,$E:$E,"Datafono",$F:$F,"Omar")
+SUMIFS($G:$G,$B:$B,B197,$E:$E,"Credishop",$F:$F,"Omar")</f>
        <v>467000</v>
      </c>
    </row>
    <row r="198" spans="1:30" x14ac:dyDescent="0.25">
      <c r="A198" s="4">
        <v>45702</v>
      </c>
      <c r="B198" s="4" t="s">
        <v>69</v>
      </c>
      <c r="C198" t="s">
        <v>18</v>
      </c>
      <c r="D198">
        <v>1037632093</v>
      </c>
      <c r="E198" t="s">
        <v>7</v>
      </c>
      <c r="F198" t="s">
        <v>13</v>
      </c>
      <c r="G198" s="6">
        <v>300000</v>
      </c>
      <c r="M198" s="11" t="str">
        <f t="shared" si="121"/>
        <v>Laura Cristina Rojas</v>
      </c>
      <c r="N198" s="9">
        <f t="shared" si="122"/>
        <v>300000</v>
      </c>
      <c r="O198" s="9">
        <f t="shared" si="123"/>
        <v>0</v>
      </c>
      <c r="P198" s="9">
        <f t="shared" si="124"/>
        <v>0</v>
      </c>
      <c r="Q198" s="9">
        <f t="shared" si="134"/>
        <v>0</v>
      </c>
      <c r="R198" s="9">
        <f t="shared" si="125"/>
        <v>0</v>
      </c>
      <c r="S198" s="9">
        <f t="shared" si="126"/>
        <v>0</v>
      </c>
      <c r="T198" s="9">
        <f t="shared" si="127"/>
        <v>0</v>
      </c>
      <c r="U198" s="9">
        <f t="shared" si="128"/>
        <v>0</v>
      </c>
      <c r="V198" s="9">
        <f t="shared" si="129"/>
        <v>0</v>
      </c>
      <c r="W198" s="9">
        <f t="shared" si="130"/>
        <v>0</v>
      </c>
      <c r="X198" s="9">
        <f t="shared" si="131"/>
        <v>0</v>
      </c>
      <c r="Y198" s="9">
        <f t="shared" si="132"/>
        <v>0</v>
      </c>
      <c r="Z198" s="9">
        <f t="shared" si="133"/>
        <v>0</v>
      </c>
      <c r="AB198" s="14">
        <f t="shared" si="137"/>
        <v>0</v>
      </c>
      <c r="AC198" s="14">
        <f t="shared" si="138"/>
        <v>0</v>
      </c>
      <c r="AD198" s="14">
        <f t="shared" si="139"/>
        <v>0</v>
      </c>
    </row>
    <row r="199" spans="1:30" hidden="1" x14ac:dyDescent="0.25">
      <c r="A199" s="4">
        <v>45741</v>
      </c>
      <c r="B199" s="4" t="s">
        <v>138</v>
      </c>
      <c r="C199" t="s">
        <v>76</v>
      </c>
      <c r="D199">
        <v>1036451171</v>
      </c>
      <c r="E199" t="s">
        <v>7</v>
      </c>
      <c r="F199" t="s">
        <v>13</v>
      </c>
      <c r="G199" s="6">
        <v>299000</v>
      </c>
      <c r="M199" s="11" t="str">
        <f t="shared" si="121"/>
        <v/>
      </c>
      <c r="N199" s="9">
        <f t="shared" si="122"/>
        <v>598000</v>
      </c>
      <c r="O199" s="9">
        <f t="shared" si="123"/>
        <v>0</v>
      </c>
      <c r="P199" s="9">
        <f t="shared" si="124"/>
        <v>0</v>
      </c>
      <c r="Q199" s="9">
        <f t="shared" si="134"/>
        <v>0</v>
      </c>
      <c r="R199" s="9">
        <f t="shared" si="125"/>
        <v>0</v>
      </c>
      <c r="S199" s="9">
        <f t="shared" si="126"/>
        <v>0</v>
      </c>
      <c r="T199" s="9">
        <f t="shared" si="127"/>
        <v>0</v>
      </c>
      <c r="U199" s="9">
        <f t="shared" si="128"/>
        <v>0</v>
      </c>
      <c r="V199" s="9">
        <f t="shared" si="129"/>
        <v>0</v>
      </c>
      <c r="W199" s="9">
        <f t="shared" si="130"/>
        <v>0</v>
      </c>
      <c r="X199" s="9">
        <f t="shared" si="131"/>
        <v>0</v>
      </c>
      <c r="Y199" s="9">
        <f t="shared" si="132"/>
        <v>0</v>
      </c>
      <c r="Z199" s="9">
        <f t="shared" si="133"/>
        <v>0</v>
      </c>
      <c r="AB199" s="12">
        <f t="shared" si="135"/>
        <v>0</v>
      </c>
      <c r="AC199">
        <f t="shared" si="136"/>
        <v>0</v>
      </c>
      <c r="AD199">
        <f t="shared" ref="AD197:AD260" si="140">+SUMIFS($G:$G,$B:$B,B197,$E:$E,"Transferencia",$F:$F,"Omar")</f>
        <v>467000</v>
      </c>
    </row>
    <row r="200" spans="1:30" x14ac:dyDescent="0.25">
      <c r="A200" s="4">
        <v>45744</v>
      </c>
      <c r="B200" s="4" t="s">
        <v>138</v>
      </c>
      <c r="C200" t="s">
        <v>76</v>
      </c>
      <c r="D200">
        <v>1036451171</v>
      </c>
      <c r="E200" t="s">
        <v>7</v>
      </c>
      <c r="F200" t="s">
        <v>13</v>
      </c>
      <c r="G200" s="6">
        <v>299000</v>
      </c>
      <c r="M200" s="11" t="str">
        <f t="shared" si="121"/>
        <v>Laura Karina Arenas</v>
      </c>
      <c r="N200" s="9">
        <f t="shared" si="122"/>
        <v>598000</v>
      </c>
      <c r="O200" s="9">
        <f t="shared" si="123"/>
        <v>0</v>
      </c>
      <c r="P200" s="9">
        <f t="shared" si="124"/>
        <v>0</v>
      </c>
      <c r="Q200" s="9">
        <f t="shared" si="134"/>
        <v>0</v>
      </c>
      <c r="R200" s="9">
        <f t="shared" si="125"/>
        <v>0</v>
      </c>
      <c r="S200" s="9">
        <f t="shared" si="126"/>
        <v>0</v>
      </c>
      <c r="T200" s="9">
        <f t="shared" si="127"/>
        <v>0</v>
      </c>
      <c r="U200" s="9">
        <f t="shared" si="128"/>
        <v>0</v>
      </c>
      <c r="V200" s="9">
        <f t="shared" si="129"/>
        <v>0</v>
      </c>
      <c r="W200" s="9">
        <f t="shared" si="130"/>
        <v>0</v>
      </c>
      <c r="X200" s="9">
        <f t="shared" si="131"/>
        <v>0</v>
      </c>
      <c r="Y200" s="9">
        <f t="shared" si="132"/>
        <v>0</v>
      </c>
      <c r="Z200" s="9">
        <f t="shared" si="133"/>
        <v>0</v>
      </c>
      <c r="AB200" s="14">
        <f>SUMIFS($G:$G,$B:$B,B200,$E:$E,"Transferencia",$F:$F,"Zully")
+SUMIFS($G:$G,$B:$B,B200,$E:$E,"Datafono",$F:$F,"Zully")
+SUMIFS($G:$G,$B:$B,B200,$E:$E,"Credishop",$F:$F,"Zully")</f>
        <v>0</v>
      </c>
      <c r="AC200" s="14">
        <f>SUMIFS($G:$G,$B:$B,B200,$E:$E,"Transferencia",$F:$F,"Andrés")
+SUMIFS($G:$G,$B:$B,B200,$E:$E,"Datafono",$F:$F,"Andrés")
+SUMIFS($G:$G,$B:$B,B200,$E:$E,"Credishop",$F:$F,"Andrés")</f>
        <v>0</v>
      </c>
      <c r="AD200" s="14">
        <f>SUMIFS($G:$G,$B:$B,B200,$E:$E,"Transferencia",$F:$F,"Omar")
+SUMIFS($G:$G,$B:$B,B200,$E:$E,"Datafono",$F:$F,"Omar")
+SUMIFS($G:$G,$B:$B,B200,$E:$E,"Credishop",$F:$F,"Omar")</f>
        <v>0</v>
      </c>
    </row>
    <row r="201" spans="1:30" hidden="1" x14ac:dyDescent="0.25">
      <c r="A201" s="4">
        <v>45714</v>
      </c>
      <c r="B201" s="4" t="s">
        <v>95</v>
      </c>
      <c r="C201" t="s">
        <v>76</v>
      </c>
      <c r="D201">
        <v>1022402163</v>
      </c>
      <c r="E201" t="s">
        <v>8</v>
      </c>
      <c r="F201" t="s">
        <v>14</v>
      </c>
      <c r="G201" s="6">
        <v>447000</v>
      </c>
      <c r="H201" t="s">
        <v>19</v>
      </c>
      <c r="M201" s="11" t="str">
        <f t="shared" si="121"/>
        <v/>
      </c>
      <c r="N201" s="9">
        <f t="shared" si="122"/>
        <v>0</v>
      </c>
      <c r="O201" s="9">
        <f t="shared" si="123"/>
        <v>746000</v>
      </c>
      <c r="P201" s="9">
        <f t="shared" si="124"/>
        <v>0</v>
      </c>
      <c r="Q201" s="9">
        <f t="shared" si="134"/>
        <v>746000</v>
      </c>
      <c r="R201" s="9">
        <f t="shared" si="125"/>
        <v>0</v>
      </c>
      <c r="S201" s="9">
        <f t="shared" si="126"/>
        <v>0</v>
      </c>
      <c r="T201" s="9">
        <f t="shared" si="127"/>
        <v>0</v>
      </c>
      <c r="U201" s="9">
        <f t="shared" si="128"/>
        <v>0</v>
      </c>
      <c r="V201" s="9">
        <f t="shared" si="129"/>
        <v>0</v>
      </c>
      <c r="W201" s="9">
        <f t="shared" si="130"/>
        <v>0</v>
      </c>
      <c r="X201" s="9">
        <f t="shared" si="131"/>
        <v>0</v>
      </c>
      <c r="Y201" s="9">
        <f t="shared" si="132"/>
        <v>0</v>
      </c>
      <c r="Z201" s="9">
        <f t="shared" si="133"/>
        <v>0</v>
      </c>
      <c r="AB201" s="12">
        <f t="shared" si="135"/>
        <v>0</v>
      </c>
      <c r="AC201">
        <f t="shared" si="136"/>
        <v>746000</v>
      </c>
      <c r="AD201">
        <f t="shared" si="140"/>
        <v>0</v>
      </c>
    </row>
    <row r="202" spans="1:30" x14ac:dyDescent="0.25">
      <c r="A202" s="4">
        <v>45717</v>
      </c>
      <c r="B202" s="4" t="s">
        <v>95</v>
      </c>
      <c r="C202" t="s">
        <v>76</v>
      </c>
      <c r="D202">
        <v>1022402163</v>
      </c>
      <c r="E202" t="s">
        <v>8</v>
      </c>
      <c r="F202" t="s">
        <v>14</v>
      </c>
      <c r="G202" s="6">
        <v>299000</v>
      </c>
      <c r="H202" t="s">
        <v>19</v>
      </c>
      <c r="M202" s="11" t="str">
        <f t="shared" si="121"/>
        <v>Laura Melissa Ramos</v>
      </c>
      <c r="N202" s="9">
        <f t="shared" si="122"/>
        <v>0</v>
      </c>
      <c r="O202" s="9">
        <f t="shared" si="123"/>
        <v>746000</v>
      </c>
      <c r="P202" s="9">
        <f t="shared" si="124"/>
        <v>0</v>
      </c>
      <c r="Q202" s="9">
        <f t="shared" si="134"/>
        <v>746000</v>
      </c>
      <c r="R202" s="9">
        <f t="shared" si="125"/>
        <v>0</v>
      </c>
      <c r="S202" s="9">
        <f t="shared" si="126"/>
        <v>0</v>
      </c>
      <c r="T202" s="9">
        <f t="shared" si="127"/>
        <v>0</v>
      </c>
      <c r="U202" s="9">
        <f t="shared" si="128"/>
        <v>0</v>
      </c>
      <c r="V202" s="9">
        <f t="shared" si="129"/>
        <v>0</v>
      </c>
      <c r="W202" s="9">
        <f t="shared" si="130"/>
        <v>0</v>
      </c>
      <c r="X202" s="9">
        <f t="shared" si="131"/>
        <v>0</v>
      </c>
      <c r="Y202" s="9">
        <f t="shared" si="132"/>
        <v>0</v>
      </c>
      <c r="Z202" s="9">
        <f t="shared" si="133"/>
        <v>0</v>
      </c>
      <c r="AB202" s="14">
        <f>SUMIFS($G:$G,$B:$B,B202,$E:$E,"Transferencia",$F:$F,"Zully")
+SUMIFS($G:$G,$B:$B,B202,$E:$E,"Datafono",$F:$F,"Zully")
+SUMIFS($G:$G,$B:$B,B202,$E:$E,"Credishop",$F:$F,"Zully")</f>
        <v>0</v>
      </c>
      <c r="AC202" s="14">
        <f>SUMIFS($G:$G,$B:$B,B202,$E:$E,"Transferencia",$F:$F,"Andrés")
+SUMIFS($G:$G,$B:$B,B202,$E:$E,"Datafono",$F:$F,"Andrés")
+SUMIFS($G:$G,$B:$B,B202,$E:$E,"Credishop",$F:$F,"Andrés")</f>
        <v>746000</v>
      </c>
      <c r="AD202" s="14">
        <f>SUMIFS($G:$G,$B:$B,B202,$E:$E,"Transferencia",$F:$F,"Omar")
+SUMIFS($G:$G,$B:$B,B202,$E:$E,"Datafono",$F:$F,"Omar")
+SUMIFS($G:$G,$B:$B,B202,$E:$E,"Credishop",$F:$F,"Omar")</f>
        <v>0</v>
      </c>
    </row>
    <row r="203" spans="1:30" hidden="1" x14ac:dyDescent="0.25">
      <c r="A203" s="4">
        <v>45747</v>
      </c>
      <c r="B203" s="4" t="s">
        <v>147</v>
      </c>
      <c r="C203" t="s">
        <v>76</v>
      </c>
      <c r="D203">
        <v>32241115</v>
      </c>
      <c r="E203" t="s">
        <v>7</v>
      </c>
      <c r="F203" t="s">
        <v>13</v>
      </c>
      <c r="G203" s="6">
        <v>250000</v>
      </c>
      <c r="M203" s="11" t="str">
        <f t="shared" si="121"/>
        <v/>
      </c>
      <c r="N203" s="9">
        <f t="shared" si="122"/>
        <v>250000</v>
      </c>
      <c r="O203" s="9">
        <f t="shared" si="123"/>
        <v>350000</v>
      </c>
      <c r="P203" s="9">
        <f t="shared" si="124"/>
        <v>0</v>
      </c>
      <c r="Q203" s="9">
        <f t="shared" si="134"/>
        <v>0</v>
      </c>
      <c r="R203" s="9">
        <f t="shared" si="125"/>
        <v>0</v>
      </c>
      <c r="S203" s="9">
        <f t="shared" si="126"/>
        <v>0</v>
      </c>
      <c r="T203" s="9">
        <f t="shared" si="127"/>
        <v>350000</v>
      </c>
      <c r="U203" s="9">
        <f t="shared" si="128"/>
        <v>0</v>
      </c>
      <c r="V203" s="9">
        <f t="shared" si="129"/>
        <v>0</v>
      </c>
      <c r="W203" s="9">
        <f t="shared" si="130"/>
        <v>0</v>
      </c>
      <c r="X203" s="9">
        <f t="shared" si="131"/>
        <v>0</v>
      </c>
      <c r="Y203" s="9">
        <f t="shared" si="132"/>
        <v>0</v>
      </c>
      <c r="Z203" s="9">
        <f t="shared" si="133"/>
        <v>0</v>
      </c>
      <c r="AB203" s="12">
        <f t="shared" si="135"/>
        <v>0</v>
      </c>
      <c r="AC203">
        <f t="shared" si="136"/>
        <v>0</v>
      </c>
      <c r="AD203">
        <f t="shared" si="140"/>
        <v>0</v>
      </c>
    </row>
    <row r="204" spans="1:30" x14ac:dyDescent="0.25">
      <c r="A204" s="4">
        <v>45776</v>
      </c>
      <c r="B204" s="4" t="s">
        <v>147</v>
      </c>
      <c r="C204" t="s">
        <v>76</v>
      </c>
      <c r="D204">
        <v>32241115</v>
      </c>
      <c r="E204" t="s">
        <v>8</v>
      </c>
      <c r="F204" t="s">
        <v>119</v>
      </c>
      <c r="G204" s="6">
        <v>350000</v>
      </c>
      <c r="H204" t="s">
        <v>19</v>
      </c>
      <c r="M204" s="11" t="str">
        <f t="shared" si="121"/>
        <v>Leidy Diana Osorio</v>
      </c>
      <c r="N204" s="9">
        <f t="shared" si="122"/>
        <v>250000</v>
      </c>
      <c r="O204" s="9">
        <f t="shared" si="123"/>
        <v>350000</v>
      </c>
      <c r="P204" s="9">
        <f t="shared" si="124"/>
        <v>0</v>
      </c>
      <c r="Q204" s="9">
        <f t="shared" si="134"/>
        <v>0</v>
      </c>
      <c r="R204" s="9">
        <f t="shared" si="125"/>
        <v>0</v>
      </c>
      <c r="S204" s="9">
        <f t="shared" si="126"/>
        <v>0</v>
      </c>
      <c r="T204" s="9">
        <f t="shared" si="127"/>
        <v>350000</v>
      </c>
      <c r="U204" s="9">
        <f t="shared" si="128"/>
        <v>0</v>
      </c>
      <c r="V204" s="9">
        <f t="shared" si="129"/>
        <v>0</v>
      </c>
      <c r="W204" s="9">
        <f t="shared" si="130"/>
        <v>0</v>
      </c>
      <c r="X204" s="9">
        <f t="shared" si="131"/>
        <v>0</v>
      </c>
      <c r="Y204" s="9">
        <f t="shared" si="132"/>
        <v>0</v>
      </c>
      <c r="Z204" s="9">
        <f t="shared" si="133"/>
        <v>0</v>
      </c>
      <c r="AB204" s="14">
        <f t="shared" ref="AB204:AB205" si="141">SUMIFS($G:$G,$B:$B,B204,$E:$E,"Transferencia",$F:$F,"Zully")
+SUMIFS($G:$G,$B:$B,B204,$E:$E,"Datafono",$F:$F,"Zully")
+SUMIFS($G:$G,$B:$B,B204,$E:$E,"Credishop",$F:$F,"Zully")</f>
        <v>0</v>
      </c>
      <c r="AC204" s="14">
        <f t="shared" ref="AC204:AC205" si="142">SUMIFS($G:$G,$B:$B,B204,$E:$E,"Transferencia",$F:$F,"Andrés")
+SUMIFS($G:$G,$B:$B,B204,$E:$E,"Datafono",$F:$F,"Andrés")
+SUMIFS($G:$G,$B:$B,B204,$E:$E,"Credishop",$F:$F,"Andrés")</f>
        <v>0</v>
      </c>
      <c r="AD204" s="14">
        <f t="shared" ref="AD204:AD205" si="143">SUMIFS($G:$G,$B:$B,B204,$E:$E,"Transferencia",$F:$F,"Omar")
+SUMIFS($G:$G,$B:$B,B204,$E:$E,"Datafono",$F:$F,"Omar")
+SUMIFS($G:$G,$B:$B,B204,$E:$E,"Credishop",$F:$F,"Omar")</f>
        <v>350000</v>
      </c>
    </row>
    <row r="205" spans="1:30" x14ac:dyDescent="0.25">
      <c r="A205" s="4">
        <v>45777</v>
      </c>
      <c r="B205" s="4" t="s">
        <v>185</v>
      </c>
      <c r="C205" t="s">
        <v>76</v>
      </c>
      <c r="D205">
        <v>1037450302</v>
      </c>
      <c r="E205" t="s">
        <v>7</v>
      </c>
      <c r="F205" t="s">
        <v>13</v>
      </c>
      <c r="G205" s="6">
        <v>300000</v>
      </c>
      <c r="M205" s="11" t="str">
        <f t="shared" si="121"/>
        <v>Leidy Molina</v>
      </c>
      <c r="N205" s="9">
        <f t="shared" si="122"/>
        <v>300000</v>
      </c>
      <c r="O205" s="9">
        <f t="shared" si="123"/>
        <v>0</v>
      </c>
      <c r="P205" s="9">
        <f t="shared" si="124"/>
        <v>0</v>
      </c>
      <c r="Q205" s="9">
        <f t="shared" si="134"/>
        <v>0</v>
      </c>
      <c r="R205" s="9">
        <f t="shared" si="125"/>
        <v>0</v>
      </c>
      <c r="S205" s="9">
        <f t="shared" si="126"/>
        <v>0</v>
      </c>
      <c r="T205" s="9">
        <f t="shared" si="127"/>
        <v>0</v>
      </c>
      <c r="U205" s="9">
        <f t="shared" si="128"/>
        <v>0</v>
      </c>
      <c r="V205" s="9">
        <f t="shared" si="129"/>
        <v>0</v>
      </c>
      <c r="W205" s="9">
        <f t="shared" si="130"/>
        <v>0</v>
      </c>
      <c r="X205" s="9">
        <f t="shared" si="131"/>
        <v>0</v>
      </c>
      <c r="Y205" s="9">
        <f t="shared" si="132"/>
        <v>0</v>
      </c>
      <c r="Z205" s="9">
        <f t="shared" si="133"/>
        <v>0</v>
      </c>
      <c r="AB205" s="14">
        <f t="shared" si="141"/>
        <v>0</v>
      </c>
      <c r="AC205" s="14">
        <f t="shared" si="142"/>
        <v>0</v>
      </c>
      <c r="AD205" s="14">
        <f t="shared" si="143"/>
        <v>0</v>
      </c>
    </row>
    <row r="206" spans="1:30" hidden="1" x14ac:dyDescent="0.25">
      <c r="A206" s="4">
        <v>45713</v>
      </c>
      <c r="B206" s="4" t="s">
        <v>93</v>
      </c>
      <c r="C206" t="s">
        <v>76</v>
      </c>
      <c r="D206">
        <v>1035224145</v>
      </c>
      <c r="E206" t="s">
        <v>8</v>
      </c>
      <c r="F206" t="s">
        <v>14</v>
      </c>
      <c r="G206" s="6">
        <v>598000</v>
      </c>
      <c r="H206" t="s">
        <v>19</v>
      </c>
      <c r="M206" s="11" t="str">
        <f t="shared" si="121"/>
        <v/>
      </c>
      <c r="N206" s="9">
        <f t="shared" si="122"/>
        <v>0</v>
      </c>
      <c r="O206" s="9">
        <f t="shared" si="123"/>
        <v>778000</v>
      </c>
      <c r="P206" s="9">
        <f t="shared" si="124"/>
        <v>0</v>
      </c>
      <c r="Q206" s="9">
        <f t="shared" si="134"/>
        <v>778000</v>
      </c>
      <c r="R206" s="9">
        <f t="shared" si="125"/>
        <v>0</v>
      </c>
      <c r="S206" s="9">
        <f t="shared" si="126"/>
        <v>0</v>
      </c>
      <c r="T206" s="9">
        <f t="shared" si="127"/>
        <v>0</v>
      </c>
      <c r="U206" s="9">
        <f t="shared" si="128"/>
        <v>0</v>
      </c>
      <c r="V206" s="9">
        <f t="shared" si="129"/>
        <v>0</v>
      </c>
      <c r="W206" s="9">
        <f t="shared" si="130"/>
        <v>0</v>
      </c>
      <c r="X206" s="9">
        <f t="shared" si="131"/>
        <v>0</v>
      </c>
      <c r="Y206" s="9">
        <f t="shared" si="132"/>
        <v>0</v>
      </c>
      <c r="Z206" s="9">
        <f t="shared" si="133"/>
        <v>0</v>
      </c>
      <c r="AB206" s="12">
        <f t="shared" si="135"/>
        <v>0</v>
      </c>
      <c r="AC206">
        <f t="shared" si="136"/>
        <v>778000</v>
      </c>
      <c r="AD206">
        <f t="shared" si="140"/>
        <v>350000</v>
      </c>
    </row>
    <row r="207" spans="1:30" x14ac:dyDescent="0.25">
      <c r="A207" s="4">
        <v>45720</v>
      </c>
      <c r="B207" s="4" t="s">
        <v>93</v>
      </c>
      <c r="C207" t="s">
        <v>76</v>
      </c>
      <c r="D207">
        <v>1035224145</v>
      </c>
      <c r="E207" t="s">
        <v>8</v>
      </c>
      <c r="F207" t="s">
        <v>14</v>
      </c>
      <c r="G207" s="6">
        <v>180000</v>
      </c>
      <c r="H207" t="s">
        <v>19</v>
      </c>
      <c r="M207" s="11" t="str">
        <f t="shared" si="121"/>
        <v>Leidy Yishel Gomez</v>
      </c>
      <c r="N207" s="9">
        <f t="shared" si="122"/>
        <v>0</v>
      </c>
      <c r="O207" s="9">
        <f t="shared" si="123"/>
        <v>778000</v>
      </c>
      <c r="P207" s="9">
        <f t="shared" si="124"/>
        <v>0</v>
      </c>
      <c r="Q207" s="9">
        <f t="shared" si="134"/>
        <v>778000</v>
      </c>
      <c r="R207" s="9">
        <f t="shared" si="125"/>
        <v>0</v>
      </c>
      <c r="S207" s="9">
        <f t="shared" si="126"/>
        <v>0</v>
      </c>
      <c r="T207" s="9">
        <f t="shared" si="127"/>
        <v>0</v>
      </c>
      <c r="U207" s="9">
        <f t="shared" si="128"/>
        <v>0</v>
      </c>
      <c r="V207" s="9">
        <f t="shared" si="129"/>
        <v>0</v>
      </c>
      <c r="W207" s="9">
        <f t="shared" si="130"/>
        <v>0</v>
      </c>
      <c r="X207" s="9">
        <f t="shared" si="131"/>
        <v>0</v>
      </c>
      <c r="Y207" s="9">
        <f t="shared" si="132"/>
        <v>0</v>
      </c>
      <c r="Z207" s="9">
        <f t="shared" si="133"/>
        <v>0</v>
      </c>
      <c r="AB207" s="14">
        <f t="shared" ref="AB207:AB210" si="144">SUMIFS($G:$G,$B:$B,B207,$E:$E,"Transferencia",$F:$F,"Zully")
+SUMIFS($G:$G,$B:$B,B207,$E:$E,"Datafono",$F:$F,"Zully")
+SUMIFS($G:$G,$B:$B,B207,$E:$E,"Credishop",$F:$F,"Zully")</f>
        <v>0</v>
      </c>
      <c r="AC207" s="14">
        <f t="shared" ref="AC207:AC210" si="145">SUMIFS($G:$G,$B:$B,B207,$E:$E,"Transferencia",$F:$F,"Andrés")
+SUMIFS($G:$G,$B:$B,B207,$E:$E,"Datafono",$F:$F,"Andrés")
+SUMIFS($G:$G,$B:$B,B207,$E:$E,"Credishop",$F:$F,"Andrés")</f>
        <v>778000</v>
      </c>
      <c r="AD207" s="14">
        <f t="shared" ref="AD207:AD210" si="146">SUMIFS($G:$G,$B:$B,B207,$E:$E,"Transferencia",$F:$F,"Omar")
+SUMIFS($G:$G,$B:$B,B207,$E:$E,"Datafono",$F:$F,"Omar")
+SUMIFS($G:$G,$B:$B,B207,$E:$E,"Credishop",$F:$F,"Omar")</f>
        <v>0</v>
      </c>
    </row>
    <row r="208" spans="1:30" x14ac:dyDescent="0.25">
      <c r="A208" s="4">
        <v>45682</v>
      </c>
      <c r="B208" s="4" t="s">
        <v>32</v>
      </c>
      <c r="C208" t="s">
        <v>18</v>
      </c>
      <c r="D208">
        <v>1214721325</v>
      </c>
      <c r="E208" t="s">
        <v>8</v>
      </c>
      <c r="F208" t="s">
        <v>14</v>
      </c>
      <c r="G208" s="6">
        <v>460000</v>
      </c>
      <c r="H208" t="s">
        <v>19</v>
      </c>
      <c r="M208" s="11" t="str">
        <f t="shared" si="121"/>
        <v>Leidy Yuliana Taborda</v>
      </c>
      <c r="N208" s="9">
        <f t="shared" si="122"/>
        <v>0</v>
      </c>
      <c r="O208" s="9">
        <f t="shared" si="123"/>
        <v>460000</v>
      </c>
      <c r="P208" s="9">
        <f t="shared" si="124"/>
        <v>0</v>
      </c>
      <c r="Q208" s="9">
        <f t="shared" si="134"/>
        <v>460000</v>
      </c>
      <c r="R208" s="9">
        <f t="shared" si="125"/>
        <v>0</v>
      </c>
      <c r="S208" s="9">
        <f t="shared" si="126"/>
        <v>0</v>
      </c>
      <c r="T208" s="9">
        <f t="shared" si="127"/>
        <v>0</v>
      </c>
      <c r="U208" s="9">
        <f t="shared" si="128"/>
        <v>0</v>
      </c>
      <c r="V208" s="9">
        <f t="shared" si="129"/>
        <v>0</v>
      </c>
      <c r="W208" s="9">
        <f t="shared" si="130"/>
        <v>0</v>
      </c>
      <c r="X208" s="9">
        <f t="shared" si="131"/>
        <v>0</v>
      </c>
      <c r="Y208" s="9">
        <f t="shared" si="132"/>
        <v>0</v>
      </c>
      <c r="Z208" s="9">
        <f t="shared" si="133"/>
        <v>0</v>
      </c>
      <c r="AB208" s="14">
        <f t="shared" si="144"/>
        <v>0</v>
      </c>
      <c r="AC208" s="14">
        <f t="shared" si="145"/>
        <v>460000</v>
      </c>
      <c r="AD208" s="14">
        <f t="shared" si="146"/>
        <v>0</v>
      </c>
    </row>
    <row r="209" spans="1:30" x14ac:dyDescent="0.25">
      <c r="A209" s="4">
        <v>45698</v>
      </c>
      <c r="B209" s="4" t="s">
        <v>61</v>
      </c>
      <c r="C209" t="s">
        <v>18</v>
      </c>
      <c r="D209">
        <v>1028031413</v>
      </c>
      <c r="E209" t="s">
        <v>7</v>
      </c>
      <c r="F209" t="s">
        <v>13</v>
      </c>
      <c r="G209" s="6">
        <v>250000</v>
      </c>
      <c r="M209" s="11" t="str">
        <f t="shared" si="121"/>
        <v>Lenis Fernandez Perez</v>
      </c>
      <c r="N209" s="9">
        <f t="shared" si="122"/>
        <v>250000</v>
      </c>
      <c r="O209" s="9">
        <f t="shared" si="123"/>
        <v>0</v>
      </c>
      <c r="P209" s="9">
        <f t="shared" si="124"/>
        <v>0</v>
      </c>
      <c r="Q209" s="9">
        <f t="shared" si="134"/>
        <v>0</v>
      </c>
      <c r="R209" s="9">
        <f t="shared" si="125"/>
        <v>0</v>
      </c>
      <c r="S209" s="9">
        <f t="shared" si="126"/>
        <v>0</v>
      </c>
      <c r="T209" s="9">
        <f t="shared" si="127"/>
        <v>0</v>
      </c>
      <c r="U209" s="9">
        <f t="shared" si="128"/>
        <v>0</v>
      </c>
      <c r="V209" s="9">
        <f t="shared" si="129"/>
        <v>0</v>
      </c>
      <c r="W209" s="9">
        <f t="shared" si="130"/>
        <v>0</v>
      </c>
      <c r="X209" s="9">
        <f t="shared" si="131"/>
        <v>0</v>
      </c>
      <c r="Y209" s="9">
        <f t="shared" si="132"/>
        <v>0</v>
      </c>
      <c r="Z209" s="9">
        <f t="shared" si="133"/>
        <v>0</v>
      </c>
      <c r="AB209" s="14">
        <f t="shared" si="144"/>
        <v>0</v>
      </c>
      <c r="AC209" s="14">
        <f t="shared" si="145"/>
        <v>0</v>
      </c>
      <c r="AD209" s="14">
        <f t="shared" si="146"/>
        <v>0</v>
      </c>
    </row>
    <row r="210" spans="1:30" x14ac:dyDescent="0.25">
      <c r="A210" s="4">
        <v>45707</v>
      </c>
      <c r="B210" s="4" t="s">
        <v>79</v>
      </c>
      <c r="C210" t="s">
        <v>76</v>
      </c>
      <c r="D210">
        <v>98570924</v>
      </c>
      <c r="E210" t="s">
        <v>8</v>
      </c>
      <c r="F210" t="s">
        <v>14</v>
      </c>
      <c r="G210" s="6">
        <v>163000</v>
      </c>
      <c r="H210" t="s">
        <v>19</v>
      </c>
      <c r="M210" s="11" t="str">
        <f t="shared" si="121"/>
        <v>Leo Fernando Rendon</v>
      </c>
      <c r="N210" s="9">
        <f t="shared" si="122"/>
        <v>0</v>
      </c>
      <c r="O210" s="9">
        <f t="shared" si="123"/>
        <v>163000</v>
      </c>
      <c r="P210" s="9">
        <f t="shared" si="124"/>
        <v>0</v>
      </c>
      <c r="Q210" s="9">
        <f t="shared" si="134"/>
        <v>163000</v>
      </c>
      <c r="R210" s="9">
        <f t="shared" si="125"/>
        <v>0</v>
      </c>
      <c r="S210" s="9">
        <f t="shared" si="126"/>
        <v>0</v>
      </c>
      <c r="T210" s="9">
        <f t="shared" si="127"/>
        <v>0</v>
      </c>
      <c r="U210" s="9">
        <f t="shared" si="128"/>
        <v>0</v>
      </c>
      <c r="V210" s="9">
        <f t="shared" si="129"/>
        <v>0</v>
      </c>
      <c r="W210" s="9">
        <f t="shared" si="130"/>
        <v>0</v>
      </c>
      <c r="X210" s="9">
        <f t="shared" si="131"/>
        <v>0</v>
      </c>
      <c r="Y210" s="9">
        <f t="shared" si="132"/>
        <v>0</v>
      </c>
      <c r="Z210" s="9">
        <f t="shared" si="133"/>
        <v>0</v>
      </c>
      <c r="AB210" s="14">
        <f t="shared" si="144"/>
        <v>0</v>
      </c>
      <c r="AC210" s="14">
        <f t="shared" si="145"/>
        <v>163000</v>
      </c>
      <c r="AD210" s="14">
        <f t="shared" si="146"/>
        <v>0</v>
      </c>
    </row>
    <row r="211" spans="1:30" hidden="1" x14ac:dyDescent="0.25">
      <c r="A211" s="4">
        <v>45743</v>
      </c>
      <c r="B211" s="4" t="s">
        <v>139</v>
      </c>
      <c r="C211" t="s">
        <v>76</v>
      </c>
      <c r="D211">
        <v>1117500859</v>
      </c>
      <c r="E211" t="s">
        <v>7</v>
      </c>
      <c r="F211" t="s">
        <v>13</v>
      </c>
      <c r="G211" s="6">
        <v>300000</v>
      </c>
      <c r="M211" s="11" t="str">
        <f t="shared" si="121"/>
        <v/>
      </c>
      <c r="N211" s="9">
        <f t="shared" si="122"/>
        <v>598000</v>
      </c>
      <c r="O211" s="9">
        <f t="shared" si="123"/>
        <v>0</v>
      </c>
      <c r="P211" s="9">
        <f t="shared" si="124"/>
        <v>0</v>
      </c>
      <c r="Q211" s="9">
        <f t="shared" si="134"/>
        <v>0</v>
      </c>
      <c r="R211" s="9">
        <f t="shared" si="125"/>
        <v>0</v>
      </c>
      <c r="S211" s="9">
        <f t="shared" si="126"/>
        <v>0</v>
      </c>
      <c r="T211" s="9">
        <f t="shared" si="127"/>
        <v>0</v>
      </c>
      <c r="U211" s="9">
        <f t="shared" si="128"/>
        <v>0</v>
      </c>
      <c r="V211" s="9">
        <f t="shared" si="129"/>
        <v>0</v>
      </c>
      <c r="W211" s="9">
        <f t="shared" si="130"/>
        <v>0</v>
      </c>
      <c r="X211" s="9">
        <f t="shared" si="131"/>
        <v>0</v>
      </c>
      <c r="Y211" s="9">
        <f t="shared" si="132"/>
        <v>0</v>
      </c>
      <c r="Z211" s="9">
        <f t="shared" si="133"/>
        <v>0</v>
      </c>
      <c r="AB211" s="12">
        <f t="shared" si="135"/>
        <v>0</v>
      </c>
      <c r="AC211">
        <f t="shared" si="136"/>
        <v>0</v>
      </c>
      <c r="AD211">
        <f t="shared" si="140"/>
        <v>0</v>
      </c>
    </row>
    <row r="212" spans="1:30" x14ac:dyDescent="0.25">
      <c r="A212" s="4">
        <v>45747</v>
      </c>
      <c r="B212" s="4" t="s">
        <v>139</v>
      </c>
      <c r="C212" t="s">
        <v>76</v>
      </c>
      <c r="D212">
        <v>1117500859</v>
      </c>
      <c r="E212" t="s">
        <v>7</v>
      </c>
      <c r="F212" t="s">
        <v>13</v>
      </c>
      <c r="G212" s="6">
        <v>298000</v>
      </c>
      <c r="L212" t="s">
        <v>14</v>
      </c>
      <c r="M212" s="11" t="str">
        <f t="shared" si="121"/>
        <v>Liliana Figueroa</v>
      </c>
      <c r="N212" s="9">
        <f t="shared" si="122"/>
        <v>598000</v>
      </c>
      <c r="O212" s="9">
        <f t="shared" si="123"/>
        <v>0</v>
      </c>
      <c r="P212" s="9">
        <f t="shared" si="124"/>
        <v>0</v>
      </c>
      <c r="Q212" s="9">
        <f t="shared" si="134"/>
        <v>0</v>
      </c>
      <c r="R212" s="9">
        <f t="shared" si="125"/>
        <v>0</v>
      </c>
      <c r="S212" s="9">
        <f t="shared" si="126"/>
        <v>0</v>
      </c>
      <c r="T212" s="9">
        <f t="shared" si="127"/>
        <v>0</v>
      </c>
      <c r="U212" s="9">
        <f t="shared" si="128"/>
        <v>0</v>
      </c>
      <c r="V212" s="9">
        <f t="shared" si="129"/>
        <v>0</v>
      </c>
      <c r="W212" s="9">
        <f t="shared" si="130"/>
        <v>0</v>
      </c>
      <c r="X212" s="9">
        <f t="shared" si="131"/>
        <v>0</v>
      </c>
      <c r="Y212" s="9">
        <f t="shared" si="132"/>
        <v>0</v>
      </c>
      <c r="Z212" s="9">
        <f t="shared" si="133"/>
        <v>0</v>
      </c>
      <c r="AB212" s="14">
        <f t="shared" ref="AB212:AB213" si="147">SUMIFS($G:$G,$B:$B,B212,$E:$E,"Transferencia",$F:$F,"Zully")
+SUMIFS($G:$G,$B:$B,B212,$E:$E,"Datafono",$F:$F,"Zully")
+SUMIFS($G:$G,$B:$B,B212,$E:$E,"Credishop",$F:$F,"Zully")</f>
        <v>0</v>
      </c>
      <c r="AC212" s="14">
        <f t="shared" ref="AC212:AC213" si="148">SUMIFS($G:$G,$B:$B,B212,$E:$E,"Transferencia",$F:$F,"Andrés")
+SUMIFS($G:$G,$B:$B,B212,$E:$E,"Datafono",$F:$F,"Andrés")
+SUMIFS($G:$G,$B:$B,B212,$E:$E,"Credishop",$F:$F,"Andrés")</f>
        <v>0</v>
      </c>
      <c r="AD212" s="14">
        <f t="shared" ref="AD212:AD213" si="149">SUMIFS($G:$G,$B:$B,B212,$E:$E,"Transferencia",$F:$F,"Omar")
+SUMIFS($G:$G,$B:$B,B212,$E:$E,"Datafono",$F:$F,"Omar")
+SUMIFS($G:$G,$B:$B,B212,$E:$E,"Credishop",$F:$F,"Omar")</f>
        <v>0</v>
      </c>
    </row>
    <row r="213" spans="1:30" x14ac:dyDescent="0.25">
      <c r="A213" s="4">
        <v>45783</v>
      </c>
      <c r="B213" s="4" t="s">
        <v>194</v>
      </c>
      <c r="C213" t="s">
        <v>76</v>
      </c>
      <c r="D213">
        <v>43502663</v>
      </c>
      <c r="E213" t="s">
        <v>7</v>
      </c>
      <c r="F213" t="s">
        <v>13</v>
      </c>
      <c r="G213" s="6">
        <v>110000</v>
      </c>
      <c r="L213" t="s">
        <v>15</v>
      </c>
      <c r="M213" s="11" t="str">
        <f t="shared" si="121"/>
        <v>Liliana Sosa Sosa</v>
      </c>
      <c r="N213" s="9">
        <f t="shared" si="122"/>
        <v>110000</v>
      </c>
      <c r="O213" s="9">
        <f t="shared" si="123"/>
        <v>0</v>
      </c>
      <c r="P213" s="9">
        <f t="shared" si="124"/>
        <v>0</v>
      </c>
      <c r="Q213" s="9">
        <f t="shared" si="134"/>
        <v>0</v>
      </c>
      <c r="R213" s="9">
        <f t="shared" si="125"/>
        <v>0</v>
      </c>
      <c r="S213" s="9">
        <f t="shared" si="126"/>
        <v>0</v>
      </c>
      <c r="T213" s="9">
        <f t="shared" si="127"/>
        <v>0</v>
      </c>
      <c r="U213" s="9">
        <f t="shared" si="128"/>
        <v>0</v>
      </c>
      <c r="V213" s="9">
        <f t="shared" si="129"/>
        <v>0</v>
      </c>
      <c r="W213" s="9">
        <f t="shared" si="130"/>
        <v>0</v>
      </c>
      <c r="X213" s="9">
        <f t="shared" si="131"/>
        <v>0</v>
      </c>
      <c r="Y213" s="9">
        <f t="shared" si="132"/>
        <v>0</v>
      </c>
      <c r="Z213" s="9">
        <f t="shared" si="133"/>
        <v>0</v>
      </c>
      <c r="AB213" s="14">
        <f t="shared" si="147"/>
        <v>0</v>
      </c>
      <c r="AC213" s="14">
        <f t="shared" si="148"/>
        <v>0</v>
      </c>
      <c r="AD213" s="14">
        <f t="shared" si="149"/>
        <v>0</v>
      </c>
    </row>
    <row r="214" spans="1:30" hidden="1" x14ac:dyDescent="0.25">
      <c r="A214" s="4">
        <v>45792</v>
      </c>
      <c r="B214" s="4" t="s">
        <v>207</v>
      </c>
      <c r="C214" t="s">
        <v>76</v>
      </c>
      <c r="D214">
        <v>43280146</v>
      </c>
      <c r="E214" t="s">
        <v>7</v>
      </c>
      <c r="F214" t="s">
        <v>13</v>
      </c>
      <c r="G214" s="6">
        <v>2800000</v>
      </c>
      <c r="M214" s="11" t="str">
        <f t="shared" si="121"/>
        <v/>
      </c>
      <c r="N214" s="9">
        <f t="shared" si="122"/>
        <v>7300000</v>
      </c>
      <c r="O214" s="9">
        <f t="shared" si="123"/>
        <v>680000</v>
      </c>
      <c r="P214" s="9">
        <f t="shared" si="124"/>
        <v>0</v>
      </c>
      <c r="Q214" s="9">
        <f t="shared" si="134"/>
        <v>0</v>
      </c>
      <c r="R214" s="9">
        <f t="shared" si="125"/>
        <v>0</v>
      </c>
      <c r="S214" s="9">
        <f t="shared" si="126"/>
        <v>0</v>
      </c>
      <c r="T214" s="9">
        <f t="shared" si="127"/>
        <v>680000</v>
      </c>
      <c r="U214" s="9">
        <f t="shared" si="128"/>
        <v>0</v>
      </c>
      <c r="V214" s="9">
        <f t="shared" si="129"/>
        <v>0</v>
      </c>
      <c r="W214" s="9">
        <f t="shared" si="130"/>
        <v>0</v>
      </c>
      <c r="X214" s="9">
        <f t="shared" si="131"/>
        <v>0</v>
      </c>
      <c r="Y214" s="9">
        <f t="shared" si="132"/>
        <v>0</v>
      </c>
      <c r="Z214" s="9">
        <f t="shared" si="133"/>
        <v>0</v>
      </c>
      <c r="AB214" s="12">
        <f t="shared" si="135"/>
        <v>0</v>
      </c>
      <c r="AC214">
        <f t="shared" si="136"/>
        <v>0</v>
      </c>
      <c r="AD214">
        <f t="shared" si="140"/>
        <v>0</v>
      </c>
    </row>
    <row r="215" spans="1:30" hidden="1" x14ac:dyDescent="0.25">
      <c r="A215" s="4">
        <v>45798</v>
      </c>
      <c r="B215" s="4" t="s">
        <v>207</v>
      </c>
      <c r="C215" t="s">
        <v>76</v>
      </c>
      <c r="D215">
        <v>43280146</v>
      </c>
      <c r="E215" t="s">
        <v>8</v>
      </c>
      <c r="F215" t="s">
        <v>119</v>
      </c>
      <c r="G215" s="6">
        <v>454000</v>
      </c>
      <c r="H215" t="s">
        <v>19</v>
      </c>
      <c r="M215" s="11" t="str">
        <f t="shared" si="121"/>
        <v/>
      </c>
      <c r="N215" s="9">
        <f t="shared" si="122"/>
        <v>7300000</v>
      </c>
      <c r="O215" s="9">
        <f t="shared" si="123"/>
        <v>680000</v>
      </c>
      <c r="P215" s="9">
        <f t="shared" si="124"/>
        <v>0</v>
      </c>
      <c r="Q215" s="9">
        <f t="shared" si="134"/>
        <v>0</v>
      </c>
      <c r="R215" s="9">
        <f t="shared" si="125"/>
        <v>0</v>
      </c>
      <c r="S215" s="9">
        <f t="shared" si="126"/>
        <v>0</v>
      </c>
      <c r="T215" s="9">
        <f t="shared" si="127"/>
        <v>680000</v>
      </c>
      <c r="U215" s="9">
        <f t="shared" si="128"/>
        <v>0</v>
      </c>
      <c r="V215" s="9">
        <f t="shared" si="129"/>
        <v>0</v>
      </c>
      <c r="W215" s="9">
        <f t="shared" si="130"/>
        <v>0</v>
      </c>
      <c r="X215" s="9">
        <f t="shared" si="131"/>
        <v>0</v>
      </c>
      <c r="Y215" s="9">
        <f t="shared" si="132"/>
        <v>0</v>
      </c>
      <c r="Z215" s="9">
        <f t="shared" si="133"/>
        <v>0</v>
      </c>
      <c r="AB215" s="12">
        <f t="shared" si="135"/>
        <v>0</v>
      </c>
      <c r="AC215">
        <f t="shared" si="136"/>
        <v>0</v>
      </c>
      <c r="AD215">
        <f t="shared" si="140"/>
        <v>0</v>
      </c>
    </row>
    <row r="216" spans="1:30" hidden="1" x14ac:dyDescent="0.25">
      <c r="A216" s="4">
        <v>45798</v>
      </c>
      <c r="B216" s="4" t="s">
        <v>207</v>
      </c>
      <c r="C216" t="s">
        <v>76</v>
      </c>
      <c r="D216">
        <v>43280146</v>
      </c>
      <c r="E216" t="s">
        <v>7</v>
      </c>
      <c r="F216" t="s">
        <v>13</v>
      </c>
      <c r="G216" s="6">
        <v>4500000</v>
      </c>
      <c r="M216" s="11" t="str">
        <f t="shared" si="121"/>
        <v/>
      </c>
      <c r="N216" s="9">
        <f t="shared" si="122"/>
        <v>7300000</v>
      </c>
      <c r="O216" s="9">
        <f t="shared" si="123"/>
        <v>680000</v>
      </c>
      <c r="P216" s="9">
        <f t="shared" si="124"/>
        <v>0</v>
      </c>
      <c r="Q216" s="9">
        <f t="shared" si="134"/>
        <v>0</v>
      </c>
      <c r="R216" s="9">
        <f t="shared" si="125"/>
        <v>0</v>
      </c>
      <c r="S216" s="9">
        <f t="shared" si="126"/>
        <v>0</v>
      </c>
      <c r="T216" s="9">
        <f t="shared" si="127"/>
        <v>680000</v>
      </c>
      <c r="U216" s="9">
        <f t="shared" si="128"/>
        <v>0</v>
      </c>
      <c r="V216" s="9">
        <f t="shared" si="129"/>
        <v>0</v>
      </c>
      <c r="W216" s="9">
        <f t="shared" si="130"/>
        <v>0</v>
      </c>
      <c r="X216" s="9">
        <f t="shared" si="131"/>
        <v>0</v>
      </c>
      <c r="Y216" s="9">
        <f t="shared" si="132"/>
        <v>0</v>
      </c>
      <c r="Z216" s="9">
        <f t="shared" si="133"/>
        <v>0</v>
      </c>
      <c r="AB216" s="12">
        <f t="shared" si="135"/>
        <v>0</v>
      </c>
      <c r="AC216">
        <f t="shared" si="136"/>
        <v>0</v>
      </c>
      <c r="AD216">
        <f t="shared" si="140"/>
        <v>680000</v>
      </c>
    </row>
    <row r="217" spans="1:30" x14ac:dyDescent="0.25">
      <c r="A217" s="4">
        <v>45799</v>
      </c>
      <c r="B217" s="4" t="s">
        <v>207</v>
      </c>
      <c r="C217" t="s">
        <v>76</v>
      </c>
      <c r="D217">
        <v>43280146</v>
      </c>
      <c r="E217" t="s">
        <v>8</v>
      </c>
      <c r="F217" t="s">
        <v>119</v>
      </c>
      <c r="G217" s="6">
        <v>226000</v>
      </c>
      <c r="H217" t="s">
        <v>19</v>
      </c>
      <c r="M217" s="11" t="str">
        <f t="shared" si="121"/>
        <v>Lina Gonzalez Gonzalez</v>
      </c>
      <c r="N217" s="9">
        <f t="shared" si="122"/>
        <v>7300000</v>
      </c>
      <c r="O217" s="9">
        <f t="shared" si="123"/>
        <v>680000</v>
      </c>
      <c r="P217" s="9">
        <f t="shared" si="124"/>
        <v>0</v>
      </c>
      <c r="Q217" s="9">
        <f t="shared" si="134"/>
        <v>0</v>
      </c>
      <c r="R217" s="9">
        <f t="shared" si="125"/>
        <v>0</v>
      </c>
      <c r="S217" s="9">
        <f t="shared" si="126"/>
        <v>0</v>
      </c>
      <c r="T217" s="9">
        <f t="shared" si="127"/>
        <v>680000</v>
      </c>
      <c r="U217" s="9">
        <f t="shared" si="128"/>
        <v>0</v>
      </c>
      <c r="V217" s="9">
        <f t="shared" si="129"/>
        <v>0</v>
      </c>
      <c r="W217" s="9">
        <f t="shared" si="130"/>
        <v>0</v>
      </c>
      <c r="X217" s="9">
        <f t="shared" si="131"/>
        <v>0</v>
      </c>
      <c r="Y217" s="9">
        <f t="shared" si="132"/>
        <v>0</v>
      </c>
      <c r="Z217" s="9">
        <f t="shared" si="133"/>
        <v>0</v>
      </c>
      <c r="AB217" s="14">
        <f t="shared" ref="AB217:AB218" si="150">SUMIFS($G:$G,$B:$B,B217,$E:$E,"Transferencia",$F:$F,"Zully")
+SUMIFS($G:$G,$B:$B,B217,$E:$E,"Datafono",$F:$F,"Zully")
+SUMIFS($G:$G,$B:$B,B217,$E:$E,"Credishop",$F:$F,"Zully")</f>
        <v>0</v>
      </c>
      <c r="AC217" s="14">
        <f t="shared" ref="AC217:AC218" si="151">SUMIFS($G:$G,$B:$B,B217,$E:$E,"Transferencia",$F:$F,"Andrés")
+SUMIFS($G:$G,$B:$B,B217,$E:$E,"Datafono",$F:$F,"Andrés")
+SUMIFS($G:$G,$B:$B,B217,$E:$E,"Credishop",$F:$F,"Andrés")</f>
        <v>0</v>
      </c>
      <c r="AD217" s="14">
        <f t="shared" ref="AD217:AD218" si="152">SUMIFS($G:$G,$B:$B,B217,$E:$E,"Transferencia",$F:$F,"Omar")
+SUMIFS($G:$G,$B:$B,B217,$E:$E,"Datafono",$F:$F,"Omar")
+SUMIFS($G:$G,$B:$B,B217,$E:$E,"Credishop",$F:$F,"Omar")</f>
        <v>680000</v>
      </c>
    </row>
    <row r="218" spans="1:30" x14ac:dyDescent="0.25">
      <c r="A218" s="4">
        <v>45791</v>
      </c>
      <c r="B218" s="4" t="s">
        <v>206</v>
      </c>
      <c r="C218" t="s">
        <v>76</v>
      </c>
      <c r="D218">
        <v>1039459241</v>
      </c>
      <c r="E218" t="s">
        <v>8</v>
      </c>
      <c r="F218" t="s">
        <v>119</v>
      </c>
      <c r="G218" s="6">
        <v>110000</v>
      </c>
      <c r="H218" t="s">
        <v>19</v>
      </c>
      <c r="M218" s="11" t="str">
        <f t="shared" si="121"/>
        <v>Lina Maria Correa</v>
      </c>
      <c r="N218" s="9">
        <f t="shared" si="122"/>
        <v>0</v>
      </c>
      <c r="O218" s="9">
        <f t="shared" si="123"/>
        <v>110000</v>
      </c>
      <c r="P218" s="9">
        <f t="shared" si="124"/>
        <v>0</v>
      </c>
      <c r="Q218" s="9">
        <f t="shared" si="134"/>
        <v>0</v>
      </c>
      <c r="R218" s="9">
        <f t="shared" si="125"/>
        <v>0</v>
      </c>
      <c r="S218" s="9">
        <f t="shared" si="126"/>
        <v>0</v>
      </c>
      <c r="T218" s="9">
        <f t="shared" si="127"/>
        <v>110000</v>
      </c>
      <c r="U218" s="9">
        <f t="shared" si="128"/>
        <v>0</v>
      </c>
      <c r="V218" s="9">
        <f t="shared" si="129"/>
        <v>0</v>
      </c>
      <c r="W218" s="9">
        <f t="shared" si="130"/>
        <v>0</v>
      </c>
      <c r="X218" s="9">
        <f t="shared" si="131"/>
        <v>0</v>
      </c>
      <c r="Y218" s="9">
        <f t="shared" si="132"/>
        <v>0</v>
      </c>
      <c r="Z218" s="9">
        <f t="shared" si="133"/>
        <v>0</v>
      </c>
      <c r="AB218" s="14">
        <f t="shared" si="150"/>
        <v>0</v>
      </c>
      <c r="AC218" s="14">
        <f t="shared" si="151"/>
        <v>0</v>
      </c>
      <c r="AD218" s="14">
        <f t="shared" si="152"/>
        <v>110000</v>
      </c>
    </row>
    <row r="219" spans="1:30" hidden="1" x14ac:dyDescent="0.25">
      <c r="A219" s="4">
        <v>45789</v>
      </c>
      <c r="B219" s="4" t="s">
        <v>202</v>
      </c>
      <c r="C219" t="s">
        <v>76</v>
      </c>
      <c r="D219">
        <v>1057592728</v>
      </c>
      <c r="E219" t="s">
        <v>8</v>
      </c>
      <c r="F219" t="s">
        <v>119</v>
      </c>
      <c r="G219" s="6">
        <v>472000</v>
      </c>
      <c r="H219" t="s">
        <v>19</v>
      </c>
      <c r="M219" s="11" t="str">
        <f t="shared" si="121"/>
        <v/>
      </c>
      <c r="N219" s="9">
        <f t="shared" si="122"/>
        <v>0</v>
      </c>
      <c r="O219" s="9">
        <f t="shared" si="123"/>
        <v>1130000</v>
      </c>
      <c r="P219" s="9">
        <f t="shared" si="124"/>
        <v>0</v>
      </c>
      <c r="Q219" s="9">
        <f t="shared" si="134"/>
        <v>0</v>
      </c>
      <c r="R219" s="9">
        <f t="shared" si="125"/>
        <v>0</v>
      </c>
      <c r="S219" s="9">
        <f t="shared" si="126"/>
        <v>0</v>
      </c>
      <c r="T219" s="9">
        <f t="shared" si="127"/>
        <v>1130000</v>
      </c>
      <c r="U219" s="9">
        <f t="shared" si="128"/>
        <v>0</v>
      </c>
      <c r="V219" s="9">
        <f t="shared" si="129"/>
        <v>0</v>
      </c>
      <c r="W219" s="9">
        <f t="shared" si="130"/>
        <v>0</v>
      </c>
      <c r="X219" s="9">
        <f t="shared" si="131"/>
        <v>0</v>
      </c>
      <c r="Y219" s="9">
        <f t="shared" si="132"/>
        <v>0</v>
      </c>
      <c r="Z219" s="9">
        <f t="shared" si="133"/>
        <v>0</v>
      </c>
      <c r="AB219" s="12">
        <f t="shared" si="135"/>
        <v>0</v>
      </c>
      <c r="AC219">
        <f t="shared" si="136"/>
        <v>0</v>
      </c>
      <c r="AD219">
        <f t="shared" si="140"/>
        <v>680000</v>
      </c>
    </row>
    <row r="220" spans="1:30" hidden="1" x14ac:dyDescent="0.25">
      <c r="A220" s="4">
        <v>45792</v>
      </c>
      <c r="B220" s="4" t="s">
        <v>202</v>
      </c>
      <c r="C220" t="s">
        <v>76</v>
      </c>
      <c r="D220">
        <v>1057592728</v>
      </c>
      <c r="E220" t="s">
        <v>8</v>
      </c>
      <c r="F220" t="s">
        <v>119</v>
      </c>
      <c r="G220" s="6">
        <v>349000</v>
      </c>
      <c r="H220" t="s">
        <v>19</v>
      </c>
      <c r="M220" s="11" t="str">
        <f t="shared" si="121"/>
        <v/>
      </c>
      <c r="N220" s="9">
        <f t="shared" si="122"/>
        <v>0</v>
      </c>
      <c r="O220" s="9">
        <f t="shared" si="123"/>
        <v>1130000</v>
      </c>
      <c r="P220" s="9">
        <f t="shared" si="124"/>
        <v>0</v>
      </c>
      <c r="Q220" s="9">
        <f t="shared" si="134"/>
        <v>0</v>
      </c>
      <c r="R220" s="9">
        <f t="shared" si="125"/>
        <v>0</v>
      </c>
      <c r="S220" s="9">
        <f t="shared" si="126"/>
        <v>0</v>
      </c>
      <c r="T220" s="9">
        <f t="shared" si="127"/>
        <v>1130000</v>
      </c>
      <c r="U220" s="9">
        <f t="shared" si="128"/>
        <v>0</v>
      </c>
      <c r="V220" s="9">
        <f t="shared" si="129"/>
        <v>0</v>
      </c>
      <c r="W220" s="9">
        <f t="shared" si="130"/>
        <v>0</v>
      </c>
      <c r="X220" s="9">
        <f t="shared" si="131"/>
        <v>0</v>
      </c>
      <c r="Y220" s="9">
        <f t="shared" si="132"/>
        <v>0</v>
      </c>
      <c r="Z220" s="9">
        <f t="shared" si="133"/>
        <v>0</v>
      </c>
      <c r="AB220" s="12">
        <f t="shared" si="135"/>
        <v>0</v>
      </c>
      <c r="AC220">
        <f t="shared" si="136"/>
        <v>0</v>
      </c>
      <c r="AD220">
        <f t="shared" si="140"/>
        <v>110000</v>
      </c>
    </row>
    <row r="221" spans="1:30" x14ac:dyDescent="0.25">
      <c r="A221" s="4">
        <v>45801</v>
      </c>
      <c r="B221" s="4" t="s">
        <v>202</v>
      </c>
      <c r="C221" t="s">
        <v>76</v>
      </c>
      <c r="D221">
        <v>1057592728</v>
      </c>
      <c r="E221" t="s">
        <v>8</v>
      </c>
      <c r="F221" t="s">
        <v>119</v>
      </c>
      <c r="G221" s="6">
        <v>309000</v>
      </c>
      <c r="H221" t="s">
        <v>19</v>
      </c>
      <c r="M221" s="11" t="str">
        <f t="shared" si="121"/>
        <v>Lina Maria Mosquera</v>
      </c>
      <c r="N221" s="9">
        <f t="shared" si="122"/>
        <v>0</v>
      </c>
      <c r="O221" s="9">
        <f t="shared" si="123"/>
        <v>1130000</v>
      </c>
      <c r="P221" s="9">
        <f t="shared" si="124"/>
        <v>0</v>
      </c>
      <c r="Q221" s="9">
        <f t="shared" si="134"/>
        <v>0</v>
      </c>
      <c r="R221" s="9">
        <f t="shared" si="125"/>
        <v>0</v>
      </c>
      <c r="S221" s="9">
        <f t="shared" si="126"/>
        <v>0</v>
      </c>
      <c r="T221" s="9">
        <f t="shared" si="127"/>
        <v>1130000</v>
      </c>
      <c r="U221" s="9">
        <f t="shared" si="128"/>
        <v>0</v>
      </c>
      <c r="V221" s="9">
        <f t="shared" si="129"/>
        <v>0</v>
      </c>
      <c r="W221" s="9">
        <f t="shared" si="130"/>
        <v>0</v>
      </c>
      <c r="X221" s="9">
        <f t="shared" si="131"/>
        <v>0</v>
      </c>
      <c r="Y221" s="9">
        <f t="shared" si="132"/>
        <v>0</v>
      </c>
      <c r="Z221" s="9">
        <f t="shared" si="133"/>
        <v>0</v>
      </c>
      <c r="AB221" s="14">
        <f>SUMIFS($G:$G,$B:$B,B221,$E:$E,"Transferencia",$F:$F,"Zully")
+SUMIFS($G:$G,$B:$B,B221,$E:$E,"Datafono",$F:$F,"Zully")
+SUMIFS($G:$G,$B:$B,B221,$E:$E,"Credishop",$F:$F,"Zully")</f>
        <v>0</v>
      </c>
      <c r="AC221" s="14">
        <f>SUMIFS($G:$G,$B:$B,B221,$E:$E,"Transferencia",$F:$F,"Andrés")
+SUMIFS($G:$G,$B:$B,B221,$E:$E,"Datafono",$F:$F,"Andrés")
+SUMIFS($G:$G,$B:$B,B221,$E:$E,"Credishop",$F:$F,"Andrés")</f>
        <v>0</v>
      </c>
      <c r="AD221" s="14">
        <f>SUMIFS($G:$G,$B:$B,B221,$E:$E,"Transferencia",$F:$F,"Omar")
+SUMIFS($G:$G,$B:$B,B221,$E:$E,"Datafono",$F:$F,"Omar")
+SUMIFS($G:$G,$B:$B,B221,$E:$E,"Credishop",$F:$F,"Omar")</f>
        <v>1130000</v>
      </c>
    </row>
    <row r="222" spans="1:30" hidden="1" x14ac:dyDescent="0.25">
      <c r="A222" s="4">
        <v>45734</v>
      </c>
      <c r="B222" s="4" t="s">
        <v>121</v>
      </c>
      <c r="C222" t="s">
        <v>76</v>
      </c>
      <c r="D222">
        <v>1037589229</v>
      </c>
      <c r="E222" t="s">
        <v>7</v>
      </c>
      <c r="F222" t="s">
        <v>13</v>
      </c>
      <c r="G222" s="6">
        <v>350000</v>
      </c>
      <c r="M222" s="11" t="str">
        <f t="shared" si="121"/>
        <v/>
      </c>
      <c r="N222" s="9">
        <f t="shared" si="122"/>
        <v>778000</v>
      </c>
      <c r="O222" s="9">
        <f t="shared" si="123"/>
        <v>0</v>
      </c>
      <c r="P222" s="9">
        <f t="shared" si="124"/>
        <v>0</v>
      </c>
      <c r="Q222" s="9">
        <f t="shared" si="134"/>
        <v>0</v>
      </c>
      <c r="R222" s="9">
        <f t="shared" si="125"/>
        <v>0</v>
      </c>
      <c r="S222" s="9">
        <f t="shared" si="126"/>
        <v>0</v>
      </c>
      <c r="T222" s="9">
        <f t="shared" si="127"/>
        <v>0</v>
      </c>
      <c r="U222" s="9">
        <f t="shared" si="128"/>
        <v>0</v>
      </c>
      <c r="V222" s="9">
        <f t="shared" si="129"/>
        <v>0</v>
      </c>
      <c r="W222" s="9">
        <f t="shared" si="130"/>
        <v>0</v>
      </c>
      <c r="X222" s="9">
        <f t="shared" si="131"/>
        <v>0</v>
      </c>
      <c r="Y222" s="9">
        <f t="shared" si="132"/>
        <v>0</v>
      </c>
      <c r="Z222" s="9">
        <f t="shared" si="133"/>
        <v>0</v>
      </c>
      <c r="AB222" s="12">
        <f t="shared" si="135"/>
        <v>0</v>
      </c>
      <c r="AC222">
        <f t="shared" si="136"/>
        <v>0</v>
      </c>
      <c r="AD222">
        <f t="shared" si="140"/>
        <v>1130000</v>
      </c>
    </row>
    <row r="223" spans="1:30" x14ac:dyDescent="0.25">
      <c r="A223" s="4">
        <v>45750</v>
      </c>
      <c r="B223" s="4" t="s">
        <v>121</v>
      </c>
      <c r="C223" t="s">
        <v>76</v>
      </c>
      <c r="D223">
        <v>1037589229</v>
      </c>
      <c r="E223" t="s">
        <v>7</v>
      </c>
      <c r="F223" t="s">
        <v>13</v>
      </c>
      <c r="G223" s="6">
        <v>428000</v>
      </c>
      <c r="M223" s="11" t="str">
        <f t="shared" si="121"/>
        <v>Lina Maria Ochoa</v>
      </c>
      <c r="N223" s="9">
        <f t="shared" si="122"/>
        <v>778000</v>
      </c>
      <c r="O223" s="9">
        <f t="shared" si="123"/>
        <v>0</v>
      </c>
      <c r="P223" s="9">
        <f t="shared" si="124"/>
        <v>0</v>
      </c>
      <c r="Q223" s="9">
        <f t="shared" si="134"/>
        <v>0</v>
      </c>
      <c r="R223" s="9">
        <f t="shared" si="125"/>
        <v>0</v>
      </c>
      <c r="S223" s="9">
        <f t="shared" si="126"/>
        <v>0</v>
      </c>
      <c r="T223" s="9">
        <f t="shared" si="127"/>
        <v>0</v>
      </c>
      <c r="U223" s="9">
        <f t="shared" si="128"/>
        <v>0</v>
      </c>
      <c r="V223" s="9">
        <f t="shared" si="129"/>
        <v>0</v>
      </c>
      <c r="W223" s="9">
        <f t="shared" si="130"/>
        <v>0</v>
      </c>
      <c r="X223" s="9">
        <f t="shared" si="131"/>
        <v>0</v>
      </c>
      <c r="Y223" s="9">
        <f t="shared" si="132"/>
        <v>0</v>
      </c>
      <c r="Z223" s="9">
        <f t="shared" si="133"/>
        <v>0</v>
      </c>
      <c r="AB223" s="14">
        <f>SUMIFS($G:$G,$B:$B,B223,$E:$E,"Transferencia",$F:$F,"Zully")
+SUMIFS($G:$G,$B:$B,B223,$E:$E,"Datafono",$F:$F,"Zully")
+SUMIFS($G:$G,$B:$B,B223,$E:$E,"Credishop",$F:$F,"Zully")</f>
        <v>0</v>
      </c>
      <c r="AC223" s="14">
        <f>SUMIFS($G:$G,$B:$B,B223,$E:$E,"Transferencia",$F:$F,"Andrés")
+SUMIFS($G:$G,$B:$B,B223,$E:$E,"Datafono",$F:$F,"Andrés")
+SUMIFS($G:$G,$B:$B,B223,$E:$E,"Credishop",$F:$F,"Andrés")</f>
        <v>0</v>
      </c>
      <c r="AD223" s="14">
        <f>SUMIFS($G:$G,$B:$B,B223,$E:$E,"Transferencia",$F:$F,"Omar")
+SUMIFS($G:$G,$B:$B,B223,$E:$E,"Datafono",$F:$F,"Omar")
+SUMIFS($G:$G,$B:$B,B223,$E:$E,"Credishop",$F:$F,"Omar")</f>
        <v>0</v>
      </c>
    </row>
    <row r="224" spans="1:30" hidden="1" x14ac:dyDescent="0.25">
      <c r="A224" s="4">
        <v>45755</v>
      </c>
      <c r="B224" s="4" t="s">
        <v>159</v>
      </c>
      <c r="C224" t="s">
        <v>76</v>
      </c>
      <c r="D224">
        <v>1152468437</v>
      </c>
      <c r="E224" t="s">
        <v>8</v>
      </c>
      <c r="F224" t="s">
        <v>119</v>
      </c>
      <c r="G224" s="6">
        <v>299000</v>
      </c>
      <c r="H224" t="s">
        <v>19</v>
      </c>
      <c r="M224" s="11" t="str">
        <f t="shared" si="121"/>
        <v/>
      </c>
      <c r="N224" s="9">
        <f t="shared" si="122"/>
        <v>0</v>
      </c>
      <c r="O224" s="9">
        <f t="shared" si="123"/>
        <v>299000</v>
      </c>
      <c r="P224" s="9">
        <f t="shared" si="124"/>
        <v>299000</v>
      </c>
      <c r="Q224" s="9">
        <f t="shared" si="134"/>
        <v>0</v>
      </c>
      <c r="R224" s="9">
        <f t="shared" si="125"/>
        <v>0</v>
      </c>
      <c r="S224" s="9">
        <f t="shared" si="126"/>
        <v>0</v>
      </c>
      <c r="T224" s="9">
        <f t="shared" si="127"/>
        <v>299000</v>
      </c>
      <c r="U224" s="9">
        <f t="shared" si="128"/>
        <v>0</v>
      </c>
      <c r="V224" s="9">
        <f t="shared" si="129"/>
        <v>0</v>
      </c>
      <c r="W224" s="9">
        <f t="shared" si="130"/>
        <v>0</v>
      </c>
      <c r="X224" s="9">
        <f t="shared" si="131"/>
        <v>0</v>
      </c>
      <c r="Y224" s="9">
        <f t="shared" si="132"/>
        <v>299000</v>
      </c>
      <c r="Z224" s="9">
        <f t="shared" si="133"/>
        <v>0</v>
      </c>
      <c r="AB224" s="12">
        <f t="shared" si="135"/>
        <v>0</v>
      </c>
      <c r="AC224">
        <f t="shared" si="136"/>
        <v>0</v>
      </c>
      <c r="AD224">
        <f t="shared" si="140"/>
        <v>0</v>
      </c>
    </row>
    <row r="225" spans="1:30" x14ac:dyDescent="0.25">
      <c r="A225" s="4">
        <v>45759</v>
      </c>
      <c r="B225" s="4" t="s">
        <v>159</v>
      </c>
      <c r="C225" t="s">
        <v>76</v>
      </c>
      <c r="D225">
        <v>1152468437</v>
      </c>
      <c r="E225" t="s">
        <v>27</v>
      </c>
      <c r="F225" t="s">
        <v>14</v>
      </c>
      <c r="G225" s="6">
        <v>299000</v>
      </c>
      <c r="H225" t="s">
        <v>19</v>
      </c>
      <c r="M225" s="11" t="str">
        <f t="shared" si="121"/>
        <v>Lina Roxana Gutierrez</v>
      </c>
      <c r="N225" s="9">
        <f t="shared" si="122"/>
        <v>0</v>
      </c>
      <c r="O225" s="9">
        <f t="shared" si="123"/>
        <v>299000</v>
      </c>
      <c r="P225" s="9">
        <f t="shared" si="124"/>
        <v>299000</v>
      </c>
      <c r="Q225" s="9">
        <f t="shared" si="134"/>
        <v>0</v>
      </c>
      <c r="R225" s="9">
        <f t="shared" si="125"/>
        <v>0</v>
      </c>
      <c r="S225" s="9">
        <f t="shared" si="126"/>
        <v>0</v>
      </c>
      <c r="T225" s="9">
        <f t="shared" si="127"/>
        <v>299000</v>
      </c>
      <c r="U225" s="9">
        <f t="shared" si="128"/>
        <v>0</v>
      </c>
      <c r="V225" s="9">
        <f t="shared" si="129"/>
        <v>0</v>
      </c>
      <c r="W225" s="9">
        <f t="shared" si="130"/>
        <v>0</v>
      </c>
      <c r="X225" s="9">
        <f t="shared" si="131"/>
        <v>0</v>
      </c>
      <c r="Y225" s="9">
        <f t="shared" si="132"/>
        <v>299000</v>
      </c>
      <c r="Z225" s="9">
        <f t="shared" si="133"/>
        <v>0</v>
      </c>
      <c r="AB225" s="14">
        <f>SUMIFS($G:$G,$B:$B,B225,$E:$E,"Transferencia",$F:$F,"Zully")
+SUMIFS($G:$G,$B:$B,B225,$E:$E,"Datafono",$F:$F,"Zully")
+SUMIFS($G:$G,$B:$B,B225,$E:$E,"Credishop",$F:$F,"Zully")</f>
        <v>0</v>
      </c>
      <c r="AC225" s="14">
        <f>SUMIFS($G:$G,$B:$B,B225,$E:$E,"Transferencia",$F:$F,"Andrés")
+SUMIFS($G:$G,$B:$B,B225,$E:$E,"Datafono",$F:$F,"Andrés")
+SUMIFS($G:$G,$B:$B,B225,$E:$E,"Credishop",$F:$F,"Andrés")</f>
        <v>299000</v>
      </c>
      <c r="AD225" s="14">
        <f>SUMIFS($G:$G,$B:$B,B225,$E:$E,"Transferencia",$F:$F,"Omar")
+SUMIFS($G:$G,$B:$B,B225,$E:$E,"Datafono",$F:$F,"Omar")
+SUMIFS($G:$G,$B:$B,B225,$E:$E,"Credishop",$F:$F,"Omar")</f>
        <v>299000</v>
      </c>
    </row>
    <row r="226" spans="1:30" hidden="1" x14ac:dyDescent="0.25">
      <c r="A226" s="4">
        <v>45713</v>
      </c>
      <c r="B226" s="4" t="s">
        <v>92</v>
      </c>
      <c r="C226" t="s">
        <v>76</v>
      </c>
      <c r="D226">
        <v>43279324</v>
      </c>
      <c r="E226" t="s">
        <v>7</v>
      </c>
      <c r="F226" t="s">
        <v>13</v>
      </c>
      <c r="G226" s="6">
        <v>300000</v>
      </c>
      <c r="M226" s="11" t="str">
        <f t="shared" si="121"/>
        <v/>
      </c>
      <c r="N226" s="9">
        <f t="shared" si="122"/>
        <v>1000000</v>
      </c>
      <c r="O226" s="9">
        <f t="shared" si="123"/>
        <v>38000</v>
      </c>
      <c r="P226" s="9">
        <f t="shared" si="124"/>
        <v>0</v>
      </c>
      <c r="Q226" s="9">
        <f t="shared" si="134"/>
        <v>38000</v>
      </c>
      <c r="R226" s="9">
        <f t="shared" si="125"/>
        <v>0</v>
      </c>
      <c r="S226" s="9">
        <f t="shared" si="126"/>
        <v>0</v>
      </c>
      <c r="T226" s="9">
        <f t="shared" si="127"/>
        <v>0</v>
      </c>
      <c r="U226" s="9">
        <f t="shared" si="128"/>
        <v>0</v>
      </c>
      <c r="V226" s="9">
        <f t="shared" si="129"/>
        <v>0</v>
      </c>
      <c r="W226" s="9">
        <f t="shared" si="130"/>
        <v>0</v>
      </c>
      <c r="X226" s="9">
        <f t="shared" si="131"/>
        <v>0</v>
      </c>
      <c r="Y226" s="9">
        <f t="shared" si="132"/>
        <v>0</v>
      </c>
      <c r="Z226" s="9">
        <f t="shared" si="133"/>
        <v>0</v>
      </c>
      <c r="AB226" s="12">
        <f t="shared" si="135"/>
        <v>0</v>
      </c>
      <c r="AC226">
        <f t="shared" si="136"/>
        <v>38000</v>
      </c>
      <c r="AD226">
        <f t="shared" si="140"/>
        <v>299000</v>
      </c>
    </row>
    <row r="227" spans="1:30" hidden="1" x14ac:dyDescent="0.25">
      <c r="A227" s="4">
        <v>45716</v>
      </c>
      <c r="B227" s="4" t="s">
        <v>92</v>
      </c>
      <c r="C227" t="s">
        <v>76</v>
      </c>
      <c r="D227">
        <v>43279323</v>
      </c>
      <c r="E227" t="s">
        <v>7</v>
      </c>
      <c r="F227" t="s">
        <v>13</v>
      </c>
      <c r="G227" s="6">
        <v>700000</v>
      </c>
      <c r="M227" s="11" t="str">
        <f t="shared" si="121"/>
        <v/>
      </c>
      <c r="N227" s="9">
        <f t="shared" si="122"/>
        <v>1000000</v>
      </c>
      <c r="O227" s="9">
        <f t="shared" si="123"/>
        <v>38000</v>
      </c>
      <c r="P227" s="9">
        <f t="shared" si="124"/>
        <v>0</v>
      </c>
      <c r="Q227" s="9">
        <f t="shared" si="134"/>
        <v>38000</v>
      </c>
      <c r="R227" s="9">
        <f t="shared" si="125"/>
        <v>0</v>
      </c>
      <c r="S227" s="9">
        <f t="shared" si="126"/>
        <v>0</v>
      </c>
      <c r="T227" s="9">
        <f t="shared" si="127"/>
        <v>0</v>
      </c>
      <c r="U227" s="9">
        <f t="shared" si="128"/>
        <v>0</v>
      </c>
      <c r="V227" s="9">
        <f t="shared" si="129"/>
        <v>0</v>
      </c>
      <c r="W227" s="9">
        <f t="shared" si="130"/>
        <v>0</v>
      </c>
      <c r="X227" s="9">
        <f t="shared" si="131"/>
        <v>0</v>
      </c>
      <c r="Y227" s="9">
        <f t="shared" si="132"/>
        <v>0</v>
      </c>
      <c r="Z227" s="9">
        <f t="shared" si="133"/>
        <v>0</v>
      </c>
      <c r="AB227" s="12">
        <f t="shared" si="135"/>
        <v>0</v>
      </c>
      <c r="AC227">
        <f t="shared" si="136"/>
        <v>38000</v>
      </c>
      <c r="AD227">
        <f t="shared" si="140"/>
        <v>299000</v>
      </c>
    </row>
    <row r="228" spans="1:30" x14ac:dyDescent="0.25">
      <c r="A228" s="4">
        <v>45716</v>
      </c>
      <c r="B228" s="4" t="s">
        <v>92</v>
      </c>
      <c r="C228" t="s">
        <v>76</v>
      </c>
      <c r="D228">
        <v>43279323</v>
      </c>
      <c r="E228" t="s">
        <v>8</v>
      </c>
      <c r="F228" t="s">
        <v>14</v>
      </c>
      <c r="G228" s="6">
        <v>38000</v>
      </c>
      <c r="H228" t="s">
        <v>19</v>
      </c>
      <c r="M228" s="11" t="str">
        <f t="shared" si="121"/>
        <v>Lina Sorany Jaramillo</v>
      </c>
      <c r="N228" s="9">
        <f t="shared" si="122"/>
        <v>1000000</v>
      </c>
      <c r="O228" s="9">
        <f t="shared" si="123"/>
        <v>38000</v>
      </c>
      <c r="P228" s="9">
        <f t="shared" si="124"/>
        <v>0</v>
      </c>
      <c r="Q228" s="9">
        <f t="shared" si="134"/>
        <v>38000</v>
      </c>
      <c r="R228" s="9">
        <f t="shared" si="125"/>
        <v>0</v>
      </c>
      <c r="S228" s="9">
        <f t="shared" si="126"/>
        <v>0</v>
      </c>
      <c r="T228" s="9">
        <f t="shared" si="127"/>
        <v>0</v>
      </c>
      <c r="U228" s="9">
        <f t="shared" si="128"/>
        <v>0</v>
      </c>
      <c r="V228" s="9">
        <f t="shared" si="129"/>
        <v>0</v>
      </c>
      <c r="W228" s="9">
        <f t="shared" si="130"/>
        <v>0</v>
      </c>
      <c r="X228" s="9">
        <f t="shared" si="131"/>
        <v>0</v>
      </c>
      <c r="Y228" s="9">
        <f t="shared" si="132"/>
        <v>0</v>
      </c>
      <c r="Z228" s="9">
        <f t="shared" si="133"/>
        <v>0</v>
      </c>
      <c r="AB228" s="14">
        <f t="shared" ref="AB228:AB229" si="153">SUMIFS($G:$G,$B:$B,B228,$E:$E,"Transferencia",$F:$F,"Zully")
+SUMIFS($G:$G,$B:$B,B228,$E:$E,"Datafono",$F:$F,"Zully")
+SUMIFS($G:$G,$B:$B,B228,$E:$E,"Credishop",$F:$F,"Zully")</f>
        <v>0</v>
      </c>
      <c r="AC228" s="14">
        <f t="shared" ref="AC228:AC229" si="154">SUMIFS($G:$G,$B:$B,B228,$E:$E,"Transferencia",$F:$F,"Andrés")
+SUMIFS($G:$G,$B:$B,B228,$E:$E,"Datafono",$F:$F,"Andrés")
+SUMIFS($G:$G,$B:$B,B228,$E:$E,"Credishop",$F:$F,"Andrés")</f>
        <v>38000</v>
      </c>
      <c r="AD228" s="14">
        <f t="shared" ref="AD228:AD229" si="155">SUMIFS($G:$G,$B:$B,B228,$E:$E,"Transferencia",$F:$F,"Omar")
+SUMIFS($G:$G,$B:$B,B228,$E:$E,"Datafono",$F:$F,"Omar")
+SUMIFS($G:$G,$B:$B,B228,$E:$E,"Credishop",$F:$F,"Omar")</f>
        <v>0</v>
      </c>
    </row>
    <row r="229" spans="1:30" x14ac:dyDescent="0.25">
      <c r="A229" s="4">
        <v>45737</v>
      </c>
      <c r="B229" s="4" t="s">
        <v>129</v>
      </c>
      <c r="C229" t="s">
        <v>76</v>
      </c>
      <c r="D229">
        <v>1214738969</v>
      </c>
      <c r="E229" t="s">
        <v>7</v>
      </c>
      <c r="F229" t="s">
        <v>13</v>
      </c>
      <c r="G229" s="6">
        <v>180000</v>
      </c>
      <c r="M229" s="11" t="str">
        <f t="shared" si="121"/>
        <v>Linda Nayive casas</v>
      </c>
      <c r="N229" s="9">
        <f t="shared" si="122"/>
        <v>180000</v>
      </c>
      <c r="O229" s="9">
        <f t="shared" si="123"/>
        <v>0</v>
      </c>
      <c r="P229" s="9">
        <f t="shared" si="124"/>
        <v>0</v>
      </c>
      <c r="Q229" s="9">
        <f t="shared" si="134"/>
        <v>0</v>
      </c>
      <c r="R229" s="9">
        <f t="shared" si="125"/>
        <v>0</v>
      </c>
      <c r="S229" s="9">
        <f t="shared" si="126"/>
        <v>0</v>
      </c>
      <c r="T229" s="9">
        <f t="shared" si="127"/>
        <v>0</v>
      </c>
      <c r="U229" s="9">
        <f t="shared" si="128"/>
        <v>0</v>
      </c>
      <c r="V229" s="9">
        <f t="shared" si="129"/>
        <v>0</v>
      </c>
      <c r="W229" s="9">
        <f t="shared" si="130"/>
        <v>0</v>
      </c>
      <c r="X229" s="9">
        <f t="shared" si="131"/>
        <v>0</v>
      </c>
      <c r="Y229" s="9">
        <f t="shared" si="132"/>
        <v>0</v>
      </c>
      <c r="Z229" s="9">
        <f t="shared" si="133"/>
        <v>0</v>
      </c>
      <c r="AB229" s="14">
        <f t="shared" si="153"/>
        <v>0</v>
      </c>
      <c r="AC229" s="14">
        <f t="shared" si="154"/>
        <v>0</v>
      </c>
      <c r="AD229" s="14">
        <f t="shared" si="155"/>
        <v>0</v>
      </c>
    </row>
    <row r="230" spans="1:30" hidden="1" x14ac:dyDescent="0.25">
      <c r="A230" s="4">
        <v>45728</v>
      </c>
      <c r="B230" s="4" t="s">
        <v>112</v>
      </c>
      <c r="C230" t="s">
        <v>76</v>
      </c>
      <c r="D230">
        <v>1000756937</v>
      </c>
      <c r="E230" t="s">
        <v>8</v>
      </c>
      <c r="F230" t="s">
        <v>14</v>
      </c>
      <c r="G230" s="6">
        <v>299000</v>
      </c>
      <c r="H230" t="s">
        <v>19</v>
      </c>
      <c r="M230" s="11" t="str">
        <f t="shared" si="121"/>
        <v/>
      </c>
      <c r="N230" s="9">
        <f t="shared" si="122"/>
        <v>0</v>
      </c>
      <c r="O230" s="9">
        <f t="shared" si="123"/>
        <v>648000</v>
      </c>
      <c r="P230" s="9">
        <f t="shared" si="124"/>
        <v>0</v>
      </c>
      <c r="Q230" s="9">
        <f t="shared" si="134"/>
        <v>299000</v>
      </c>
      <c r="R230" s="9">
        <f t="shared" si="125"/>
        <v>0</v>
      </c>
      <c r="S230" s="9">
        <f t="shared" si="126"/>
        <v>0</v>
      </c>
      <c r="T230" s="9">
        <f t="shared" si="127"/>
        <v>349000</v>
      </c>
      <c r="U230" s="9">
        <f t="shared" si="128"/>
        <v>0</v>
      </c>
      <c r="V230" s="9">
        <f t="shared" si="129"/>
        <v>0</v>
      </c>
      <c r="W230" s="9">
        <f t="shared" si="130"/>
        <v>0</v>
      </c>
      <c r="X230" s="9">
        <f t="shared" si="131"/>
        <v>0</v>
      </c>
      <c r="Y230" s="9">
        <f t="shared" si="132"/>
        <v>0</v>
      </c>
      <c r="Z230" s="9">
        <f t="shared" si="133"/>
        <v>0</v>
      </c>
      <c r="AB230" s="12">
        <f t="shared" si="135"/>
        <v>0</v>
      </c>
      <c r="AC230">
        <f t="shared" si="136"/>
        <v>299000</v>
      </c>
      <c r="AD230">
        <f t="shared" si="140"/>
        <v>0</v>
      </c>
    </row>
    <row r="231" spans="1:30" x14ac:dyDescent="0.25">
      <c r="A231" s="4">
        <v>45735</v>
      </c>
      <c r="B231" s="4" t="s">
        <v>112</v>
      </c>
      <c r="C231" t="s">
        <v>76</v>
      </c>
      <c r="D231">
        <v>1000756937</v>
      </c>
      <c r="E231" t="s">
        <v>8</v>
      </c>
      <c r="F231" t="s">
        <v>119</v>
      </c>
      <c r="G231" s="6">
        <v>349000</v>
      </c>
      <c r="H231" t="s">
        <v>19</v>
      </c>
      <c r="M231" s="11" t="str">
        <f t="shared" si="121"/>
        <v>Lorena Castaño Villa</v>
      </c>
      <c r="N231" s="9">
        <f t="shared" si="122"/>
        <v>0</v>
      </c>
      <c r="O231" s="9">
        <f t="shared" si="123"/>
        <v>648000</v>
      </c>
      <c r="P231" s="9">
        <f t="shared" si="124"/>
        <v>0</v>
      </c>
      <c r="Q231" s="9">
        <f t="shared" si="134"/>
        <v>299000</v>
      </c>
      <c r="R231" s="9">
        <f t="shared" si="125"/>
        <v>0</v>
      </c>
      <c r="S231" s="9">
        <f t="shared" si="126"/>
        <v>0</v>
      </c>
      <c r="T231" s="9">
        <f t="shared" si="127"/>
        <v>349000</v>
      </c>
      <c r="U231" s="9">
        <f t="shared" si="128"/>
        <v>0</v>
      </c>
      <c r="V231" s="9">
        <f t="shared" si="129"/>
        <v>0</v>
      </c>
      <c r="W231" s="9">
        <f t="shared" si="130"/>
        <v>0</v>
      </c>
      <c r="X231" s="9">
        <f t="shared" si="131"/>
        <v>0</v>
      </c>
      <c r="Y231" s="9">
        <f t="shared" si="132"/>
        <v>0</v>
      </c>
      <c r="Z231" s="9">
        <f t="shared" si="133"/>
        <v>0</v>
      </c>
      <c r="AB231" s="14">
        <f>SUMIFS($G:$G,$B:$B,B231,$E:$E,"Transferencia",$F:$F,"Zully")
+SUMIFS($G:$G,$B:$B,B231,$E:$E,"Datafono",$F:$F,"Zully")
+SUMIFS($G:$G,$B:$B,B231,$E:$E,"Credishop",$F:$F,"Zully")</f>
        <v>0</v>
      </c>
      <c r="AC231" s="14">
        <f>SUMIFS($G:$G,$B:$B,B231,$E:$E,"Transferencia",$F:$F,"Andrés")
+SUMIFS($G:$G,$B:$B,B231,$E:$E,"Datafono",$F:$F,"Andrés")
+SUMIFS($G:$G,$B:$B,B231,$E:$E,"Credishop",$F:$F,"Andrés")</f>
        <v>299000</v>
      </c>
      <c r="AD231" s="14">
        <f>SUMIFS($G:$G,$B:$B,B231,$E:$E,"Transferencia",$F:$F,"Omar")
+SUMIFS($G:$G,$B:$B,B231,$E:$E,"Datafono",$F:$F,"Omar")
+SUMIFS($G:$G,$B:$B,B231,$E:$E,"Credishop",$F:$F,"Omar")</f>
        <v>349000</v>
      </c>
    </row>
    <row r="232" spans="1:30" hidden="1" x14ac:dyDescent="0.25">
      <c r="A232" s="4">
        <v>45772</v>
      </c>
      <c r="B232" s="4" t="s">
        <v>179</v>
      </c>
      <c r="C232" t="s">
        <v>76</v>
      </c>
      <c r="D232">
        <v>3415050</v>
      </c>
      <c r="E232" t="s">
        <v>7</v>
      </c>
      <c r="F232" t="s">
        <v>13</v>
      </c>
      <c r="G232" s="6">
        <v>600000</v>
      </c>
      <c r="M232" s="11" t="str">
        <f t="shared" si="121"/>
        <v/>
      </c>
      <c r="N232" s="9">
        <f t="shared" si="122"/>
        <v>1197000</v>
      </c>
      <c r="O232" s="9">
        <f t="shared" si="123"/>
        <v>0</v>
      </c>
      <c r="P232" s="9">
        <f t="shared" si="124"/>
        <v>0</v>
      </c>
      <c r="Q232" s="9">
        <f t="shared" si="134"/>
        <v>0</v>
      </c>
      <c r="R232" s="9">
        <f t="shared" si="125"/>
        <v>0</v>
      </c>
      <c r="S232" s="9">
        <f t="shared" si="126"/>
        <v>0</v>
      </c>
      <c r="T232" s="9">
        <f t="shared" si="127"/>
        <v>0</v>
      </c>
      <c r="U232" s="9">
        <f t="shared" si="128"/>
        <v>0</v>
      </c>
      <c r="V232" s="9">
        <f t="shared" si="129"/>
        <v>0</v>
      </c>
      <c r="W232" s="9">
        <f t="shared" si="130"/>
        <v>0</v>
      </c>
      <c r="X232" s="9">
        <f t="shared" si="131"/>
        <v>0</v>
      </c>
      <c r="Y232" s="9">
        <f t="shared" si="132"/>
        <v>0</v>
      </c>
      <c r="Z232" s="9">
        <f t="shared" si="133"/>
        <v>0</v>
      </c>
      <c r="AB232" s="12">
        <f t="shared" si="135"/>
        <v>0</v>
      </c>
      <c r="AC232">
        <f t="shared" si="136"/>
        <v>0</v>
      </c>
      <c r="AD232">
        <f t="shared" si="140"/>
        <v>349000</v>
      </c>
    </row>
    <row r="233" spans="1:30" hidden="1" x14ac:dyDescent="0.25">
      <c r="A233" s="4">
        <v>45783</v>
      </c>
      <c r="B233" s="4" t="s">
        <v>179</v>
      </c>
      <c r="C233" t="s">
        <v>76</v>
      </c>
      <c r="D233">
        <v>3415050</v>
      </c>
      <c r="E233" t="s">
        <v>7</v>
      </c>
      <c r="F233" t="s">
        <v>13</v>
      </c>
      <c r="G233" s="6">
        <v>300000</v>
      </c>
      <c r="M233" s="11" t="str">
        <f t="shared" si="121"/>
        <v/>
      </c>
      <c r="N233" s="9">
        <f t="shared" si="122"/>
        <v>1197000</v>
      </c>
      <c r="O233" s="9">
        <f t="shared" si="123"/>
        <v>0</v>
      </c>
      <c r="P233" s="9">
        <f t="shared" si="124"/>
        <v>0</v>
      </c>
      <c r="Q233" s="9">
        <f t="shared" si="134"/>
        <v>0</v>
      </c>
      <c r="R233" s="9">
        <f t="shared" si="125"/>
        <v>0</v>
      </c>
      <c r="S233" s="9">
        <f t="shared" si="126"/>
        <v>0</v>
      </c>
      <c r="T233" s="9">
        <f t="shared" si="127"/>
        <v>0</v>
      </c>
      <c r="U233" s="9">
        <f t="shared" si="128"/>
        <v>0</v>
      </c>
      <c r="V233" s="9">
        <f t="shared" si="129"/>
        <v>0</v>
      </c>
      <c r="W233" s="9">
        <f t="shared" si="130"/>
        <v>0</v>
      </c>
      <c r="X233" s="9">
        <f t="shared" si="131"/>
        <v>0</v>
      </c>
      <c r="Y233" s="9">
        <f t="shared" si="132"/>
        <v>0</v>
      </c>
      <c r="Z233" s="9">
        <f t="shared" si="133"/>
        <v>0</v>
      </c>
      <c r="AB233" s="12">
        <f t="shared" si="135"/>
        <v>0</v>
      </c>
      <c r="AC233">
        <f t="shared" si="136"/>
        <v>0</v>
      </c>
      <c r="AD233">
        <f t="shared" si="140"/>
        <v>349000</v>
      </c>
    </row>
    <row r="234" spans="1:30" hidden="1" x14ac:dyDescent="0.25">
      <c r="A234" s="4">
        <v>45790</v>
      </c>
      <c r="B234" s="4" t="s">
        <v>179</v>
      </c>
      <c r="C234" t="s">
        <v>76</v>
      </c>
      <c r="D234">
        <v>3415050</v>
      </c>
      <c r="E234" t="s">
        <v>7</v>
      </c>
      <c r="F234" t="s">
        <v>13</v>
      </c>
      <c r="G234" s="6">
        <v>100000</v>
      </c>
      <c r="M234" s="11" t="str">
        <f t="shared" si="121"/>
        <v/>
      </c>
      <c r="N234" s="9">
        <f t="shared" si="122"/>
        <v>1197000</v>
      </c>
      <c r="O234" s="9">
        <f t="shared" si="123"/>
        <v>0</v>
      </c>
      <c r="P234" s="9">
        <f t="shared" si="124"/>
        <v>0</v>
      </c>
      <c r="Q234" s="9">
        <f t="shared" si="134"/>
        <v>0</v>
      </c>
      <c r="R234" s="9">
        <f t="shared" si="125"/>
        <v>0</v>
      </c>
      <c r="S234" s="9">
        <f t="shared" si="126"/>
        <v>0</v>
      </c>
      <c r="T234" s="9">
        <f t="shared" si="127"/>
        <v>0</v>
      </c>
      <c r="U234" s="9">
        <f t="shared" si="128"/>
        <v>0</v>
      </c>
      <c r="V234" s="9">
        <f t="shared" si="129"/>
        <v>0</v>
      </c>
      <c r="W234" s="9">
        <f t="shared" si="130"/>
        <v>0</v>
      </c>
      <c r="X234" s="9">
        <f t="shared" si="131"/>
        <v>0</v>
      </c>
      <c r="Y234" s="9">
        <f t="shared" si="132"/>
        <v>0</v>
      </c>
      <c r="Z234" s="9">
        <f t="shared" si="133"/>
        <v>0</v>
      </c>
      <c r="AB234" s="12">
        <f t="shared" si="135"/>
        <v>0</v>
      </c>
      <c r="AC234">
        <f t="shared" si="136"/>
        <v>0</v>
      </c>
      <c r="AD234">
        <f t="shared" si="140"/>
        <v>0</v>
      </c>
    </row>
    <row r="235" spans="1:30" x14ac:dyDescent="0.25">
      <c r="A235" s="4">
        <v>45792</v>
      </c>
      <c r="B235" s="4" t="s">
        <v>179</v>
      </c>
      <c r="C235" t="s">
        <v>76</v>
      </c>
      <c r="D235">
        <v>3415050</v>
      </c>
      <c r="E235" t="s">
        <v>7</v>
      </c>
      <c r="F235" t="s">
        <v>13</v>
      </c>
      <c r="G235" s="6">
        <v>197000</v>
      </c>
      <c r="M235" s="11" t="str">
        <f t="shared" si="121"/>
        <v>Luis Carlos Arango</v>
      </c>
      <c r="N235" s="9">
        <f t="shared" si="122"/>
        <v>1197000</v>
      </c>
      <c r="O235" s="9">
        <f t="shared" si="123"/>
        <v>0</v>
      </c>
      <c r="P235" s="9">
        <f t="shared" si="124"/>
        <v>0</v>
      </c>
      <c r="Q235" s="9">
        <f t="shared" si="134"/>
        <v>0</v>
      </c>
      <c r="R235" s="9">
        <f t="shared" si="125"/>
        <v>0</v>
      </c>
      <c r="S235" s="9">
        <f t="shared" si="126"/>
        <v>0</v>
      </c>
      <c r="T235" s="9">
        <f t="shared" si="127"/>
        <v>0</v>
      </c>
      <c r="U235" s="9">
        <f t="shared" si="128"/>
        <v>0</v>
      </c>
      <c r="V235" s="9">
        <f t="shared" si="129"/>
        <v>0</v>
      </c>
      <c r="W235" s="9">
        <f t="shared" si="130"/>
        <v>0</v>
      </c>
      <c r="X235" s="9">
        <f t="shared" si="131"/>
        <v>0</v>
      </c>
      <c r="Y235" s="9">
        <f t="shared" si="132"/>
        <v>0</v>
      </c>
      <c r="Z235" s="9">
        <f t="shared" si="133"/>
        <v>0</v>
      </c>
      <c r="AB235" s="14">
        <f>SUMIFS($G:$G,$B:$B,B235,$E:$E,"Transferencia",$F:$F,"Zully")
+SUMIFS($G:$G,$B:$B,B235,$E:$E,"Datafono",$F:$F,"Zully")
+SUMIFS($G:$G,$B:$B,B235,$E:$E,"Credishop",$F:$F,"Zully")</f>
        <v>0</v>
      </c>
      <c r="AC235" s="14">
        <f>SUMIFS($G:$G,$B:$B,B235,$E:$E,"Transferencia",$F:$F,"Andrés")
+SUMIFS($G:$G,$B:$B,B235,$E:$E,"Datafono",$F:$F,"Andrés")
+SUMIFS($G:$G,$B:$B,B235,$E:$E,"Credishop",$F:$F,"Andrés")</f>
        <v>0</v>
      </c>
      <c r="AD235" s="14">
        <f>SUMIFS($G:$G,$B:$B,B235,$E:$E,"Transferencia",$F:$F,"Omar")
+SUMIFS($G:$G,$B:$B,B235,$E:$E,"Datafono",$F:$F,"Omar")
+SUMIFS($G:$G,$B:$B,B235,$E:$E,"Credishop",$F:$F,"Omar")</f>
        <v>0</v>
      </c>
    </row>
    <row r="236" spans="1:30" hidden="1" x14ac:dyDescent="0.25">
      <c r="A236" s="4">
        <v>45798</v>
      </c>
      <c r="B236" s="4" t="s">
        <v>212</v>
      </c>
      <c r="C236" t="s">
        <v>76</v>
      </c>
      <c r="D236">
        <v>1028396170</v>
      </c>
      <c r="E236" t="s">
        <v>8</v>
      </c>
      <c r="F236" t="s">
        <v>119</v>
      </c>
      <c r="G236" s="6">
        <v>299000</v>
      </c>
      <c r="H236" t="s">
        <v>19</v>
      </c>
      <c r="M236" s="11" t="str">
        <f t="shared" si="121"/>
        <v/>
      </c>
      <c r="N236" s="9">
        <f t="shared" si="122"/>
        <v>0</v>
      </c>
      <c r="O236" s="9">
        <f t="shared" si="123"/>
        <v>1849000</v>
      </c>
      <c r="P236" s="9">
        <f t="shared" si="124"/>
        <v>0</v>
      </c>
      <c r="Q236" s="9">
        <f t="shared" si="134"/>
        <v>1550000</v>
      </c>
      <c r="R236" s="9">
        <f t="shared" si="125"/>
        <v>0</v>
      </c>
      <c r="S236" s="9">
        <f t="shared" si="126"/>
        <v>0</v>
      </c>
      <c r="T236" s="9">
        <f t="shared" si="127"/>
        <v>299000</v>
      </c>
      <c r="U236" s="9">
        <f t="shared" si="128"/>
        <v>0</v>
      </c>
      <c r="V236" s="9">
        <f t="shared" si="129"/>
        <v>0</v>
      </c>
      <c r="W236" s="9">
        <f t="shared" si="130"/>
        <v>0</v>
      </c>
      <c r="X236" s="9">
        <f t="shared" si="131"/>
        <v>0</v>
      </c>
      <c r="Y236" s="9">
        <f t="shared" si="132"/>
        <v>0</v>
      </c>
      <c r="Z236" s="9">
        <f t="shared" si="133"/>
        <v>0</v>
      </c>
      <c r="AB236" s="12">
        <f t="shared" si="135"/>
        <v>0</v>
      </c>
      <c r="AC236">
        <f t="shared" si="136"/>
        <v>1550000</v>
      </c>
      <c r="AD236">
        <f t="shared" si="140"/>
        <v>0</v>
      </c>
    </row>
    <row r="237" spans="1:30" hidden="1" x14ac:dyDescent="0.25">
      <c r="A237" s="4">
        <v>45812</v>
      </c>
      <c r="B237" s="4" t="s">
        <v>212</v>
      </c>
      <c r="C237" t="s">
        <v>76</v>
      </c>
      <c r="D237">
        <v>1283961070</v>
      </c>
      <c r="E237" t="s">
        <v>8</v>
      </c>
      <c r="F237" t="s">
        <v>14</v>
      </c>
      <c r="G237" s="6">
        <v>980000</v>
      </c>
      <c r="H237" t="s">
        <v>19</v>
      </c>
      <c r="M237" s="11" t="str">
        <f t="shared" si="121"/>
        <v/>
      </c>
      <c r="N237" s="9">
        <f t="shared" si="122"/>
        <v>0</v>
      </c>
      <c r="O237" s="9">
        <f t="shared" si="123"/>
        <v>1849000</v>
      </c>
      <c r="P237" s="9">
        <f t="shared" si="124"/>
        <v>0</v>
      </c>
      <c r="Q237" s="9">
        <f t="shared" si="134"/>
        <v>1550000</v>
      </c>
      <c r="R237" s="9">
        <f t="shared" si="125"/>
        <v>0</v>
      </c>
      <c r="S237" s="9">
        <f t="shared" si="126"/>
        <v>0</v>
      </c>
      <c r="T237" s="9">
        <f t="shared" si="127"/>
        <v>299000</v>
      </c>
      <c r="U237" s="9">
        <f t="shared" si="128"/>
        <v>0</v>
      </c>
      <c r="V237" s="9">
        <f t="shared" si="129"/>
        <v>0</v>
      </c>
      <c r="W237" s="9">
        <f t="shared" si="130"/>
        <v>0</v>
      </c>
      <c r="X237" s="9">
        <f t="shared" si="131"/>
        <v>0</v>
      </c>
      <c r="Y237" s="9">
        <f t="shared" si="132"/>
        <v>0</v>
      </c>
      <c r="Z237" s="9">
        <f t="shared" si="133"/>
        <v>0</v>
      </c>
      <c r="AB237" s="12">
        <f t="shared" si="135"/>
        <v>0</v>
      </c>
      <c r="AC237">
        <f t="shared" si="136"/>
        <v>1550000</v>
      </c>
      <c r="AD237">
        <f t="shared" si="140"/>
        <v>0</v>
      </c>
    </row>
    <row r="238" spans="1:30" x14ac:dyDescent="0.25">
      <c r="A238" s="4">
        <v>45814</v>
      </c>
      <c r="B238" s="4" t="s">
        <v>212</v>
      </c>
      <c r="C238" t="s">
        <v>76</v>
      </c>
      <c r="D238">
        <v>1283961070</v>
      </c>
      <c r="E238" t="s">
        <v>8</v>
      </c>
      <c r="F238" t="s">
        <v>14</v>
      </c>
      <c r="G238" s="6">
        <v>570000</v>
      </c>
      <c r="H238" t="s">
        <v>19</v>
      </c>
      <c r="M238" s="11" t="str">
        <f t="shared" si="121"/>
        <v>Luis Dario Yepes</v>
      </c>
      <c r="N238" s="9">
        <f t="shared" si="122"/>
        <v>0</v>
      </c>
      <c r="O238" s="9">
        <f t="shared" si="123"/>
        <v>1849000</v>
      </c>
      <c r="P238" s="9">
        <f t="shared" si="124"/>
        <v>0</v>
      </c>
      <c r="Q238" s="9">
        <f t="shared" si="134"/>
        <v>1550000</v>
      </c>
      <c r="R238" s="9">
        <f t="shared" si="125"/>
        <v>0</v>
      </c>
      <c r="S238" s="9">
        <f t="shared" si="126"/>
        <v>0</v>
      </c>
      <c r="T238" s="9">
        <f t="shared" si="127"/>
        <v>299000</v>
      </c>
      <c r="U238" s="9">
        <f t="shared" si="128"/>
        <v>0</v>
      </c>
      <c r="V238" s="9">
        <f t="shared" si="129"/>
        <v>0</v>
      </c>
      <c r="W238" s="9">
        <f t="shared" si="130"/>
        <v>0</v>
      </c>
      <c r="X238" s="9">
        <f t="shared" si="131"/>
        <v>0</v>
      </c>
      <c r="Y238" s="9">
        <f t="shared" si="132"/>
        <v>0</v>
      </c>
      <c r="Z238" s="9">
        <f t="shared" si="133"/>
        <v>0</v>
      </c>
      <c r="AB238" s="14">
        <f>SUMIFS($G:$G,$B:$B,B238,$E:$E,"Transferencia",$F:$F,"Zully")
+SUMIFS($G:$G,$B:$B,B238,$E:$E,"Datafono",$F:$F,"Zully")
+SUMIFS($G:$G,$B:$B,B238,$E:$E,"Credishop",$F:$F,"Zully")</f>
        <v>0</v>
      </c>
      <c r="AC238" s="14">
        <f>SUMIFS($G:$G,$B:$B,B238,$E:$E,"Transferencia",$F:$F,"Andrés")
+SUMIFS($G:$G,$B:$B,B238,$E:$E,"Datafono",$F:$F,"Andrés")
+SUMIFS($G:$G,$B:$B,B238,$E:$E,"Credishop",$F:$F,"Andrés")</f>
        <v>1550000</v>
      </c>
      <c r="AD238" s="14">
        <f>SUMIFS($G:$G,$B:$B,B238,$E:$E,"Transferencia",$F:$F,"Omar")
+SUMIFS($G:$G,$B:$B,B238,$E:$E,"Datafono",$F:$F,"Omar")
+SUMIFS($G:$G,$B:$B,B238,$E:$E,"Credishop",$F:$F,"Omar")</f>
        <v>299000</v>
      </c>
    </row>
    <row r="239" spans="1:30" hidden="1" x14ac:dyDescent="0.25">
      <c r="A239" s="4">
        <v>45712</v>
      </c>
      <c r="B239" s="4" t="s">
        <v>188</v>
      </c>
      <c r="C239" t="s">
        <v>76</v>
      </c>
      <c r="D239">
        <v>1002199775</v>
      </c>
      <c r="E239" t="s">
        <v>8</v>
      </c>
      <c r="F239" t="s">
        <v>14</v>
      </c>
      <c r="G239" s="6">
        <v>299000</v>
      </c>
      <c r="H239" t="s">
        <v>19</v>
      </c>
      <c r="M239" s="11" t="str">
        <f t="shared" si="121"/>
        <v/>
      </c>
      <c r="N239" s="9">
        <f t="shared" si="122"/>
        <v>0</v>
      </c>
      <c r="O239" s="9">
        <f t="shared" si="123"/>
        <v>1127000</v>
      </c>
      <c r="P239" s="9">
        <f t="shared" si="124"/>
        <v>0</v>
      </c>
      <c r="Q239" s="9">
        <f t="shared" si="134"/>
        <v>767000</v>
      </c>
      <c r="R239" s="9">
        <f t="shared" si="125"/>
        <v>0</v>
      </c>
      <c r="S239" s="9">
        <f t="shared" si="126"/>
        <v>0</v>
      </c>
      <c r="T239" s="9">
        <f t="shared" si="127"/>
        <v>360000</v>
      </c>
      <c r="U239" s="9">
        <f t="shared" si="128"/>
        <v>0</v>
      </c>
      <c r="V239" s="9">
        <f t="shared" si="129"/>
        <v>0</v>
      </c>
      <c r="W239" s="9">
        <f t="shared" si="130"/>
        <v>0</v>
      </c>
      <c r="X239" s="9">
        <f t="shared" si="131"/>
        <v>0</v>
      </c>
      <c r="Y239" s="9">
        <f t="shared" si="132"/>
        <v>0</v>
      </c>
      <c r="Z239" s="9">
        <f t="shared" si="133"/>
        <v>0</v>
      </c>
      <c r="AB239" s="12">
        <f t="shared" si="135"/>
        <v>0</v>
      </c>
      <c r="AC239">
        <f t="shared" si="136"/>
        <v>767000</v>
      </c>
      <c r="AD239">
        <f t="shared" si="140"/>
        <v>299000</v>
      </c>
    </row>
    <row r="240" spans="1:30" hidden="1" x14ac:dyDescent="0.25">
      <c r="A240" s="4">
        <v>45720</v>
      </c>
      <c r="B240" s="4" t="s">
        <v>188</v>
      </c>
      <c r="C240" t="s">
        <v>76</v>
      </c>
      <c r="D240">
        <v>1002199775</v>
      </c>
      <c r="E240" t="s">
        <v>8</v>
      </c>
      <c r="F240" t="s">
        <v>14</v>
      </c>
      <c r="G240" s="6">
        <v>468000</v>
      </c>
      <c r="H240" t="s">
        <v>19</v>
      </c>
      <c r="M240" s="11" t="str">
        <f t="shared" si="121"/>
        <v/>
      </c>
      <c r="N240" s="9">
        <f t="shared" si="122"/>
        <v>0</v>
      </c>
      <c r="O240" s="9">
        <f t="shared" si="123"/>
        <v>1127000</v>
      </c>
      <c r="P240" s="9">
        <f t="shared" si="124"/>
        <v>0</v>
      </c>
      <c r="Q240" s="9">
        <f t="shared" si="134"/>
        <v>767000</v>
      </c>
      <c r="R240" s="9">
        <f t="shared" si="125"/>
        <v>0</v>
      </c>
      <c r="S240" s="9">
        <f t="shared" si="126"/>
        <v>0</v>
      </c>
      <c r="T240" s="9">
        <f t="shared" si="127"/>
        <v>360000</v>
      </c>
      <c r="U240" s="9">
        <f t="shared" si="128"/>
        <v>0</v>
      </c>
      <c r="V240" s="9">
        <f t="shared" si="129"/>
        <v>0</v>
      </c>
      <c r="W240" s="9">
        <f t="shared" si="130"/>
        <v>0</v>
      </c>
      <c r="X240" s="9">
        <f t="shared" si="131"/>
        <v>0</v>
      </c>
      <c r="Y240" s="9">
        <f t="shared" si="132"/>
        <v>0</v>
      </c>
      <c r="Z240" s="9">
        <f t="shared" si="133"/>
        <v>0</v>
      </c>
      <c r="AB240" s="12">
        <f t="shared" si="135"/>
        <v>0</v>
      </c>
      <c r="AC240">
        <f t="shared" si="136"/>
        <v>767000</v>
      </c>
      <c r="AD240">
        <f t="shared" si="140"/>
        <v>299000</v>
      </c>
    </row>
    <row r="241" spans="1:30" x14ac:dyDescent="0.25">
      <c r="A241" s="4">
        <v>45777</v>
      </c>
      <c r="B241" s="4" t="s">
        <v>188</v>
      </c>
      <c r="C241" t="s">
        <v>76</v>
      </c>
      <c r="D241">
        <v>1002199775</v>
      </c>
      <c r="E241" t="s">
        <v>8</v>
      </c>
      <c r="F241" t="s">
        <v>119</v>
      </c>
      <c r="G241" s="6">
        <v>360000</v>
      </c>
      <c r="H241" t="s">
        <v>19</v>
      </c>
      <c r="M241" s="11" t="str">
        <f t="shared" si="121"/>
        <v>Luis Florez</v>
      </c>
      <c r="N241" s="9">
        <f t="shared" si="122"/>
        <v>0</v>
      </c>
      <c r="O241" s="9">
        <f t="shared" si="123"/>
        <v>1127000</v>
      </c>
      <c r="P241" s="9">
        <f t="shared" si="124"/>
        <v>0</v>
      </c>
      <c r="Q241" s="9">
        <f t="shared" si="134"/>
        <v>767000</v>
      </c>
      <c r="R241" s="9">
        <f t="shared" si="125"/>
        <v>0</v>
      </c>
      <c r="S241" s="9">
        <f t="shared" si="126"/>
        <v>0</v>
      </c>
      <c r="T241" s="9">
        <f t="shared" si="127"/>
        <v>360000</v>
      </c>
      <c r="U241" s="9">
        <f t="shared" si="128"/>
        <v>0</v>
      </c>
      <c r="V241" s="9">
        <f t="shared" si="129"/>
        <v>0</v>
      </c>
      <c r="W241" s="9">
        <f t="shared" si="130"/>
        <v>0</v>
      </c>
      <c r="X241" s="9">
        <f t="shared" si="131"/>
        <v>0</v>
      </c>
      <c r="Y241" s="9">
        <f t="shared" si="132"/>
        <v>0</v>
      </c>
      <c r="Z241" s="9">
        <f t="shared" si="133"/>
        <v>0</v>
      </c>
      <c r="AB241" s="14">
        <f t="shared" ref="AB241:AB242" si="156">SUMIFS($G:$G,$B:$B,B241,$E:$E,"Transferencia",$F:$F,"Zully")
+SUMIFS($G:$G,$B:$B,B241,$E:$E,"Datafono",$F:$F,"Zully")
+SUMIFS($G:$G,$B:$B,B241,$E:$E,"Credishop",$F:$F,"Zully")</f>
        <v>0</v>
      </c>
      <c r="AC241" s="14">
        <f t="shared" ref="AC241:AC242" si="157">SUMIFS($G:$G,$B:$B,B241,$E:$E,"Transferencia",$F:$F,"Andrés")
+SUMIFS($G:$G,$B:$B,B241,$E:$E,"Datafono",$F:$F,"Andrés")
+SUMIFS($G:$G,$B:$B,B241,$E:$E,"Credishop",$F:$F,"Andrés")</f>
        <v>767000</v>
      </c>
      <c r="AD241" s="14">
        <f t="shared" ref="AD241:AD242" si="158">SUMIFS($G:$G,$B:$B,B241,$E:$E,"Transferencia",$F:$F,"Omar")
+SUMIFS($G:$G,$B:$B,B241,$E:$E,"Datafono",$F:$F,"Omar")
+SUMIFS($G:$G,$B:$B,B241,$E:$E,"Credishop",$F:$F,"Omar")</f>
        <v>360000</v>
      </c>
    </row>
    <row r="242" spans="1:30" x14ac:dyDescent="0.25">
      <c r="A242" s="4">
        <v>45698</v>
      </c>
      <c r="B242" s="4" t="s">
        <v>60</v>
      </c>
      <c r="C242" t="s">
        <v>18</v>
      </c>
      <c r="D242">
        <v>1074712005</v>
      </c>
      <c r="E242" t="s">
        <v>7</v>
      </c>
      <c r="F242" t="s">
        <v>13</v>
      </c>
      <c r="G242" s="6">
        <v>464000</v>
      </c>
      <c r="M242" s="11" t="str">
        <f t="shared" si="121"/>
        <v>Luis Mario Andrade</v>
      </c>
      <c r="N242" s="9">
        <f t="shared" si="122"/>
        <v>464000</v>
      </c>
      <c r="O242" s="9">
        <f t="shared" si="123"/>
        <v>0</v>
      </c>
      <c r="P242" s="9">
        <f t="shared" si="124"/>
        <v>0</v>
      </c>
      <c r="Q242" s="9">
        <f t="shared" si="134"/>
        <v>0</v>
      </c>
      <c r="R242" s="9">
        <f t="shared" si="125"/>
        <v>0</v>
      </c>
      <c r="S242" s="9">
        <f t="shared" si="126"/>
        <v>0</v>
      </c>
      <c r="T242" s="9">
        <f t="shared" si="127"/>
        <v>0</v>
      </c>
      <c r="U242" s="9">
        <f t="shared" si="128"/>
        <v>0</v>
      </c>
      <c r="V242" s="9">
        <f t="shared" si="129"/>
        <v>0</v>
      </c>
      <c r="W242" s="9">
        <f t="shared" si="130"/>
        <v>0</v>
      </c>
      <c r="X242" s="9">
        <f t="shared" si="131"/>
        <v>0</v>
      </c>
      <c r="Y242" s="9">
        <f t="shared" si="132"/>
        <v>0</v>
      </c>
      <c r="Z242" s="9">
        <f t="shared" si="133"/>
        <v>0</v>
      </c>
      <c r="AB242" s="14">
        <f t="shared" si="156"/>
        <v>0</v>
      </c>
      <c r="AC242" s="14">
        <f t="shared" si="157"/>
        <v>0</v>
      </c>
      <c r="AD242" s="14">
        <f t="shared" si="158"/>
        <v>0</v>
      </c>
    </row>
    <row r="243" spans="1:30" hidden="1" x14ac:dyDescent="0.25">
      <c r="A243" s="4">
        <v>45750</v>
      </c>
      <c r="B243" s="4" t="s">
        <v>151</v>
      </c>
      <c r="C243" t="s">
        <v>76</v>
      </c>
      <c r="D243">
        <v>1020485845</v>
      </c>
      <c r="E243" t="s">
        <v>7</v>
      </c>
      <c r="F243" t="s">
        <v>13</v>
      </c>
      <c r="G243" s="6">
        <v>300000</v>
      </c>
      <c r="M243" s="11" t="str">
        <f t="shared" si="121"/>
        <v/>
      </c>
      <c r="N243" s="9">
        <f t="shared" si="122"/>
        <v>598000</v>
      </c>
      <c r="O243" s="9">
        <f t="shared" si="123"/>
        <v>0</v>
      </c>
      <c r="P243" s="9">
        <f t="shared" si="124"/>
        <v>0</v>
      </c>
      <c r="Q243" s="9">
        <f t="shared" si="134"/>
        <v>0</v>
      </c>
      <c r="R243" s="9">
        <f t="shared" si="125"/>
        <v>0</v>
      </c>
      <c r="S243" s="9">
        <f t="shared" si="126"/>
        <v>0</v>
      </c>
      <c r="T243" s="9">
        <f t="shared" si="127"/>
        <v>0</v>
      </c>
      <c r="U243" s="9">
        <f t="shared" si="128"/>
        <v>0</v>
      </c>
      <c r="V243" s="9">
        <f t="shared" si="129"/>
        <v>0</v>
      </c>
      <c r="W243" s="9">
        <f t="shared" si="130"/>
        <v>0</v>
      </c>
      <c r="X243" s="9">
        <f t="shared" si="131"/>
        <v>0</v>
      </c>
      <c r="Y243" s="9">
        <f t="shared" si="132"/>
        <v>0</v>
      </c>
      <c r="Z243" s="9">
        <f t="shared" si="133"/>
        <v>0</v>
      </c>
      <c r="AB243" s="12">
        <f t="shared" si="135"/>
        <v>0</v>
      </c>
      <c r="AC243">
        <f t="shared" si="136"/>
        <v>0</v>
      </c>
      <c r="AD243">
        <f t="shared" si="140"/>
        <v>360000</v>
      </c>
    </row>
    <row r="244" spans="1:30" x14ac:dyDescent="0.25">
      <c r="A244" s="4">
        <v>45754</v>
      </c>
      <c r="B244" s="4" t="s">
        <v>151</v>
      </c>
      <c r="C244" t="s">
        <v>76</v>
      </c>
      <c r="D244">
        <v>1020485845</v>
      </c>
      <c r="E244" t="s">
        <v>7</v>
      </c>
      <c r="F244" t="s">
        <v>13</v>
      </c>
      <c r="G244" s="6">
        <v>298000</v>
      </c>
      <c r="M244" s="11" t="str">
        <f t="shared" si="121"/>
        <v>Luisa Fernanda Sanchez</v>
      </c>
      <c r="N244" s="9">
        <f t="shared" si="122"/>
        <v>598000</v>
      </c>
      <c r="O244" s="9">
        <f t="shared" si="123"/>
        <v>0</v>
      </c>
      <c r="P244" s="9">
        <f t="shared" si="124"/>
        <v>0</v>
      </c>
      <c r="Q244" s="9">
        <f t="shared" si="134"/>
        <v>0</v>
      </c>
      <c r="R244" s="9">
        <f t="shared" si="125"/>
        <v>0</v>
      </c>
      <c r="S244" s="9">
        <f t="shared" si="126"/>
        <v>0</v>
      </c>
      <c r="T244" s="9">
        <f t="shared" si="127"/>
        <v>0</v>
      </c>
      <c r="U244" s="9">
        <f t="shared" si="128"/>
        <v>0</v>
      </c>
      <c r="V244" s="9">
        <f t="shared" si="129"/>
        <v>0</v>
      </c>
      <c r="W244" s="9">
        <f t="shared" si="130"/>
        <v>0</v>
      </c>
      <c r="X244" s="9">
        <f t="shared" si="131"/>
        <v>0</v>
      </c>
      <c r="Y244" s="9">
        <f t="shared" si="132"/>
        <v>0</v>
      </c>
      <c r="Z244" s="9">
        <f t="shared" si="133"/>
        <v>0</v>
      </c>
      <c r="AB244" s="14">
        <f t="shared" ref="AB244:AB245" si="159">SUMIFS($G:$G,$B:$B,B244,$E:$E,"Transferencia",$F:$F,"Zully")
+SUMIFS($G:$G,$B:$B,B244,$E:$E,"Datafono",$F:$F,"Zully")
+SUMIFS($G:$G,$B:$B,B244,$E:$E,"Credishop",$F:$F,"Zully")</f>
        <v>0</v>
      </c>
      <c r="AC244" s="14">
        <f t="shared" ref="AC244:AC245" si="160">SUMIFS($G:$G,$B:$B,B244,$E:$E,"Transferencia",$F:$F,"Andrés")
+SUMIFS($G:$G,$B:$B,B244,$E:$E,"Datafono",$F:$F,"Andrés")
+SUMIFS($G:$G,$B:$B,B244,$E:$E,"Credishop",$F:$F,"Andrés")</f>
        <v>0</v>
      </c>
      <c r="AD244" s="14">
        <f t="shared" ref="AD244:AD245" si="161">SUMIFS($G:$G,$B:$B,B244,$E:$E,"Transferencia",$F:$F,"Omar")
+SUMIFS($G:$G,$B:$B,B244,$E:$E,"Datafono",$F:$F,"Omar")
+SUMIFS($G:$G,$B:$B,B244,$E:$E,"Credishop",$F:$F,"Omar")</f>
        <v>0</v>
      </c>
    </row>
    <row r="245" spans="1:30" x14ac:dyDescent="0.25">
      <c r="A245" s="4">
        <v>45731</v>
      </c>
      <c r="B245" s="4" t="s">
        <v>118</v>
      </c>
      <c r="C245" t="s">
        <v>76</v>
      </c>
      <c r="D245">
        <v>1010045294</v>
      </c>
      <c r="E245" t="s">
        <v>7</v>
      </c>
      <c r="F245" t="s">
        <v>13</v>
      </c>
      <c r="G245" s="6">
        <v>120000</v>
      </c>
      <c r="M245" s="11" t="str">
        <f t="shared" si="121"/>
        <v>Luz Montoya</v>
      </c>
      <c r="N245" s="9">
        <f t="shared" si="122"/>
        <v>120000</v>
      </c>
      <c r="O245" s="9">
        <f t="shared" si="123"/>
        <v>0</v>
      </c>
      <c r="P245" s="9">
        <f t="shared" si="124"/>
        <v>0</v>
      </c>
      <c r="Q245" s="9">
        <f t="shared" si="134"/>
        <v>0</v>
      </c>
      <c r="R245" s="9">
        <f t="shared" si="125"/>
        <v>0</v>
      </c>
      <c r="S245" s="9">
        <f t="shared" si="126"/>
        <v>0</v>
      </c>
      <c r="T245" s="9">
        <f t="shared" si="127"/>
        <v>0</v>
      </c>
      <c r="U245" s="9">
        <f t="shared" si="128"/>
        <v>0</v>
      </c>
      <c r="V245" s="9">
        <f t="shared" si="129"/>
        <v>0</v>
      </c>
      <c r="W245" s="9">
        <f t="shared" si="130"/>
        <v>0</v>
      </c>
      <c r="X245" s="9">
        <f t="shared" si="131"/>
        <v>0</v>
      </c>
      <c r="Y245" s="9">
        <f t="shared" si="132"/>
        <v>0</v>
      </c>
      <c r="Z245" s="9">
        <f t="shared" si="133"/>
        <v>0</v>
      </c>
      <c r="AB245" s="14">
        <f t="shared" si="159"/>
        <v>0</v>
      </c>
      <c r="AC245" s="14">
        <f t="shared" si="160"/>
        <v>0</v>
      </c>
      <c r="AD245" s="14">
        <f t="shared" si="161"/>
        <v>0</v>
      </c>
    </row>
    <row r="246" spans="1:30" hidden="1" x14ac:dyDescent="0.25">
      <c r="A246" s="4">
        <v>45755</v>
      </c>
      <c r="B246" s="4" t="s">
        <v>158</v>
      </c>
      <c r="C246" t="s">
        <v>76</v>
      </c>
      <c r="D246">
        <v>1036659560</v>
      </c>
      <c r="E246" t="s">
        <v>8</v>
      </c>
      <c r="F246" t="s">
        <v>119</v>
      </c>
      <c r="G246" s="6">
        <v>299000</v>
      </c>
      <c r="H246" t="s">
        <v>19</v>
      </c>
      <c r="M246" s="11" t="str">
        <f t="shared" si="121"/>
        <v/>
      </c>
      <c r="N246" s="9">
        <f t="shared" si="122"/>
        <v>299000</v>
      </c>
      <c r="O246" s="9">
        <f t="shared" si="123"/>
        <v>299000</v>
      </c>
      <c r="P246" s="9">
        <f t="shared" si="124"/>
        <v>0</v>
      </c>
      <c r="Q246" s="9">
        <f t="shared" si="134"/>
        <v>0</v>
      </c>
      <c r="R246" s="9">
        <f t="shared" si="125"/>
        <v>0</v>
      </c>
      <c r="S246" s="9">
        <f t="shared" si="126"/>
        <v>0</v>
      </c>
      <c r="T246" s="9">
        <f t="shared" si="127"/>
        <v>299000</v>
      </c>
      <c r="U246" s="9">
        <f t="shared" si="128"/>
        <v>0</v>
      </c>
      <c r="V246" s="9">
        <f t="shared" si="129"/>
        <v>0</v>
      </c>
      <c r="W246" s="9">
        <f t="shared" si="130"/>
        <v>0</v>
      </c>
      <c r="X246" s="9">
        <f t="shared" si="131"/>
        <v>0</v>
      </c>
      <c r="Y246" s="9">
        <f t="shared" si="132"/>
        <v>0</v>
      </c>
      <c r="Z246" s="9">
        <f t="shared" si="133"/>
        <v>0</v>
      </c>
      <c r="AB246" s="12">
        <f t="shared" si="135"/>
        <v>0</v>
      </c>
      <c r="AC246">
        <f t="shared" si="136"/>
        <v>0</v>
      </c>
      <c r="AD246">
        <f t="shared" si="140"/>
        <v>0</v>
      </c>
    </row>
    <row r="247" spans="1:30" x14ac:dyDescent="0.25">
      <c r="A247" s="4">
        <v>45758</v>
      </c>
      <c r="B247" s="4" t="s">
        <v>158</v>
      </c>
      <c r="C247" t="s">
        <v>76</v>
      </c>
      <c r="D247">
        <v>1036659560</v>
      </c>
      <c r="E247" t="s">
        <v>7</v>
      </c>
      <c r="F247" t="s">
        <v>13</v>
      </c>
      <c r="G247" s="6">
        <v>299000</v>
      </c>
      <c r="M247" s="11" t="str">
        <f t="shared" si="121"/>
        <v>Maira Alejandra Gonzalez</v>
      </c>
      <c r="N247" s="9">
        <f t="shared" si="122"/>
        <v>299000</v>
      </c>
      <c r="O247" s="9">
        <f t="shared" si="123"/>
        <v>299000</v>
      </c>
      <c r="P247" s="9">
        <f t="shared" si="124"/>
        <v>0</v>
      </c>
      <c r="Q247" s="9">
        <f t="shared" si="134"/>
        <v>0</v>
      </c>
      <c r="R247" s="9">
        <f t="shared" si="125"/>
        <v>0</v>
      </c>
      <c r="S247" s="9">
        <f t="shared" si="126"/>
        <v>0</v>
      </c>
      <c r="T247" s="9">
        <f t="shared" si="127"/>
        <v>299000</v>
      </c>
      <c r="U247" s="9">
        <f t="shared" si="128"/>
        <v>0</v>
      </c>
      <c r="V247" s="9">
        <f t="shared" si="129"/>
        <v>0</v>
      </c>
      <c r="W247" s="9">
        <f t="shared" si="130"/>
        <v>0</v>
      </c>
      <c r="X247" s="9">
        <f t="shared" si="131"/>
        <v>0</v>
      </c>
      <c r="Y247" s="9">
        <f t="shared" si="132"/>
        <v>0</v>
      </c>
      <c r="Z247" s="9">
        <f t="shared" si="133"/>
        <v>0</v>
      </c>
      <c r="AB247" s="14">
        <f>SUMIFS($G:$G,$B:$B,B247,$E:$E,"Transferencia",$F:$F,"Zully")
+SUMIFS($G:$G,$B:$B,B247,$E:$E,"Datafono",$F:$F,"Zully")
+SUMIFS($G:$G,$B:$B,B247,$E:$E,"Credishop",$F:$F,"Zully")</f>
        <v>0</v>
      </c>
      <c r="AC247" s="14">
        <f>SUMIFS($G:$G,$B:$B,B247,$E:$E,"Transferencia",$F:$F,"Andrés")
+SUMIFS($G:$G,$B:$B,B247,$E:$E,"Datafono",$F:$F,"Andrés")
+SUMIFS($G:$G,$B:$B,B247,$E:$E,"Credishop",$F:$F,"Andrés")</f>
        <v>0</v>
      </c>
      <c r="AD247" s="14">
        <f>SUMIFS($G:$G,$B:$B,B247,$E:$E,"Transferencia",$F:$F,"Omar")
+SUMIFS($G:$G,$B:$B,B247,$E:$E,"Datafono",$F:$F,"Omar")
+SUMIFS($G:$G,$B:$B,B247,$E:$E,"Credishop",$F:$F,"Omar")</f>
        <v>299000</v>
      </c>
    </row>
    <row r="248" spans="1:30" hidden="1" x14ac:dyDescent="0.25">
      <c r="A248" s="4">
        <v>45719</v>
      </c>
      <c r="B248" s="4" t="s">
        <v>104</v>
      </c>
      <c r="C248" t="s">
        <v>76</v>
      </c>
      <c r="D248">
        <v>1001419414</v>
      </c>
      <c r="E248" t="s">
        <v>7</v>
      </c>
      <c r="F248" t="s">
        <v>13</v>
      </c>
      <c r="G248" s="6">
        <v>300000</v>
      </c>
      <c r="M248" s="11" t="str">
        <f t="shared" si="121"/>
        <v/>
      </c>
      <c r="N248" s="9">
        <f t="shared" si="122"/>
        <v>300000</v>
      </c>
      <c r="O248" s="9">
        <f t="shared" si="123"/>
        <v>298000</v>
      </c>
      <c r="P248" s="9">
        <f t="shared" si="124"/>
        <v>0</v>
      </c>
      <c r="Q248" s="9">
        <f t="shared" si="134"/>
        <v>298000</v>
      </c>
      <c r="R248" s="9">
        <f t="shared" si="125"/>
        <v>0</v>
      </c>
      <c r="S248" s="9">
        <f t="shared" si="126"/>
        <v>0</v>
      </c>
      <c r="T248" s="9">
        <f t="shared" si="127"/>
        <v>0</v>
      </c>
      <c r="U248" s="9">
        <f t="shared" si="128"/>
        <v>0</v>
      </c>
      <c r="V248" s="9">
        <f t="shared" si="129"/>
        <v>0</v>
      </c>
      <c r="W248" s="9">
        <f t="shared" si="130"/>
        <v>0</v>
      </c>
      <c r="X248" s="9">
        <f t="shared" si="131"/>
        <v>0</v>
      </c>
      <c r="Y248" s="9">
        <f t="shared" si="132"/>
        <v>0</v>
      </c>
      <c r="Z248" s="9">
        <f t="shared" si="133"/>
        <v>0</v>
      </c>
      <c r="AB248" s="12">
        <f t="shared" si="135"/>
        <v>0</v>
      </c>
      <c r="AC248">
        <f t="shared" si="136"/>
        <v>298000</v>
      </c>
      <c r="AD248">
        <f t="shared" si="140"/>
        <v>299000</v>
      </c>
    </row>
    <row r="249" spans="1:30" x14ac:dyDescent="0.25">
      <c r="A249" s="4">
        <v>45722</v>
      </c>
      <c r="B249" s="4" t="s">
        <v>104</v>
      </c>
      <c r="C249" t="s">
        <v>76</v>
      </c>
      <c r="D249">
        <v>1001419414</v>
      </c>
      <c r="E249" t="s">
        <v>8</v>
      </c>
      <c r="F249" t="s">
        <v>14</v>
      </c>
      <c r="G249" s="6">
        <v>298000</v>
      </c>
      <c r="H249" t="s">
        <v>19</v>
      </c>
      <c r="M249" s="11" t="str">
        <f t="shared" si="121"/>
        <v>Manuela Betancur</v>
      </c>
      <c r="N249" s="9">
        <f t="shared" si="122"/>
        <v>300000</v>
      </c>
      <c r="O249" s="9">
        <f t="shared" si="123"/>
        <v>298000</v>
      </c>
      <c r="P249" s="9">
        <f t="shared" si="124"/>
        <v>0</v>
      </c>
      <c r="Q249" s="9">
        <f t="shared" si="134"/>
        <v>298000</v>
      </c>
      <c r="R249" s="9">
        <f t="shared" si="125"/>
        <v>0</v>
      </c>
      <c r="S249" s="9">
        <f t="shared" si="126"/>
        <v>0</v>
      </c>
      <c r="T249" s="9">
        <f t="shared" si="127"/>
        <v>0</v>
      </c>
      <c r="U249" s="9">
        <f t="shared" si="128"/>
        <v>0</v>
      </c>
      <c r="V249" s="9">
        <f t="shared" si="129"/>
        <v>0</v>
      </c>
      <c r="W249" s="9">
        <f t="shared" si="130"/>
        <v>0</v>
      </c>
      <c r="X249" s="9">
        <f t="shared" si="131"/>
        <v>0</v>
      </c>
      <c r="Y249" s="9">
        <f t="shared" si="132"/>
        <v>0</v>
      </c>
      <c r="Z249" s="9">
        <f t="shared" si="133"/>
        <v>0</v>
      </c>
      <c r="AB249" s="14">
        <f>SUMIFS($G:$G,$B:$B,B249,$E:$E,"Transferencia",$F:$F,"Zully")
+SUMIFS($G:$G,$B:$B,B249,$E:$E,"Datafono",$F:$F,"Zully")
+SUMIFS($G:$G,$B:$B,B249,$E:$E,"Credishop",$F:$F,"Zully")</f>
        <v>0</v>
      </c>
      <c r="AC249" s="14">
        <f>SUMIFS($G:$G,$B:$B,B249,$E:$E,"Transferencia",$F:$F,"Andrés")
+SUMIFS($G:$G,$B:$B,B249,$E:$E,"Datafono",$F:$F,"Andrés")
+SUMIFS($G:$G,$B:$B,B249,$E:$E,"Credishop",$F:$F,"Andrés")</f>
        <v>298000</v>
      </c>
      <c r="AD249" s="14">
        <f>SUMIFS($G:$G,$B:$B,B249,$E:$E,"Transferencia",$F:$F,"Omar")
+SUMIFS($G:$G,$B:$B,B249,$E:$E,"Datafono",$F:$F,"Omar")
+SUMIFS($G:$G,$B:$B,B249,$E:$E,"Credishop",$F:$F,"Omar")</f>
        <v>0</v>
      </c>
    </row>
    <row r="250" spans="1:30" hidden="1" x14ac:dyDescent="0.25">
      <c r="A250" s="4">
        <v>45759</v>
      </c>
      <c r="B250" s="4" t="s">
        <v>165</v>
      </c>
      <c r="C250" t="s">
        <v>76</v>
      </c>
      <c r="D250">
        <v>1040570642</v>
      </c>
      <c r="E250" t="s">
        <v>7</v>
      </c>
      <c r="F250" t="s">
        <v>13</v>
      </c>
      <c r="G250" s="6">
        <v>300000</v>
      </c>
      <c r="M250" s="11" t="str">
        <f t="shared" si="121"/>
        <v/>
      </c>
      <c r="N250" s="9">
        <f t="shared" si="122"/>
        <v>853000</v>
      </c>
      <c r="O250" s="9">
        <f t="shared" si="123"/>
        <v>0</v>
      </c>
      <c r="P250" s="9">
        <f t="shared" si="124"/>
        <v>0</v>
      </c>
      <c r="Q250" s="9">
        <f t="shared" si="134"/>
        <v>0</v>
      </c>
      <c r="R250" s="9">
        <f t="shared" si="125"/>
        <v>0</v>
      </c>
      <c r="S250" s="9">
        <f t="shared" si="126"/>
        <v>0</v>
      </c>
      <c r="T250" s="9">
        <f t="shared" si="127"/>
        <v>0</v>
      </c>
      <c r="U250" s="9">
        <f t="shared" si="128"/>
        <v>0</v>
      </c>
      <c r="V250" s="9">
        <f t="shared" si="129"/>
        <v>0</v>
      </c>
      <c r="W250" s="9">
        <f t="shared" si="130"/>
        <v>0</v>
      </c>
      <c r="X250" s="9">
        <f t="shared" si="131"/>
        <v>0</v>
      </c>
      <c r="Y250" s="9">
        <f t="shared" si="132"/>
        <v>0</v>
      </c>
      <c r="Z250" s="9">
        <f t="shared" si="133"/>
        <v>0</v>
      </c>
      <c r="AB250" s="12">
        <f t="shared" si="135"/>
        <v>0</v>
      </c>
      <c r="AC250">
        <f t="shared" si="136"/>
        <v>0</v>
      </c>
      <c r="AD250">
        <f t="shared" si="140"/>
        <v>0</v>
      </c>
    </row>
    <row r="251" spans="1:30" x14ac:dyDescent="0.25">
      <c r="A251" s="4">
        <v>45763</v>
      </c>
      <c r="B251" s="4" t="s">
        <v>165</v>
      </c>
      <c r="C251" t="s">
        <v>76</v>
      </c>
      <c r="D251">
        <v>1040570642</v>
      </c>
      <c r="E251" t="s">
        <v>7</v>
      </c>
      <c r="F251" t="s">
        <v>13</v>
      </c>
      <c r="G251" s="6">
        <v>553000</v>
      </c>
      <c r="M251" s="11" t="str">
        <f t="shared" si="121"/>
        <v>Manuela Cano</v>
      </c>
      <c r="N251" s="9">
        <f t="shared" si="122"/>
        <v>853000</v>
      </c>
      <c r="O251" s="9">
        <f t="shared" si="123"/>
        <v>0</v>
      </c>
      <c r="P251" s="9">
        <f t="shared" si="124"/>
        <v>0</v>
      </c>
      <c r="Q251" s="9">
        <f t="shared" si="134"/>
        <v>0</v>
      </c>
      <c r="R251" s="9">
        <f t="shared" si="125"/>
        <v>0</v>
      </c>
      <c r="S251" s="9">
        <f t="shared" si="126"/>
        <v>0</v>
      </c>
      <c r="T251" s="9">
        <f t="shared" si="127"/>
        <v>0</v>
      </c>
      <c r="U251" s="9">
        <f t="shared" si="128"/>
        <v>0</v>
      </c>
      <c r="V251" s="9">
        <f t="shared" si="129"/>
        <v>0</v>
      </c>
      <c r="W251" s="9">
        <f t="shared" si="130"/>
        <v>0</v>
      </c>
      <c r="X251" s="9">
        <f t="shared" si="131"/>
        <v>0</v>
      </c>
      <c r="Y251" s="9">
        <f t="shared" si="132"/>
        <v>0</v>
      </c>
      <c r="Z251" s="9">
        <f t="shared" si="133"/>
        <v>0</v>
      </c>
      <c r="AB251" s="14">
        <f>SUMIFS($G:$G,$B:$B,B251,$E:$E,"Transferencia",$F:$F,"Zully")
+SUMIFS($G:$G,$B:$B,B251,$E:$E,"Datafono",$F:$F,"Zully")
+SUMIFS($G:$G,$B:$B,B251,$E:$E,"Credishop",$F:$F,"Zully")</f>
        <v>0</v>
      </c>
      <c r="AC251" s="14">
        <f>SUMIFS($G:$G,$B:$B,B251,$E:$E,"Transferencia",$F:$F,"Andrés")
+SUMIFS($G:$G,$B:$B,B251,$E:$E,"Datafono",$F:$F,"Andrés")
+SUMIFS($G:$G,$B:$B,B251,$E:$E,"Credishop",$F:$F,"Andrés")</f>
        <v>0</v>
      </c>
      <c r="AD251" s="14">
        <f>SUMIFS($G:$G,$B:$B,B251,$E:$E,"Transferencia",$F:$F,"Omar")
+SUMIFS($G:$G,$B:$B,B251,$E:$E,"Datafono",$F:$F,"Omar")
+SUMIFS($G:$G,$B:$B,B251,$E:$E,"Credishop",$F:$F,"Omar")</f>
        <v>0</v>
      </c>
    </row>
    <row r="252" spans="1:30" hidden="1" x14ac:dyDescent="0.25">
      <c r="A252" s="4">
        <v>45800</v>
      </c>
      <c r="B252" s="4" t="s">
        <v>215</v>
      </c>
      <c r="C252" t="s">
        <v>76</v>
      </c>
      <c r="D252">
        <v>1066530356</v>
      </c>
      <c r="E252" t="s">
        <v>7</v>
      </c>
      <c r="F252" t="s">
        <v>13</v>
      </c>
      <c r="G252" s="6">
        <v>180000</v>
      </c>
      <c r="M252" s="11" t="str">
        <f t="shared" si="121"/>
        <v/>
      </c>
      <c r="N252" s="9">
        <f t="shared" si="122"/>
        <v>180000</v>
      </c>
      <c r="O252" s="9">
        <f t="shared" si="123"/>
        <v>104000</v>
      </c>
      <c r="P252" s="9">
        <f t="shared" si="124"/>
        <v>0</v>
      </c>
      <c r="Q252" s="9">
        <f t="shared" si="134"/>
        <v>0</v>
      </c>
      <c r="R252" s="9">
        <f t="shared" si="125"/>
        <v>0</v>
      </c>
      <c r="S252" s="9">
        <f t="shared" si="126"/>
        <v>0</v>
      </c>
      <c r="T252" s="9">
        <f t="shared" si="127"/>
        <v>104000</v>
      </c>
      <c r="U252" s="9">
        <f t="shared" si="128"/>
        <v>0</v>
      </c>
      <c r="V252" s="9">
        <f t="shared" si="129"/>
        <v>0</v>
      </c>
      <c r="W252" s="9">
        <f t="shared" si="130"/>
        <v>0</v>
      </c>
      <c r="X252" s="9">
        <f t="shared" si="131"/>
        <v>0</v>
      </c>
      <c r="Y252" s="9">
        <f t="shared" si="132"/>
        <v>0</v>
      </c>
      <c r="Z252" s="9">
        <f t="shared" si="133"/>
        <v>0</v>
      </c>
      <c r="AB252" s="12">
        <f t="shared" si="135"/>
        <v>0</v>
      </c>
      <c r="AC252">
        <f t="shared" si="136"/>
        <v>0</v>
      </c>
      <c r="AD252">
        <f t="shared" si="140"/>
        <v>0</v>
      </c>
    </row>
    <row r="253" spans="1:30" x14ac:dyDescent="0.25">
      <c r="A253" s="4">
        <v>45800</v>
      </c>
      <c r="B253" s="4" t="s">
        <v>215</v>
      </c>
      <c r="C253" t="s">
        <v>76</v>
      </c>
      <c r="D253">
        <v>1066530356</v>
      </c>
      <c r="E253" t="s">
        <v>8</v>
      </c>
      <c r="F253" t="s">
        <v>119</v>
      </c>
      <c r="G253" s="6">
        <v>104000</v>
      </c>
      <c r="H253" t="s">
        <v>19</v>
      </c>
      <c r="M253" s="11" t="str">
        <f t="shared" si="121"/>
        <v>Maria Alejandra Cuello</v>
      </c>
      <c r="N253" s="9">
        <f t="shared" si="122"/>
        <v>180000</v>
      </c>
      <c r="O253" s="9">
        <f t="shared" si="123"/>
        <v>104000</v>
      </c>
      <c r="P253" s="9">
        <f t="shared" si="124"/>
        <v>0</v>
      </c>
      <c r="Q253" s="9">
        <f t="shared" si="134"/>
        <v>0</v>
      </c>
      <c r="R253" s="9">
        <f t="shared" si="125"/>
        <v>0</v>
      </c>
      <c r="S253" s="9">
        <f t="shared" si="126"/>
        <v>0</v>
      </c>
      <c r="T253" s="9">
        <f t="shared" si="127"/>
        <v>104000</v>
      </c>
      <c r="U253" s="9">
        <f t="shared" si="128"/>
        <v>0</v>
      </c>
      <c r="V253" s="9">
        <f t="shared" si="129"/>
        <v>0</v>
      </c>
      <c r="W253" s="9">
        <f t="shared" si="130"/>
        <v>0</v>
      </c>
      <c r="X253" s="9">
        <f t="shared" si="131"/>
        <v>0</v>
      </c>
      <c r="Y253" s="9">
        <f t="shared" si="132"/>
        <v>0</v>
      </c>
      <c r="Z253" s="9">
        <f t="shared" si="133"/>
        <v>0</v>
      </c>
      <c r="AB253" s="14">
        <f>SUMIFS($G:$G,$B:$B,B253,$E:$E,"Transferencia",$F:$F,"Zully")
+SUMIFS($G:$G,$B:$B,B253,$E:$E,"Datafono",$F:$F,"Zully")
+SUMIFS($G:$G,$B:$B,B253,$E:$E,"Credishop",$F:$F,"Zully")</f>
        <v>0</v>
      </c>
      <c r="AC253" s="14">
        <f>SUMIFS($G:$G,$B:$B,B253,$E:$E,"Transferencia",$F:$F,"Andrés")
+SUMIFS($G:$G,$B:$B,B253,$E:$E,"Datafono",$F:$F,"Andrés")
+SUMIFS($G:$G,$B:$B,B253,$E:$E,"Credishop",$F:$F,"Andrés")</f>
        <v>0</v>
      </c>
      <c r="AD253" s="14">
        <f>SUMIFS($G:$G,$B:$B,B253,$E:$E,"Transferencia",$F:$F,"Omar")
+SUMIFS($G:$G,$B:$B,B253,$E:$E,"Datafono",$F:$F,"Omar")
+SUMIFS($G:$G,$B:$B,B253,$E:$E,"Credishop",$F:$F,"Omar")</f>
        <v>104000</v>
      </c>
    </row>
    <row r="254" spans="1:30" hidden="1" x14ac:dyDescent="0.25">
      <c r="A254" s="4">
        <v>45741</v>
      </c>
      <c r="B254" s="4" t="s">
        <v>134</v>
      </c>
      <c r="C254" t="s">
        <v>76</v>
      </c>
      <c r="D254">
        <v>1032097880</v>
      </c>
      <c r="E254" t="s">
        <v>7</v>
      </c>
      <c r="F254" t="s">
        <v>13</v>
      </c>
      <c r="G254" s="6">
        <v>300000</v>
      </c>
      <c r="M254" s="11" t="str">
        <f t="shared" si="121"/>
        <v/>
      </c>
      <c r="N254" s="9">
        <f t="shared" si="122"/>
        <v>599000</v>
      </c>
      <c r="O254" s="9">
        <f t="shared" si="123"/>
        <v>250000</v>
      </c>
      <c r="P254" s="9">
        <f t="shared" si="124"/>
        <v>0</v>
      </c>
      <c r="Q254" s="9">
        <f t="shared" si="134"/>
        <v>0</v>
      </c>
      <c r="R254" s="9">
        <f t="shared" si="125"/>
        <v>0</v>
      </c>
      <c r="S254" s="9">
        <f t="shared" si="126"/>
        <v>0</v>
      </c>
      <c r="T254" s="9">
        <f t="shared" si="127"/>
        <v>250000</v>
      </c>
      <c r="U254" s="9">
        <f t="shared" si="128"/>
        <v>0</v>
      </c>
      <c r="V254" s="9">
        <f t="shared" si="129"/>
        <v>0</v>
      </c>
      <c r="W254" s="9">
        <f t="shared" si="130"/>
        <v>0</v>
      </c>
      <c r="X254" s="9">
        <f t="shared" si="131"/>
        <v>0</v>
      </c>
      <c r="Y254" s="9">
        <f t="shared" si="132"/>
        <v>0</v>
      </c>
      <c r="Z254" s="9">
        <f t="shared" si="133"/>
        <v>0</v>
      </c>
      <c r="AB254" s="12">
        <f t="shared" si="135"/>
        <v>0</v>
      </c>
      <c r="AC254">
        <f t="shared" si="136"/>
        <v>0</v>
      </c>
      <c r="AD254">
        <f t="shared" si="140"/>
        <v>104000</v>
      </c>
    </row>
    <row r="255" spans="1:30" hidden="1" x14ac:dyDescent="0.25">
      <c r="A255" s="4">
        <v>45748</v>
      </c>
      <c r="B255" s="4" t="s">
        <v>134</v>
      </c>
      <c r="C255" t="s">
        <v>76</v>
      </c>
      <c r="D255">
        <v>1032097880</v>
      </c>
      <c r="E255" t="s">
        <v>8</v>
      </c>
      <c r="F255" t="s">
        <v>119</v>
      </c>
      <c r="G255" s="6">
        <v>250000</v>
      </c>
      <c r="H255" t="s">
        <v>19</v>
      </c>
      <c r="M255" s="11" t="str">
        <f t="shared" si="121"/>
        <v/>
      </c>
      <c r="N255" s="9">
        <f t="shared" si="122"/>
        <v>599000</v>
      </c>
      <c r="O255" s="9">
        <f t="shared" si="123"/>
        <v>250000</v>
      </c>
      <c r="P255" s="9">
        <f t="shared" si="124"/>
        <v>0</v>
      </c>
      <c r="Q255" s="9">
        <f t="shared" si="134"/>
        <v>0</v>
      </c>
      <c r="R255" s="9">
        <f t="shared" si="125"/>
        <v>0</v>
      </c>
      <c r="S255" s="9">
        <f t="shared" si="126"/>
        <v>0</v>
      </c>
      <c r="T255" s="9">
        <f t="shared" si="127"/>
        <v>250000</v>
      </c>
      <c r="U255" s="9">
        <f t="shared" si="128"/>
        <v>0</v>
      </c>
      <c r="V255" s="9">
        <f t="shared" si="129"/>
        <v>0</v>
      </c>
      <c r="W255" s="9">
        <f t="shared" si="130"/>
        <v>0</v>
      </c>
      <c r="X255" s="9">
        <f t="shared" si="131"/>
        <v>0</v>
      </c>
      <c r="Y255" s="9">
        <f t="shared" si="132"/>
        <v>0</v>
      </c>
      <c r="Z255" s="9">
        <f t="shared" si="133"/>
        <v>0</v>
      </c>
      <c r="AB255" s="12">
        <f t="shared" si="135"/>
        <v>0</v>
      </c>
      <c r="AC255">
        <f t="shared" si="136"/>
        <v>0</v>
      </c>
      <c r="AD255">
        <f t="shared" si="140"/>
        <v>104000</v>
      </c>
    </row>
    <row r="256" spans="1:30" x14ac:dyDescent="0.25">
      <c r="A256" s="4">
        <v>45757</v>
      </c>
      <c r="B256" s="4" t="s">
        <v>134</v>
      </c>
      <c r="C256" t="s">
        <v>76</v>
      </c>
      <c r="D256">
        <v>1032097880</v>
      </c>
      <c r="E256" t="s">
        <v>7</v>
      </c>
      <c r="F256" t="s">
        <v>13</v>
      </c>
      <c r="G256" s="6">
        <v>299000</v>
      </c>
      <c r="M256" s="11" t="str">
        <f t="shared" si="121"/>
        <v>Maria Daniela Contreras</v>
      </c>
      <c r="N256" s="9">
        <f t="shared" si="122"/>
        <v>599000</v>
      </c>
      <c r="O256" s="9">
        <f t="shared" si="123"/>
        <v>250000</v>
      </c>
      <c r="P256" s="9">
        <f t="shared" si="124"/>
        <v>0</v>
      </c>
      <c r="Q256" s="9">
        <f t="shared" si="134"/>
        <v>0</v>
      </c>
      <c r="R256" s="9">
        <f t="shared" si="125"/>
        <v>0</v>
      </c>
      <c r="S256" s="9">
        <f t="shared" si="126"/>
        <v>0</v>
      </c>
      <c r="T256" s="9">
        <f t="shared" si="127"/>
        <v>250000</v>
      </c>
      <c r="U256" s="9">
        <f t="shared" si="128"/>
        <v>0</v>
      </c>
      <c r="V256" s="9">
        <f t="shared" si="129"/>
        <v>0</v>
      </c>
      <c r="W256" s="9">
        <f t="shared" si="130"/>
        <v>0</v>
      </c>
      <c r="X256" s="9">
        <f t="shared" si="131"/>
        <v>0</v>
      </c>
      <c r="Y256" s="9">
        <f t="shared" si="132"/>
        <v>0</v>
      </c>
      <c r="Z256" s="9">
        <f t="shared" si="133"/>
        <v>0</v>
      </c>
      <c r="AB256" s="14">
        <f>SUMIFS($G:$G,$B:$B,B256,$E:$E,"Transferencia",$F:$F,"Zully")
+SUMIFS($G:$G,$B:$B,B256,$E:$E,"Datafono",$F:$F,"Zully")
+SUMIFS($G:$G,$B:$B,B256,$E:$E,"Credishop",$F:$F,"Zully")</f>
        <v>0</v>
      </c>
      <c r="AC256" s="14">
        <f>SUMIFS($G:$G,$B:$B,B256,$E:$E,"Transferencia",$F:$F,"Andrés")
+SUMIFS($G:$G,$B:$B,B256,$E:$E,"Datafono",$F:$F,"Andrés")
+SUMIFS($G:$G,$B:$B,B256,$E:$E,"Credishop",$F:$F,"Andrés")</f>
        <v>0</v>
      </c>
      <c r="AD256" s="14">
        <f>SUMIFS($G:$G,$B:$B,B256,$E:$E,"Transferencia",$F:$F,"Omar")
+SUMIFS($G:$G,$B:$B,B256,$E:$E,"Datafono",$F:$F,"Omar")
+SUMIFS($G:$G,$B:$B,B256,$E:$E,"Credishop",$F:$F,"Omar")</f>
        <v>250000</v>
      </c>
    </row>
    <row r="257" spans="1:30" hidden="1" x14ac:dyDescent="0.25">
      <c r="A257" s="4">
        <v>45699</v>
      </c>
      <c r="B257" s="4" t="s">
        <v>68</v>
      </c>
      <c r="C257" t="s">
        <v>18</v>
      </c>
      <c r="D257">
        <v>1037264630</v>
      </c>
      <c r="E257" t="s">
        <v>8</v>
      </c>
      <c r="F257" t="s">
        <v>14</v>
      </c>
      <c r="G257" s="6">
        <v>299000</v>
      </c>
      <c r="H257" t="s">
        <v>19</v>
      </c>
      <c r="M257" s="11" t="str">
        <f t="shared" si="121"/>
        <v/>
      </c>
      <c r="N257" s="9">
        <f t="shared" si="122"/>
        <v>80000</v>
      </c>
      <c r="O257" s="9">
        <f t="shared" si="123"/>
        <v>598000</v>
      </c>
      <c r="P257" s="9">
        <f t="shared" si="124"/>
        <v>0</v>
      </c>
      <c r="Q257" s="9">
        <f t="shared" si="134"/>
        <v>598000</v>
      </c>
      <c r="R257" s="9">
        <f t="shared" si="125"/>
        <v>0</v>
      </c>
      <c r="S257" s="9">
        <f t="shared" si="126"/>
        <v>0</v>
      </c>
      <c r="T257" s="9">
        <f t="shared" si="127"/>
        <v>0</v>
      </c>
      <c r="U257" s="9">
        <f t="shared" si="128"/>
        <v>0</v>
      </c>
      <c r="V257" s="9">
        <f t="shared" si="129"/>
        <v>0</v>
      </c>
      <c r="W257" s="9">
        <f t="shared" si="130"/>
        <v>0</v>
      </c>
      <c r="X257" s="9">
        <f t="shared" si="131"/>
        <v>0</v>
      </c>
      <c r="Y257" s="9">
        <f t="shared" si="132"/>
        <v>0</v>
      </c>
      <c r="Z257" s="9">
        <f t="shared" si="133"/>
        <v>0</v>
      </c>
      <c r="AB257" s="12">
        <f t="shared" si="135"/>
        <v>0</v>
      </c>
      <c r="AC257">
        <f t="shared" si="136"/>
        <v>598000</v>
      </c>
      <c r="AD257">
        <f t="shared" si="140"/>
        <v>250000</v>
      </c>
    </row>
    <row r="258" spans="1:30" hidden="1" x14ac:dyDescent="0.25">
      <c r="A258" s="4">
        <v>45701</v>
      </c>
      <c r="B258" s="4" t="s">
        <v>68</v>
      </c>
      <c r="C258" t="s">
        <v>18</v>
      </c>
      <c r="D258">
        <v>1037264630</v>
      </c>
      <c r="E258" t="s">
        <v>8</v>
      </c>
      <c r="F258" t="s">
        <v>14</v>
      </c>
      <c r="G258" s="6">
        <v>299000</v>
      </c>
      <c r="H258" t="s">
        <v>19</v>
      </c>
      <c r="M258" s="11" t="str">
        <f t="shared" ref="M258:M321" si="162">IF(B258&lt;&gt;B259,B258,"")</f>
        <v/>
      </c>
      <c r="N258" s="9">
        <f t="shared" ref="N258:N321" si="163">SUMIFS($G:$G, $B:$B, B258, $E:$E, "Efectivo")</f>
        <v>80000</v>
      </c>
      <c r="O258" s="9">
        <f t="shared" ref="O258:O321" si="164">SUMIFS($G:$G, $B:$B, B258, $E:$E, "Transferencia")</f>
        <v>598000</v>
      </c>
      <c r="P258" s="9">
        <f t="shared" ref="P258:P321" si="165">SUMIFS($G:$G, $B:$B, B258, $E:$E, "Datafono")</f>
        <v>0</v>
      </c>
      <c r="Q258" s="9">
        <f t="shared" si="134"/>
        <v>598000</v>
      </c>
      <c r="R258" s="9">
        <f t="shared" ref="R258:R321" si="166">SUMIFS($G:$G, $B:$B, B258, $E:$E, "Credishop")</f>
        <v>0</v>
      </c>
      <c r="S258" s="9">
        <f t="shared" ref="S258:S321" si="167">SUMIFS($G:$G, $B:$B, B258, $E:$E, "Transferencia", $F:$F, "Zully")</f>
        <v>0</v>
      </c>
      <c r="T258" s="9">
        <f t="shared" ref="T258:T321" si="168">SUMIFS($G:$G, $B:$B, B258, $E:$E, "Transferencia", $F:$F, "Omar")</f>
        <v>0</v>
      </c>
      <c r="U258" s="9">
        <f t="shared" ref="U258:U321" si="169">SUMIFS($G:$G, $B:$B, B258, $E:$E, "Datafono", $F:$F, "Zully")</f>
        <v>0</v>
      </c>
      <c r="V258" s="9">
        <f t="shared" ref="V258:V321" si="170">SUMIFS($G:$G, $B:$B, B258, $E:$E, "Datafono", $F:$F, "Omar")</f>
        <v>0</v>
      </c>
      <c r="W258" s="9">
        <f t="shared" ref="W258:W321" si="171">SUMIFS($G:$G, $B:$B, B258, $E:$E, "Credishop", $F:$F, "Zully")</f>
        <v>0</v>
      </c>
      <c r="X258" s="9">
        <f t="shared" ref="X258:X321" si="172">SUMIFS($G:$G, $B:$B, B258, $E:$E, "Credishop", $F:$F, "Omar")</f>
        <v>0</v>
      </c>
      <c r="Y258" s="9">
        <f t="shared" ref="Y258:Y321" si="173">SUMIFS($G:$G, $B:$B, B258, $E:$E, "Datafono", $F:$F, "Andrés")</f>
        <v>0</v>
      </c>
      <c r="Z258" s="9">
        <f t="shared" ref="Z258:Z321" si="174">SUMIFS($G:$G, $B:$B, B258, $E:$E, "Credishop", $F:$F, "Andrés")</f>
        <v>0</v>
      </c>
      <c r="AB258" s="12">
        <f t="shared" si="135"/>
        <v>0</v>
      </c>
      <c r="AC258">
        <f t="shared" si="136"/>
        <v>598000</v>
      </c>
      <c r="AD258">
        <f t="shared" si="140"/>
        <v>250000</v>
      </c>
    </row>
    <row r="259" spans="1:30" x14ac:dyDescent="0.25">
      <c r="A259" s="4">
        <v>45708</v>
      </c>
      <c r="B259" s="4" t="s">
        <v>68</v>
      </c>
      <c r="C259" t="s">
        <v>76</v>
      </c>
      <c r="D259">
        <v>1037264630</v>
      </c>
      <c r="E259" t="s">
        <v>7</v>
      </c>
      <c r="F259" t="s">
        <v>13</v>
      </c>
      <c r="G259" s="6">
        <v>80000</v>
      </c>
      <c r="M259" s="11" t="str">
        <f t="shared" si="162"/>
        <v>Maria Jose Caro</v>
      </c>
      <c r="N259" s="9">
        <f t="shared" si="163"/>
        <v>80000</v>
      </c>
      <c r="O259" s="9">
        <f t="shared" si="164"/>
        <v>598000</v>
      </c>
      <c r="P259" s="9">
        <f t="shared" si="165"/>
        <v>0</v>
      </c>
      <c r="Q259" s="9">
        <f t="shared" ref="Q259:Q322" si="175">SUMIFS($G:$G, $B:$B, B259, $E:$E, "Transferencia", $F:$F, "Andrés")</f>
        <v>598000</v>
      </c>
      <c r="R259" s="9">
        <f t="shared" si="166"/>
        <v>0</v>
      </c>
      <c r="S259" s="9">
        <f t="shared" si="167"/>
        <v>0</v>
      </c>
      <c r="T259" s="9">
        <f t="shared" si="168"/>
        <v>0</v>
      </c>
      <c r="U259" s="9">
        <f t="shared" si="169"/>
        <v>0</v>
      </c>
      <c r="V259" s="9">
        <f t="shared" si="170"/>
        <v>0</v>
      </c>
      <c r="W259" s="9">
        <f t="shared" si="171"/>
        <v>0</v>
      </c>
      <c r="X259" s="9">
        <f t="shared" si="172"/>
        <v>0</v>
      </c>
      <c r="Y259" s="9">
        <f t="shared" si="173"/>
        <v>0</v>
      </c>
      <c r="Z259" s="9">
        <f t="shared" si="174"/>
        <v>0</v>
      </c>
      <c r="AB259" s="14">
        <f>SUMIFS($G:$G,$B:$B,B259,$E:$E,"Transferencia",$F:$F,"Zully")
+SUMIFS($G:$G,$B:$B,B259,$E:$E,"Datafono",$F:$F,"Zully")
+SUMIFS($G:$G,$B:$B,B259,$E:$E,"Credishop",$F:$F,"Zully")</f>
        <v>0</v>
      </c>
      <c r="AC259" s="14">
        <f>SUMIFS($G:$G,$B:$B,B259,$E:$E,"Transferencia",$F:$F,"Andrés")
+SUMIFS($G:$G,$B:$B,B259,$E:$E,"Datafono",$F:$F,"Andrés")
+SUMIFS($G:$G,$B:$B,B259,$E:$E,"Credishop",$F:$F,"Andrés")</f>
        <v>598000</v>
      </c>
      <c r="AD259" s="14">
        <f>SUMIFS($G:$G,$B:$B,B259,$E:$E,"Transferencia",$F:$F,"Omar")
+SUMIFS($G:$G,$B:$B,B259,$E:$E,"Datafono",$F:$F,"Omar")
+SUMIFS($G:$G,$B:$B,B259,$E:$E,"Credishop",$F:$F,"Omar")</f>
        <v>0</v>
      </c>
    </row>
    <row r="260" spans="1:30" hidden="1" x14ac:dyDescent="0.25">
      <c r="A260" s="4">
        <v>45741</v>
      </c>
      <c r="B260" s="4" t="s">
        <v>137</v>
      </c>
      <c r="C260" t="s">
        <v>76</v>
      </c>
      <c r="D260">
        <v>1034988550</v>
      </c>
      <c r="E260" t="s">
        <v>7</v>
      </c>
      <c r="F260" t="s">
        <v>13</v>
      </c>
      <c r="G260" s="6">
        <v>300000</v>
      </c>
      <c r="M260" s="11" t="str">
        <f t="shared" si="162"/>
        <v/>
      </c>
      <c r="N260" s="9">
        <f t="shared" si="163"/>
        <v>300000</v>
      </c>
      <c r="O260" s="9">
        <f t="shared" si="164"/>
        <v>0</v>
      </c>
      <c r="P260" s="9">
        <f t="shared" si="165"/>
        <v>647000</v>
      </c>
      <c r="Q260" s="9">
        <f t="shared" si="175"/>
        <v>0</v>
      </c>
      <c r="R260" s="9">
        <f t="shared" si="166"/>
        <v>0</v>
      </c>
      <c r="S260" s="9">
        <f t="shared" si="167"/>
        <v>0</v>
      </c>
      <c r="T260" s="9">
        <f t="shared" si="168"/>
        <v>0</v>
      </c>
      <c r="U260" s="9">
        <f t="shared" si="169"/>
        <v>0</v>
      </c>
      <c r="V260" s="9">
        <f t="shared" si="170"/>
        <v>0</v>
      </c>
      <c r="W260" s="9">
        <f t="shared" si="171"/>
        <v>0</v>
      </c>
      <c r="X260" s="9">
        <f t="shared" si="172"/>
        <v>0</v>
      </c>
      <c r="Y260" s="9">
        <f t="shared" si="173"/>
        <v>647000</v>
      </c>
      <c r="Z260" s="9">
        <f t="shared" si="174"/>
        <v>0</v>
      </c>
      <c r="AB260" s="12">
        <f t="shared" ref="AB259:AB322" si="176">SUMIFS($G:$G,$B:$B,B261,$E:$E,"Transferencia",$F:$F,"Zully")
+SUMIFS($G:$G,$B:$B,B261,$E:$E,"Credishop",$F:$F,"Zully")
+SUMIFS($G:$G,$B:$B,B261,$E:$E,"Datafono",$F:$F,"Zully")</f>
        <v>0</v>
      </c>
      <c r="AC260">
        <f t="shared" ref="AC259:AC322" si="177">SUMIFS($G:$G,$B:$B,B261,$E:$E,"Transferencia",$F:$F,"Andrés")</f>
        <v>0</v>
      </c>
      <c r="AD260">
        <f t="shared" si="140"/>
        <v>0</v>
      </c>
    </row>
    <row r="261" spans="1:30" hidden="1" x14ac:dyDescent="0.25">
      <c r="A261" s="4">
        <v>45742</v>
      </c>
      <c r="B261" s="4" t="s">
        <v>137</v>
      </c>
      <c r="C261" t="s">
        <v>76</v>
      </c>
      <c r="D261">
        <v>1034988550</v>
      </c>
      <c r="E261" t="s">
        <v>27</v>
      </c>
      <c r="F261" t="s">
        <v>14</v>
      </c>
      <c r="G261" s="6">
        <v>180000</v>
      </c>
      <c r="H261" t="s">
        <v>19</v>
      </c>
      <c r="M261" s="11" t="str">
        <f t="shared" si="162"/>
        <v/>
      </c>
      <c r="N261" s="9">
        <f t="shared" si="163"/>
        <v>300000</v>
      </c>
      <c r="O261" s="9">
        <f t="shared" si="164"/>
        <v>0</v>
      </c>
      <c r="P261" s="9">
        <f t="shared" si="165"/>
        <v>647000</v>
      </c>
      <c r="Q261" s="9">
        <f t="shared" si="175"/>
        <v>0</v>
      </c>
      <c r="R261" s="9">
        <f t="shared" si="166"/>
        <v>0</v>
      </c>
      <c r="S261" s="9">
        <f t="shared" si="167"/>
        <v>0</v>
      </c>
      <c r="T261" s="9">
        <f t="shared" si="168"/>
        <v>0</v>
      </c>
      <c r="U261" s="9">
        <f t="shared" si="169"/>
        <v>0</v>
      </c>
      <c r="V261" s="9">
        <f t="shared" si="170"/>
        <v>0</v>
      </c>
      <c r="W261" s="9">
        <f t="shared" si="171"/>
        <v>0</v>
      </c>
      <c r="X261" s="9">
        <f t="shared" si="172"/>
        <v>0</v>
      </c>
      <c r="Y261" s="9">
        <f t="shared" si="173"/>
        <v>647000</v>
      </c>
      <c r="Z261" s="9">
        <f t="shared" si="174"/>
        <v>0</v>
      </c>
      <c r="AB261" s="12">
        <f t="shared" si="176"/>
        <v>0</v>
      </c>
      <c r="AC261">
        <f t="shared" si="177"/>
        <v>0</v>
      </c>
      <c r="AD261">
        <f t="shared" ref="AD261:AD324" si="178">+SUMIFS($G:$G,$B:$B,B259,$E:$E,"Transferencia",$F:$F,"Omar")</f>
        <v>0</v>
      </c>
    </row>
    <row r="262" spans="1:30" x14ac:dyDescent="0.25">
      <c r="A262" s="4">
        <v>45744</v>
      </c>
      <c r="B262" s="4" t="s">
        <v>137</v>
      </c>
      <c r="C262" t="s">
        <v>76</v>
      </c>
      <c r="D262">
        <v>1034988550</v>
      </c>
      <c r="E262" t="s">
        <v>27</v>
      </c>
      <c r="F262" t="s">
        <v>14</v>
      </c>
      <c r="G262" s="6">
        <v>467000</v>
      </c>
      <c r="H262" t="s">
        <v>19</v>
      </c>
      <c r="M262" s="11" t="str">
        <f t="shared" si="162"/>
        <v>Maria Jose Echeverri</v>
      </c>
      <c r="N262" s="9">
        <f t="shared" si="163"/>
        <v>300000</v>
      </c>
      <c r="O262" s="9">
        <f t="shared" si="164"/>
        <v>0</v>
      </c>
      <c r="P262" s="9">
        <f t="shared" si="165"/>
        <v>647000</v>
      </c>
      <c r="Q262" s="9">
        <f t="shared" si="175"/>
        <v>0</v>
      </c>
      <c r="R262" s="9">
        <f t="shared" si="166"/>
        <v>0</v>
      </c>
      <c r="S262" s="9">
        <f t="shared" si="167"/>
        <v>0</v>
      </c>
      <c r="T262" s="9">
        <f t="shared" si="168"/>
        <v>0</v>
      </c>
      <c r="U262" s="9">
        <f t="shared" si="169"/>
        <v>0</v>
      </c>
      <c r="V262" s="9">
        <f t="shared" si="170"/>
        <v>0</v>
      </c>
      <c r="W262" s="9">
        <f t="shared" si="171"/>
        <v>0</v>
      </c>
      <c r="X262" s="9">
        <f t="shared" si="172"/>
        <v>0</v>
      </c>
      <c r="Y262" s="9">
        <f t="shared" si="173"/>
        <v>647000</v>
      </c>
      <c r="Z262" s="9">
        <f t="shared" si="174"/>
        <v>0</v>
      </c>
      <c r="AB262" s="14">
        <f>SUMIFS($G:$G,$B:$B,B262,$E:$E,"Transferencia",$F:$F,"Zully")
+SUMIFS($G:$G,$B:$B,B262,$E:$E,"Datafono",$F:$F,"Zully")
+SUMIFS($G:$G,$B:$B,B262,$E:$E,"Credishop",$F:$F,"Zully")</f>
        <v>0</v>
      </c>
      <c r="AC262" s="14">
        <f>SUMIFS($G:$G,$B:$B,B262,$E:$E,"Transferencia",$F:$F,"Andrés")
+SUMIFS($G:$G,$B:$B,B262,$E:$E,"Datafono",$F:$F,"Andrés")
+SUMIFS($G:$G,$B:$B,B262,$E:$E,"Credishop",$F:$F,"Andrés")</f>
        <v>647000</v>
      </c>
      <c r="AD262" s="14">
        <f>SUMIFS($G:$G,$B:$B,B262,$E:$E,"Transferencia",$F:$F,"Omar")
+SUMIFS($G:$G,$B:$B,B262,$E:$E,"Datafono",$F:$F,"Omar")
+SUMIFS($G:$G,$B:$B,B262,$E:$E,"Credishop",$F:$F,"Omar")</f>
        <v>0</v>
      </c>
    </row>
    <row r="263" spans="1:30" hidden="1" x14ac:dyDescent="0.25">
      <c r="A263" s="4">
        <v>45693</v>
      </c>
      <c r="B263" s="4" t="s">
        <v>49</v>
      </c>
      <c r="C263" t="s">
        <v>18</v>
      </c>
      <c r="D263">
        <v>1090372789</v>
      </c>
      <c r="E263" t="s">
        <v>8</v>
      </c>
      <c r="F263" t="s">
        <v>14</v>
      </c>
      <c r="G263" s="6">
        <v>651000</v>
      </c>
      <c r="H263" t="s">
        <v>19</v>
      </c>
      <c r="M263" s="11" t="str">
        <f t="shared" si="162"/>
        <v/>
      </c>
      <c r="N263" s="9">
        <f t="shared" si="163"/>
        <v>0</v>
      </c>
      <c r="O263" s="9">
        <f t="shared" si="164"/>
        <v>691000</v>
      </c>
      <c r="P263" s="9">
        <f t="shared" si="165"/>
        <v>0</v>
      </c>
      <c r="Q263" s="9">
        <f t="shared" si="175"/>
        <v>691000</v>
      </c>
      <c r="R263" s="9">
        <f t="shared" si="166"/>
        <v>0</v>
      </c>
      <c r="S263" s="9">
        <f t="shared" si="167"/>
        <v>0</v>
      </c>
      <c r="T263" s="9">
        <f t="shared" si="168"/>
        <v>0</v>
      </c>
      <c r="U263" s="9">
        <f t="shared" si="169"/>
        <v>0</v>
      </c>
      <c r="V263" s="9">
        <f t="shared" si="170"/>
        <v>0</v>
      </c>
      <c r="W263" s="9">
        <f t="shared" si="171"/>
        <v>0</v>
      </c>
      <c r="X263" s="9">
        <f t="shared" si="172"/>
        <v>0</v>
      </c>
      <c r="Y263" s="9">
        <f t="shared" si="173"/>
        <v>0</v>
      </c>
      <c r="Z263" s="9">
        <f t="shared" si="174"/>
        <v>0</v>
      </c>
      <c r="AB263" s="12">
        <f t="shared" si="176"/>
        <v>0</v>
      </c>
      <c r="AC263">
        <f t="shared" si="177"/>
        <v>691000</v>
      </c>
      <c r="AD263">
        <f t="shared" si="178"/>
        <v>0</v>
      </c>
    </row>
    <row r="264" spans="1:30" x14ac:dyDescent="0.25">
      <c r="A264" s="4">
        <v>45719</v>
      </c>
      <c r="B264" s="4" t="s">
        <v>102</v>
      </c>
      <c r="C264" t="s">
        <v>76</v>
      </c>
      <c r="D264">
        <v>1090372789</v>
      </c>
      <c r="E264" t="s">
        <v>8</v>
      </c>
      <c r="F264" t="s">
        <v>14</v>
      </c>
      <c r="G264" s="6">
        <v>40000</v>
      </c>
      <c r="H264" t="s">
        <v>19</v>
      </c>
      <c r="M264" s="11" t="str">
        <f t="shared" si="162"/>
        <v>Maria jose Montoya</v>
      </c>
      <c r="N264" s="9">
        <f t="shared" si="163"/>
        <v>0</v>
      </c>
      <c r="O264" s="9">
        <f t="shared" si="164"/>
        <v>691000</v>
      </c>
      <c r="P264" s="9">
        <f t="shared" si="165"/>
        <v>0</v>
      </c>
      <c r="Q264" s="9">
        <f t="shared" si="175"/>
        <v>691000</v>
      </c>
      <c r="R264" s="9">
        <f t="shared" si="166"/>
        <v>0</v>
      </c>
      <c r="S264" s="9">
        <f t="shared" si="167"/>
        <v>0</v>
      </c>
      <c r="T264" s="9">
        <f t="shared" si="168"/>
        <v>0</v>
      </c>
      <c r="U264" s="9">
        <f t="shared" si="169"/>
        <v>0</v>
      </c>
      <c r="V264" s="9">
        <f t="shared" si="170"/>
        <v>0</v>
      </c>
      <c r="W264" s="9">
        <f t="shared" si="171"/>
        <v>0</v>
      </c>
      <c r="X264" s="9">
        <f t="shared" si="172"/>
        <v>0</v>
      </c>
      <c r="Y264" s="9">
        <f t="shared" si="173"/>
        <v>0</v>
      </c>
      <c r="Z264" s="9">
        <f t="shared" si="174"/>
        <v>0</v>
      </c>
      <c r="AB264" s="14">
        <f>SUMIFS($G:$G,$B:$B,B264,$E:$E,"Transferencia",$F:$F,"Zully")
+SUMIFS($G:$G,$B:$B,B264,$E:$E,"Datafono",$F:$F,"Zully")
+SUMIFS($G:$G,$B:$B,B264,$E:$E,"Credishop",$F:$F,"Zully")</f>
        <v>0</v>
      </c>
      <c r="AC264" s="14">
        <f>SUMIFS($G:$G,$B:$B,B264,$E:$E,"Transferencia",$F:$F,"Andrés")
+SUMIFS($G:$G,$B:$B,B264,$E:$E,"Datafono",$F:$F,"Andrés")
+SUMIFS($G:$G,$B:$B,B264,$E:$E,"Credishop",$F:$F,"Andrés")</f>
        <v>691000</v>
      </c>
      <c r="AD264" s="14">
        <f>SUMIFS($G:$G,$B:$B,B264,$E:$E,"Transferencia",$F:$F,"Omar")
+SUMIFS($G:$G,$B:$B,B264,$E:$E,"Datafono",$F:$F,"Omar")
+SUMIFS($G:$G,$B:$B,B264,$E:$E,"Credishop",$F:$F,"Omar")</f>
        <v>0</v>
      </c>
    </row>
    <row r="265" spans="1:30" hidden="1" x14ac:dyDescent="0.25">
      <c r="A265" s="4">
        <v>45789</v>
      </c>
      <c r="B265" s="4" t="s">
        <v>203</v>
      </c>
      <c r="C265" t="s">
        <v>76</v>
      </c>
      <c r="D265">
        <v>1000757784</v>
      </c>
      <c r="E265" t="s">
        <v>7</v>
      </c>
      <c r="F265" t="s">
        <v>13</v>
      </c>
      <c r="G265" s="6">
        <v>300000</v>
      </c>
      <c r="M265" s="11" t="str">
        <f t="shared" si="162"/>
        <v/>
      </c>
      <c r="N265" s="9">
        <f t="shared" si="163"/>
        <v>500000</v>
      </c>
      <c r="O265" s="9">
        <f t="shared" si="164"/>
        <v>100000</v>
      </c>
      <c r="P265" s="9">
        <f t="shared" si="165"/>
        <v>0</v>
      </c>
      <c r="Q265" s="9">
        <f t="shared" si="175"/>
        <v>0</v>
      </c>
      <c r="R265" s="9">
        <f t="shared" si="166"/>
        <v>0</v>
      </c>
      <c r="S265" s="9">
        <f t="shared" si="167"/>
        <v>0</v>
      </c>
      <c r="T265" s="9">
        <f t="shared" si="168"/>
        <v>100000</v>
      </c>
      <c r="U265" s="9">
        <f t="shared" si="169"/>
        <v>0</v>
      </c>
      <c r="V265" s="9">
        <f t="shared" si="170"/>
        <v>0</v>
      </c>
      <c r="W265" s="9">
        <f t="shared" si="171"/>
        <v>0</v>
      </c>
      <c r="X265" s="9">
        <f t="shared" si="172"/>
        <v>0</v>
      </c>
      <c r="Y265" s="9">
        <f t="shared" si="173"/>
        <v>0</v>
      </c>
      <c r="Z265" s="9">
        <f t="shared" si="174"/>
        <v>0</v>
      </c>
      <c r="AB265" s="12">
        <f t="shared" si="176"/>
        <v>0</v>
      </c>
      <c r="AC265">
        <f t="shared" si="177"/>
        <v>0</v>
      </c>
      <c r="AD265">
        <f t="shared" si="178"/>
        <v>0</v>
      </c>
    </row>
    <row r="266" spans="1:30" hidden="1" x14ac:dyDescent="0.25">
      <c r="A266" s="4">
        <v>45794</v>
      </c>
      <c r="B266" s="4" t="s">
        <v>203</v>
      </c>
      <c r="C266" t="s">
        <v>76</v>
      </c>
      <c r="D266">
        <v>1000757784</v>
      </c>
      <c r="E266" t="s">
        <v>7</v>
      </c>
      <c r="F266" t="s">
        <v>13</v>
      </c>
      <c r="G266" s="6">
        <v>200000</v>
      </c>
      <c r="M266" s="11" t="str">
        <f t="shared" si="162"/>
        <v/>
      </c>
      <c r="N266" s="9">
        <f t="shared" si="163"/>
        <v>500000</v>
      </c>
      <c r="O266" s="9">
        <f t="shared" si="164"/>
        <v>100000</v>
      </c>
      <c r="P266" s="9">
        <f t="shared" si="165"/>
        <v>0</v>
      </c>
      <c r="Q266" s="9">
        <f t="shared" si="175"/>
        <v>0</v>
      </c>
      <c r="R266" s="9">
        <f t="shared" si="166"/>
        <v>0</v>
      </c>
      <c r="S266" s="9">
        <f t="shared" si="167"/>
        <v>0</v>
      </c>
      <c r="T266" s="9">
        <f t="shared" si="168"/>
        <v>100000</v>
      </c>
      <c r="U266" s="9">
        <f t="shared" si="169"/>
        <v>0</v>
      </c>
      <c r="V266" s="9">
        <f t="shared" si="170"/>
        <v>0</v>
      </c>
      <c r="W266" s="9">
        <f t="shared" si="171"/>
        <v>0</v>
      </c>
      <c r="X266" s="9">
        <f t="shared" si="172"/>
        <v>0</v>
      </c>
      <c r="Y266" s="9">
        <f t="shared" si="173"/>
        <v>0</v>
      </c>
      <c r="Z266" s="9">
        <f t="shared" si="174"/>
        <v>0</v>
      </c>
      <c r="AB266" s="12">
        <f t="shared" si="176"/>
        <v>0</v>
      </c>
      <c r="AC266">
        <f t="shared" si="177"/>
        <v>0</v>
      </c>
      <c r="AD266">
        <f t="shared" si="178"/>
        <v>0</v>
      </c>
    </row>
    <row r="267" spans="1:30" x14ac:dyDescent="0.25">
      <c r="A267" s="4">
        <v>45794</v>
      </c>
      <c r="B267" s="4" t="s">
        <v>203</v>
      </c>
      <c r="C267" t="s">
        <v>76</v>
      </c>
      <c r="D267">
        <v>1000757784</v>
      </c>
      <c r="E267" t="s">
        <v>8</v>
      </c>
      <c r="F267" t="s">
        <v>119</v>
      </c>
      <c r="G267" s="6">
        <v>100000</v>
      </c>
      <c r="H267" t="s">
        <v>19</v>
      </c>
      <c r="M267" s="11" t="str">
        <f t="shared" si="162"/>
        <v>Maria Paula espinosa</v>
      </c>
      <c r="N267" s="9">
        <f t="shared" si="163"/>
        <v>500000</v>
      </c>
      <c r="O267" s="9">
        <f t="shared" si="164"/>
        <v>100000</v>
      </c>
      <c r="P267" s="9">
        <f t="shared" si="165"/>
        <v>0</v>
      </c>
      <c r="Q267" s="9">
        <f t="shared" si="175"/>
        <v>0</v>
      </c>
      <c r="R267" s="9">
        <f t="shared" si="166"/>
        <v>0</v>
      </c>
      <c r="S267" s="9">
        <f t="shared" si="167"/>
        <v>0</v>
      </c>
      <c r="T267" s="9">
        <f t="shared" si="168"/>
        <v>100000</v>
      </c>
      <c r="U267" s="9">
        <f t="shared" si="169"/>
        <v>0</v>
      </c>
      <c r="V267" s="9">
        <f t="shared" si="170"/>
        <v>0</v>
      </c>
      <c r="W267" s="9">
        <f t="shared" si="171"/>
        <v>0</v>
      </c>
      <c r="X267" s="9">
        <f t="shared" si="172"/>
        <v>0</v>
      </c>
      <c r="Y267" s="9">
        <f t="shared" si="173"/>
        <v>0</v>
      </c>
      <c r="Z267" s="9">
        <f t="shared" si="174"/>
        <v>0</v>
      </c>
      <c r="AB267" s="14">
        <f>SUMIFS($G:$G,$B:$B,B267,$E:$E,"Transferencia",$F:$F,"Zully")
+SUMIFS($G:$G,$B:$B,B267,$E:$E,"Datafono",$F:$F,"Zully")
+SUMIFS($G:$G,$B:$B,B267,$E:$E,"Credishop",$F:$F,"Zully")</f>
        <v>0</v>
      </c>
      <c r="AC267" s="14">
        <f>SUMIFS($G:$G,$B:$B,B267,$E:$E,"Transferencia",$F:$F,"Andrés")
+SUMIFS($G:$G,$B:$B,B267,$E:$E,"Datafono",$F:$F,"Andrés")
+SUMIFS($G:$G,$B:$B,B267,$E:$E,"Credishop",$F:$F,"Andrés")</f>
        <v>0</v>
      </c>
      <c r="AD267" s="14">
        <f>SUMIFS($G:$G,$B:$B,B267,$E:$E,"Transferencia",$F:$F,"Omar")
+SUMIFS($G:$G,$B:$B,B267,$E:$E,"Datafono",$F:$F,"Omar")
+SUMIFS($G:$G,$B:$B,B267,$E:$E,"Credishop",$F:$F,"Omar")</f>
        <v>100000</v>
      </c>
    </row>
    <row r="268" spans="1:30" hidden="1" x14ac:dyDescent="0.25">
      <c r="A268" s="4">
        <v>45754</v>
      </c>
      <c r="B268" s="4" t="s">
        <v>157</v>
      </c>
      <c r="C268" t="s">
        <v>76</v>
      </c>
      <c r="D268">
        <v>1001242653</v>
      </c>
      <c r="E268" t="s">
        <v>7</v>
      </c>
      <c r="F268" t="s">
        <v>13</v>
      </c>
      <c r="G268" s="6">
        <v>500000</v>
      </c>
      <c r="M268" s="11" t="str">
        <f t="shared" si="162"/>
        <v/>
      </c>
      <c r="N268" s="9">
        <f t="shared" si="163"/>
        <v>1063000</v>
      </c>
      <c r="O268" s="9">
        <f t="shared" si="164"/>
        <v>0</v>
      </c>
      <c r="P268" s="9">
        <f t="shared" si="165"/>
        <v>0</v>
      </c>
      <c r="Q268" s="9">
        <f t="shared" si="175"/>
        <v>0</v>
      </c>
      <c r="R268" s="9">
        <f t="shared" si="166"/>
        <v>0</v>
      </c>
      <c r="S268" s="9">
        <f t="shared" si="167"/>
        <v>0</v>
      </c>
      <c r="T268" s="9">
        <f t="shared" si="168"/>
        <v>0</v>
      </c>
      <c r="U268" s="9">
        <f t="shared" si="169"/>
        <v>0</v>
      </c>
      <c r="V268" s="9">
        <f t="shared" si="170"/>
        <v>0</v>
      </c>
      <c r="W268" s="9">
        <f t="shared" si="171"/>
        <v>0</v>
      </c>
      <c r="X268" s="9">
        <f t="shared" si="172"/>
        <v>0</v>
      </c>
      <c r="Y268" s="9">
        <f t="shared" si="173"/>
        <v>0</v>
      </c>
      <c r="Z268" s="9">
        <f t="shared" si="174"/>
        <v>0</v>
      </c>
      <c r="AB268" s="12">
        <f t="shared" si="176"/>
        <v>0</v>
      </c>
      <c r="AC268">
        <f t="shared" si="177"/>
        <v>0</v>
      </c>
      <c r="AD268">
        <f t="shared" si="178"/>
        <v>100000</v>
      </c>
    </row>
    <row r="269" spans="1:30" x14ac:dyDescent="0.25">
      <c r="A269" s="4">
        <v>45761</v>
      </c>
      <c r="B269" s="4" t="s">
        <v>157</v>
      </c>
      <c r="C269" t="s">
        <v>76</v>
      </c>
      <c r="D269">
        <v>1001242653</v>
      </c>
      <c r="E269" t="s">
        <v>7</v>
      </c>
      <c r="F269" t="s">
        <v>13</v>
      </c>
      <c r="G269" s="6">
        <v>563000</v>
      </c>
      <c r="M269" s="11" t="str">
        <f t="shared" si="162"/>
        <v>Mariana Arredondo</v>
      </c>
      <c r="N269" s="9">
        <f t="shared" si="163"/>
        <v>1063000</v>
      </c>
      <c r="O269" s="9">
        <f t="shared" si="164"/>
        <v>0</v>
      </c>
      <c r="P269" s="9">
        <f t="shared" si="165"/>
        <v>0</v>
      </c>
      <c r="Q269" s="9">
        <f t="shared" si="175"/>
        <v>0</v>
      </c>
      <c r="R269" s="9">
        <f t="shared" si="166"/>
        <v>0</v>
      </c>
      <c r="S269" s="9">
        <f t="shared" si="167"/>
        <v>0</v>
      </c>
      <c r="T269" s="9">
        <f t="shared" si="168"/>
        <v>0</v>
      </c>
      <c r="U269" s="9">
        <f t="shared" si="169"/>
        <v>0</v>
      </c>
      <c r="V269" s="9">
        <f t="shared" si="170"/>
        <v>0</v>
      </c>
      <c r="W269" s="9">
        <f t="shared" si="171"/>
        <v>0</v>
      </c>
      <c r="X269" s="9">
        <f t="shared" si="172"/>
        <v>0</v>
      </c>
      <c r="Y269" s="9">
        <f t="shared" si="173"/>
        <v>0</v>
      </c>
      <c r="Z269" s="9">
        <f t="shared" si="174"/>
        <v>0</v>
      </c>
      <c r="AB269" s="14">
        <f t="shared" ref="AB269:AB270" si="179">SUMIFS($G:$G,$B:$B,B269,$E:$E,"Transferencia",$F:$F,"Zully")
+SUMIFS($G:$G,$B:$B,B269,$E:$E,"Datafono",$F:$F,"Zully")
+SUMIFS($G:$G,$B:$B,B269,$E:$E,"Credishop",$F:$F,"Zully")</f>
        <v>0</v>
      </c>
      <c r="AC269" s="14">
        <f t="shared" ref="AC269:AC270" si="180">SUMIFS($G:$G,$B:$B,B269,$E:$E,"Transferencia",$F:$F,"Andrés")
+SUMIFS($G:$G,$B:$B,B269,$E:$E,"Datafono",$F:$F,"Andrés")
+SUMIFS($G:$G,$B:$B,B269,$E:$E,"Credishop",$F:$F,"Andrés")</f>
        <v>0</v>
      </c>
      <c r="AD269" s="14">
        <f t="shared" ref="AD269:AD270" si="181">SUMIFS($G:$G,$B:$B,B269,$E:$E,"Transferencia",$F:$F,"Omar")
+SUMIFS($G:$G,$B:$B,B269,$E:$E,"Datafono",$F:$F,"Omar")
+SUMIFS($G:$G,$B:$B,B269,$E:$E,"Credishop",$F:$F,"Omar")</f>
        <v>0</v>
      </c>
    </row>
    <row r="270" spans="1:30" x14ac:dyDescent="0.25">
      <c r="A270" s="4">
        <v>45703</v>
      </c>
      <c r="B270" s="4" t="s">
        <v>75</v>
      </c>
      <c r="C270" t="s">
        <v>76</v>
      </c>
      <c r="D270">
        <v>1000654630</v>
      </c>
      <c r="E270" t="s">
        <v>7</v>
      </c>
      <c r="F270" t="s">
        <v>13</v>
      </c>
      <c r="G270" s="6">
        <v>683000</v>
      </c>
      <c r="M270" s="11" t="str">
        <f t="shared" si="162"/>
        <v>Mariana Foronda</v>
      </c>
      <c r="N270" s="9">
        <f t="shared" si="163"/>
        <v>683000</v>
      </c>
      <c r="O270" s="9">
        <f t="shared" si="164"/>
        <v>0</v>
      </c>
      <c r="P270" s="9">
        <f t="shared" si="165"/>
        <v>0</v>
      </c>
      <c r="Q270" s="9">
        <f t="shared" si="175"/>
        <v>0</v>
      </c>
      <c r="R270" s="9">
        <f t="shared" si="166"/>
        <v>0</v>
      </c>
      <c r="S270" s="9">
        <f t="shared" si="167"/>
        <v>0</v>
      </c>
      <c r="T270" s="9">
        <f t="shared" si="168"/>
        <v>0</v>
      </c>
      <c r="U270" s="9">
        <f t="shared" si="169"/>
        <v>0</v>
      </c>
      <c r="V270" s="9">
        <f t="shared" si="170"/>
        <v>0</v>
      </c>
      <c r="W270" s="9">
        <f t="shared" si="171"/>
        <v>0</v>
      </c>
      <c r="X270" s="9">
        <f t="shared" si="172"/>
        <v>0</v>
      </c>
      <c r="Y270" s="9">
        <f t="shared" si="173"/>
        <v>0</v>
      </c>
      <c r="Z270" s="9">
        <f t="shared" si="174"/>
        <v>0</v>
      </c>
      <c r="AB270" s="14">
        <f t="shared" si="179"/>
        <v>0</v>
      </c>
      <c r="AC270" s="14">
        <f t="shared" si="180"/>
        <v>0</v>
      </c>
      <c r="AD270" s="14">
        <f t="shared" si="181"/>
        <v>0</v>
      </c>
    </row>
    <row r="271" spans="1:30" hidden="1" x14ac:dyDescent="0.25">
      <c r="A271" s="4">
        <v>45715</v>
      </c>
      <c r="B271" s="4" t="s">
        <v>97</v>
      </c>
      <c r="C271" t="s">
        <v>76</v>
      </c>
      <c r="D271">
        <v>100089994</v>
      </c>
      <c r="E271" t="s">
        <v>8</v>
      </c>
      <c r="F271" t="s">
        <v>14</v>
      </c>
      <c r="G271" s="6">
        <v>500000</v>
      </c>
      <c r="H271" t="s">
        <v>19</v>
      </c>
      <c r="M271" s="11" t="str">
        <f t="shared" si="162"/>
        <v/>
      </c>
      <c r="N271" s="9">
        <f t="shared" si="163"/>
        <v>447000</v>
      </c>
      <c r="O271" s="9">
        <f t="shared" si="164"/>
        <v>500000</v>
      </c>
      <c r="P271" s="9">
        <f t="shared" si="165"/>
        <v>0</v>
      </c>
      <c r="Q271" s="9">
        <f t="shared" si="175"/>
        <v>500000</v>
      </c>
      <c r="R271" s="9">
        <f t="shared" si="166"/>
        <v>0</v>
      </c>
      <c r="S271" s="9">
        <f t="shared" si="167"/>
        <v>0</v>
      </c>
      <c r="T271" s="9">
        <f t="shared" si="168"/>
        <v>0</v>
      </c>
      <c r="U271" s="9">
        <f t="shared" si="169"/>
        <v>0</v>
      </c>
      <c r="V271" s="9">
        <f t="shared" si="170"/>
        <v>0</v>
      </c>
      <c r="W271" s="9">
        <f t="shared" si="171"/>
        <v>0</v>
      </c>
      <c r="X271" s="9">
        <f t="shared" si="172"/>
        <v>0</v>
      </c>
      <c r="Y271" s="9">
        <f t="shared" si="173"/>
        <v>0</v>
      </c>
      <c r="Z271" s="9">
        <f t="shared" si="174"/>
        <v>0</v>
      </c>
      <c r="AB271" s="12">
        <f t="shared" si="176"/>
        <v>0</v>
      </c>
      <c r="AC271">
        <f t="shared" si="177"/>
        <v>500000</v>
      </c>
      <c r="AD271">
        <f t="shared" si="178"/>
        <v>0</v>
      </c>
    </row>
    <row r="272" spans="1:30" hidden="1" x14ac:dyDescent="0.25">
      <c r="A272" s="4">
        <v>45720</v>
      </c>
      <c r="B272" s="4" t="s">
        <v>97</v>
      </c>
      <c r="C272" t="s">
        <v>76</v>
      </c>
      <c r="D272">
        <v>100869994</v>
      </c>
      <c r="E272" t="s">
        <v>7</v>
      </c>
      <c r="F272" t="s">
        <v>13</v>
      </c>
      <c r="G272" s="6">
        <v>180000</v>
      </c>
      <c r="M272" s="11" t="str">
        <f t="shared" si="162"/>
        <v/>
      </c>
      <c r="N272" s="9">
        <f t="shared" si="163"/>
        <v>447000</v>
      </c>
      <c r="O272" s="9">
        <f t="shared" si="164"/>
        <v>500000</v>
      </c>
      <c r="P272" s="9">
        <f t="shared" si="165"/>
        <v>0</v>
      </c>
      <c r="Q272" s="9">
        <f t="shared" si="175"/>
        <v>500000</v>
      </c>
      <c r="R272" s="9">
        <f t="shared" si="166"/>
        <v>0</v>
      </c>
      <c r="S272" s="9">
        <f t="shared" si="167"/>
        <v>0</v>
      </c>
      <c r="T272" s="9">
        <f t="shared" si="168"/>
        <v>0</v>
      </c>
      <c r="U272" s="9">
        <f t="shared" si="169"/>
        <v>0</v>
      </c>
      <c r="V272" s="9">
        <f t="shared" si="170"/>
        <v>0</v>
      </c>
      <c r="W272" s="9">
        <f t="shared" si="171"/>
        <v>0</v>
      </c>
      <c r="X272" s="9">
        <f t="shared" si="172"/>
        <v>0</v>
      </c>
      <c r="Y272" s="9">
        <f t="shared" si="173"/>
        <v>0</v>
      </c>
      <c r="Z272" s="9">
        <f t="shared" si="174"/>
        <v>0</v>
      </c>
      <c r="AB272" s="12">
        <f t="shared" si="176"/>
        <v>0</v>
      </c>
      <c r="AC272">
        <f t="shared" si="177"/>
        <v>500000</v>
      </c>
      <c r="AD272">
        <f t="shared" si="178"/>
        <v>0</v>
      </c>
    </row>
    <row r="273" spans="1:30" x14ac:dyDescent="0.25">
      <c r="A273" s="4">
        <v>45726</v>
      </c>
      <c r="B273" s="4" t="s">
        <v>97</v>
      </c>
      <c r="C273" t="s">
        <v>76</v>
      </c>
      <c r="D273">
        <v>1000869994</v>
      </c>
      <c r="E273" t="s">
        <v>7</v>
      </c>
      <c r="F273" t="s">
        <v>13</v>
      </c>
      <c r="G273" s="6">
        <v>267000</v>
      </c>
      <c r="M273" s="11" t="str">
        <f t="shared" si="162"/>
        <v>Mariana Restrepo</v>
      </c>
      <c r="N273" s="9">
        <f t="shared" si="163"/>
        <v>447000</v>
      </c>
      <c r="O273" s="9">
        <f t="shared" si="164"/>
        <v>500000</v>
      </c>
      <c r="P273" s="9">
        <f t="shared" si="165"/>
        <v>0</v>
      </c>
      <c r="Q273" s="9">
        <f t="shared" si="175"/>
        <v>500000</v>
      </c>
      <c r="R273" s="9">
        <f t="shared" si="166"/>
        <v>0</v>
      </c>
      <c r="S273" s="9">
        <f t="shared" si="167"/>
        <v>0</v>
      </c>
      <c r="T273" s="9">
        <f t="shared" si="168"/>
        <v>0</v>
      </c>
      <c r="U273" s="9">
        <f t="shared" si="169"/>
        <v>0</v>
      </c>
      <c r="V273" s="9">
        <f t="shared" si="170"/>
        <v>0</v>
      </c>
      <c r="W273" s="9">
        <f t="shared" si="171"/>
        <v>0</v>
      </c>
      <c r="X273" s="9">
        <f t="shared" si="172"/>
        <v>0</v>
      </c>
      <c r="Y273" s="9">
        <f t="shared" si="173"/>
        <v>0</v>
      </c>
      <c r="Z273" s="9">
        <f t="shared" si="174"/>
        <v>0</v>
      </c>
      <c r="AB273" s="14">
        <f t="shared" ref="AB273:AB274" si="182">SUMIFS($G:$G,$B:$B,B273,$E:$E,"Transferencia",$F:$F,"Zully")
+SUMIFS($G:$G,$B:$B,B273,$E:$E,"Datafono",$F:$F,"Zully")
+SUMIFS($G:$G,$B:$B,B273,$E:$E,"Credishop",$F:$F,"Zully")</f>
        <v>0</v>
      </c>
      <c r="AC273" s="14">
        <f t="shared" ref="AC273:AC274" si="183">SUMIFS($G:$G,$B:$B,B273,$E:$E,"Transferencia",$F:$F,"Andrés")
+SUMIFS($G:$G,$B:$B,B273,$E:$E,"Datafono",$F:$F,"Andrés")
+SUMIFS($G:$G,$B:$B,B273,$E:$E,"Credishop",$F:$F,"Andrés")</f>
        <v>500000</v>
      </c>
      <c r="AD273" s="14">
        <f t="shared" ref="AD273:AD274" si="184">SUMIFS($G:$G,$B:$B,B273,$E:$E,"Transferencia",$F:$F,"Omar")
+SUMIFS($G:$G,$B:$B,B273,$E:$E,"Datafono",$F:$F,"Omar")
+SUMIFS($G:$G,$B:$B,B273,$E:$E,"Credishop",$F:$F,"Omar")</f>
        <v>0</v>
      </c>
    </row>
    <row r="274" spans="1:30" x14ac:dyDescent="0.25">
      <c r="A274" s="4">
        <v>45759</v>
      </c>
      <c r="B274" s="4" t="s">
        <v>164</v>
      </c>
      <c r="C274" t="s">
        <v>76</v>
      </c>
      <c r="D274">
        <v>128450140</v>
      </c>
      <c r="E274" t="s">
        <v>7</v>
      </c>
      <c r="F274" t="s">
        <v>13</v>
      </c>
      <c r="G274" s="6">
        <v>980000</v>
      </c>
      <c r="M274" s="11" t="str">
        <f t="shared" si="162"/>
        <v>Mariluz Echeverri</v>
      </c>
      <c r="N274" s="9">
        <f t="shared" si="163"/>
        <v>980000</v>
      </c>
      <c r="O274" s="9">
        <f t="shared" si="164"/>
        <v>0</v>
      </c>
      <c r="P274" s="9">
        <f t="shared" si="165"/>
        <v>0</v>
      </c>
      <c r="Q274" s="9">
        <f t="shared" si="175"/>
        <v>0</v>
      </c>
      <c r="R274" s="9">
        <f t="shared" si="166"/>
        <v>0</v>
      </c>
      <c r="S274" s="9">
        <f t="shared" si="167"/>
        <v>0</v>
      </c>
      <c r="T274" s="9">
        <f t="shared" si="168"/>
        <v>0</v>
      </c>
      <c r="U274" s="9">
        <f t="shared" si="169"/>
        <v>0</v>
      </c>
      <c r="V274" s="9">
        <f t="shared" si="170"/>
        <v>0</v>
      </c>
      <c r="W274" s="9">
        <f t="shared" si="171"/>
        <v>0</v>
      </c>
      <c r="X274" s="9">
        <f t="shared" si="172"/>
        <v>0</v>
      </c>
      <c r="Y274" s="9">
        <f t="shared" si="173"/>
        <v>0</v>
      </c>
      <c r="Z274" s="9">
        <f t="shared" si="174"/>
        <v>0</v>
      </c>
      <c r="AB274" s="14">
        <f t="shared" si="182"/>
        <v>0</v>
      </c>
      <c r="AC274" s="14">
        <f t="shared" si="183"/>
        <v>0</v>
      </c>
      <c r="AD274" s="14">
        <f t="shared" si="184"/>
        <v>0</v>
      </c>
    </row>
    <row r="275" spans="1:30" hidden="1" x14ac:dyDescent="0.25">
      <c r="A275" s="4">
        <v>45719</v>
      </c>
      <c r="B275" s="4" t="s">
        <v>103</v>
      </c>
      <c r="C275" t="s">
        <v>76</v>
      </c>
      <c r="D275">
        <v>43545845</v>
      </c>
      <c r="E275" t="s">
        <v>7</v>
      </c>
      <c r="F275" t="s">
        <v>13</v>
      </c>
      <c r="G275" s="6">
        <v>1100000</v>
      </c>
      <c r="M275" s="11" t="str">
        <f t="shared" si="162"/>
        <v/>
      </c>
      <c r="N275" s="9">
        <f t="shared" si="163"/>
        <v>3422000</v>
      </c>
      <c r="O275" s="9">
        <f t="shared" si="164"/>
        <v>0</v>
      </c>
      <c r="P275" s="9">
        <f t="shared" si="165"/>
        <v>0</v>
      </c>
      <c r="Q275" s="9">
        <f t="shared" si="175"/>
        <v>0</v>
      </c>
      <c r="R275" s="9">
        <f t="shared" si="166"/>
        <v>0</v>
      </c>
      <c r="S275" s="9">
        <f t="shared" si="167"/>
        <v>0</v>
      </c>
      <c r="T275" s="9">
        <f t="shared" si="168"/>
        <v>0</v>
      </c>
      <c r="U275" s="9">
        <f t="shared" si="169"/>
        <v>0</v>
      </c>
      <c r="V275" s="9">
        <f t="shared" si="170"/>
        <v>0</v>
      </c>
      <c r="W275" s="9">
        <f t="shared" si="171"/>
        <v>0</v>
      </c>
      <c r="X275" s="9">
        <f t="shared" si="172"/>
        <v>0</v>
      </c>
      <c r="Y275" s="9">
        <f t="shared" si="173"/>
        <v>0</v>
      </c>
      <c r="Z275" s="9">
        <f t="shared" si="174"/>
        <v>0</v>
      </c>
      <c r="AB275" s="12">
        <f t="shared" si="176"/>
        <v>0</v>
      </c>
      <c r="AC275">
        <f t="shared" si="177"/>
        <v>0</v>
      </c>
      <c r="AD275">
        <f t="shared" si="178"/>
        <v>0</v>
      </c>
    </row>
    <row r="276" spans="1:30" hidden="1" x14ac:dyDescent="0.25">
      <c r="A276" s="4">
        <v>45721</v>
      </c>
      <c r="B276" s="4" t="s">
        <v>103</v>
      </c>
      <c r="C276" t="s">
        <v>76</v>
      </c>
      <c r="D276">
        <v>43545845</v>
      </c>
      <c r="E276" t="s">
        <v>7</v>
      </c>
      <c r="F276" t="s">
        <v>13</v>
      </c>
      <c r="G276" s="6">
        <v>530000</v>
      </c>
      <c r="M276" s="11" t="str">
        <f t="shared" si="162"/>
        <v/>
      </c>
      <c r="N276" s="9">
        <f t="shared" si="163"/>
        <v>3422000</v>
      </c>
      <c r="O276" s="9">
        <f t="shared" si="164"/>
        <v>0</v>
      </c>
      <c r="P276" s="9">
        <f t="shared" si="165"/>
        <v>0</v>
      </c>
      <c r="Q276" s="9">
        <f t="shared" si="175"/>
        <v>0</v>
      </c>
      <c r="R276" s="9">
        <f t="shared" si="166"/>
        <v>0</v>
      </c>
      <c r="S276" s="9">
        <f t="shared" si="167"/>
        <v>0</v>
      </c>
      <c r="T276" s="9">
        <f t="shared" si="168"/>
        <v>0</v>
      </c>
      <c r="U276" s="9">
        <f t="shared" si="169"/>
        <v>0</v>
      </c>
      <c r="V276" s="9">
        <f t="shared" si="170"/>
        <v>0</v>
      </c>
      <c r="W276" s="9">
        <f t="shared" si="171"/>
        <v>0</v>
      </c>
      <c r="X276" s="9">
        <f t="shared" si="172"/>
        <v>0</v>
      </c>
      <c r="Y276" s="9">
        <f t="shared" si="173"/>
        <v>0</v>
      </c>
      <c r="Z276" s="9">
        <f t="shared" si="174"/>
        <v>0</v>
      </c>
      <c r="AB276" s="12">
        <f t="shared" si="176"/>
        <v>0</v>
      </c>
      <c r="AC276">
        <f t="shared" si="177"/>
        <v>0</v>
      </c>
      <c r="AD276">
        <f t="shared" si="178"/>
        <v>0</v>
      </c>
    </row>
    <row r="277" spans="1:30" hidden="1" x14ac:dyDescent="0.25">
      <c r="A277" s="4">
        <v>45721</v>
      </c>
      <c r="B277" s="4" t="s">
        <v>103</v>
      </c>
      <c r="C277" t="s">
        <v>76</v>
      </c>
      <c r="D277">
        <v>43545845</v>
      </c>
      <c r="E277" t="s">
        <v>7</v>
      </c>
      <c r="F277" t="s">
        <v>13</v>
      </c>
      <c r="G277" s="6">
        <v>870000</v>
      </c>
      <c r="M277" s="11" t="str">
        <f t="shared" si="162"/>
        <v/>
      </c>
      <c r="N277" s="9">
        <f t="shared" si="163"/>
        <v>3422000</v>
      </c>
      <c r="O277" s="9">
        <f t="shared" si="164"/>
        <v>0</v>
      </c>
      <c r="P277" s="9">
        <f t="shared" si="165"/>
        <v>0</v>
      </c>
      <c r="Q277" s="9">
        <f t="shared" si="175"/>
        <v>0</v>
      </c>
      <c r="R277" s="9">
        <f t="shared" si="166"/>
        <v>0</v>
      </c>
      <c r="S277" s="9">
        <f t="shared" si="167"/>
        <v>0</v>
      </c>
      <c r="T277" s="9">
        <f t="shared" si="168"/>
        <v>0</v>
      </c>
      <c r="U277" s="9">
        <f t="shared" si="169"/>
        <v>0</v>
      </c>
      <c r="V277" s="9">
        <f t="shared" si="170"/>
        <v>0</v>
      </c>
      <c r="W277" s="9">
        <f t="shared" si="171"/>
        <v>0</v>
      </c>
      <c r="X277" s="9">
        <f t="shared" si="172"/>
        <v>0</v>
      </c>
      <c r="Y277" s="9">
        <f t="shared" si="173"/>
        <v>0</v>
      </c>
      <c r="Z277" s="9">
        <f t="shared" si="174"/>
        <v>0</v>
      </c>
      <c r="AB277" s="12">
        <f t="shared" si="176"/>
        <v>0</v>
      </c>
      <c r="AC277">
        <f t="shared" si="177"/>
        <v>0</v>
      </c>
      <c r="AD277">
        <f t="shared" si="178"/>
        <v>0</v>
      </c>
    </row>
    <row r="278" spans="1:30" hidden="1" x14ac:dyDescent="0.25">
      <c r="A278" s="4">
        <v>45727</v>
      </c>
      <c r="B278" s="4" t="s">
        <v>103</v>
      </c>
      <c r="C278" t="s">
        <v>76</v>
      </c>
      <c r="D278">
        <v>43545845</v>
      </c>
      <c r="E278" t="s">
        <v>7</v>
      </c>
      <c r="F278" t="s">
        <v>13</v>
      </c>
      <c r="G278" s="6">
        <v>500000</v>
      </c>
      <c r="M278" s="11" t="str">
        <f t="shared" si="162"/>
        <v/>
      </c>
      <c r="N278" s="9">
        <f t="shared" si="163"/>
        <v>3422000</v>
      </c>
      <c r="O278" s="9">
        <f t="shared" si="164"/>
        <v>0</v>
      </c>
      <c r="P278" s="9">
        <f t="shared" si="165"/>
        <v>0</v>
      </c>
      <c r="Q278" s="9">
        <f t="shared" si="175"/>
        <v>0</v>
      </c>
      <c r="R278" s="9">
        <f t="shared" si="166"/>
        <v>0</v>
      </c>
      <c r="S278" s="9">
        <f t="shared" si="167"/>
        <v>0</v>
      </c>
      <c r="T278" s="9">
        <f t="shared" si="168"/>
        <v>0</v>
      </c>
      <c r="U278" s="9">
        <f t="shared" si="169"/>
        <v>0</v>
      </c>
      <c r="V278" s="9">
        <f t="shared" si="170"/>
        <v>0</v>
      </c>
      <c r="W278" s="9">
        <f t="shared" si="171"/>
        <v>0</v>
      </c>
      <c r="X278" s="9">
        <f t="shared" si="172"/>
        <v>0</v>
      </c>
      <c r="Y278" s="9">
        <f t="shared" si="173"/>
        <v>0</v>
      </c>
      <c r="Z278" s="9">
        <f t="shared" si="174"/>
        <v>0</v>
      </c>
      <c r="AB278" s="12">
        <f t="shared" si="176"/>
        <v>0</v>
      </c>
      <c r="AC278">
        <f t="shared" si="177"/>
        <v>0</v>
      </c>
      <c r="AD278">
        <f t="shared" si="178"/>
        <v>0</v>
      </c>
    </row>
    <row r="279" spans="1:30" hidden="1" x14ac:dyDescent="0.25">
      <c r="A279" s="4">
        <v>45730</v>
      </c>
      <c r="B279" s="4" t="s">
        <v>103</v>
      </c>
      <c r="C279" t="s">
        <v>76</v>
      </c>
      <c r="D279">
        <v>43545845</v>
      </c>
      <c r="E279" t="s">
        <v>7</v>
      </c>
      <c r="F279" t="s">
        <v>13</v>
      </c>
      <c r="G279" s="6">
        <v>290000</v>
      </c>
      <c r="M279" s="11" t="str">
        <f t="shared" si="162"/>
        <v/>
      </c>
      <c r="N279" s="9">
        <f t="shared" si="163"/>
        <v>3422000</v>
      </c>
      <c r="O279" s="9">
        <f t="shared" si="164"/>
        <v>0</v>
      </c>
      <c r="P279" s="9">
        <f t="shared" si="165"/>
        <v>0</v>
      </c>
      <c r="Q279" s="9">
        <f t="shared" si="175"/>
        <v>0</v>
      </c>
      <c r="R279" s="9">
        <f t="shared" si="166"/>
        <v>0</v>
      </c>
      <c r="S279" s="9">
        <f t="shared" si="167"/>
        <v>0</v>
      </c>
      <c r="T279" s="9">
        <f t="shared" si="168"/>
        <v>0</v>
      </c>
      <c r="U279" s="9">
        <f t="shared" si="169"/>
        <v>0</v>
      </c>
      <c r="V279" s="9">
        <f t="shared" si="170"/>
        <v>0</v>
      </c>
      <c r="W279" s="9">
        <f t="shared" si="171"/>
        <v>0</v>
      </c>
      <c r="X279" s="9">
        <f t="shared" si="172"/>
        <v>0</v>
      </c>
      <c r="Y279" s="9">
        <f t="shared" si="173"/>
        <v>0</v>
      </c>
      <c r="Z279" s="9">
        <f t="shared" si="174"/>
        <v>0</v>
      </c>
      <c r="AB279" s="12">
        <f t="shared" si="176"/>
        <v>0</v>
      </c>
      <c r="AC279">
        <f t="shared" si="177"/>
        <v>0</v>
      </c>
      <c r="AD279">
        <f t="shared" si="178"/>
        <v>0</v>
      </c>
    </row>
    <row r="280" spans="1:30" x14ac:dyDescent="0.25">
      <c r="A280" s="4">
        <v>45800</v>
      </c>
      <c r="B280" s="4" t="s">
        <v>103</v>
      </c>
      <c r="C280" t="s">
        <v>76</v>
      </c>
      <c r="D280">
        <v>43545845</v>
      </c>
      <c r="E280" t="s">
        <v>7</v>
      </c>
      <c r="F280" t="s">
        <v>13</v>
      </c>
      <c r="G280" s="6">
        <v>132000</v>
      </c>
      <c r="M280" s="11" t="str">
        <f t="shared" si="162"/>
        <v>Marina Correa</v>
      </c>
      <c r="N280" s="9">
        <f t="shared" si="163"/>
        <v>3422000</v>
      </c>
      <c r="O280" s="9">
        <f t="shared" si="164"/>
        <v>0</v>
      </c>
      <c r="P280" s="9">
        <f t="shared" si="165"/>
        <v>0</v>
      </c>
      <c r="Q280" s="9">
        <f t="shared" si="175"/>
        <v>0</v>
      </c>
      <c r="R280" s="9">
        <f t="shared" si="166"/>
        <v>0</v>
      </c>
      <c r="S280" s="9">
        <f t="shared" si="167"/>
        <v>0</v>
      </c>
      <c r="T280" s="9">
        <f t="shared" si="168"/>
        <v>0</v>
      </c>
      <c r="U280" s="9">
        <f t="shared" si="169"/>
        <v>0</v>
      </c>
      <c r="V280" s="9">
        <f t="shared" si="170"/>
        <v>0</v>
      </c>
      <c r="W280" s="9">
        <f t="shared" si="171"/>
        <v>0</v>
      </c>
      <c r="X280" s="9">
        <f t="shared" si="172"/>
        <v>0</v>
      </c>
      <c r="Y280" s="9">
        <f t="shared" si="173"/>
        <v>0</v>
      </c>
      <c r="Z280" s="9">
        <f t="shared" si="174"/>
        <v>0</v>
      </c>
      <c r="AB280" s="14">
        <f>SUMIFS($G:$G,$B:$B,B280,$E:$E,"Transferencia",$F:$F,"Zully")
+SUMIFS($G:$G,$B:$B,B280,$E:$E,"Datafono",$F:$F,"Zully")
+SUMIFS($G:$G,$B:$B,B280,$E:$E,"Credishop",$F:$F,"Zully")</f>
        <v>0</v>
      </c>
      <c r="AC280" s="14">
        <f>SUMIFS($G:$G,$B:$B,B280,$E:$E,"Transferencia",$F:$F,"Andrés")
+SUMIFS($G:$G,$B:$B,B280,$E:$E,"Datafono",$F:$F,"Andrés")
+SUMIFS($G:$G,$B:$B,B280,$E:$E,"Credishop",$F:$F,"Andrés")</f>
        <v>0</v>
      </c>
      <c r="AD280" s="14">
        <f>SUMIFS($G:$G,$B:$B,B280,$E:$E,"Transferencia",$F:$F,"Omar")
+SUMIFS($G:$G,$B:$B,B280,$E:$E,"Datafono",$F:$F,"Omar")
+SUMIFS($G:$G,$B:$B,B280,$E:$E,"Credishop",$F:$F,"Omar")</f>
        <v>0</v>
      </c>
    </row>
    <row r="281" spans="1:30" hidden="1" x14ac:dyDescent="0.25">
      <c r="A281" s="4">
        <v>45707</v>
      </c>
      <c r="B281" s="4" t="s">
        <v>80</v>
      </c>
      <c r="C281" t="s">
        <v>76</v>
      </c>
      <c r="D281">
        <v>25080756</v>
      </c>
      <c r="E281" t="s">
        <v>7</v>
      </c>
      <c r="F281" t="s">
        <v>13</v>
      </c>
      <c r="G281" s="6">
        <v>70000</v>
      </c>
      <c r="M281" s="11" t="str">
        <f t="shared" si="162"/>
        <v/>
      </c>
      <c r="N281" s="9">
        <f t="shared" si="163"/>
        <v>70000</v>
      </c>
      <c r="O281" s="9">
        <f t="shared" si="164"/>
        <v>608000</v>
      </c>
      <c r="P281" s="9">
        <f t="shared" si="165"/>
        <v>0</v>
      </c>
      <c r="Q281" s="9">
        <f t="shared" si="175"/>
        <v>0</v>
      </c>
      <c r="R281" s="9">
        <f t="shared" si="166"/>
        <v>0</v>
      </c>
      <c r="S281" s="9">
        <f t="shared" si="167"/>
        <v>0</v>
      </c>
      <c r="T281" s="9">
        <f t="shared" si="168"/>
        <v>608000</v>
      </c>
      <c r="U281" s="9">
        <f t="shared" si="169"/>
        <v>0</v>
      </c>
      <c r="V281" s="9">
        <f t="shared" si="170"/>
        <v>0</v>
      </c>
      <c r="W281" s="9">
        <f t="shared" si="171"/>
        <v>0</v>
      </c>
      <c r="X281" s="9">
        <f t="shared" si="172"/>
        <v>0</v>
      </c>
      <c r="Y281" s="9">
        <f t="shared" si="173"/>
        <v>0</v>
      </c>
      <c r="Z281" s="9">
        <f t="shared" si="174"/>
        <v>0</v>
      </c>
      <c r="AB281" s="12">
        <f t="shared" si="176"/>
        <v>0</v>
      </c>
      <c r="AC281">
        <f t="shared" si="177"/>
        <v>0</v>
      </c>
      <c r="AD281">
        <f t="shared" si="178"/>
        <v>0</v>
      </c>
    </row>
    <row r="282" spans="1:30" hidden="1" x14ac:dyDescent="0.25">
      <c r="A282" s="4">
        <v>45745</v>
      </c>
      <c r="B282" s="4" t="s">
        <v>80</v>
      </c>
      <c r="C282" t="s">
        <v>76</v>
      </c>
      <c r="D282">
        <v>25080756</v>
      </c>
      <c r="E282" t="s">
        <v>8</v>
      </c>
      <c r="F282" t="s">
        <v>119</v>
      </c>
      <c r="G282" s="6">
        <v>200000</v>
      </c>
      <c r="H282" t="s">
        <v>19</v>
      </c>
      <c r="M282" s="11" t="str">
        <f t="shared" si="162"/>
        <v/>
      </c>
      <c r="N282" s="9">
        <f t="shared" si="163"/>
        <v>70000</v>
      </c>
      <c r="O282" s="9">
        <f t="shared" si="164"/>
        <v>608000</v>
      </c>
      <c r="P282" s="9">
        <f t="shared" si="165"/>
        <v>0</v>
      </c>
      <c r="Q282" s="9">
        <f t="shared" si="175"/>
        <v>0</v>
      </c>
      <c r="R282" s="9">
        <f t="shared" si="166"/>
        <v>0</v>
      </c>
      <c r="S282" s="9">
        <f t="shared" si="167"/>
        <v>0</v>
      </c>
      <c r="T282" s="9">
        <f t="shared" si="168"/>
        <v>608000</v>
      </c>
      <c r="U282" s="9">
        <f t="shared" si="169"/>
        <v>0</v>
      </c>
      <c r="V282" s="9">
        <f t="shared" si="170"/>
        <v>0</v>
      </c>
      <c r="W282" s="9">
        <f t="shared" si="171"/>
        <v>0</v>
      </c>
      <c r="X282" s="9">
        <f t="shared" si="172"/>
        <v>0</v>
      </c>
      <c r="Y282" s="9">
        <f t="shared" si="173"/>
        <v>0</v>
      </c>
      <c r="Z282" s="9">
        <f t="shared" si="174"/>
        <v>0</v>
      </c>
      <c r="AB282" s="12">
        <f t="shared" si="176"/>
        <v>0</v>
      </c>
      <c r="AC282">
        <f t="shared" si="177"/>
        <v>0</v>
      </c>
      <c r="AD282">
        <f t="shared" si="178"/>
        <v>0</v>
      </c>
    </row>
    <row r="283" spans="1:30" hidden="1" x14ac:dyDescent="0.25">
      <c r="A283" s="4">
        <v>45752</v>
      </c>
      <c r="B283" s="4" t="s">
        <v>80</v>
      </c>
      <c r="C283" t="s">
        <v>76</v>
      </c>
      <c r="D283">
        <v>25080756</v>
      </c>
      <c r="E283" t="s">
        <v>8</v>
      </c>
      <c r="F283" t="s">
        <v>119</v>
      </c>
      <c r="G283" s="6">
        <v>90000</v>
      </c>
      <c r="H283" t="s">
        <v>19</v>
      </c>
      <c r="M283" s="11" t="str">
        <f t="shared" si="162"/>
        <v/>
      </c>
      <c r="N283" s="9">
        <f t="shared" si="163"/>
        <v>70000</v>
      </c>
      <c r="O283" s="9">
        <f t="shared" si="164"/>
        <v>608000</v>
      </c>
      <c r="P283" s="9">
        <f t="shared" si="165"/>
        <v>0</v>
      </c>
      <c r="Q283" s="9">
        <f t="shared" si="175"/>
        <v>0</v>
      </c>
      <c r="R283" s="9">
        <f t="shared" si="166"/>
        <v>0</v>
      </c>
      <c r="S283" s="9">
        <f t="shared" si="167"/>
        <v>0</v>
      </c>
      <c r="T283" s="9">
        <f t="shared" si="168"/>
        <v>608000</v>
      </c>
      <c r="U283" s="9">
        <f t="shared" si="169"/>
        <v>0</v>
      </c>
      <c r="V283" s="9">
        <f t="shared" si="170"/>
        <v>0</v>
      </c>
      <c r="W283" s="9">
        <f t="shared" si="171"/>
        <v>0</v>
      </c>
      <c r="X283" s="9">
        <f t="shared" si="172"/>
        <v>0</v>
      </c>
      <c r="Y283" s="9">
        <f t="shared" si="173"/>
        <v>0</v>
      </c>
      <c r="Z283" s="9">
        <f t="shared" si="174"/>
        <v>0</v>
      </c>
      <c r="AB283" s="12">
        <f t="shared" si="176"/>
        <v>0</v>
      </c>
      <c r="AC283">
        <f t="shared" si="177"/>
        <v>0</v>
      </c>
      <c r="AD283">
        <f t="shared" si="178"/>
        <v>608000</v>
      </c>
    </row>
    <row r="284" spans="1:30" hidden="1" x14ac:dyDescent="0.25">
      <c r="A284" s="4">
        <v>45780</v>
      </c>
      <c r="B284" s="4" t="s">
        <v>80</v>
      </c>
      <c r="C284" t="s">
        <v>76</v>
      </c>
      <c r="D284">
        <v>25080756</v>
      </c>
      <c r="E284" t="s">
        <v>8</v>
      </c>
      <c r="F284" t="s">
        <v>119</v>
      </c>
      <c r="G284" s="6">
        <v>265000</v>
      </c>
      <c r="H284" t="s">
        <v>19</v>
      </c>
      <c r="M284" s="11" t="str">
        <f t="shared" si="162"/>
        <v/>
      </c>
      <c r="N284" s="9">
        <f t="shared" si="163"/>
        <v>70000</v>
      </c>
      <c r="O284" s="9">
        <f t="shared" si="164"/>
        <v>608000</v>
      </c>
      <c r="P284" s="9">
        <f t="shared" si="165"/>
        <v>0</v>
      </c>
      <c r="Q284" s="9">
        <f t="shared" si="175"/>
        <v>0</v>
      </c>
      <c r="R284" s="9">
        <f t="shared" si="166"/>
        <v>0</v>
      </c>
      <c r="S284" s="9">
        <f t="shared" si="167"/>
        <v>0</v>
      </c>
      <c r="T284" s="9">
        <f t="shared" si="168"/>
        <v>608000</v>
      </c>
      <c r="U284" s="9">
        <f t="shared" si="169"/>
        <v>0</v>
      </c>
      <c r="V284" s="9">
        <f t="shared" si="170"/>
        <v>0</v>
      </c>
      <c r="W284" s="9">
        <f t="shared" si="171"/>
        <v>0</v>
      </c>
      <c r="X284" s="9">
        <f t="shared" si="172"/>
        <v>0</v>
      </c>
      <c r="Y284" s="9">
        <f t="shared" si="173"/>
        <v>0</v>
      </c>
      <c r="Z284" s="9">
        <f t="shared" si="174"/>
        <v>0</v>
      </c>
      <c r="AB284" s="12">
        <f t="shared" si="176"/>
        <v>0</v>
      </c>
      <c r="AC284">
        <f t="shared" si="177"/>
        <v>0</v>
      </c>
      <c r="AD284">
        <f t="shared" si="178"/>
        <v>608000</v>
      </c>
    </row>
    <row r="285" spans="1:30" x14ac:dyDescent="0.25">
      <c r="A285" s="4">
        <v>45787</v>
      </c>
      <c r="B285" s="4" t="s">
        <v>80</v>
      </c>
      <c r="C285" t="s">
        <v>76</v>
      </c>
      <c r="D285">
        <v>25080756</v>
      </c>
      <c r="E285" t="s">
        <v>8</v>
      </c>
      <c r="F285" t="s">
        <v>119</v>
      </c>
      <c r="G285" s="6">
        <v>53000</v>
      </c>
      <c r="H285" t="s">
        <v>19</v>
      </c>
      <c r="M285" s="11" t="str">
        <f t="shared" si="162"/>
        <v>Martha Liliana Holguin</v>
      </c>
      <c r="N285" s="9">
        <f t="shared" si="163"/>
        <v>70000</v>
      </c>
      <c r="O285" s="9">
        <f t="shared" si="164"/>
        <v>608000</v>
      </c>
      <c r="P285" s="9">
        <f t="shared" si="165"/>
        <v>0</v>
      </c>
      <c r="Q285" s="9">
        <f t="shared" si="175"/>
        <v>0</v>
      </c>
      <c r="R285" s="9">
        <f t="shared" si="166"/>
        <v>0</v>
      </c>
      <c r="S285" s="9">
        <f t="shared" si="167"/>
        <v>0</v>
      </c>
      <c r="T285" s="9">
        <f t="shared" si="168"/>
        <v>608000</v>
      </c>
      <c r="U285" s="9">
        <f t="shared" si="169"/>
        <v>0</v>
      </c>
      <c r="V285" s="9">
        <f t="shared" si="170"/>
        <v>0</v>
      </c>
      <c r="W285" s="9">
        <f t="shared" si="171"/>
        <v>0</v>
      </c>
      <c r="X285" s="9">
        <f t="shared" si="172"/>
        <v>0</v>
      </c>
      <c r="Y285" s="9">
        <f t="shared" si="173"/>
        <v>0</v>
      </c>
      <c r="Z285" s="9">
        <f t="shared" si="174"/>
        <v>0</v>
      </c>
      <c r="AB285" s="14">
        <f>SUMIFS($G:$G,$B:$B,B285,$E:$E,"Transferencia",$F:$F,"Zully")
+SUMIFS($G:$G,$B:$B,B285,$E:$E,"Datafono",$F:$F,"Zully")
+SUMIFS($G:$G,$B:$B,B285,$E:$E,"Credishop",$F:$F,"Zully")</f>
        <v>0</v>
      </c>
      <c r="AC285" s="14">
        <f>SUMIFS($G:$G,$B:$B,B285,$E:$E,"Transferencia",$F:$F,"Andrés")
+SUMIFS($G:$G,$B:$B,B285,$E:$E,"Datafono",$F:$F,"Andrés")
+SUMIFS($G:$G,$B:$B,B285,$E:$E,"Credishop",$F:$F,"Andrés")</f>
        <v>0</v>
      </c>
      <c r="AD285" s="14">
        <f>SUMIFS($G:$G,$B:$B,B285,$E:$E,"Transferencia",$F:$F,"Omar")
+SUMIFS($G:$G,$B:$B,B285,$E:$E,"Datafono",$F:$F,"Omar")
+SUMIFS($G:$G,$B:$B,B285,$E:$E,"Credishop",$F:$F,"Omar")</f>
        <v>608000</v>
      </c>
    </row>
    <row r="286" spans="1:30" hidden="1" x14ac:dyDescent="0.25">
      <c r="A286" s="4">
        <v>45708</v>
      </c>
      <c r="B286" s="4" t="s">
        <v>82</v>
      </c>
      <c r="C286" t="s">
        <v>74</v>
      </c>
      <c r="D286">
        <v>1015256</v>
      </c>
      <c r="E286" t="s">
        <v>8</v>
      </c>
      <c r="F286" t="s">
        <v>14</v>
      </c>
      <c r="G286" s="6">
        <v>299000</v>
      </c>
      <c r="H286" t="s">
        <v>19</v>
      </c>
      <c r="M286" s="11" t="str">
        <f t="shared" si="162"/>
        <v/>
      </c>
      <c r="N286" s="9">
        <f t="shared" si="163"/>
        <v>0</v>
      </c>
      <c r="O286" s="9">
        <f t="shared" si="164"/>
        <v>598000</v>
      </c>
      <c r="P286" s="9">
        <f t="shared" si="165"/>
        <v>0</v>
      </c>
      <c r="Q286" s="9">
        <f t="shared" si="175"/>
        <v>598000</v>
      </c>
      <c r="R286" s="9">
        <f t="shared" si="166"/>
        <v>0</v>
      </c>
      <c r="S286" s="9">
        <f t="shared" si="167"/>
        <v>0</v>
      </c>
      <c r="T286" s="9">
        <f t="shared" si="168"/>
        <v>0</v>
      </c>
      <c r="U286" s="9">
        <f t="shared" si="169"/>
        <v>0</v>
      </c>
      <c r="V286" s="9">
        <f t="shared" si="170"/>
        <v>0</v>
      </c>
      <c r="W286" s="9">
        <f t="shared" si="171"/>
        <v>0</v>
      </c>
      <c r="X286" s="9">
        <f t="shared" si="172"/>
        <v>0</v>
      </c>
      <c r="Y286" s="9">
        <f t="shared" si="173"/>
        <v>0</v>
      </c>
      <c r="Z286" s="9">
        <f t="shared" si="174"/>
        <v>0</v>
      </c>
      <c r="AB286" s="12">
        <f t="shared" si="176"/>
        <v>0</v>
      </c>
      <c r="AC286">
        <f t="shared" si="177"/>
        <v>598000</v>
      </c>
      <c r="AD286">
        <f t="shared" si="178"/>
        <v>608000</v>
      </c>
    </row>
    <row r="287" spans="1:30" x14ac:dyDescent="0.25">
      <c r="A287" s="4">
        <v>45712</v>
      </c>
      <c r="B287" s="4" t="s">
        <v>82</v>
      </c>
      <c r="C287" t="s">
        <v>74</v>
      </c>
      <c r="D287">
        <v>1015256</v>
      </c>
      <c r="E287" t="s">
        <v>8</v>
      </c>
      <c r="F287" t="s">
        <v>14</v>
      </c>
      <c r="G287" s="6">
        <v>299000</v>
      </c>
      <c r="H287" t="s">
        <v>19</v>
      </c>
      <c r="M287" s="11" t="str">
        <f t="shared" si="162"/>
        <v>Maryoly Josefina Algarin</v>
      </c>
      <c r="N287" s="9">
        <f t="shared" si="163"/>
        <v>0</v>
      </c>
      <c r="O287" s="9">
        <f t="shared" si="164"/>
        <v>598000</v>
      </c>
      <c r="P287" s="9">
        <f t="shared" si="165"/>
        <v>0</v>
      </c>
      <c r="Q287" s="9">
        <f t="shared" si="175"/>
        <v>598000</v>
      </c>
      <c r="R287" s="9">
        <f t="shared" si="166"/>
        <v>0</v>
      </c>
      <c r="S287" s="9">
        <f t="shared" si="167"/>
        <v>0</v>
      </c>
      <c r="T287" s="9">
        <f t="shared" si="168"/>
        <v>0</v>
      </c>
      <c r="U287" s="9">
        <f t="shared" si="169"/>
        <v>0</v>
      </c>
      <c r="V287" s="9">
        <f t="shared" si="170"/>
        <v>0</v>
      </c>
      <c r="W287" s="9">
        <f t="shared" si="171"/>
        <v>0</v>
      </c>
      <c r="X287" s="9">
        <f t="shared" si="172"/>
        <v>0</v>
      </c>
      <c r="Y287" s="9">
        <f t="shared" si="173"/>
        <v>0</v>
      </c>
      <c r="Z287" s="9">
        <f t="shared" si="174"/>
        <v>0</v>
      </c>
      <c r="AB287" s="14">
        <f t="shared" ref="AB287:AB288" si="185">SUMIFS($G:$G,$B:$B,B287,$E:$E,"Transferencia",$F:$F,"Zully")
+SUMIFS($G:$G,$B:$B,B287,$E:$E,"Datafono",$F:$F,"Zully")
+SUMIFS($G:$G,$B:$B,B287,$E:$E,"Credishop",$F:$F,"Zully")</f>
        <v>0</v>
      </c>
      <c r="AC287" s="14">
        <f t="shared" ref="AC287:AC288" si="186">SUMIFS($G:$G,$B:$B,B287,$E:$E,"Transferencia",$F:$F,"Andrés")
+SUMIFS($G:$G,$B:$B,B287,$E:$E,"Datafono",$F:$F,"Andrés")
+SUMIFS($G:$G,$B:$B,B287,$E:$E,"Credishop",$F:$F,"Andrés")</f>
        <v>598000</v>
      </c>
      <c r="AD287" s="14">
        <f t="shared" ref="AD287:AD288" si="187">SUMIFS($G:$G,$B:$B,B287,$E:$E,"Transferencia",$F:$F,"Omar")
+SUMIFS($G:$G,$B:$B,B287,$E:$E,"Datafono",$F:$F,"Omar")
+SUMIFS($G:$G,$B:$B,B287,$E:$E,"Credishop",$F:$F,"Omar")</f>
        <v>0</v>
      </c>
    </row>
    <row r="288" spans="1:30" x14ac:dyDescent="0.25">
      <c r="A288" s="4">
        <v>45695</v>
      </c>
      <c r="B288" s="4" t="s">
        <v>52</v>
      </c>
      <c r="C288" t="s">
        <v>18</v>
      </c>
      <c r="D288">
        <v>1000872937</v>
      </c>
      <c r="E288" t="s">
        <v>8</v>
      </c>
      <c r="F288" t="s">
        <v>14</v>
      </c>
      <c r="G288" s="6">
        <v>350000</v>
      </c>
      <c r="H288" t="s">
        <v>19</v>
      </c>
      <c r="M288" s="11" t="str">
        <f t="shared" si="162"/>
        <v>Mateo  Acevedo</v>
      </c>
      <c r="N288" s="9">
        <f t="shared" si="163"/>
        <v>0</v>
      </c>
      <c r="O288" s="9">
        <f t="shared" si="164"/>
        <v>350000</v>
      </c>
      <c r="P288" s="9">
        <f t="shared" si="165"/>
        <v>0</v>
      </c>
      <c r="Q288" s="9">
        <f t="shared" si="175"/>
        <v>350000</v>
      </c>
      <c r="R288" s="9">
        <f t="shared" si="166"/>
        <v>0</v>
      </c>
      <c r="S288" s="9">
        <f t="shared" si="167"/>
        <v>0</v>
      </c>
      <c r="T288" s="9">
        <f t="shared" si="168"/>
        <v>0</v>
      </c>
      <c r="U288" s="9">
        <f t="shared" si="169"/>
        <v>0</v>
      </c>
      <c r="V288" s="9">
        <f t="shared" si="170"/>
        <v>0</v>
      </c>
      <c r="W288" s="9">
        <f t="shared" si="171"/>
        <v>0</v>
      </c>
      <c r="X288" s="9">
        <f t="shared" si="172"/>
        <v>0</v>
      </c>
      <c r="Y288" s="9">
        <f t="shared" si="173"/>
        <v>0</v>
      </c>
      <c r="Z288" s="9">
        <f t="shared" si="174"/>
        <v>0</v>
      </c>
      <c r="AB288" s="14">
        <f t="shared" si="185"/>
        <v>0</v>
      </c>
      <c r="AC288" s="14">
        <f t="shared" si="186"/>
        <v>350000</v>
      </c>
      <c r="AD288" s="14">
        <f t="shared" si="187"/>
        <v>0</v>
      </c>
    </row>
    <row r="289" spans="1:30" hidden="1" x14ac:dyDescent="0.25">
      <c r="A289" s="4">
        <v>45688</v>
      </c>
      <c r="B289" s="4" t="s">
        <v>44</v>
      </c>
      <c r="C289" t="s">
        <v>18</v>
      </c>
      <c r="D289">
        <v>1000872937</v>
      </c>
      <c r="E289" t="s">
        <v>8</v>
      </c>
      <c r="F289" t="s">
        <v>14</v>
      </c>
      <c r="G289" s="6">
        <v>405000</v>
      </c>
      <c r="H289" t="s">
        <v>19</v>
      </c>
      <c r="M289" s="11" t="str">
        <f t="shared" si="162"/>
        <v/>
      </c>
      <c r="N289" s="9">
        <f t="shared" si="163"/>
        <v>299000</v>
      </c>
      <c r="O289" s="9">
        <f t="shared" si="164"/>
        <v>405000</v>
      </c>
      <c r="P289" s="9">
        <f t="shared" si="165"/>
        <v>0</v>
      </c>
      <c r="Q289" s="9">
        <f t="shared" si="175"/>
        <v>405000</v>
      </c>
      <c r="R289" s="9">
        <f t="shared" si="166"/>
        <v>0</v>
      </c>
      <c r="S289" s="9">
        <f t="shared" si="167"/>
        <v>0</v>
      </c>
      <c r="T289" s="9">
        <f t="shared" si="168"/>
        <v>0</v>
      </c>
      <c r="U289" s="9">
        <f t="shared" si="169"/>
        <v>0</v>
      </c>
      <c r="V289" s="9">
        <f t="shared" si="170"/>
        <v>0</v>
      </c>
      <c r="W289" s="9">
        <f t="shared" si="171"/>
        <v>0</v>
      </c>
      <c r="X289" s="9">
        <f t="shared" si="172"/>
        <v>0</v>
      </c>
      <c r="Y289" s="9">
        <f t="shared" si="173"/>
        <v>0</v>
      </c>
      <c r="Z289" s="9">
        <f t="shared" si="174"/>
        <v>0</v>
      </c>
      <c r="AB289" s="12">
        <f t="shared" si="176"/>
        <v>0</v>
      </c>
      <c r="AC289">
        <f t="shared" si="177"/>
        <v>405000</v>
      </c>
      <c r="AD289">
        <f t="shared" si="178"/>
        <v>0</v>
      </c>
    </row>
    <row r="290" spans="1:30" x14ac:dyDescent="0.25">
      <c r="A290" s="4">
        <v>45699</v>
      </c>
      <c r="B290" s="4" t="s">
        <v>44</v>
      </c>
      <c r="C290" t="s">
        <v>18</v>
      </c>
      <c r="D290">
        <v>1000872937</v>
      </c>
      <c r="E290" t="s">
        <v>7</v>
      </c>
      <c r="F290" t="s">
        <v>13</v>
      </c>
      <c r="G290" s="6">
        <v>299000</v>
      </c>
      <c r="M290" s="11" t="str">
        <f t="shared" si="162"/>
        <v>Mateo Acevedo</v>
      </c>
      <c r="N290" s="9">
        <f t="shared" si="163"/>
        <v>299000</v>
      </c>
      <c r="O290" s="9">
        <f t="shared" si="164"/>
        <v>405000</v>
      </c>
      <c r="P290" s="9">
        <f t="shared" si="165"/>
        <v>0</v>
      </c>
      <c r="Q290" s="9">
        <f t="shared" si="175"/>
        <v>405000</v>
      </c>
      <c r="R290" s="9">
        <f t="shared" si="166"/>
        <v>0</v>
      </c>
      <c r="S290" s="9">
        <f t="shared" si="167"/>
        <v>0</v>
      </c>
      <c r="T290" s="9">
        <f t="shared" si="168"/>
        <v>0</v>
      </c>
      <c r="U290" s="9">
        <f t="shared" si="169"/>
        <v>0</v>
      </c>
      <c r="V290" s="9">
        <f t="shared" si="170"/>
        <v>0</v>
      </c>
      <c r="W290" s="9">
        <f t="shared" si="171"/>
        <v>0</v>
      </c>
      <c r="X290" s="9">
        <f t="shared" si="172"/>
        <v>0</v>
      </c>
      <c r="Y290" s="9">
        <f t="shared" si="173"/>
        <v>0</v>
      </c>
      <c r="Z290" s="9">
        <f t="shared" si="174"/>
        <v>0</v>
      </c>
      <c r="AB290" s="14">
        <f>SUMIFS($G:$G,$B:$B,B290,$E:$E,"Transferencia",$F:$F,"Zully")
+SUMIFS($G:$G,$B:$B,B290,$E:$E,"Datafono",$F:$F,"Zully")
+SUMIFS($G:$G,$B:$B,B290,$E:$E,"Credishop",$F:$F,"Zully")</f>
        <v>0</v>
      </c>
      <c r="AC290" s="14">
        <f>SUMIFS($G:$G,$B:$B,B290,$E:$E,"Transferencia",$F:$F,"Andrés")
+SUMIFS($G:$G,$B:$B,B290,$E:$E,"Datafono",$F:$F,"Andrés")
+SUMIFS($G:$G,$B:$B,B290,$E:$E,"Credishop",$F:$F,"Andrés")</f>
        <v>405000</v>
      </c>
      <c r="AD290" s="14">
        <f>SUMIFS($G:$G,$B:$B,B290,$E:$E,"Transferencia",$F:$F,"Omar")
+SUMIFS($G:$G,$B:$B,B290,$E:$E,"Datafono",$F:$F,"Omar")
+SUMIFS($G:$G,$B:$B,B290,$E:$E,"Credishop",$F:$F,"Omar")</f>
        <v>0</v>
      </c>
    </row>
    <row r="291" spans="1:30" hidden="1" x14ac:dyDescent="0.25">
      <c r="A291" s="4">
        <v>45689</v>
      </c>
      <c r="B291" s="4" t="s">
        <v>47</v>
      </c>
      <c r="C291" t="s">
        <v>18</v>
      </c>
      <c r="D291" s="8">
        <v>1033488423</v>
      </c>
      <c r="E291" t="s">
        <v>27</v>
      </c>
      <c r="F291" t="s">
        <v>14</v>
      </c>
      <c r="G291" s="6">
        <v>698000</v>
      </c>
      <c r="H291" t="s">
        <v>19</v>
      </c>
      <c r="M291" s="11" t="str">
        <f t="shared" si="162"/>
        <v/>
      </c>
      <c r="N291" s="9">
        <f t="shared" si="163"/>
        <v>100000</v>
      </c>
      <c r="O291" s="9">
        <f t="shared" si="164"/>
        <v>119000</v>
      </c>
      <c r="P291" s="9">
        <f t="shared" si="165"/>
        <v>698000</v>
      </c>
      <c r="Q291" s="9">
        <f t="shared" si="175"/>
        <v>119000</v>
      </c>
      <c r="R291" s="9">
        <f t="shared" si="166"/>
        <v>0</v>
      </c>
      <c r="S291" s="9">
        <f t="shared" si="167"/>
        <v>0</v>
      </c>
      <c r="T291" s="9">
        <f t="shared" si="168"/>
        <v>0</v>
      </c>
      <c r="U291" s="9">
        <f t="shared" si="169"/>
        <v>0</v>
      </c>
      <c r="V291" s="9">
        <f t="shared" si="170"/>
        <v>0</v>
      </c>
      <c r="W291" s="9">
        <f t="shared" si="171"/>
        <v>0</v>
      </c>
      <c r="X291" s="9">
        <f t="shared" si="172"/>
        <v>0</v>
      </c>
      <c r="Y291" s="9">
        <f t="shared" si="173"/>
        <v>698000</v>
      </c>
      <c r="Z291" s="9">
        <f t="shared" si="174"/>
        <v>0</v>
      </c>
      <c r="AB291" s="12">
        <f t="shared" si="176"/>
        <v>0</v>
      </c>
      <c r="AC291">
        <f t="shared" si="177"/>
        <v>119000</v>
      </c>
      <c r="AD291">
        <f t="shared" si="178"/>
        <v>0</v>
      </c>
    </row>
    <row r="292" spans="1:30" hidden="1" x14ac:dyDescent="0.25">
      <c r="A292" s="4">
        <v>45716</v>
      </c>
      <c r="B292" s="4" t="s">
        <v>47</v>
      </c>
      <c r="C292" t="s">
        <v>76</v>
      </c>
      <c r="D292">
        <v>1033488423</v>
      </c>
      <c r="E292" t="s">
        <v>7</v>
      </c>
      <c r="F292" t="s">
        <v>13</v>
      </c>
      <c r="G292" s="6">
        <v>100000</v>
      </c>
      <c r="M292" s="11" t="str">
        <f t="shared" si="162"/>
        <v/>
      </c>
      <c r="N292" s="9">
        <f t="shared" si="163"/>
        <v>100000</v>
      </c>
      <c r="O292" s="9">
        <f t="shared" si="164"/>
        <v>119000</v>
      </c>
      <c r="P292" s="9">
        <f t="shared" si="165"/>
        <v>698000</v>
      </c>
      <c r="Q292" s="9">
        <f t="shared" si="175"/>
        <v>119000</v>
      </c>
      <c r="R292" s="9">
        <f t="shared" si="166"/>
        <v>0</v>
      </c>
      <c r="S292" s="9">
        <f t="shared" si="167"/>
        <v>0</v>
      </c>
      <c r="T292" s="9">
        <f t="shared" si="168"/>
        <v>0</v>
      </c>
      <c r="U292" s="9">
        <f t="shared" si="169"/>
        <v>0</v>
      </c>
      <c r="V292" s="9">
        <f t="shared" si="170"/>
        <v>0</v>
      </c>
      <c r="W292" s="9">
        <f t="shared" si="171"/>
        <v>0</v>
      </c>
      <c r="X292" s="9">
        <f t="shared" si="172"/>
        <v>0</v>
      </c>
      <c r="Y292" s="9">
        <f t="shared" si="173"/>
        <v>698000</v>
      </c>
      <c r="Z292" s="9">
        <f t="shared" si="174"/>
        <v>0</v>
      </c>
      <c r="AB292" s="12">
        <f t="shared" si="176"/>
        <v>0</v>
      </c>
      <c r="AC292">
        <f t="shared" si="177"/>
        <v>119000</v>
      </c>
      <c r="AD292">
        <f t="shared" si="178"/>
        <v>0</v>
      </c>
    </row>
    <row r="293" spans="1:30" x14ac:dyDescent="0.25">
      <c r="A293" s="4">
        <v>45717</v>
      </c>
      <c r="B293" s="4" t="s">
        <v>47</v>
      </c>
      <c r="C293" t="s">
        <v>76</v>
      </c>
      <c r="D293">
        <v>1033488423</v>
      </c>
      <c r="E293" t="s">
        <v>8</v>
      </c>
      <c r="F293" t="s">
        <v>14</v>
      </c>
      <c r="G293" s="6">
        <v>119000</v>
      </c>
      <c r="H293" t="s">
        <v>19</v>
      </c>
      <c r="M293" s="11" t="str">
        <f t="shared" si="162"/>
        <v>Mateo Restrepo</v>
      </c>
      <c r="N293" s="9">
        <f t="shared" si="163"/>
        <v>100000</v>
      </c>
      <c r="O293" s="9">
        <f t="shared" si="164"/>
        <v>119000</v>
      </c>
      <c r="P293" s="9">
        <f t="shared" si="165"/>
        <v>698000</v>
      </c>
      <c r="Q293" s="9">
        <f t="shared" si="175"/>
        <v>119000</v>
      </c>
      <c r="R293" s="9">
        <f t="shared" si="166"/>
        <v>0</v>
      </c>
      <c r="S293" s="9">
        <f t="shared" si="167"/>
        <v>0</v>
      </c>
      <c r="T293" s="9">
        <f t="shared" si="168"/>
        <v>0</v>
      </c>
      <c r="U293" s="9">
        <f t="shared" si="169"/>
        <v>0</v>
      </c>
      <c r="V293" s="9">
        <f t="shared" si="170"/>
        <v>0</v>
      </c>
      <c r="W293" s="9">
        <f t="shared" si="171"/>
        <v>0</v>
      </c>
      <c r="X293" s="9">
        <f t="shared" si="172"/>
        <v>0</v>
      </c>
      <c r="Y293" s="9">
        <f t="shared" si="173"/>
        <v>698000</v>
      </c>
      <c r="Z293" s="9">
        <f t="shared" si="174"/>
        <v>0</v>
      </c>
      <c r="AB293" s="14">
        <f t="shared" ref="AB293:AB296" si="188">SUMIFS($G:$G,$B:$B,B293,$E:$E,"Transferencia",$F:$F,"Zully")
+SUMIFS($G:$G,$B:$B,B293,$E:$E,"Datafono",$F:$F,"Zully")
+SUMIFS($G:$G,$B:$B,B293,$E:$E,"Credishop",$F:$F,"Zully")</f>
        <v>0</v>
      </c>
      <c r="AC293" s="14">
        <f t="shared" ref="AC293:AC296" si="189">SUMIFS($G:$G,$B:$B,B293,$E:$E,"Transferencia",$F:$F,"Andrés")
+SUMIFS($G:$G,$B:$B,B293,$E:$E,"Datafono",$F:$F,"Andrés")
+SUMIFS($G:$G,$B:$B,B293,$E:$E,"Credishop",$F:$F,"Andrés")</f>
        <v>817000</v>
      </c>
      <c r="AD293" s="14">
        <f t="shared" ref="AD293:AD296" si="190">SUMIFS($G:$G,$B:$B,B293,$E:$E,"Transferencia",$F:$F,"Omar")
+SUMIFS($G:$G,$B:$B,B293,$E:$E,"Datafono",$F:$F,"Omar")
+SUMIFS($G:$G,$B:$B,B293,$E:$E,"Credishop",$F:$F,"Omar")</f>
        <v>0</v>
      </c>
    </row>
    <row r="294" spans="1:30" x14ac:dyDescent="0.25">
      <c r="A294" s="4">
        <v>45748</v>
      </c>
      <c r="B294" s="4" t="s">
        <v>149</v>
      </c>
      <c r="C294" t="s">
        <v>76</v>
      </c>
      <c r="D294">
        <v>1000088167</v>
      </c>
      <c r="E294" t="s">
        <v>7</v>
      </c>
      <c r="F294" t="s">
        <v>13</v>
      </c>
      <c r="G294" s="6">
        <v>300000</v>
      </c>
      <c r="M294" s="11" t="str">
        <f t="shared" si="162"/>
        <v>Mateo Rojas</v>
      </c>
      <c r="N294" s="9">
        <f t="shared" si="163"/>
        <v>300000</v>
      </c>
      <c r="O294" s="9">
        <f t="shared" si="164"/>
        <v>0</v>
      </c>
      <c r="P294" s="9">
        <f t="shared" si="165"/>
        <v>0</v>
      </c>
      <c r="Q294" s="9">
        <f t="shared" si="175"/>
        <v>0</v>
      </c>
      <c r="R294" s="9">
        <f t="shared" si="166"/>
        <v>0</v>
      </c>
      <c r="S294" s="9">
        <f t="shared" si="167"/>
        <v>0</v>
      </c>
      <c r="T294" s="9">
        <f t="shared" si="168"/>
        <v>0</v>
      </c>
      <c r="U294" s="9">
        <f t="shared" si="169"/>
        <v>0</v>
      </c>
      <c r="V294" s="9">
        <f t="shared" si="170"/>
        <v>0</v>
      </c>
      <c r="W294" s="9">
        <f t="shared" si="171"/>
        <v>0</v>
      </c>
      <c r="X294" s="9">
        <f t="shared" si="172"/>
        <v>0</v>
      </c>
      <c r="Y294" s="9">
        <f t="shared" si="173"/>
        <v>0</v>
      </c>
      <c r="Z294" s="9">
        <f t="shared" si="174"/>
        <v>0</v>
      </c>
      <c r="AB294" s="14">
        <f t="shared" si="188"/>
        <v>0</v>
      </c>
      <c r="AC294" s="14">
        <f t="shared" si="189"/>
        <v>0</v>
      </c>
      <c r="AD294" s="14">
        <f t="shared" si="190"/>
        <v>0</v>
      </c>
    </row>
    <row r="295" spans="1:30" x14ac:dyDescent="0.25">
      <c r="A295" s="4">
        <v>45689</v>
      </c>
      <c r="B295" s="4" t="s">
        <v>48</v>
      </c>
      <c r="C295" t="s">
        <v>18</v>
      </c>
      <c r="D295">
        <v>1007121000</v>
      </c>
      <c r="E295" t="s">
        <v>27</v>
      </c>
      <c r="F295" t="s">
        <v>14</v>
      </c>
      <c r="G295" s="6">
        <v>350000</v>
      </c>
      <c r="H295" t="s">
        <v>19</v>
      </c>
      <c r="M295" s="11" t="str">
        <f t="shared" si="162"/>
        <v>Melissa Restrepo</v>
      </c>
      <c r="N295" s="9">
        <f t="shared" si="163"/>
        <v>0</v>
      </c>
      <c r="O295" s="9">
        <f t="shared" si="164"/>
        <v>0</v>
      </c>
      <c r="P295" s="9">
        <f t="shared" si="165"/>
        <v>350000</v>
      </c>
      <c r="Q295" s="9">
        <f t="shared" si="175"/>
        <v>0</v>
      </c>
      <c r="R295" s="9">
        <f t="shared" si="166"/>
        <v>0</v>
      </c>
      <c r="S295" s="9">
        <f t="shared" si="167"/>
        <v>0</v>
      </c>
      <c r="T295" s="9">
        <f t="shared" si="168"/>
        <v>0</v>
      </c>
      <c r="U295" s="9">
        <f t="shared" si="169"/>
        <v>0</v>
      </c>
      <c r="V295" s="9">
        <f t="shared" si="170"/>
        <v>0</v>
      </c>
      <c r="W295" s="9">
        <f t="shared" si="171"/>
        <v>0</v>
      </c>
      <c r="X295" s="9">
        <f t="shared" si="172"/>
        <v>0</v>
      </c>
      <c r="Y295" s="9">
        <f t="shared" si="173"/>
        <v>350000</v>
      </c>
      <c r="Z295" s="9">
        <f t="shared" si="174"/>
        <v>0</v>
      </c>
      <c r="AB295" s="14">
        <f t="shared" si="188"/>
        <v>0</v>
      </c>
      <c r="AC295" s="14">
        <f t="shared" si="189"/>
        <v>350000</v>
      </c>
      <c r="AD295" s="14">
        <f t="shared" si="190"/>
        <v>0</v>
      </c>
    </row>
    <row r="296" spans="1:30" x14ac:dyDescent="0.25">
      <c r="A296" s="4">
        <v>45775</v>
      </c>
      <c r="B296" s="4" t="s">
        <v>180</v>
      </c>
      <c r="C296" t="s">
        <v>76</v>
      </c>
      <c r="D296">
        <v>32277808</v>
      </c>
      <c r="E296" t="s">
        <v>7</v>
      </c>
      <c r="F296" t="s">
        <v>13</v>
      </c>
      <c r="G296" s="6">
        <v>1800000</v>
      </c>
      <c r="M296" s="11" t="str">
        <f t="shared" si="162"/>
        <v>Mery Helen Correa</v>
      </c>
      <c r="N296" s="9">
        <f t="shared" si="163"/>
        <v>1800000</v>
      </c>
      <c r="O296" s="9">
        <f t="shared" si="164"/>
        <v>0</v>
      </c>
      <c r="P296" s="9">
        <f t="shared" si="165"/>
        <v>0</v>
      </c>
      <c r="Q296" s="9">
        <f t="shared" si="175"/>
        <v>0</v>
      </c>
      <c r="R296" s="9">
        <f t="shared" si="166"/>
        <v>0</v>
      </c>
      <c r="S296" s="9">
        <f t="shared" si="167"/>
        <v>0</v>
      </c>
      <c r="T296" s="9">
        <f t="shared" si="168"/>
        <v>0</v>
      </c>
      <c r="U296" s="9">
        <f t="shared" si="169"/>
        <v>0</v>
      </c>
      <c r="V296" s="9">
        <f t="shared" si="170"/>
        <v>0</v>
      </c>
      <c r="W296" s="9">
        <f t="shared" si="171"/>
        <v>0</v>
      </c>
      <c r="X296" s="9">
        <f t="shared" si="172"/>
        <v>0</v>
      </c>
      <c r="Y296" s="9">
        <f t="shared" si="173"/>
        <v>0</v>
      </c>
      <c r="Z296" s="9">
        <f t="shared" si="174"/>
        <v>0</v>
      </c>
      <c r="AB296" s="14">
        <f t="shared" si="188"/>
        <v>0</v>
      </c>
      <c r="AC296" s="14">
        <f t="shared" si="189"/>
        <v>0</v>
      </c>
      <c r="AD296" s="14">
        <f t="shared" si="190"/>
        <v>0</v>
      </c>
    </row>
    <row r="297" spans="1:30" hidden="1" x14ac:dyDescent="0.25">
      <c r="A297" s="4">
        <v>45714</v>
      </c>
      <c r="B297" s="4" t="s">
        <v>96</v>
      </c>
      <c r="C297" t="s">
        <v>76</v>
      </c>
      <c r="D297">
        <v>42842900</v>
      </c>
      <c r="E297" t="s">
        <v>8</v>
      </c>
      <c r="F297" t="s">
        <v>14</v>
      </c>
      <c r="G297" s="6">
        <v>300000</v>
      </c>
      <c r="H297" t="s">
        <v>19</v>
      </c>
      <c r="M297" s="11" t="str">
        <f t="shared" si="162"/>
        <v/>
      </c>
      <c r="N297" s="9">
        <f t="shared" si="163"/>
        <v>249000</v>
      </c>
      <c r="O297" s="9">
        <f t="shared" si="164"/>
        <v>1016000</v>
      </c>
      <c r="P297" s="9">
        <f t="shared" si="165"/>
        <v>0</v>
      </c>
      <c r="Q297" s="9">
        <f t="shared" si="175"/>
        <v>767000</v>
      </c>
      <c r="R297" s="9">
        <f t="shared" si="166"/>
        <v>0</v>
      </c>
      <c r="S297" s="9">
        <f t="shared" si="167"/>
        <v>0</v>
      </c>
      <c r="T297" s="9">
        <f t="shared" si="168"/>
        <v>249000</v>
      </c>
      <c r="U297" s="9">
        <f t="shared" si="169"/>
        <v>0</v>
      </c>
      <c r="V297" s="9">
        <f t="shared" si="170"/>
        <v>0</v>
      </c>
      <c r="W297" s="9">
        <f t="shared" si="171"/>
        <v>0</v>
      </c>
      <c r="X297" s="9">
        <f t="shared" si="172"/>
        <v>0</v>
      </c>
      <c r="Y297" s="9">
        <f t="shared" si="173"/>
        <v>0</v>
      </c>
      <c r="Z297" s="9">
        <f t="shared" si="174"/>
        <v>0</v>
      </c>
      <c r="AB297" s="12">
        <f t="shared" si="176"/>
        <v>0</v>
      </c>
      <c r="AC297">
        <f t="shared" si="177"/>
        <v>767000</v>
      </c>
      <c r="AD297">
        <f t="shared" si="178"/>
        <v>0</v>
      </c>
    </row>
    <row r="298" spans="1:30" hidden="1" x14ac:dyDescent="0.25">
      <c r="A298" s="4">
        <v>45717</v>
      </c>
      <c r="B298" s="4" t="s">
        <v>96</v>
      </c>
      <c r="C298" t="s">
        <v>76</v>
      </c>
      <c r="D298">
        <v>42842900</v>
      </c>
      <c r="E298" t="s">
        <v>8</v>
      </c>
      <c r="F298" t="s">
        <v>14</v>
      </c>
      <c r="G298" s="6">
        <v>467000</v>
      </c>
      <c r="H298" t="s">
        <v>19</v>
      </c>
      <c r="M298" s="11" t="str">
        <f t="shared" si="162"/>
        <v/>
      </c>
      <c r="N298" s="9">
        <f t="shared" si="163"/>
        <v>249000</v>
      </c>
      <c r="O298" s="9">
        <f t="shared" si="164"/>
        <v>1016000</v>
      </c>
      <c r="P298" s="9">
        <f t="shared" si="165"/>
        <v>0</v>
      </c>
      <c r="Q298" s="9">
        <f t="shared" si="175"/>
        <v>767000</v>
      </c>
      <c r="R298" s="9">
        <f t="shared" si="166"/>
        <v>0</v>
      </c>
      <c r="S298" s="9">
        <f t="shared" si="167"/>
        <v>0</v>
      </c>
      <c r="T298" s="9">
        <f t="shared" si="168"/>
        <v>249000</v>
      </c>
      <c r="U298" s="9">
        <f t="shared" si="169"/>
        <v>0</v>
      </c>
      <c r="V298" s="9">
        <f t="shared" si="170"/>
        <v>0</v>
      </c>
      <c r="W298" s="9">
        <f t="shared" si="171"/>
        <v>0</v>
      </c>
      <c r="X298" s="9">
        <f t="shared" si="172"/>
        <v>0</v>
      </c>
      <c r="Y298" s="9">
        <f t="shared" si="173"/>
        <v>0</v>
      </c>
      <c r="Z298" s="9">
        <f t="shared" si="174"/>
        <v>0</v>
      </c>
      <c r="AB298" s="12">
        <f t="shared" si="176"/>
        <v>0</v>
      </c>
      <c r="AC298">
        <f t="shared" si="177"/>
        <v>767000</v>
      </c>
      <c r="AD298">
        <f t="shared" si="178"/>
        <v>0</v>
      </c>
    </row>
    <row r="299" spans="1:30" hidden="1" x14ac:dyDescent="0.25">
      <c r="A299" s="4">
        <v>45755</v>
      </c>
      <c r="B299" s="4" t="s">
        <v>96</v>
      </c>
      <c r="C299" t="s">
        <v>76</v>
      </c>
      <c r="D299">
        <v>22842900</v>
      </c>
      <c r="E299" t="s">
        <v>8</v>
      </c>
      <c r="F299" t="s">
        <v>119</v>
      </c>
      <c r="G299" s="6">
        <v>249000</v>
      </c>
      <c r="H299" t="s">
        <v>19</v>
      </c>
      <c r="M299" s="11" t="str">
        <f t="shared" si="162"/>
        <v/>
      </c>
      <c r="N299" s="9">
        <f t="shared" si="163"/>
        <v>249000</v>
      </c>
      <c r="O299" s="9">
        <f t="shared" si="164"/>
        <v>1016000</v>
      </c>
      <c r="P299" s="9">
        <f t="shared" si="165"/>
        <v>0</v>
      </c>
      <c r="Q299" s="9">
        <f t="shared" si="175"/>
        <v>767000</v>
      </c>
      <c r="R299" s="9">
        <f t="shared" si="166"/>
        <v>0</v>
      </c>
      <c r="S299" s="9">
        <f t="shared" si="167"/>
        <v>0</v>
      </c>
      <c r="T299" s="9">
        <f t="shared" si="168"/>
        <v>249000</v>
      </c>
      <c r="U299" s="9">
        <f t="shared" si="169"/>
        <v>0</v>
      </c>
      <c r="V299" s="9">
        <f t="shared" si="170"/>
        <v>0</v>
      </c>
      <c r="W299" s="9">
        <f t="shared" si="171"/>
        <v>0</v>
      </c>
      <c r="X299" s="9">
        <f t="shared" si="172"/>
        <v>0</v>
      </c>
      <c r="Y299" s="9">
        <f t="shared" si="173"/>
        <v>0</v>
      </c>
      <c r="Z299" s="9">
        <f t="shared" si="174"/>
        <v>0</v>
      </c>
      <c r="AB299" s="12">
        <f t="shared" si="176"/>
        <v>0</v>
      </c>
      <c r="AC299">
        <f t="shared" si="177"/>
        <v>767000</v>
      </c>
      <c r="AD299">
        <f t="shared" si="178"/>
        <v>249000</v>
      </c>
    </row>
    <row r="300" spans="1:30" x14ac:dyDescent="0.25">
      <c r="A300" s="4">
        <v>45758</v>
      </c>
      <c r="B300" s="4" t="s">
        <v>96</v>
      </c>
      <c r="C300" t="s">
        <v>76</v>
      </c>
      <c r="D300">
        <v>22842900</v>
      </c>
      <c r="E300" t="s">
        <v>7</v>
      </c>
      <c r="F300" t="s">
        <v>13</v>
      </c>
      <c r="G300" s="6">
        <v>249000</v>
      </c>
      <c r="M300" s="11" t="str">
        <f t="shared" si="162"/>
        <v>Milady Vergara</v>
      </c>
      <c r="N300" s="9">
        <f t="shared" si="163"/>
        <v>249000</v>
      </c>
      <c r="O300" s="9">
        <f t="shared" si="164"/>
        <v>1016000</v>
      </c>
      <c r="P300" s="9">
        <f t="shared" si="165"/>
        <v>0</v>
      </c>
      <c r="Q300" s="9">
        <f t="shared" si="175"/>
        <v>767000</v>
      </c>
      <c r="R300" s="9">
        <f t="shared" si="166"/>
        <v>0</v>
      </c>
      <c r="S300" s="9">
        <f t="shared" si="167"/>
        <v>0</v>
      </c>
      <c r="T300" s="9">
        <f t="shared" si="168"/>
        <v>249000</v>
      </c>
      <c r="U300" s="9">
        <f t="shared" si="169"/>
        <v>0</v>
      </c>
      <c r="V300" s="9">
        <f t="shared" si="170"/>
        <v>0</v>
      </c>
      <c r="W300" s="9">
        <f t="shared" si="171"/>
        <v>0</v>
      </c>
      <c r="X300" s="9">
        <f t="shared" si="172"/>
        <v>0</v>
      </c>
      <c r="Y300" s="9">
        <f t="shared" si="173"/>
        <v>0</v>
      </c>
      <c r="Z300" s="9">
        <f t="shared" si="174"/>
        <v>0</v>
      </c>
      <c r="AB300" s="14">
        <f t="shared" ref="AB300:AB303" si="191">SUMIFS($G:$G,$B:$B,B300,$E:$E,"Transferencia",$F:$F,"Zully")
+SUMIFS($G:$G,$B:$B,B300,$E:$E,"Datafono",$F:$F,"Zully")
+SUMIFS($G:$G,$B:$B,B300,$E:$E,"Credishop",$F:$F,"Zully")</f>
        <v>0</v>
      </c>
      <c r="AC300" s="14">
        <f t="shared" ref="AC300:AC303" si="192">SUMIFS($G:$G,$B:$B,B300,$E:$E,"Transferencia",$F:$F,"Andrés")
+SUMIFS($G:$G,$B:$B,B300,$E:$E,"Datafono",$F:$F,"Andrés")
+SUMIFS($G:$G,$B:$B,B300,$E:$E,"Credishop",$F:$F,"Andrés")</f>
        <v>767000</v>
      </c>
      <c r="AD300" s="14">
        <f t="shared" ref="AD300:AD303" si="193">SUMIFS($G:$G,$B:$B,B300,$E:$E,"Transferencia",$F:$F,"Omar")
+SUMIFS($G:$G,$B:$B,B300,$E:$E,"Datafono",$F:$F,"Omar")
+SUMIFS($G:$G,$B:$B,B300,$E:$E,"Credishop",$F:$F,"Omar")</f>
        <v>249000</v>
      </c>
    </row>
    <row r="301" spans="1:30" x14ac:dyDescent="0.25">
      <c r="A301" s="4">
        <v>45811</v>
      </c>
      <c r="B301" s="4" t="s">
        <v>220</v>
      </c>
      <c r="C301" t="s">
        <v>76</v>
      </c>
      <c r="D301">
        <v>1092456896</v>
      </c>
      <c r="E301" t="s">
        <v>8</v>
      </c>
      <c r="F301" t="s">
        <v>14</v>
      </c>
      <c r="G301" s="6">
        <v>927000</v>
      </c>
      <c r="H301" t="s">
        <v>19</v>
      </c>
      <c r="M301" s="11" t="str">
        <f t="shared" si="162"/>
        <v>Mileidy Gil</v>
      </c>
      <c r="N301" s="9">
        <f t="shared" si="163"/>
        <v>0</v>
      </c>
      <c r="O301" s="9">
        <f t="shared" si="164"/>
        <v>927000</v>
      </c>
      <c r="P301" s="9">
        <f t="shared" si="165"/>
        <v>0</v>
      </c>
      <c r="Q301" s="9">
        <f t="shared" si="175"/>
        <v>927000</v>
      </c>
      <c r="R301" s="9">
        <f t="shared" si="166"/>
        <v>0</v>
      </c>
      <c r="S301" s="9">
        <f t="shared" si="167"/>
        <v>0</v>
      </c>
      <c r="T301" s="9">
        <f t="shared" si="168"/>
        <v>0</v>
      </c>
      <c r="U301" s="9">
        <f t="shared" si="169"/>
        <v>0</v>
      </c>
      <c r="V301" s="9">
        <f t="shared" si="170"/>
        <v>0</v>
      </c>
      <c r="W301" s="9">
        <f t="shared" si="171"/>
        <v>0</v>
      </c>
      <c r="X301" s="9">
        <f t="shared" si="172"/>
        <v>0</v>
      </c>
      <c r="Y301" s="9">
        <f t="shared" si="173"/>
        <v>0</v>
      </c>
      <c r="Z301" s="9">
        <f t="shared" si="174"/>
        <v>0</v>
      </c>
      <c r="AB301" s="14">
        <f t="shared" si="191"/>
        <v>0</v>
      </c>
      <c r="AC301" s="14">
        <f t="shared" si="192"/>
        <v>927000</v>
      </c>
      <c r="AD301" s="14">
        <f t="shared" si="193"/>
        <v>0</v>
      </c>
    </row>
    <row r="302" spans="1:30" x14ac:dyDescent="0.25">
      <c r="A302" s="4">
        <v>45723</v>
      </c>
      <c r="B302" s="4" t="s">
        <v>108</v>
      </c>
      <c r="C302" t="s">
        <v>76</v>
      </c>
      <c r="D302">
        <v>42842900</v>
      </c>
      <c r="E302" t="s">
        <v>8</v>
      </c>
      <c r="F302" t="s">
        <v>14</v>
      </c>
      <c r="G302" s="6">
        <v>15000</v>
      </c>
      <c r="H302" t="s">
        <v>19</v>
      </c>
      <c r="M302" s="11" t="str">
        <f t="shared" si="162"/>
        <v>Mileidy Vergara</v>
      </c>
      <c r="N302" s="9">
        <f t="shared" si="163"/>
        <v>0</v>
      </c>
      <c r="O302" s="9">
        <f t="shared" si="164"/>
        <v>15000</v>
      </c>
      <c r="P302" s="9">
        <f t="shared" si="165"/>
        <v>0</v>
      </c>
      <c r="Q302" s="9">
        <f t="shared" si="175"/>
        <v>15000</v>
      </c>
      <c r="R302" s="9">
        <f t="shared" si="166"/>
        <v>0</v>
      </c>
      <c r="S302" s="9">
        <f t="shared" si="167"/>
        <v>0</v>
      </c>
      <c r="T302" s="9">
        <f t="shared" si="168"/>
        <v>0</v>
      </c>
      <c r="U302" s="9">
        <f t="shared" si="169"/>
        <v>0</v>
      </c>
      <c r="V302" s="9">
        <f t="shared" si="170"/>
        <v>0</v>
      </c>
      <c r="W302" s="9">
        <f t="shared" si="171"/>
        <v>0</v>
      </c>
      <c r="X302" s="9">
        <f t="shared" si="172"/>
        <v>0</v>
      </c>
      <c r="Y302" s="9">
        <f t="shared" si="173"/>
        <v>0</v>
      </c>
      <c r="Z302" s="9">
        <f t="shared" si="174"/>
        <v>0</v>
      </c>
      <c r="AB302" s="14">
        <f t="shared" si="191"/>
        <v>0</v>
      </c>
      <c r="AC302" s="14">
        <f t="shared" si="192"/>
        <v>15000</v>
      </c>
      <c r="AD302" s="14">
        <f t="shared" si="193"/>
        <v>0</v>
      </c>
    </row>
    <row r="303" spans="1:30" x14ac:dyDescent="0.25">
      <c r="A303" s="4">
        <v>45702</v>
      </c>
      <c r="B303" s="4" t="s">
        <v>71</v>
      </c>
      <c r="C303" t="s">
        <v>18</v>
      </c>
      <c r="D303">
        <v>3206992</v>
      </c>
      <c r="E303" t="s">
        <v>8</v>
      </c>
      <c r="F303" t="s">
        <v>14</v>
      </c>
      <c r="G303" s="6">
        <v>300000</v>
      </c>
      <c r="H303" t="s">
        <v>19</v>
      </c>
      <c r="M303" s="11" t="str">
        <f t="shared" si="162"/>
        <v>Monica Acosta</v>
      </c>
      <c r="N303" s="9">
        <f t="shared" si="163"/>
        <v>0</v>
      </c>
      <c r="O303" s="9">
        <f t="shared" si="164"/>
        <v>300000</v>
      </c>
      <c r="P303" s="9">
        <f t="shared" si="165"/>
        <v>0</v>
      </c>
      <c r="Q303" s="9">
        <f t="shared" si="175"/>
        <v>300000</v>
      </c>
      <c r="R303" s="9">
        <f t="shared" si="166"/>
        <v>0</v>
      </c>
      <c r="S303" s="9">
        <f t="shared" si="167"/>
        <v>0</v>
      </c>
      <c r="T303" s="9">
        <f t="shared" si="168"/>
        <v>0</v>
      </c>
      <c r="U303" s="9">
        <f t="shared" si="169"/>
        <v>0</v>
      </c>
      <c r="V303" s="9">
        <f t="shared" si="170"/>
        <v>0</v>
      </c>
      <c r="W303" s="9">
        <f t="shared" si="171"/>
        <v>0</v>
      </c>
      <c r="X303" s="9">
        <f t="shared" si="172"/>
        <v>0</v>
      </c>
      <c r="Y303" s="9">
        <f t="shared" si="173"/>
        <v>0</v>
      </c>
      <c r="Z303" s="9">
        <f t="shared" si="174"/>
        <v>0</v>
      </c>
      <c r="AB303" s="14">
        <f t="shared" si="191"/>
        <v>0</v>
      </c>
      <c r="AC303" s="14">
        <f t="shared" si="192"/>
        <v>300000</v>
      </c>
      <c r="AD303" s="14">
        <f t="shared" si="193"/>
        <v>0</v>
      </c>
    </row>
    <row r="304" spans="1:30" hidden="1" x14ac:dyDescent="0.25">
      <c r="A304" s="4">
        <v>45738</v>
      </c>
      <c r="B304" s="4" t="s">
        <v>131</v>
      </c>
      <c r="C304" t="s">
        <v>76</v>
      </c>
      <c r="D304">
        <v>1128390826</v>
      </c>
      <c r="E304" t="s">
        <v>7</v>
      </c>
      <c r="F304" t="s">
        <v>13</v>
      </c>
      <c r="G304" s="6">
        <v>590000</v>
      </c>
      <c r="M304" s="11" t="str">
        <f t="shared" si="162"/>
        <v/>
      </c>
      <c r="N304" s="9">
        <f t="shared" si="163"/>
        <v>678000</v>
      </c>
      <c r="O304" s="9">
        <f t="shared" si="164"/>
        <v>0</v>
      </c>
      <c r="P304" s="9">
        <f t="shared" si="165"/>
        <v>0</v>
      </c>
      <c r="Q304" s="9">
        <f t="shared" si="175"/>
        <v>0</v>
      </c>
      <c r="R304" s="9">
        <f t="shared" si="166"/>
        <v>0</v>
      </c>
      <c r="S304" s="9">
        <f t="shared" si="167"/>
        <v>0</v>
      </c>
      <c r="T304" s="9">
        <f t="shared" si="168"/>
        <v>0</v>
      </c>
      <c r="U304" s="9">
        <f t="shared" si="169"/>
        <v>0</v>
      </c>
      <c r="V304" s="9">
        <f t="shared" si="170"/>
        <v>0</v>
      </c>
      <c r="W304" s="9">
        <f t="shared" si="171"/>
        <v>0</v>
      </c>
      <c r="X304" s="9">
        <f t="shared" si="172"/>
        <v>0</v>
      </c>
      <c r="Y304" s="9">
        <f t="shared" si="173"/>
        <v>0</v>
      </c>
      <c r="Z304" s="9">
        <f t="shared" si="174"/>
        <v>0</v>
      </c>
      <c r="AB304" s="12">
        <f t="shared" si="176"/>
        <v>0</v>
      </c>
      <c r="AC304">
        <f t="shared" si="177"/>
        <v>0</v>
      </c>
      <c r="AD304">
        <f t="shared" si="178"/>
        <v>0</v>
      </c>
    </row>
    <row r="305" spans="1:30" x14ac:dyDescent="0.25">
      <c r="A305" s="4">
        <v>45741</v>
      </c>
      <c r="B305" s="4" t="s">
        <v>131</v>
      </c>
      <c r="C305" t="s">
        <v>76</v>
      </c>
      <c r="D305">
        <v>1128390826</v>
      </c>
      <c r="E305" t="s">
        <v>7</v>
      </c>
      <c r="F305" t="s">
        <v>13</v>
      </c>
      <c r="G305" s="6">
        <v>88000</v>
      </c>
      <c r="M305" s="11" t="str">
        <f t="shared" si="162"/>
        <v>Monica Muñoz</v>
      </c>
      <c r="N305" s="9">
        <f t="shared" si="163"/>
        <v>678000</v>
      </c>
      <c r="O305" s="9">
        <f t="shared" si="164"/>
        <v>0</v>
      </c>
      <c r="P305" s="9">
        <f t="shared" si="165"/>
        <v>0</v>
      </c>
      <c r="Q305" s="9">
        <f t="shared" si="175"/>
        <v>0</v>
      </c>
      <c r="R305" s="9">
        <f t="shared" si="166"/>
        <v>0</v>
      </c>
      <c r="S305" s="9">
        <f t="shared" si="167"/>
        <v>0</v>
      </c>
      <c r="T305" s="9">
        <f t="shared" si="168"/>
        <v>0</v>
      </c>
      <c r="U305" s="9">
        <f t="shared" si="169"/>
        <v>0</v>
      </c>
      <c r="V305" s="9">
        <f t="shared" si="170"/>
        <v>0</v>
      </c>
      <c r="W305" s="9">
        <f t="shared" si="171"/>
        <v>0</v>
      </c>
      <c r="X305" s="9">
        <f t="shared" si="172"/>
        <v>0</v>
      </c>
      <c r="Y305" s="9">
        <f t="shared" si="173"/>
        <v>0</v>
      </c>
      <c r="Z305" s="9">
        <f t="shared" si="174"/>
        <v>0</v>
      </c>
      <c r="AB305" s="14">
        <f t="shared" ref="AB305:AB306" si="194">SUMIFS($G:$G,$B:$B,B305,$E:$E,"Transferencia",$F:$F,"Zully")
+SUMIFS($G:$G,$B:$B,B305,$E:$E,"Datafono",$F:$F,"Zully")
+SUMIFS($G:$G,$B:$B,B305,$E:$E,"Credishop",$F:$F,"Zully")</f>
        <v>0</v>
      </c>
      <c r="AC305" s="14">
        <f t="shared" ref="AC305:AC306" si="195">SUMIFS($G:$G,$B:$B,B305,$E:$E,"Transferencia",$F:$F,"Andrés")
+SUMIFS($G:$G,$B:$B,B305,$E:$E,"Datafono",$F:$F,"Andrés")
+SUMIFS($G:$G,$B:$B,B305,$E:$E,"Credishop",$F:$F,"Andrés")</f>
        <v>0</v>
      </c>
      <c r="AD305" s="14">
        <f t="shared" ref="AD305:AD306" si="196">SUMIFS($G:$G,$B:$B,B305,$E:$E,"Transferencia",$F:$F,"Omar")
+SUMIFS($G:$G,$B:$B,B305,$E:$E,"Datafono",$F:$F,"Omar")
+SUMIFS($G:$G,$B:$B,B305,$E:$E,"Credishop",$F:$F,"Omar")</f>
        <v>0</v>
      </c>
    </row>
    <row r="306" spans="1:30" x14ac:dyDescent="0.25">
      <c r="A306" s="4">
        <v>45708</v>
      </c>
      <c r="B306" s="4" t="s">
        <v>84</v>
      </c>
      <c r="C306" t="s">
        <v>76</v>
      </c>
      <c r="D306">
        <v>43709650</v>
      </c>
      <c r="E306" t="s">
        <v>7</v>
      </c>
      <c r="F306" t="s">
        <v>13</v>
      </c>
      <c r="G306" s="6">
        <v>100000</v>
      </c>
      <c r="M306" s="11" t="str">
        <f t="shared" si="162"/>
        <v>Nancy Omaira colorado</v>
      </c>
      <c r="N306" s="9">
        <f t="shared" si="163"/>
        <v>100000</v>
      </c>
      <c r="O306" s="9">
        <f t="shared" si="164"/>
        <v>0</v>
      </c>
      <c r="P306" s="9">
        <f t="shared" si="165"/>
        <v>0</v>
      </c>
      <c r="Q306" s="9">
        <f t="shared" si="175"/>
        <v>0</v>
      </c>
      <c r="R306" s="9">
        <f t="shared" si="166"/>
        <v>0</v>
      </c>
      <c r="S306" s="9">
        <f t="shared" si="167"/>
        <v>0</v>
      </c>
      <c r="T306" s="9">
        <f t="shared" si="168"/>
        <v>0</v>
      </c>
      <c r="U306" s="9">
        <f t="shared" si="169"/>
        <v>0</v>
      </c>
      <c r="V306" s="9">
        <f t="shared" si="170"/>
        <v>0</v>
      </c>
      <c r="W306" s="9">
        <f t="shared" si="171"/>
        <v>0</v>
      </c>
      <c r="X306" s="9">
        <f t="shared" si="172"/>
        <v>0</v>
      </c>
      <c r="Y306" s="9">
        <f t="shared" si="173"/>
        <v>0</v>
      </c>
      <c r="Z306" s="9">
        <f t="shared" si="174"/>
        <v>0</v>
      </c>
      <c r="AB306" s="14">
        <f t="shared" si="194"/>
        <v>0</v>
      </c>
      <c r="AC306" s="14">
        <f t="shared" si="195"/>
        <v>0</v>
      </c>
      <c r="AD306" s="14">
        <f t="shared" si="196"/>
        <v>0</v>
      </c>
    </row>
    <row r="307" spans="1:30" hidden="1" x14ac:dyDescent="0.25">
      <c r="A307" s="4">
        <v>45754</v>
      </c>
      <c r="B307" s="4" t="s">
        <v>156</v>
      </c>
      <c r="C307" t="s">
        <v>76</v>
      </c>
      <c r="D307">
        <v>43480338</v>
      </c>
      <c r="E307" t="s">
        <v>27</v>
      </c>
      <c r="F307" t="s">
        <v>14</v>
      </c>
      <c r="G307" s="6">
        <v>350000</v>
      </c>
      <c r="H307" t="s">
        <v>19</v>
      </c>
      <c r="M307" s="11" t="str">
        <f t="shared" si="162"/>
        <v/>
      </c>
      <c r="N307" s="9">
        <f t="shared" si="163"/>
        <v>0</v>
      </c>
      <c r="O307" s="9">
        <f t="shared" si="164"/>
        <v>0</v>
      </c>
      <c r="P307" s="9">
        <f t="shared" si="165"/>
        <v>930000</v>
      </c>
      <c r="Q307" s="9">
        <f t="shared" si="175"/>
        <v>0</v>
      </c>
      <c r="R307" s="9">
        <f t="shared" si="166"/>
        <v>0</v>
      </c>
      <c r="S307" s="9">
        <f t="shared" si="167"/>
        <v>0</v>
      </c>
      <c r="T307" s="9">
        <f t="shared" si="168"/>
        <v>0</v>
      </c>
      <c r="U307" s="9">
        <f t="shared" si="169"/>
        <v>0</v>
      </c>
      <c r="V307" s="9">
        <f t="shared" si="170"/>
        <v>0</v>
      </c>
      <c r="W307" s="9">
        <f t="shared" si="171"/>
        <v>0</v>
      </c>
      <c r="X307" s="9">
        <f t="shared" si="172"/>
        <v>0</v>
      </c>
      <c r="Y307" s="9">
        <f t="shared" si="173"/>
        <v>930000</v>
      </c>
      <c r="Z307" s="9">
        <f t="shared" si="174"/>
        <v>0</v>
      </c>
      <c r="AB307" s="12">
        <f t="shared" si="176"/>
        <v>0</v>
      </c>
      <c r="AC307">
        <f t="shared" si="177"/>
        <v>0</v>
      </c>
      <c r="AD307">
        <f t="shared" si="178"/>
        <v>0</v>
      </c>
    </row>
    <row r="308" spans="1:30" hidden="1" x14ac:dyDescent="0.25">
      <c r="A308" s="4">
        <v>45755</v>
      </c>
      <c r="B308" s="4" t="s">
        <v>156</v>
      </c>
      <c r="C308" t="s">
        <v>76</v>
      </c>
      <c r="D308">
        <v>43480338</v>
      </c>
      <c r="E308" t="s">
        <v>27</v>
      </c>
      <c r="F308" t="s">
        <v>14</v>
      </c>
      <c r="G308" s="6">
        <v>180000</v>
      </c>
      <c r="H308" t="s">
        <v>19</v>
      </c>
      <c r="M308" s="11" t="str">
        <f t="shared" si="162"/>
        <v/>
      </c>
      <c r="N308" s="9">
        <f t="shared" si="163"/>
        <v>0</v>
      </c>
      <c r="O308" s="9">
        <f t="shared" si="164"/>
        <v>0</v>
      </c>
      <c r="P308" s="9">
        <f t="shared" si="165"/>
        <v>930000</v>
      </c>
      <c r="Q308" s="9">
        <f t="shared" si="175"/>
        <v>0</v>
      </c>
      <c r="R308" s="9">
        <f t="shared" si="166"/>
        <v>0</v>
      </c>
      <c r="S308" s="9">
        <f t="shared" si="167"/>
        <v>0</v>
      </c>
      <c r="T308" s="9">
        <f t="shared" si="168"/>
        <v>0</v>
      </c>
      <c r="U308" s="9">
        <f t="shared" si="169"/>
        <v>0</v>
      </c>
      <c r="V308" s="9">
        <f t="shared" si="170"/>
        <v>0</v>
      </c>
      <c r="W308" s="9">
        <f t="shared" si="171"/>
        <v>0</v>
      </c>
      <c r="X308" s="9">
        <f t="shared" si="172"/>
        <v>0</v>
      </c>
      <c r="Y308" s="9">
        <f t="shared" si="173"/>
        <v>930000</v>
      </c>
      <c r="Z308" s="9">
        <f t="shared" si="174"/>
        <v>0</v>
      </c>
      <c r="AB308" s="12">
        <f t="shared" si="176"/>
        <v>0</v>
      </c>
      <c r="AC308">
        <f t="shared" si="177"/>
        <v>0</v>
      </c>
      <c r="AD308">
        <f t="shared" si="178"/>
        <v>0</v>
      </c>
    </row>
    <row r="309" spans="1:30" x14ac:dyDescent="0.25">
      <c r="A309" s="4">
        <v>45757</v>
      </c>
      <c r="B309" s="4" t="s">
        <v>156</v>
      </c>
      <c r="C309" t="s">
        <v>76</v>
      </c>
      <c r="D309">
        <v>43480338</v>
      </c>
      <c r="E309" t="s">
        <v>27</v>
      </c>
      <c r="F309" t="s">
        <v>14</v>
      </c>
      <c r="G309" s="6">
        <v>400000</v>
      </c>
      <c r="H309" t="s">
        <v>19</v>
      </c>
      <c r="M309" s="11" t="str">
        <f t="shared" si="162"/>
        <v>Olga pelaez</v>
      </c>
      <c r="N309" s="9">
        <f t="shared" si="163"/>
        <v>0</v>
      </c>
      <c r="O309" s="9">
        <f t="shared" si="164"/>
        <v>0</v>
      </c>
      <c r="P309" s="9">
        <f t="shared" si="165"/>
        <v>930000</v>
      </c>
      <c r="Q309" s="9">
        <f t="shared" si="175"/>
        <v>0</v>
      </c>
      <c r="R309" s="9">
        <f t="shared" si="166"/>
        <v>0</v>
      </c>
      <c r="S309" s="9">
        <f t="shared" si="167"/>
        <v>0</v>
      </c>
      <c r="T309" s="9">
        <f t="shared" si="168"/>
        <v>0</v>
      </c>
      <c r="U309" s="9">
        <f t="shared" si="169"/>
        <v>0</v>
      </c>
      <c r="V309" s="9">
        <f t="shared" si="170"/>
        <v>0</v>
      </c>
      <c r="W309" s="9">
        <f t="shared" si="171"/>
        <v>0</v>
      </c>
      <c r="X309" s="9">
        <f t="shared" si="172"/>
        <v>0</v>
      </c>
      <c r="Y309" s="9">
        <f t="shared" si="173"/>
        <v>930000</v>
      </c>
      <c r="Z309" s="9">
        <f t="shared" si="174"/>
        <v>0</v>
      </c>
      <c r="AB309" s="14">
        <f t="shared" ref="AB309:AB310" si="197">SUMIFS($G:$G,$B:$B,B309,$E:$E,"Transferencia",$F:$F,"Zully")
+SUMIFS($G:$G,$B:$B,B309,$E:$E,"Datafono",$F:$F,"Zully")
+SUMIFS($G:$G,$B:$B,B309,$E:$E,"Credishop",$F:$F,"Zully")</f>
        <v>0</v>
      </c>
      <c r="AC309" s="14">
        <f t="shared" ref="AC309:AC310" si="198">SUMIFS($G:$G,$B:$B,B309,$E:$E,"Transferencia",$F:$F,"Andrés")
+SUMIFS($G:$G,$B:$B,B309,$E:$E,"Datafono",$F:$F,"Andrés")
+SUMIFS($G:$G,$B:$B,B309,$E:$E,"Credishop",$F:$F,"Andrés")</f>
        <v>930000</v>
      </c>
      <c r="AD309" s="14">
        <f t="shared" ref="AD309:AD310" si="199">SUMIFS($G:$G,$B:$B,B309,$E:$E,"Transferencia",$F:$F,"Omar")
+SUMIFS($G:$G,$B:$B,B309,$E:$E,"Datafono",$F:$F,"Omar")
+SUMIFS($G:$G,$B:$B,B309,$E:$E,"Credishop",$F:$F,"Omar")</f>
        <v>0</v>
      </c>
    </row>
    <row r="310" spans="1:30" x14ac:dyDescent="0.25">
      <c r="A310" s="4">
        <v>45737</v>
      </c>
      <c r="B310" s="4" t="s">
        <v>128</v>
      </c>
      <c r="C310" t="s">
        <v>76</v>
      </c>
      <c r="D310">
        <v>10028386</v>
      </c>
      <c r="E310" t="s">
        <v>7</v>
      </c>
      <c r="F310" t="s">
        <v>13</v>
      </c>
      <c r="G310" s="6">
        <v>110000</v>
      </c>
      <c r="M310" s="11" t="str">
        <f t="shared" si="162"/>
        <v>Oliver Ramirez</v>
      </c>
      <c r="N310" s="9">
        <f t="shared" si="163"/>
        <v>110000</v>
      </c>
      <c r="O310" s="9">
        <f t="shared" si="164"/>
        <v>0</v>
      </c>
      <c r="P310" s="9">
        <f t="shared" si="165"/>
        <v>0</v>
      </c>
      <c r="Q310" s="9">
        <f t="shared" si="175"/>
        <v>0</v>
      </c>
      <c r="R310" s="9">
        <f t="shared" si="166"/>
        <v>0</v>
      </c>
      <c r="S310" s="9">
        <f t="shared" si="167"/>
        <v>0</v>
      </c>
      <c r="T310" s="9">
        <f t="shared" si="168"/>
        <v>0</v>
      </c>
      <c r="U310" s="9">
        <f t="shared" si="169"/>
        <v>0</v>
      </c>
      <c r="V310" s="9">
        <f t="shared" si="170"/>
        <v>0</v>
      </c>
      <c r="W310" s="9">
        <f t="shared" si="171"/>
        <v>0</v>
      </c>
      <c r="X310" s="9">
        <f t="shared" si="172"/>
        <v>0</v>
      </c>
      <c r="Y310" s="9">
        <f t="shared" si="173"/>
        <v>0</v>
      </c>
      <c r="Z310" s="9">
        <f t="shared" si="174"/>
        <v>0</v>
      </c>
      <c r="AB310" s="14">
        <f t="shared" si="197"/>
        <v>0</v>
      </c>
      <c r="AC310" s="14">
        <f t="shared" si="198"/>
        <v>0</v>
      </c>
      <c r="AD310" s="14">
        <f t="shared" si="199"/>
        <v>0</v>
      </c>
    </row>
    <row r="311" spans="1:30" hidden="1" x14ac:dyDescent="0.25">
      <c r="A311" s="4">
        <v>45768</v>
      </c>
      <c r="B311" s="4" t="s">
        <v>174</v>
      </c>
      <c r="C311" t="s">
        <v>76</v>
      </c>
      <c r="D311">
        <v>43689289</v>
      </c>
      <c r="E311" t="s">
        <v>7</v>
      </c>
      <c r="F311" t="s">
        <v>13</v>
      </c>
      <c r="G311" s="6">
        <v>200000</v>
      </c>
      <c r="M311" s="11" t="str">
        <f t="shared" si="162"/>
        <v/>
      </c>
      <c r="N311" s="9">
        <f t="shared" si="163"/>
        <v>340000</v>
      </c>
      <c r="O311" s="9">
        <f t="shared" si="164"/>
        <v>0</v>
      </c>
      <c r="P311" s="9">
        <f t="shared" si="165"/>
        <v>0</v>
      </c>
      <c r="Q311" s="9">
        <f t="shared" si="175"/>
        <v>0</v>
      </c>
      <c r="R311" s="9">
        <f t="shared" si="166"/>
        <v>0</v>
      </c>
      <c r="S311" s="9">
        <f t="shared" si="167"/>
        <v>0</v>
      </c>
      <c r="T311" s="9">
        <f t="shared" si="168"/>
        <v>0</v>
      </c>
      <c r="U311" s="9">
        <f t="shared" si="169"/>
        <v>0</v>
      </c>
      <c r="V311" s="9">
        <f t="shared" si="170"/>
        <v>0</v>
      </c>
      <c r="W311" s="9">
        <f t="shared" si="171"/>
        <v>0</v>
      </c>
      <c r="X311" s="9">
        <f t="shared" si="172"/>
        <v>0</v>
      </c>
      <c r="Y311" s="9">
        <f t="shared" si="173"/>
        <v>0</v>
      </c>
      <c r="Z311" s="9">
        <f t="shared" si="174"/>
        <v>0</v>
      </c>
      <c r="AB311" s="12">
        <f t="shared" si="176"/>
        <v>0</v>
      </c>
      <c r="AC311">
        <f t="shared" si="177"/>
        <v>0</v>
      </c>
      <c r="AD311">
        <f t="shared" si="178"/>
        <v>0</v>
      </c>
    </row>
    <row r="312" spans="1:30" x14ac:dyDescent="0.25">
      <c r="A312" s="4">
        <v>45787</v>
      </c>
      <c r="B312" s="4" t="s">
        <v>174</v>
      </c>
      <c r="C312" t="s">
        <v>76</v>
      </c>
      <c r="D312">
        <v>43689289</v>
      </c>
      <c r="E312" t="s">
        <v>7</v>
      </c>
      <c r="F312" t="s">
        <v>13</v>
      </c>
      <c r="G312" s="6">
        <v>140000</v>
      </c>
      <c r="M312" s="11" t="str">
        <f t="shared" si="162"/>
        <v>Omaira Orozco</v>
      </c>
      <c r="N312" s="9">
        <f t="shared" si="163"/>
        <v>340000</v>
      </c>
      <c r="O312" s="9">
        <f t="shared" si="164"/>
        <v>0</v>
      </c>
      <c r="P312" s="9">
        <f t="shared" si="165"/>
        <v>0</v>
      </c>
      <c r="Q312" s="9">
        <f t="shared" si="175"/>
        <v>0</v>
      </c>
      <c r="R312" s="9">
        <f t="shared" si="166"/>
        <v>0</v>
      </c>
      <c r="S312" s="9">
        <f t="shared" si="167"/>
        <v>0</v>
      </c>
      <c r="T312" s="9">
        <f t="shared" si="168"/>
        <v>0</v>
      </c>
      <c r="U312" s="9">
        <f t="shared" si="169"/>
        <v>0</v>
      </c>
      <c r="V312" s="9">
        <f t="shared" si="170"/>
        <v>0</v>
      </c>
      <c r="W312" s="9">
        <f t="shared" si="171"/>
        <v>0</v>
      </c>
      <c r="X312" s="9">
        <f t="shared" si="172"/>
        <v>0</v>
      </c>
      <c r="Y312" s="9">
        <f t="shared" si="173"/>
        <v>0</v>
      </c>
      <c r="Z312" s="9">
        <f t="shared" si="174"/>
        <v>0</v>
      </c>
      <c r="AB312" s="14">
        <f>SUMIFS($G:$G,$B:$B,B312,$E:$E,"Transferencia",$F:$F,"Zully")
+SUMIFS($G:$G,$B:$B,B312,$E:$E,"Datafono",$F:$F,"Zully")
+SUMIFS($G:$G,$B:$B,B312,$E:$E,"Credishop",$F:$F,"Zully")</f>
        <v>0</v>
      </c>
      <c r="AC312" s="14">
        <f>SUMIFS($G:$G,$B:$B,B312,$E:$E,"Transferencia",$F:$F,"Andrés")
+SUMIFS($G:$G,$B:$B,B312,$E:$E,"Datafono",$F:$F,"Andrés")
+SUMIFS($G:$G,$B:$B,B312,$E:$E,"Credishop",$F:$F,"Andrés")</f>
        <v>0</v>
      </c>
      <c r="AD312" s="14">
        <f>SUMIFS($G:$G,$B:$B,B312,$E:$E,"Transferencia",$F:$F,"Omar")
+SUMIFS($G:$G,$B:$B,B312,$E:$E,"Datafono",$F:$F,"Omar")
+SUMIFS($G:$G,$B:$B,B312,$E:$E,"Credishop",$F:$F,"Omar")</f>
        <v>0</v>
      </c>
    </row>
    <row r="313" spans="1:30" hidden="1" x14ac:dyDescent="0.25">
      <c r="A313" s="4">
        <v>45685</v>
      </c>
      <c r="B313" s="4" t="s">
        <v>37</v>
      </c>
      <c r="C313" t="s">
        <v>18</v>
      </c>
      <c r="D313">
        <v>98563459</v>
      </c>
      <c r="E313" t="s">
        <v>7</v>
      </c>
      <c r="F313" t="s">
        <v>13</v>
      </c>
      <c r="G313" s="6">
        <v>100000</v>
      </c>
      <c r="M313" s="11" t="str">
        <f t="shared" si="162"/>
        <v/>
      </c>
      <c r="N313" s="9">
        <f t="shared" si="163"/>
        <v>650000</v>
      </c>
      <c r="O313" s="9">
        <f t="shared" si="164"/>
        <v>0</v>
      </c>
      <c r="P313" s="9">
        <f t="shared" si="165"/>
        <v>0</v>
      </c>
      <c r="Q313" s="9">
        <f t="shared" si="175"/>
        <v>0</v>
      </c>
      <c r="R313" s="9">
        <f t="shared" si="166"/>
        <v>0</v>
      </c>
      <c r="S313" s="9">
        <f t="shared" si="167"/>
        <v>0</v>
      </c>
      <c r="T313" s="9">
        <f t="shared" si="168"/>
        <v>0</v>
      </c>
      <c r="U313" s="9">
        <f t="shared" si="169"/>
        <v>0</v>
      </c>
      <c r="V313" s="9">
        <f t="shared" si="170"/>
        <v>0</v>
      </c>
      <c r="W313" s="9">
        <f t="shared" si="171"/>
        <v>0</v>
      </c>
      <c r="X313" s="9">
        <f t="shared" si="172"/>
        <v>0</v>
      </c>
      <c r="Y313" s="9">
        <f t="shared" si="173"/>
        <v>0</v>
      </c>
      <c r="Z313" s="9">
        <f t="shared" si="174"/>
        <v>0</v>
      </c>
      <c r="AB313" s="12">
        <f t="shared" si="176"/>
        <v>0</v>
      </c>
      <c r="AC313">
        <f t="shared" si="177"/>
        <v>0</v>
      </c>
      <c r="AD313">
        <f t="shared" si="178"/>
        <v>0</v>
      </c>
    </row>
    <row r="314" spans="1:30" x14ac:dyDescent="0.25">
      <c r="A314" s="4">
        <v>45702</v>
      </c>
      <c r="B314" s="4" t="s">
        <v>37</v>
      </c>
      <c r="C314" t="s">
        <v>18</v>
      </c>
      <c r="D314">
        <v>98563459</v>
      </c>
      <c r="E314" t="s">
        <v>7</v>
      </c>
      <c r="F314" t="s">
        <v>13</v>
      </c>
      <c r="G314" s="6">
        <v>550000</v>
      </c>
      <c r="M314" s="11" t="str">
        <f t="shared" si="162"/>
        <v>Pedro Anibal Restrepo</v>
      </c>
      <c r="N314" s="9">
        <f t="shared" si="163"/>
        <v>650000</v>
      </c>
      <c r="O314" s="9">
        <f t="shared" si="164"/>
        <v>0</v>
      </c>
      <c r="P314" s="9">
        <f t="shared" si="165"/>
        <v>0</v>
      </c>
      <c r="Q314" s="9">
        <f t="shared" si="175"/>
        <v>0</v>
      </c>
      <c r="R314" s="9">
        <f t="shared" si="166"/>
        <v>0</v>
      </c>
      <c r="S314" s="9">
        <f t="shared" si="167"/>
        <v>0</v>
      </c>
      <c r="T314" s="9">
        <f t="shared" si="168"/>
        <v>0</v>
      </c>
      <c r="U314" s="9">
        <f t="shared" si="169"/>
        <v>0</v>
      </c>
      <c r="V314" s="9">
        <f t="shared" si="170"/>
        <v>0</v>
      </c>
      <c r="W314" s="9">
        <f t="shared" si="171"/>
        <v>0</v>
      </c>
      <c r="X314" s="9">
        <f t="shared" si="172"/>
        <v>0</v>
      </c>
      <c r="Y314" s="9">
        <f t="shared" si="173"/>
        <v>0</v>
      </c>
      <c r="Z314" s="9">
        <f t="shared" si="174"/>
        <v>0</v>
      </c>
      <c r="AB314" s="14">
        <f>SUMIFS($G:$G,$B:$B,B314,$E:$E,"Transferencia",$F:$F,"Zully")
+SUMIFS($G:$G,$B:$B,B314,$E:$E,"Datafono",$F:$F,"Zully")
+SUMIFS($G:$G,$B:$B,B314,$E:$E,"Credishop",$F:$F,"Zully")</f>
        <v>0</v>
      </c>
      <c r="AC314" s="14">
        <f>SUMIFS($G:$G,$B:$B,B314,$E:$E,"Transferencia",$F:$F,"Andrés")
+SUMIFS($G:$G,$B:$B,B314,$E:$E,"Datafono",$F:$F,"Andrés")
+SUMIFS($G:$G,$B:$B,B314,$E:$E,"Credishop",$F:$F,"Andrés")</f>
        <v>0</v>
      </c>
      <c r="AD314" s="14">
        <f>SUMIFS($G:$G,$B:$B,B314,$E:$E,"Transferencia",$F:$F,"Omar")
+SUMIFS($G:$G,$B:$B,B314,$E:$E,"Datafono",$F:$F,"Omar")
+SUMIFS($G:$G,$B:$B,B314,$E:$E,"Credishop",$F:$F,"Omar")</f>
        <v>0</v>
      </c>
    </row>
    <row r="315" spans="1:30" hidden="1" x14ac:dyDescent="0.25">
      <c r="A315" s="4">
        <v>45759</v>
      </c>
      <c r="B315" s="4" t="s">
        <v>167</v>
      </c>
      <c r="C315" t="s">
        <v>76</v>
      </c>
      <c r="D315">
        <v>71681584</v>
      </c>
      <c r="E315" t="s">
        <v>8</v>
      </c>
      <c r="F315" t="s">
        <v>119</v>
      </c>
      <c r="G315" s="6">
        <v>400000</v>
      </c>
      <c r="H315" t="s">
        <v>19</v>
      </c>
      <c r="M315" s="11" t="str">
        <f t="shared" si="162"/>
        <v/>
      </c>
      <c r="N315" s="9">
        <f t="shared" si="163"/>
        <v>120000</v>
      </c>
      <c r="O315" s="9">
        <f t="shared" si="164"/>
        <v>400000</v>
      </c>
      <c r="P315" s="9">
        <f t="shared" si="165"/>
        <v>0</v>
      </c>
      <c r="Q315" s="9">
        <f t="shared" si="175"/>
        <v>0</v>
      </c>
      <c r="R315" s="9">
        <f t="shared" si="166"/>
        <v>0</v>
      </c>
      <c r="S315" s="9">
        <f t="shared" si="167"/>
        <v>0</v>
      </c>
      <c r="T315" s="9">
        <f t="shared" si="168"/>
        <v>400000</v>
      </c>
      <c r="U315" s="9">
        <f t="shared" si="169"/>
        <v>0</v>
      </c>
      <c r="V315" s="9">
        <f t="shared" si="170"/>
        <v>0</v>
      </c>
      <c r="W315" s="9">
        <f t="shared" si="171"/>
        <v>0</v>
      </c>
      <c r="X315" s="9">
        <f t="shared" si="172"/>
        <v>0</v>
      </c>
      <c r="Y315" s="9">
        <f t="shared" si="173"/>
        <v>0</v>
      </c>
      <c r="Z315" s="9">
        <f t="shared" si="174"/>
        <v>0</v>
      </c>
      <c r="AB315" s="12">
        <f t="shared" si="176"/>
        <v>0</v>
      </c>
      <c r="AC315">
        <f t="shared" si="177"/>
        <v>0</v>
      </c>
      <c r="AD315">
        <f t="shared" si="178"/>
        <v>0</v>
      </c>
    </row>
    <row r="316" spans="1:30" x14ac:dyDescent="0.25">
      <c r="A316" s="4">
        <v>45761</v>
      </c>
      <c r="B316" s="4" t="s">
        <v>167</v>
      </c>
      <c r="C316" t="s">
        <v>76</v>
      </c>
      <c r="D316">
        <v>71681584</v>
      </c>
      <c r="E316" t="s">
        <v>7</v>
      </c>
      <c r="F316" t="s">
        <v>13</v>
      </c>
      <c r="G316" s="6">
        <v>120000</v>
      </c>
      <c r="M316" s="11" t="str">
        <f t="shared" si="162"/>
        <v>Ricardo Yepes</v>
      </c>
      <c r="N316" s="9">
        <f t="shared" si="163"/>
        <v>120000</v>
      </c>
      <c r="O316" s="9">
        <f t="shared" si="164"/>
        <v>400000</v>
      </c>
      <c r="P316" s="9">
        <f t="shared" si="165"/>
        <v>0</v>
      </c>
      <c r="Q316" s="9">
        <f t="shared" si="175"/>
        <v>0</v>
      </c>
      <c r="R316" s="9">
        <f t="shared" si="166"/>
        <v>0</v>
      </c>
      <c r="S316" s="9">
        <f t="shared" si="167"/>
        <v>0</v>
      </c>
      <c r="T316" s="9">
        <f t="shared" si="168"/>
        <v>400000</v>
      </c>
      <c r="U316" s="9">
        <f t="shared" si="169"/>
        <v>0</v>
      </c>
      <c r="V316" s="9">
        <f t="shared" si="170"/>
        <v>0</v>
      </c>
      <c r="W316" s="9">
        <f t="shared" si="171"/>
        <v>0</v>
      </c>
      <c r="X316" s="9">
        <f t="shared" si="172"/>
        <v>0</v>
      </c>
      <c r="Y316" s="9">
        <f t="shared" si="173"/>
        <v>0</v>
      </c>
      <c r="Z316" s="9">
        <f t="shared" si="174"/>
        <v>0</v>
      </c>
      <c r="AB316" s="14">
        <f>SUMIFS($G:$G,$B:$B,B316,$E:$E,"Transferencia",$F:$F,"Zully")
+SUMIFS($G:$G,$B:$B,B316,$E:$E,"Datafono",$F:$F,"Zully")
+SUMIFS($G:$G,$B:$B,B316,$E:$E,"Credishop",$F:$F,"Zully")</f>
        <v>0</v>
      </c>
      <c r="AC316" s="14">
        <f>SUMIFS($G:$G,$B:$B,B316,$E:$E,"Transferencia",$F:$F,"Andrés")
+SUMIFS($G:$G,$B:$B,B316,$E:$E,"Datafono",$F:$F,"Andrés")
+SUMIFS($G:$G,$B:$B,B316,$E:$E,"Credishop",$F:$F,"Andrés")</f>
        <v>0</v>
      </c>
      <c r="AD316" s="14">
        <f>SUMIFS($G:$G,$B:$B,B316,$E:$E,"Transferencia",$F:$F,"Omar")
+SUMIFS($G:$G,$B:$B,B316,$E:$E,"Datafono",$F:$F,"Omar")
+SUMIFS($G:$G,$B:$B,B316,$E:$E,"Credishop",$F:$F,"Omar")</f>
        <v>400000</v>
      </c>
    </row>
    <row r="317" spans="1:30" hidden="1" x14ac:dyDescent="0.25">
      <c r="A317" s="4">
        <v>45789</v>
      </c>
      <c r="B317" s="4" t="s">
        <v>197</v>
      </c>
      <c r="C317" t="s">
        <v>76</v>
      </c>
      <c r="D317">
        <v>71053868</v>
      </c>
      <c r="E317" t="s">
        <v>7</v>
      </c>
      <c r="F317" t="s">
        <v>13</v>
      </c>
      <c r="G317" s="6">
        <v>300000</v>
      </c>
      <c r="M317" s="11" t="str">
        <f t="shared" si="162"/>
        <v/>
      </c>
      <c r="N317" s="9">
        <f t="shared" si="163"/>
        <v>767000</v>
      </c>
      <c r="O317" s="9">
        <f t="shared" si="164"/>
        <v>0</v>
      </c>
      <c r="P317" s="9">
        <f t="shared" si="165"/>
        <v>0</v>
      </c>
      <c r="Q317" s="9">
        <f t="shared" si="175"/>
        <v>0</v>
      </c>
      <c r="R317" s="9">
        <f t="shared" si="166"/>
        <v>0</v>
      </c>
      <c r="S317" s="9">
        <f t="shared" si="167"/>
        <v>0</v>
      </c>
      <c r="T317" s="9">
        <f t="shared" si="168"/>
        <v>0</v>
      </c>
      <c r="U317" s="9">
        <f t="shared" si="169"/>
        <v>0</v>
      </c>
      <c r="V317" s="9">
        <f t="shared" si="170"/>
        <v>0</v>
      </c>
      <c r="W317" s="9">
        <f t="shared" si="171"/>
        <v>0</v>
      </c>
      <c r="X317" s="9">
        <f t="shared" si="172"/>
        <v>0</v>
      </c>
      <c r="Y317" s="9">
        <f t="shared" si="173"/>
        <v>0</v>
      </c>
      <c r="Z317" s="9">
        <f t="shared" si="174"/>
        <v>0</v>
      </c>
      <c r="AB317" s="12">
        <f t="shared" si="176"/>
        <v>0</v>
      </c>
      <c r="AC317">
        <f t="shared" si="177"/>
        <v>0</v>
      </c>
      <c r="AD317">
        <f t="shared" si="178"/>
        <v>400000</v>
      </c>
    </row>
    <row r="318" spans="1:30" hidden="1" x14ac:dyDescent="0.25">
      <c r="A318" s="4">
        <v>45800</v>
      </c>
      <c r="B318" s="4" t="s">
        <v>197</v>
      </c>
      <c r="C318" t="s">
        <v>76</v>
      </c>
      <c r="D318">
        <v>71053868</v>
      </c>
      <c r="E318" t="s">
        <v>7</v>
      </c>
      <c r="F318" t="s">
        <v>13</v>
      </c>
      <c r="G318" s="6">
        <v>358000</v>
      </c>
      <c r="M318" s="11" t="str">
        <f t="shared" si="162"/>
        <v/>
      </c>
      <c r="N318" s="9">
        <f t="shared" si="163"/>
        <v>767000</v>
      </c>
      <c r="O318" s="9">
        <f t="shared" si="164"/>
        <v>0</v>
      </c>
      <c r="P318" s="9">
        <f t="shared" si="165"/>
        <v>0</v>
      </c>
      <c r="Q318" s="9">
        <f t="shared" si="175"/>
        <v>0</v>
      </c>
      <c r="R318" s="9">
        <f t="shared" si="166"/>
        <v>0</v>
      </c>
      <c r="S318" s="9">
        <f t="shared" si="167"/>
        <v>0</v>
      </c>
      <c r="T318" s="9">
        <f t="shared" si="168"/>
        <v>0</v>
      </c>
      <c r="U318" s="9">
        <f t="shared" si="169"/>
        <v>0</v>
      </c>
      <c r="V318" s="9">
        <f t="shared" si="170"/>
        <v>0</v>
      </c>
      <c r="W318" s="9">
        <f t="shared" si="171"/>
        <v>0</v>
      </c>
      <c r="X318" s="9">
        <f t="shared" si="172"/>
        <v>0</v>
      </c>
      <c r="Y318" s="9">
        <f t="shared" si="173"/>
        <v>0</v>
      </c>
      <c r="Z318" s="9">
        <f t="shared" si="174"/>
        <v>0</v>
      </c>
      <c r="AB318" s="12">
        <f t="shared" si="176"/>
        <v>0</v>
      </c>
      <c r="AC318">
        <f t="shared" si="177"/>
        <v>0</v>
      </c>
      <c r="AD318">
        <f t="shared" si="178"/>
        <v>400000</v>
      </c>
    </row>
    <row r="319" spans="1:30" x14ac:dyDescent="0.25">
      <c r="A319" s="4">
        <v>45811</v>
      </c>
      <c r="B319" s="4" t="s">
        <v>197</v>
      </c>
      <c r="C319" t="s">
        <v>76</v>
      </c>
      <c r="D319">
        <v>71053868</v>
      </c>
      <c r="E319" t="s">
        <v>7</v>
      </c>
      <c r="F319" t="s">
        <v>13</v>
      </c>
      <c r="G319" s="6">
        <v>109000</v>
      </c>
      <c r="M319" s="11" t="str">
        <f t="shared" si="162"/>
        <v>Richard Argaez</v>
      </c>
      <c r="N319" s="9">
        <f t="shared" si="163"/>
        <v>767000</v>
      </c>
      <c r="O319" s="9">
        <f t="shared" si="164"/>
        <v>0</v>
      </c>
      <c r="P319" s="9">
        <f t="shared" si="165"/>
        <v>0</v>
      </c>
      <c r="Q319" s="9">
        <f t="shared" si="175"/>
        <v>0</v>
      </c>
      <c r="R319" s="9">
        <f t="shared" si="166"/>
        <v>0</v>
      </c>
      <c r="S319" s="9">
        <f t="shared" si="167"/>
        <v>0</v>
      </c>
      <c r="T319" s="9">
        <f t="shared" si="168"/>
        <v>0</v>
      </c>
      <c r="U319" s="9">
        <f t="shared" si="169"/>
        <v>0</v>
      </c>
      <c r="V319" s="9">
        <f t="shared" si="170"/>
        <v>0</v>
      </c>
      <c r="W319" s="9">
        <f t="shared" si="171"/>
        <v>0</v>
      </c>
      <c r="X319" s="9">
        <f t="shared" si="172"/>
        <v>0</v>
      </c>
      <c r="Y319" s="9">
        <f t="shared" si="173"/>
        <v>0</v>
      </c>
      <c r="Z319" s="9">
        <f t="shared" si="174"/>
        <v>0</v>
      </c>
      <c r="AB319" s="14">
        <f>SUMIFS($G:$G,$B:$B,B319,$E:$E,"Transferencia",$F:$F,"Zully")
+SUMIFS($G:$G,$B:$B,B319,$E:$E,"Datafono",$F:$F,"Zully")
+SUMIFS($G:$G,$B:$B,B319,$E:$E,"Credishop",$F:$F,"Zully")</f>
        <v>0</v>
      </c>
      <c r="AC319" s="14">
        <f>SUMIFS($G:$G,$B:$B,B319,$E:$E,"Transferencia",$F:$F,"Andrés")
+SUMIFS($G:$G,$B:$B,B319,$E:$E,"Datafono",$F:$F,"Andrés")
+SUMIFS($G:$G,$B:$B,B319,$E:$E,"Credishop",$F:$F,"Andrés")</f>
        <v>0</v>
      </c>
      <c r="AD319" s="14">
        <f>SUMIFS($G:$G,$B:$B,B319,$E:$E,"Transferencia",$F:$F,"Omar")
+SUMIFS($G:$G,$B:$B,B319,$E:$E,"Datafono",$F:$F,"Omar")
+SUMIFS($G:$G,$B:$B,B319,$E:$E,"Credishop",$F:$F,"Omar")</f>
        <v>0</v>
      </c>
    </row>
    <row r="320" spans="1:30" hidden="1" x14ac:dyDescent="0.25">
      <c r="A320" s="4">
        <v>45702</v>
      </c>
      <c r="B320" s="4" t="s">
        <v>70</v>
      </c>
      <c r="C320" t="s">
        <v>18</v>
      </c>
      <c r="D320">
        <v>1036665237</v>
      </c>
      <c r="E320" t="s">
        <v>7</v>
      </c>
      <c r="F320" t="s">
        <v>13</v>
      </c>
      <c r="G320" s="6">
        <v>479000</v>
      </c>
      <c r="M320" s="11" t="str">
        <f t="shared" si="162"/>
        <v/>
      </c>
      <c r="N320" s="9">
        <f t="shared" si="163"/>
        <v>1466000</v>
      </c>
      <c r="O320" s="9">
        <f t="shared" si="164"/>
        <v>130000</v>
      </c>
      <c r="P320" s="9">
        <f t="shared" si="165"/>
        <v>0</v>
      </c>
      <c r="Q320" s="9">
        <f t="shared" si="175"/>
        <v>0</v>
      </c>
      <c r="R320" s="9">
        <f t="shared" si="166"/>
        <v>0</v>
      </c>
      <c r="S320" s="9">
        <f t="shared" si="167"/>
        <v>0</v>
      </c>
      <c r="T320" s="9">
        <f t="shared" si="168"/>
        <v>130000</v>
      </c>
      <c r="U320" s="9">
        <f t="shared" si="169"/>
        <v>0</v>
      </c>
      <c r="V320" s="9">
        <f t="shared" si="170"/>
        <v>0</v>
      </c>
      <c r="W320" s="9">
        <f t="shared" si="171"/>
        <v>0</v>
      </c>
      <c r="X320" s="9">
        <f t="shared" si="172"/>
        <v>0</v>
      </c>
      <c r="Y320" s="9">
        <f t="shared" si="173"/>
        <v>0</v>
      </c>
      <c r="Z320" s="9">
        <f t="shared" si="174"/>
        <v>0</v>
      </c>
      <c r="AB320" s="12">
        <f t="shared" si="176"/>
        <v>0</v>
      </c>
      <c r="AC320">
        <f t="shared" si="177"/>
        <v>0</v>
      </c>
      <c r="AD320">
        <f t="shared" si="178"/>
        <v>0</v>
      </c>
    </row>
    <row r="321" spans="1:30" hidden="1" x14ac:dyDescent="0.25">
      <c r="A321" s="4">
        <v>45710</v>
      </c>
      <c r="B321" s="4" t="s">
        <v>70</v>
      </c>
      <c r="C321" t="s">
        <v>76</v>
      </c>
      <c r="D321">
        <v>1036665237</v>
      </c>
      <c r="E321" t="s">
        <v>7</v>
      </c>
      <c r="F321" t="s">
        <v>13</v>
      </c>
      <c r="G321" s="6">
        <v>298000</v>
      </c>
      <c r="M321" s="11" t="str">
        <f t="shared" si="162"/>
        <v/>
      </c>
      <c r="N321" s="9">
        <f t="shared" si="163"/>
        <v>1466000</v>
      </c>
      <c r="O321" s="9">
        <f t="shared" si="164"/>
        <v>130000</v>
      </c>
      <c r="P321" s="9">
        <f t="shared" si="165"/>
        <v>0</v>
      </c>
      <c r="Q321" s="9">
        <f t="shared" si="175"/>
        <v>0</v>
      </c>
      <c r="R321" s="9">
        <f t="shared" si="166"/>
        <v>0</v>
      </c>
      <c r="S321" s="9">
        <f t="shared" si="167"/>
        <v>0</v>
      </c>
      <c r="T321" s="9">
        <f t="shared" si="168"/>
        <v>130000</v>
      </c>
      <c r="U321" s="9">
        <f t="shared" si="169"/>
        <v>0</v>
      </c>
      <c r="V321" s="9">
        <f t="shared" si="170"/>
        <v>0</v>
      </c>
      <c r="W321" s="9">
        <f t="shared" si="171"/>
        <v>0</v>
      </c>
      <c r="X321" s="9">
        <f t="shared" si="172"/>
        <v>0</v>
      </c>
      <c r="Y321" s="9">
        <f t="shared" si="173"/>
        <v>0</v>
      </c>
      <c r="Z321" s="9">
        <f t="shared" si="174"/>
        <v>0</v>
      </c>
      <c r="AB321" s="12">
        <f t="shared" si="176"/>
        <v>0</v>
      </c>
      <c r="AC321">
        <f t="shared" si="177"/>
        <v>0</v>
      </c>
      <c r="AD321">
        <f t="shared" si="178"/>
        <v>0</v>
      </c>
    </row>
    <row r="322" spans="1:30" hidden="1" x14ac:dyDescent="0.25">
      <c r="A322" s="4">
        <v>45745</v>
      </c>
      <c r="B322" s="4" t="s">
        <v>70</v>
      </c>
      <c r="C322" t="s">
        <v>76</v>
      </c>
      <c r="D322">
        <v>1036665237</v>
      </c>
      <c r="E322" t="s">
        <v>8</v>
      </c>
      <c r="F322" t="s">
        <v>119</v>
      </c>
      <c r="G322" s="6">
        <v>130000</v>
      </c>
      <c r="H322" t="s">
        <v>19</v>
      </c>
      <c r="M322" s="11" t="str">
        <f t="shared" ref="M322:M385" si="200">IF(B322&lt;&gt;B323,B322,"")</f>
        <v/>
      </c>
      <c r="N322" s="9">
        <f t="shared" ref="N322:N385" si="201">SUMIFS($G:$G, $B:$B, B322, $E:$E, "Efectivo")</f>
        <v>1466000</v>
      </c>
      <c r="O322" s="9">
        <f t="shared" ref="O322:O385" si="202">SUMIFS($G:$G, $B:$B, B322, $E:$E, "Transferencia")</f>
        <v>130000</v>
      </c>
      <c r="P322" s="9">
        <f t="shared" ref="P322:P385" si="203">SUMIFS($G:$G, $B:$B, B322, $E:$E, "Datafono")</f>
        <v>0</v>
      </c>
      <c r="Q322" s="9">
        <f t="shared" si="175"/>
        <v>0</v>
      </c>
      <c r="R322" s="9">
        <f t="shared" ref="R322:R385" si="204">SUMIFS($G:$G, $B:$B, B322, $E:$E, "Credishop")</f>
        <v>0</v>
      </c>
      <c r="S322" s="9">
        <f t="shared" ref="S322:S385" si="205">SUMIFS($G:$G, $B:$B, B322, $E:$E, "Transferencia", $F:$F, "Zully")</f>
        <v>0</v>
      </c>
      <c r="T322" s="9">
        <f t="shared" ref="T322:T385" si="206">SUMIFS($G:$G, $B:$B, B322, $E:$E, "Transferencia", $F:$F, "Omar")</f>
        <v>130000</v>
      </c>
      <c r="U322" s="9">
        <f t="shared" ref="U322:U385" si="207">SUMIFS($G:$G, $B:$B, B322, $E:$E, "Datafono", $F:$F, "Zully")</f>
        <v>0</v>
      </c>
      <c r="V322" s="9">
        <f t="shared" ref="V322:V385" si="208">SUMIFS($G:$G, $B:$B, B322, $E:$E, "Datafono", $F:$F, "Omar")</f>
        <v>0</v>
      </c>
      <c r="W322" s="9">
        <f t="shared" ref="W322:W385" si="209">SUMIFS($G:$G, $B:$B, B322, $E:$E, "Credishop", $F:$F, "Zully")</f>
        <v>0</v>
      </c>
      <c r="X322" s="9">
        <f t="shared" ref="X322:X385" si="210">SUMIFS($G:$G, $B:$B, B322, $E:$E, "Credishop", $F:$F, "Omar")</f>
        <v>0</v>
      </c>
      <c r="Y322" s="9">
        <f t="shared" ref="Y322:Y385" si="211">SUMIFS($G:$G, $B:$B, B322, $E:$E, "Datafono", $F:$F, "Andrés")</f>
        <v>0</v>
      </c>
      <c r="Z322" s="9">
        <f t="shared" ref="Z322:Z385" si="212">SUMIFS($G:$G, $B:$B, B322, $E:$E, "Credishop", $F:$F, "Andrés")</f>
        <v>0</v>
      </c>
      <c r="AB322" s="12">
        <f t="shared" si="176"/>
        <v>0</v>
      </c>
      <c r="AC322">
        <f t="shared" si="177"/>
        <v>0</v>
      </c>
      <c r="AD322">
        <f t="shared" si="178"/>
        <v>130000</v>
      </c>
    </row>
    <row r="323" spans="1:30" hidden="1" x14ac:dyDescent="0.25">
      <c r="A323" s="4">
        <v>45775</v>
      </c>
      <c r="B323" s="4" t="s">
        <v>70</v>
      </c>
      <c r="C323" t="s">
        <v>76</v>
      </c>
      <c r="D323">
        <v>1036665237</v>
      </c>
      <c r="E323" t="s">
        <v>7</v>
      </c>
      <c r="F323" t="s">
        <v>13</v>
      </c>
      <c r="G323" s="6">
        <v>280000</v>
      </c>
      <c r="M323" s="11" t="str">
        <f t="shared" si="200"/>
        <v/>
      </c>
      <c r="N323" s="9">
        <f t="shared" si="201"/>
        <v>1466000</v>
      </c>
      <c r="O323" s="9">
        <f t="shared" si="202"/>
        <v>130000</v>
      </c>
      <c r="P323" s="9">
        <f t="shared" si="203"/>
        <v>0</v>
      </c>
      <c r="Q323" s="9">
        <f t="shared" ref="Q323:Q386" si="213">SUMIFS($G:$G, $B:$B, B323, $E:$E, "Transferencia", $F:$F, "Andrés")</f>
        <v>0</v>
      </c>
      <c r="R323" s="9">
        <f t="shared" si="204"/>
        <v>0</v>
      </c>
      <c r="S323" s="9">
        <f t="shared" si="205"/>
        <v>0</v>
      </c>
      <c r="T323" s="9">
        <f t="shared" si="206"/>
        <v>130000</v>
      </c>
      <c r="U323" s="9">
        <f t="shared" si="207"/>
        <v>0</v>
      </c>
      <c r="V323" s="9">
        <f t="shared" si="208"/>
        <v>0</v>
      </c>
      <c r="W323" s="9">
        <f t="shared" si="209"/>
        <v>0</v>
      </c>
      <c r="X323" s="9">
        <f t="shared" si="210"/>
        <v>0</v>
      </c>
      <c r="Y323" s="9">
        <f t="shared" si="211"/>
        <v>0</v>
      </c>
      <c r="Z323" s="9">
        <f t="shared" si="212"/>
        <v>0</v>
      </c>
      <c r="AB323" s="12">
        <f t="shared" ref="AB323:AB386" si="214">SUMIFS($G:$G,$B:$B,B324,$E:$E,"Transferencia",$F:$F,"Zully")
+SUMIFS($G:$G,$B:$B,B324,$E:$E,"Credishop",$F:$F,"Zully")
+SUMIFS($G:$G,$B:$B,B324,$E:$E,"Datafono",$F:$F,"Zully")</f>
        <v>0</v>
      </c>
      <c r="AC323">
        <f t="shared" ref="AC323:AC386" si="215">SUMIFS($G:$G,$B:$B,B324,$E:$E,"Transferencia",$F:$F,"Andrés")</f>
        <v>0</v>
      </c>
      <c r="AD323">
        <f t="shared" si="178"/>
        <v>130000</v>
      </c>
    </row>
    <row r="324" spans="1:30" x14ac:dyDescent="0.25">
      <c r="A324" s="4">
        <v>45807</v>
      </c>
      <c r="B324" s="4" t="s">
        <v>70</v>
      </c>
      <c r="C324" t="s">
        <v>76</v>
      </c>
      <c r="D324">
        <v>1036665237</v>
      </c>
      <c r="E324" t="s">
        <v>7</v>
      </c>
      <c r="F324" t="s">
        <v>13</v>
      </c>
      <c r="G324" s="6">
        <v>409000</v>
      </c>
      <c r="M324" s="11" t="str">
        <f t="shared" si="200"/>
        <v>Robinson Araque</v>
      </c>
      <c r="N324" s="9">
        <f t="shared" si="201"/>
        <v>1466000</v>
      </c>
      <c r="O324" s="9">
        <f t="shared" si="202"/>
        <v>130000</v>
      </c>
      <c r="P324" s="9">
        <f t="shared" si="203"/>
        <v>0</v>
      </c>
      <c r="Q324" s="9">
        <f t="shared" si="213"/>
        <v>0</v>
      </c>
      <c r="R324" s="9">
        <f t="shared" si="204"/>
        <v>0</v>
      </c>
      <c r="S324" s="9">
        <f t="shared" si="205"/>
        <v>0</v>
      </c>
      <c r="T324" s="9">
        <f t="shared" si="206"/>
        <v>130000</v>
      </c>
      <c r="U324" s="9">
        <f t="shared" si="207"/>
        <v>0</v>
      </c>
      <c r="V324" s="9">
        <f t="shared" si="208"/>
        <v>0</v>
      </c>
      <c r="W324" s="9">
        <f t="shared" si="209"/>
        <v>0</v>
      </c>
      <c r="X324" s="9">
        <f t="shared" si="210"/>
        <v>0</v>
      </c>
      <c r="Y324" s="9">
        <f t="shared" si="211"/>
        <v>0</v>
      </c>
      <c r="Z324" s="9">
        <f t="shared" si="212"/>
        <v>0</v>
      </c>
      <c r="AB324" s="14">
        <f t="shared" ref="AB324:AB325" si="216">SUMIFS($G:$G,$B:$B,B324,$E:$E,"Transferencia",$F:$F,"Zully")
+SUMIFS($G:$G,$B:$B,B324,$E:$E,"Datafono",$F:$F,"Zully")
+SUMIFS($G:$G,$B:$B,B324,$E:$E,"Credishop",$F:$F,"Zully")</f>
        <v>0</v>
      </c>
      <c r="AC324" s="14">
        <f t="shared" ref="AC324:AC325" si="217">SUMIFS($G:$G,$B:$B,B324,$E:$E,"Transferencia",$F:$F,"Andrés")
+SUMIFS($G:$G,$B:$B,B324,$E:$E,"Datafono",$F:$F,"Andrés")
+SUMIFS($G:$G,$B:$B,B324,$E:$E,"Credishop",$F:$F,"Andrés")</f>
        <v>0</v>
      </c>
      <c r="AD324" s="14">
        <f t="shared" ref="AD324:AD325" si="218">SUMIFS($G:$G,$B:$B,B324,$E:$E,"Transferencia",$F:$F,"Omar")
+SUMIFS($G:$G,$B:$B,B324,$E:$E,"Datafono",$F:$F,"Omar")
+SUMIFS($G:$G,$B:$B,B324,$E:$E,"Credishop",$F:$F,"Omar")</f>
        <v>130000</v>
      </c>
    </row>
    <row r="325" spans="1:30" x14ac:dyDescent="0.25">
      <c r="A325" s="4">
        <v>45783</v>
      </c>
      <c r="B325" s="4" t="s">
        <v>195</v>
      </c>
      <c r="C325" t="s">
        <v>76</v>
      </c>
      <c r="D325">
        <v>98561981</v>
      </c>
      <c r="E325" t="s">
        <v>7</v>
      </c>
      <c r="F325" t="s">
        <v>13</v>
      </c>
      <c r="G325" s="6">
        <v>110000</v>
      </c>
      <c r="M325" s="11" t="str">
        <f t="shared" si="200"/>
        <v>Roman Marin</v>
      </c>
      <c r="N325" s="9">
        <f t="shared" si="201"/>
        <v>110000</v>
      </c>
      <c r="O325" s="9">
        <f t="shared" si="202"/>
        <v>0</v>
      </c>
      <c r="P325" s="9">
        <f t="shared" si="203"/>
        <v>0</v>
      </c>
      <c r="Q325" s="9">
        <f t="shared" si="213"/>
        <v>0</v>
      </c>
      <c r="R325" s="9">
        <f t="shared" si="204"/>
        <v>0</v>
      </c>
      <c r="S325" s="9">
        <f t="shared" si="205"/>
        <v>0</v>
      </c>
      <c r="T325" s="9">
        <f t="shared" si="206"/>
        <v>0</v>
      </c>
      <c r="U325" s="9">
        <f t="shared" si="207"/>
        <v>0</v>
      </c>
      <c r="V325" s="9">
        <f t="shared" si="208"/>
        <v>0</v>
      </c>
      <c r="W325" s="9">
        <f t="shared" si="209"/>
        <v>0</v>
      </c>
      <c r="X325" s="9">
        <f t="shared" si="210"/>
        <v>0</v>
      </c>
      <c r="Y325" s="9">
        <f t="shared" si="211"/>
        <v>0</v>
      </c>
      <c r="Z325" s="9">
        <f t="shared" si="212"/>
        <v>0</v>
      </c>
      <c r="AB325" s="14">
        <f t="shared" si="216"/>
        <v>0</v>
      </c>
      <c r="AC325" s="14">
        <f t="shared" si="217"/>
        <v>0</v>
      </c>
      <c r="AD325" s="14">
        <f t="shared" si="218"/>
        <v>0</v>
      </c>
    </row>
    <row r="326" spans="1:30" hidden="1" x14ac:dyDescent="0.25">
      <c r="A326" s="4">
        <v>45728</v>
      </c>
      <c r="B326" s="4" t="s">
        <v>111</v>
      </c>
      <c r="C326" t="s">
        <v>76</v>
      </c>
      <c r="D326">
        <v>21435819</v>
      </c>
      <c r="E326" t="s">
        <v>7</v>
      </c>
      <c r="F326" t="s">
        <v>13</v>
      </c>
      <c r="G326" s="6">
        <v>500000</v>
      </c>
      <c r="M326" s="11" t="str">
        <f t="shared" si="200"/>
        <v/>
      </c>
      <c r="N326" s="9">
        <f t="shared" si="201"/>
        <v>700000</v>
      </c>
      <c r="O326" s="9">
        <f t="shared" si="202"/>
        <v>0</v>
      </c>
      <c r="P326" s="9">
        <f t="shared" si="203"/>
        <v>0</v>
      </c>
      <c r="Q326" s="9">
        <f t="shared" si="213"/>
        <v>0</v>
      </c>
      <c r="R326" s="9">
        <f t="shared" si="204"/>
        <v>0</v>
      </c>
      <c r="S326" s="9">
        <f t="shared" si="205"/>
        <v>0</v>
      </c>
      <c r="T326" s="9">
        <f t="shared" si="206"/>
        <v>0</v>
      </c>
      <c r="U326" s="9">
        <f t="shared" si="207"/>
        <v>0</v>
      </c>
      <c r="V326" s="9">
        <f t="shared" si="208"/>
        <v>0</v>
      </c>
      <c r="W326" s="9">
        <f t="shared" si="209"/>
        <v>0</v>
      </c>
      <c r="X326" s="9">
        <f t="shared" si="210"/>
        <v>0</v>
      </c>
      <c r="Y326" s="9">
        <f t="shared" si="211"/>
        <v>0</v>
      </c>
      <c r="Z326" s="9">
        <f t="shared" si="212"/>
        <v>0</v>
      </c>
      <c r="AB326" s="12">
        <f t="shared" si="214"/>
        <v>0</v>
      </c>
      <c r="AC326">
        <f t="shared" si="215"/>
        <v>0</v>
      </c>
      <c r="AD326">
        <f t="shared" ref="AD325:AD388" si="219">+SUMIFS($G:$G,$B:$B,B324,$E:$E,"Transferencia",$F:$F,"Omar")</f>
        <v>130000</v>
      </c>
    </row>
    <row r="327" spans="1:30" hidden="1" x14ac:dyDescent="0.25">
      <c r="A327" s="4">
        <v>45729</v>
      </c>
      <c r="B327" s="4" t="s">
        <v>111</v>
      </c>
      <c r="C327" t="s">
        <v>76</v>
      </c>
      <c r="D327">
        <v>21435819</v>
      </c>
      <c r="E327" t="s">
        <v>7</v>
      </c>
      <c r="F327" t="s">
        <v>13</v>
      </c>
      <c r="G327" s="6">
        <v>100000</v>
      </c>
      <c r="M327" s="11" t="str">
        <f t="shared" si="200"/>
        <v/>
      </c>
      <c r="N327" s="9">
        <f t="shared" si="201"/>
        <v>700000</v>
      </c>
      <c r="O327" s="9">
        <f t="shared" si="202"/>
        <v>0</v>
      </c>
      <c r="P327" s="9">
        <f t="shared" si="203"/>
        <v>0</v>
      </c>
      <c r="Q327" s="9">
        <f t="shared" si="213"/>
        <v>0</v>
      </c>
      <c r="R327" s="9">
        <f t="shared" si="204"/>
        <v>0</v>
      </c>
      <c r="S327" s="9">
        <f t="shared" si="205"/>
        <v>0</v>
      </c>
      <c r="T327" s="9">
        <f t="shared" si="206"/>
        <v>0</v>
      </c>
      <c r="U327" s="9">
        <f t="shared" si="207"/>
        <v>0</v>
      </c>
      <c r="V327" s="9">
        <f t="shared" si="208"/>
        <v>0</v>
      </c>
      <c r="W327" s="9">
        <f t="shared" si="209"/>
        <v>0</v>
      </c>
      <c r="X327" s="9">
        <f t="shared" si="210"/>
        <v>0</v>
      </c>
      <c r="Y327" s="9">
        <f t="shared" si="211"/>
        <v>0</v>
      </c>
      <c r="Z327" s="9">
        <f t="shared" si="212"/>
        <v>0</v>
      </c>
      <c r="AB327" s="12">
        <f t="shared" si="214"/>
        <v>0</v>
      </c>
      <c r="AC327">
        <f t="shared" si="215"/>
        <v>0</v>
      </c>
      <c r="AD327">
        <f t="shared" si="219"/>
        <v>0</v>
      </c>
    </row>
    <row r="328" spans="1:30" x14ac:dyDescent="0.25">
      <c r="A328" s="4">
        <v>45730</v>
      </c>
      <c r="B328" s="4" t="s">
        <v>111</v>
      </c>
      <c r="C328" t="s">
        <v>113</v>
      </c>
      <c r="D328">
        <v>21435819</v>
      </c>
      <c r="E328" t="s">
        <v>7</v>
      </c>
      <c r="F328" t="s">
        <v>13</v>
      </c>
      <c r="G328" s="6">
        <v>100000</v>
      </c>
      <c r="M328" s="11" t="str">
        <f t="shared" si="200"/>
        <v>Rubiela Pino</v>
      </c>
      <c r="N328" s="9">
        <f t="shared" si="201"/>
        <v>700000</v>
      </c>
      <c r="O328" s="9">
        <f t="shared" si="202"/>
        <v>0</v>
      </c>
      <c r="P328" s="9">
        <f t="shared" si="203"/>
        <v>0</v>
      </c>
      <c r="Q328" s="9">
        <f t="shared" si="213"/>
        <v>0</v>
      </c>
      <c r="R328" s="9">
        <f t="shared" si="204"/>
        <v>0</v>
      </c>
      <c r="S328" s="9">
        <f t="shared" si="205"/>
        <v>0</v>
      </c>
      <c r="T328" s="9">
        <f t="shared" si="206"/>
        <v>0</v>
      </c>
      <c r="U328" s="9">
        <f t="shared" si="207"/>
        <v>0</v>
      </c>
      <c r="V328" s="9">
        <f t="shared" si="208"/>
        <v>0</v>
      </c>
      <c r="W328" s="9">
        <f t="shared" si="209"/>
        <v>0</v>
      </c>
      <c r="X328" s="9">
        <f t="shared" si="210"/>
        <v>0</v>
      </c>
      <c r="Y328" s="9">
        <f t="shared" si="211"/>
        <v>0</v>
      </c>
      <c r="Z328" s="9">
        <f t="shared" si="212"/>
        <v>0</v>
      </c>
      <c r="AB328" s="14">
        <f>SUMIFS($G:$G,$B:$B,B328,$E:$E,"Transferencia",$F:$F,"Zully")
+SUMIFS($G:$G,$B:$B,B328,$E:$E,"Datafono",$F:$F,"Zully")
+SUMIFS($G:$G,$B:$B,B328,$E:$E,"Credishop",$F:$F,"Zully")</f>
        <v>0</v>
      </c>
      <c r="AC328" s="14">
        <f>SUMIFS($G:$G,$B:$B,B328,$E:$E,"Transferencia",$F:$F,"Andrés")
+SUMIFS($G:$G,$B:$B,B328,$E:$E,"Datafono",$F:$F,"Andrés")
+SUMIFS($G:$G,$B:$B,B328,$E:$E,"Credishop",$F:$F,"Andrés")</f>
        <v>0</v>
      </c>
      <c r="AD328" s="14">
        <f>SUMIFS($G:$G,$B:$B,B328,$E:$E,"Transferencia",$F:$F,"Omar")
+SUMIFS($G:$G,$B:$B,B328,$E:$E,"Datafono",$F:$F,"Omar")
+SUMIFS($G:$G,$B:$B,B328,$E:$E,"Credishop",$F:$F,"Omar")</f>
        <v>0</v>
      </c>
    </row>
    <row r="329" spans="1:30" hidden="1" x14ac:dyDescent="0.25">
      <c r="A329" s="4">
        <v>45780</v>
      </c>
      <c r="B329" s="4" t="s">
        <v>190</v>
      </c>
      <c r="C329" t="s">
        <v>76</v>
      </c>
      <c r="D329">
        <v>433151002</v>
      </c>
      <c r="E329" t="s">
        <v>8</v>
      </c>
      <c r="F329" t="s">
        <v>119</v>
      </c>
      <c r="G329" s="6">
        <v>205000</v>
      </c>
      <c r="H329" t="s">
        <v>19</v>
      </c>
      <c r="M329" s="11" t="str">
        <f t="shared" si="200"/>
        <v/>
      </c>
      <c r="N329" s="9">
        <f t="shared" si="201"/>
        <v>0</v>
      </c>
      <c r="O329" s="9">
        <f t="shared" si="202"/>
        <v>365000</v>
      </c>
      <c r="P329" s="9">
        <f t="shared" si="203"/>
        <v>0</v>
      </c>
      <c r="Q329" s="9">
        <f t="shared" si="213"/>
        <v>0</v>
      </c>
      <c r="R329" s="9">
        <f t="shared" si="204"/>
        <v>0</v>
      </c>
      <c r="S329" s="9">
        <f t="shared" si="205"/>
        <v>0</v>
      </c>
      <c r="T329" s="9">
        <f t="shared" si="206"/>
        <v>365000</v>
      </c>
      <c r="U329" s="9">
        <f t="shared" si="207"/>
        <v>0</v>
      </c>
      <c r="V329" s="9">
        <f t="shared" si="208"/>
        <v>0</v>
      </c>
      <c r="W329" s="9">
        <f t="shared" si="209"/>
        <v>0</v>
      </c>
      <c r="X329" s="9">
        <f t="shared" si="210"/>
        <v>0</v>
      </c>
      <c r="Y329" s="9">
        <f t="shared" si="211"/>
        <v>0</v>
      </c>
      <c r="Z329" s="9">
        <f t="shared" si="212"/>
        <v>0</v>
      </c>
      <c r="AB329" s="12">
        <f t="shared" si="214"/>
        <v>0</v>
      </c>
      <c r="AC329">
        <f t="shared" si="215"/>
        <v>0</v>
      </c>
      <c r="AD329">
        <f t="shared" si="219"/>
        <v>0</v>
      </c>
    </row>
    <row r="330" spans="1:30" x14ac:dyDescent="0.25">
      <c r="A330" s="4">
        <v>45787</v>
      </c>
      <c r="B330" s="4" t="s">
        <v>190</v>
      </c>
      <c r="C330" t="s">
        <v>76</v>
      </c>
      <c r="D330">
        <v>433151002</v>
      </c>
      <c r="E330" t="s">
        <v>8</v>
      </c>
      <c r="F330" t="s">
        <v>119</v>
      </c>
      <c r="G330" s="6">
        <v>160000</v>
      </c>
      <c r="H330" t="s">
        <v>19</v>
      </c>
      <c r="M330" s="11" t="str">
        <f t="shared" si="200"/>
        <v>Sandra Taborda</v>
      </c>
      <c r="N330" s="9">
        <f t="shared" si="201"/>
        <v>0</v>
      </c>
      <c r="O330" s="9">
        <f t="shared" si="202"/>
        <v>365000</v>
      </c>
      <c r="P330" s="9">
        <f t="shared" si="203"/>
        <v>0</v>
      </c>
      <c r="Q330" s="9">
        <f t="shared" si="213"/>
        <v>0</v>
      </c>
      <c r="R330" s="9">
        <f t="shared" si="204"/>
        <v>0</v>
      </c>
      <c r="S330" s="9">
        <f t="shared" si="205"/>
        <v>0</v>
      </c>
      <c r="T330" s="9">
        <f t="shared" si="206"/>
        <v>365000</v>
      </c>
      <c r="U330" s="9">
        <f t="shared" si="207"/>
        <v>0</v>
      </c>
      <c r="V330" s="9">
        <f t="shared" si="208"/>
        <v>0</v>
      </c>
      <c r="W330" s="9">
        <f t="shared" si="209"/>
        <v>0</v>
      </c>
      <c r="X330" s="9">
        <f t="shared" si="210"/>
        <v>0</v>
      </c>
      <c r="Y330" s="9">
        <f t="shared" si="211"/>
        <v>0</v>
      </c>
      <c r="Z330" s="9">
        <f t="shared" si="212"/>
        <v>0</v>
      </c>
      <c r="AB330" s="14">
        <f>SUMIFS($G:$G,$B:$B,B330,$E:$E,"Transferencia",$F:$F,"Zully")
+SUMIFS($G:$G,$B:$B,B330,$E:$E,"Datafono",$F:$F,"Zully")
+SUMIFS($G:$G,$B:$B,B330,$E:$E,"Credishop",$F:$F,"Zully")</f>
        <v>0</v>
      </c>
      <c r="AC330" s="14">
        <f>SUMIFS($G:$G,$B:$B,B330,$E:$E,"Transferencia",$F:$F,"Andrés")
+SUMIFS($G:$G,$B:$B,B330,$E:$E,"Datafono",$F:$F,"Andrés")
+SUMIFS($G:$G,$B:$B,B330,$E:$E,"Credishop",$F:$F,"Andrés")</f>
        <v>0</v>
      </c>
      <c r="AD330" s="14">
        <f>SUMIFS($G:$G,$B:$B,B330,$E:$E,"Transferencia",$F:$F,"Omar")
+SUMIFS($G:$G,$B:$B,B330,$E:$E,"Datafono",$F:$F,"Omar")
+SUMIFS($G:$G,$B:$B,B330,$E:$E,"Credishop",$F:$F,"Omar")</f>
        <v>365000</v>
      </c>
    </row>
    <row r="331" spans="1:30" hidden="1" x14ac:dyDescent="0.25">
      <c r="A331" s="4">
        <v>45747</v>
      </c>
      <c r="B331" s="4" t="s">
        <v>146</v>
      </c>
      <c r="C331" t="s">
        <v>76</v>
      </c>
      <c r="D331">
        <v>1234992362</v>
      </c>
      <c r="E331" t="s">
        <v>7</v>
      </c>
      <c r="F331" t="s">
        <v>13</v>
      </c>
      <c r="G331" s="6">
        <v>250000</v>
      </c>
      <c r="M331" s="11" t="str">
        <f t="shared" si="200"/>
        <v/>
      </c>
      <c r="N331" s="9">
        <f t="shared" si="201"/>
        <v>980000</v>
      </c>
      <c r="O331" s="9">
        <f t="shared" si="202"/>
        <v>0</v>
      </c>
      <c r="P331" s="9">
        <f t="shared" si="203"/>
        <v>0</v>
      </c>
      <c r="Q331" s="9">
        <f t="shared" si="213"/>
        <v>0</v>
      </c>
      <c r="R331" s="9">
        <f t="shared" si="204"/>
        <v>0</v>
      </c>
      <c r="S331" s="9">
        <f t="shared" si="205"/>
        <v>0</v>
      </c>
      <c r="T331" s="9">
        <f t="shared" si="206"/>
        <v>0</v>
      </c>
      <c r="U331" s="9">
        <f t="shared" si="207"/>
        <v>0</v>
      </c>
      <c r="V331" s="9">
        <f t="shared" si="208"/>
        <v>0</v>
      </c>
      <c r="W331" s="9">
        <f t="shared" si="209"/>
        <v>0</v>
      </c>
      <c r="X331" s="9">
        <f t="shared" si="210"/>
        <v>0</v>
      </c>
      <c r="Y331" s="9">
        <f t="shared" si="211"/>
        <v>0</v>
      </c>
      <c r="Z331" s="9">
        <f t="shared" si="212"/>
        <v>0</v>
      </c>
      <c r="AB331" s="12">
        <f t="shared" si="214"/>
        <v>0</v>
      </c>
      <c r="AC331">
        <f t="shared" si="215"/>
        <v>0</v>
      </c>
      <c r="AD331">
        <f t="shared" si="219"/>
        <v>365000</v>
      </c>
    </row>
    <row r="332" spans="1:30" x14ac:dyDescent="0.25">
      <c r="A332" s="4">
        <v>45770</v>
      </c>
      <c r="B332" s="4" t="s">
        <v>146</v>
      </c>
      <c r="C332" t="s">
        <v>76</v>
      </c>
      <c r="D332">
        <v>1234992362</v>
      </c>
      <c r="E332" t="s">
        <v>7</v>
      </c>
      <c r="F332" t="s">
        <v>13</v>
      </c>
      <c r="G332" s="6">
        <v>730000</v>
      </c>
      <c r="M332" s="11" t="str">
        <f t="shared" si="200"/>
        <v>Santiago Gutierrez</v>
      </c>
      <c r="N332" s="9">
        <f t="shared" si="201"/>
        <v>980000</v>
      </c>
      <c r="O332" s="9">
        <f t="shared" si="202"/>
        <v>0</v>
      </c>
      <c r="P332" s="9">
        <f t="shared" si="203"/>
        <v>0</v>
      </c>
      <c r="Q332" s="9">
        <f t="shared" si="213"/>
        <v>0</v>
      </c>
      <c r="R332" s="9">
        <f t="shared" si="204"/>
        <v>0</v>
      </c>
      <c r="S332" s="9">
        <f t="shared" si="205"/>
        <v>0</v>
      </c>
      <c r="T332" s="9">
        <f t="shared" si="206"/>
        <v>0</v>
      </c>
      <c r="U332" s="9">
        <f t="shared" si="207"/>
        <v>0</v>
      </c>
      <c r="V332" s="9">
        <f t="shared" si="208"/>
        <v>0</v>
      </c>
      <c r="W332" s="9">
        <f t="shared" si="209"/>
        <v>0</v>
      </c>
      <c r="X332" s="9">
        <f t="shared" si="210"/>
        <v>0</v>
      </c>
      <c r="Y332" s="9">
        <f t="shared" si="211"/>
        <v>0</v>
      </c>
      <c r="Z332" s="9">
        <f t="shared" si="212"/>
        <v>0</v>
      </c>
      <c r="AB332" s="14">
        <f>SUMIFS($G:$G,$B:$B,B332,$E:$E,"Transferencia",$F:$F,"Zully")
+SUMIFS($G:$G,$B:$B,B332,$E:$E,"Datafono",$F:$F,"Zully")
+SUMIFS($G:$G,$B:$B,B332,$E:$E,"Credishop",$F:$F,"Zully")</f>
        <v>0</v>
      </c>
      <c r="AC332" s="14">
        <f>SUMIFS($G:$G,$B:$B,B332,$E:$E,"Transferencia",$F:$F,"Andrés")
+SUMIFS($G:$G,$B:$B,B332,$E:$E,"Datafono",$F:$F,"Andrés")
+SUMIFS($G:$G,$B:$B,B332,$E:$E,"Credishop",$F:$F,"Andrés")</f>
        <v>0</v>
      </c>
      <c r="AD332" s="14">
        <f>SUMIFS($G:$G,$B:$B,B332,$E:$E,"Transferencia",$F:$F,"Omar")
+SUMIFS($G:$G,$B:$B,B332,$E:$E,"Datafono",$F:$F,"Omar")
+SUMIFS($G:$G,$B:$B,B332,$E:$E,"Credishop",$F:$F,"Omar")</f>
        <v>0</v>
      </c>
    </row>
    <row r="333" spans="1:30" hidden="1" x14ac:dyDescent="0.25">
      <c r="A333" s="4">
        <v>45782</v>
      </c>
      <c r="B333" s="4" t="s">
        <v>193</v>
      </c>
      <c r="C333" t="s">
        <v>76</v>
      </c>
      <c r="D333">
        <v>1001577412</v>
      </c>
      <c r="E333" t="s">
        <v>7</v>
      </c>
      <c r="F333" t="s">
        <v>13</v>
      </c>
      <c r="G333" s="6">
        <v>300000</v>
      </c>
      <c r="M333" s="11" t="str">
        <f t="shared" si="200"/>
        <v/>
      </c>
      <c r="N333" s="9">
        <f t="shared" si="201"/>
        <v>350000</v>
      </c>
      <c r="O333" s="9">
        <f t="shared" si="202"/>
        <v>298000</v>
      </c>
      <c r="P333" s="9">
        <f t="shared" si="203"/>
        <v>0</v>
      </c>
      <c r="Q333" s="9">
        <f t="shared" si="213"/>
        <v>0</v>
      </c>
      <c r="R333" s="9">
        <f t="shared" si="204"/>
        <v>0</v>
      </c>
      <c r="S333" s="9">
        <f t="shared" si="205"/>
        <v>0</v>
      </c>
      <c r="T333" s="9">
        <f t="shared" si="206"/>
        <v>298000</v>
      </c>
      <c r="U333" s="9">
        <f t="shared" si="207"/>
        <v>0</v>
      </c>
      <c r="V333" s="9">
        <f t="shared" si="208"/>
        <v>0</v>
      </c>
      <c r="W333" s="9">
        <f t="shared" si="209"/>
        <v>0</v>
      </c>
      <c r="X333" s="9">
        <f t="shared" si="210"/>
        <v>0</v>
      </c>
      <c r="Y333" s="9">
        <f t="shared" si="211"/>
        <v>0</v>
      </c>
      <c r="Z333" s="9">
        <f t="shared" si="212"/>
        <v>0</v>
      </c>
      <c r="AB333" s="12">
        <f t="shared" si="214"/>
        <v>0</v>
      </c>
      <c r="AC333">
        <f t="shared" si="215"/>
        <v>0</v>
      </c>
      <c r="AD333">
        <f t="shared" si="219"/>
        <v>0</v>
      </c>
    </row>
    <row r="334" spans="1:30" hidden="1" x14ac:dyDescent="0.25">
      <c r="A334" s="4">
        <v>45785</v>
      </c>
      <c r="B334" s="4" t="s">
        <v>193</v>
      </c>
      <c r="C334" t="s">
        <v>76</v>
      </c>
      <c r="D334">
        <v>1001577412</v>
      </c>
      <c r="E334" t="s">
        <v>7</v>
      </c>
      <c r="F334" t="s">
        <v>13</v>
      </c>
      <c r="G334" s="6">
        <v>50000</v>
      </c>
      <c r="M334" s="11" t="str">
        <f t="shared" si="200"/>
        <v/>
      </c>
      <c r="N334" s="9">
        <f t="shared" si="201"/>
        <v>350000</v>
      </c>
      <c r="O334" s="9">
        <f t="shared" si="202"/>
        <v>298000</v>
      </c>
      <c r="P334" s="9">
        <f t="shared" si="203"/>
        <v>0</v>
      </c>
      <c r="Q334" s="9">
        <f t="shared" si="213"/>
        <v>0</v>
      </c>
      <c r="R334" s="9">
        <f t="shared" si="204"/>
        <v>0</v>
      </c>
      <c r="S334" s="9">
        <f t="shared" si="205"/>
        <v>0</v>
      </c>
      <c r="T334" s="9">
        <f t="shared" si="206"/>
        <v>298000</v>
      </c>
      <c r="U334" s="9">
        <f t="shared" si="207"/>
        <v>0</v>
      </c>
      <c r="V334" s="9">
        <f t="shared" si="208"/>
        <v>0</v>
      </c>
      <c r="W334" s="9">
        <f t="shared" si="209"/>
        <v>0</v>
      </c>
      <c r="X334" s="9">
        <f t="shared" si="210"/>
        <v>0</v>
      </c>
      <c r="Y334" s="9">
        <f t="shared" si="211"/>
        <v>0</v>
      </c>
      <c r="Z334" s="9">
        <f t="shared" si="212"/>
        <v>0</v>
      </c>
      <c r="AB334" s="12">
        <f t="shared" si="214"/>
        <v>0</v>
      </c>
      <c r="AC334">
        <f t="shared" si="215"/>
        <v>0</v>
      </c>
      <c r="AD334">
        <f t="shared" si="219"/>
        <v>0</v>
      </c>
    </row>
    <row r="335" spans="1:30" x14ac:dyDescent="0.25">
      <c r="A335" s="4">
        <v>45785</v>
      </c>
      <c r="B335" s="4" t="s">
        <v>193</v>
      </c>
      <c r="C335" t="s">
        <v>76</v>
      </c>
      <c r="D335">
        <v>1001577412</v>
      </c>
      <c r="E335" t="s">
        <v>8</v>
      </c>
      <c r="F335" t="s">
        <v>119</v>
      </c>
      <c r="G335" s="6">
        <v>298000</v>
      </c>
      <c r="H335" t="s">
        <v>19</v>
      </c>
      <c r="M335" s="11" t="str">
        <f t="shared" si="200"/>
        <v>Santiago Mesa</v>
      </c>
      <c r="N335" s="9">
        <f t="shared" si="201"/>
        <v>350000</v>
      </c>
      <c r="O335" s="9">
        <f t="shared" si="202"/>
        <v>298000</v>
      </c>
      <c r="P335" s="9">
        <f t="shared" si="203"/>
        <v>0</v>
      </c>
      <c r="Q335" s="9">
        <f t="shared" si="213"/>
        <v>0</v>
      </c>
      <c r="R335" s="9">
        <f t="shared" si="204"/>
        <v>0</v>
      </c>
      <c r="S335" s="9">
        <f t="shared" si="205"/>
        <v>0</v>
      </c>
      <c r="T335" s="9">
        <f t="shared" si="206"/>
        <v>298000</v>
      </c>
      <c r="U335" s="9">
        <f t="shared" si="207"/>
        <v>0</v>
      </c>
      <c r="V335" s="9">
        <f t="shared" si="208"/>
        <v>0</v>
      </c>
      <c r="W335" s="9">
        <f t="shared" si="209"/>
        <v>0</v>
      </c>
      <c r="X335" s="9">
        <f t="shared" si="210"/>
        <v>0</v>
      </c>
      <c r="Y335" s="9">
        <f t="shared" si="211"/>
        <v>0</v>
      </c>
      <c r="Z335" s="9">
        <f t="shared" si="212"/>
        <v>0</v>
      </c>
      <c r="AB335" s="14">
        <f>SUMIFS($G:$G,$B:$B,B335,$E:$E,"Transferencia",$F:$F,"Zully")
+SUMIFS($G:$G,$B:$B,B335,$E:$E,"Datafono",$F:$F,"Zully")
+SUMIFS($G:$G,$B:$B,B335,$E:$E,"Credishop",$F:$F,"Zully")</f>
        <v>0</v>
      </c>
      <c r="AC335" s="14">
        <f>SUMIFS($G:$G,$B:$B,B335,$E:$E,"Transferencia",$F:$F,"Andrés")
+SUMIFS($G:$G,$B:$B,B335,$E:$E,"Datafono",$F:$F,"Andrés")
+SUMIFS($G:$G,$B:$B,B335,$E:$E,"Credishop",$F:$F,"Andrés")</f>
        <v>0</v>
      </c>
      <c r="AD335" s="14">
        <f>SUMIFS($G:$G,$B:$B,B335,$E:$E,"Transferencia",$F:$F,"Omar")
+SUMIFS($G:$G,$B:$B,B335,$E:$E,"Datafono",$F:$F,"Omar")
+SUMIFS($G:$G,$B:$B,B335,$E:$E,"Credishop",$F:$F,"Omar")</f>
        <v>298000</v>
      </c>
    </row>
    <row r="336" spans="1:30" hidden="1" x14ac:dyDescent="0.25">
      <c r="A336" s="4">
        <v>45721</v>
      </c>
      <c r="B336" s="4" t="s">
        <v>106</v>
      </c>
      <c r="C336" t="s">
        <v>76</v>
      </c>
      <c r="D336">
        <v>1214739665</v>
      </c>
      <c r="E336" t="s">
        <v>7</v>
      </c>
      <c r="F336" t="s">
        <v>13</v>
      </c>
      <c r="G336" s="6">
        <v>500000</v>
      </c>
      <c r="M336" s="11" t="str">
        <f t="shared" si="200"/>
        <v/>
      </c>
      <c r="N336" s="9">
        <f t="shared" si="201"/>
        <v>507000</v>
      </c>
      <c r="O336" s="9">
        <f t="shared" si="202"/>
        <v>300000</v>
      </c>
      <c r="P336" s="9">
        <f t="shared" si="203"/>
        <v>0</v>
      </c>
      <c r="Q336" s="9">
        <f t="shared" si="213"/>
        <v>300000</v>
      </c>
      <c r="R336" s="9">
        <f t="shared" si="204"/>
        <v>0</v>
      </c>
      <c r="S336" s="9">
        <f t="shared" si="205"/>
        <v>0</v>
      </c>
      <c r="T336" s="9">
        <f t="shared" si="206"/>
        <v>0</v>
      </c>
      <c r="U336" s="9">
        <f t="shared" si="207"/>
        <v>0</v>
      </c>
      <c r="V336" s="9">
        <f t="shared" si="208"/>
        <v>0</v>
      </c>
      <c r="W336" s="9">
        <f t="shared" si="209"/>
        <v>0</v>
      </c>
      <c r="X336" s="9">
        <f t="shared" si="210"/>
        <v>0</v>
      </c>
      <c r="Y336" s="9">
        <f t="shared" si="211"/>
        <v>0</v>
      </c>
      <c r="Z336" s="9">
        <f t="shared" si="212"/>
        <v>0</v>
      </c>
      <c r="AB336" s="12">
        <f t="shared" si="214"/>
        <v>0</v>
      </c>
      <c r="AC336">
        <f t="shared" si="215"/>
        <v>300000</v>
      </c>
      <c r="AD336">
        <f t="shared" si="219"/>
        <v>298000</v>
      </c>
    </row>
    <row r="337" spans="1:30" hidden="1" x14ac:dyDescent="0.25">
      <c r="A337" s="4">
        <v>45721</v>
      </c>
      <c r="B337" s="4" t="s">
        <v>106</v>
      </c>
      <c r="C337" t="s">
        <v>76</v>
      </c>
      <c r="D337">
        <v>1214739665</v>
      </c>
      <c r="E337" t="s">
        <v>8</v>
      </c>
      <c r="F337" t="s">
        <v>14</v>
      </c>
      <c r="G337" s="6">
        <v>300000</v>
      </c>
      <c r="H337" t="s">
        <v>19</v>
      </c>
      <c r="M337" s="11" t="str">
        <f t="shared" si="200"/>
        <v/>
      </c>
      <c r="N337" s="9">
        <f t="shared" si="201"/>
        <v>507000</v>
      </c>
      <c r="O337" s="9">
        <f t="shared" si="202"/>
        <v>300000</v>
      </c>
      <c r="P337" s="9">
        <f t="shared" si="203"/>
        <v>0</v>
      </c>
      <c r="Q337" s="9">
        <f t="shared" si="213"/>
        <v>300000</v>
      </c>
      <c r="R337" s="9">
        <f t="shared" si="204"/>
        <v>0</v>
      </c>
      <c r="S337" s="9">
        <f t="shared" si="205"/>
        <v>0</v>
      </c>
      <c r="T337" s="9">
        <f t="shared" si="206"/>
        <v>0</v>
      </c>
      <c r="U337" s="9">
        <f t="shared" si="207"/>
        <v>0</v>
      </c>
      <c r="V337" s="9">
        <f t="shared" si="208"/>
        <v>0</v>
      </c>
      <c r="W337" s="9">
        <f t="shared" si="209"/>
        <v>0</v>
      </c>
      <c r="X337" s="9">
        <f t="shared" si="210"/>
        <v>0</v>
      </c>
      <c r="Y337" s="9">
        <f t="shared" si="211"/>
        <v>0</v>
      </c>
      <c r="Z337" s="9">
        <f t="shared" si="212"/>
        <v>0</v>
      </c>
      <c r="AB337" s="12">
        <f t="shared" si="214"/>
        <v>0</v>
      </c>
      <c r="AC337">
        <f t="shared" si="215"/>
        <v>300000</v>
      </c>
      <c r="AD337">
        <f t="shared" si="219"/>
        <v>298000</v>
      </c>
    </row>
    <row r="338" spans="1:30" x14ac:dyDescent="0.25">
      <c r="A338" s="4">
        <v>45735</v>
      </c>
      <c r="B338" s="4" t="s">
        <v>106</v>
      </c>
      <c r="C338" t="s">
        <v>76</v>
      </c>
      <c r="D338">
        <v>1214739665</v>
      </c>
      <c r="E338" t="s">
        <v>7</v>
      </c>
      <c r="F338" t="s">
        <v>13</v>
      </c>
      <c r="G338" s="6">
        <v>7000</v>
      </c>
      <c r="M338" s="11" t="str">
        <f t="shared" si="200"/>
        <v>Santiago Morales</v>
      </c>
      <c r="N338" s="9">
        <f t="shared" si="201"/>
        <v>507000</v>
      </c>
      <c r="O338" s="9">
        <f t="shared" si="202"/>
        <v>300000</v>
      </c>
      <c r="P338" s="9">
        <f t="shared" si="203"/>
        <v>0</v>
      </c>
      <c r="Q338" s="9">
        <f t="shared" si="213"/>
        <v>300000</v>
      </c>
      <c r="R338" s="9">
        <f t="shared" si="204"/>
        <v>0</v>
      </c>
      <c r="S338" s="9">
        <f t="shared" si="205"/>
        <v>0</v>
      </c>
      <c r="T338" s="9">
        <f t="shared" si="206"/>
        <v>0</v>
      </c>
      <c r="U338" s="9">
        <f t="shared" si="207"/>
        <v>0</v>
      </c>
      <c r="V338" s="9">
        <f t="shared" si="208"/>
        <v>0</v>
      </c>
      <c r="W338" s="9">
        <f t="shared" si="209"/>
        <v>0</v>
      </c>
      <c r="X338" s="9">
        <f t="shared" si="210"/>
        <v>0</v>
      </c>
      <c r="Y338" s="9">
        <f t="shared" si="211"/>
        <v>0</v>
      </c>
      <c r="Z338" s="9">
        <f t="shared" si="212"/>
        <v>0</v>
      </c>
      <c r="AB338" s="14">
        <f>SUMIFS($G:$G,$B:$B,B338,$E:$E,"Transferencia",$F:$F,"Zully")
+SUMIFS($G:$G,$B:$B,B338,$E:$E,"Datafono",$F:$F,"Zully")
+SUMIFS($G:$G,$B:$B,B338,$E:$E,"Credishop",$F:$F,"Zully")</f>
        <v>0</v>
      </c>
      <c r="AC338" s="14">
        <f>SUMIFS($G:$G,$B:$B,B338,$E:$E,"Transferencia",$F:$F,"Andrés")
+SUMIFS($G:$G,$B:$B,B338,$E:$E,"Datafono",$F:$F,"Andrés")
+SUMIFS($G:$G,$B:$B,B338,$E:$E,"Credishop",$F:$F,"Andrés")</f>
        <v>300000</v>
      </c>
      <c r="AD338" s="14">
        <f>SUMIFS($G:$G,$B:$B,B338,$E:$E,"Transferencia",$F:$F,"Omar")
+SUMIFS($G:$G,$B:$B,B338,$E:$E,"Datafono",$F:$F,"Omar")
+SUMIFS($G:$G,$B:$B,B338,$E:$E,"Credishop",$F:$F,"Omar")</f>
        <v>0</v>
      </c>
    </row>
    <row r="339" spans="1:30" hidden="1" x14ac:dyDescent="0.25">
      <c r="A339" s="4">
        <v>45752</v>
      </c>
      <c r="B339" s="4" t="s">
        <v>155</v>
      </c>
      <c r="C339" t="s">
        <v>76</v>
      </c>
      <c r="D339">
        <v>1040742346</v>
      </c>
      <c r="E339" t="s">
        <v>27</v>
      </c>
      <c r="F339" t="s">
        <v>14</v>
      </c>
      <c r="G339" s="6">
        <v>4880000</v>
      </c>
      <c r="H339" t="s">
        <v>19</v>
      </c>
      <c r="M339" s="11" t="str">
        <f t="shared" si="200"/>
        <v/>
      </c>
      <c r="N339" s="9">
        <f t="shared" si="201"/>
        <v>300000</v>
      </c>
      <c r="O339" s="9">
        <f t="shared" si="202"/>
        <v>0</v>
      </c>
      <c r="P339" s="9">
        <f t="shared" si="203"/>
        <v>9200000</v>
      </c>
      <c r="Q339" s="9">
        <f t="shared" si="213"/>
        <v>0</v>
      </c>
      <c r="R339" s="9">
        <f t="shared" si="204"/>
        <v>0</v>
      </c>
      <c r="S339" s="9">
        <f t="shared" si="205"/>
        <v>0</v>
      </c>
      <c r="T339" s="9">
        <f t="shared" si="206"/>
        <v>0</v>
      </c>
      <c r="U339" s="9">
        <f t="shared" si="207"/>
        <v>0</v>
      </c>
      <c r="V339" s="9">
        <f t="shared" si="208"/>
        <v>0</v>
      </c>
      <c r="W339" s="9">
        <f t="shared" si="209"/>
        <v>0</v>
      </c>
      <c r="X339" s="9">
        <f t="shared" si="210"/>
        <v>0</v>
      </c>
      <c r="Y339" s="9">
        <f t="shared" si="211"/>
        <v>9200000</v>
      </c>
      <c r="Z339" s="9">
        <f t="shared" si="212"/>
        <v>0</v>
      </c>
      <c r="AB339" s="12">
        <f t="shared" si="214"/>
        <v>0</v>
      </c>
      <c r="AC339">
        <f t="shared" si="215"/>
        <v>0</v>
      </c>
      <c r="AD339">
        <f t="shared" si="219"/>
        <v>0</v>
      </c>
    </row>
    <row r="340" spans="1:30" hidden="1" x14ac:dyDescent="0.25">
      <c r="A340" s="4">
        <v>45754</v>
      </c>
      <c r="B340" s="4" t="s">
        <v>155</v>
      </c>
      <c r="C340" t="s">
        <v>76</v>
      </c>
      <c r="D340">
        <v>1040742346</v>
      </c>
      <c r="E340" t="s">
        <v>27</v>
      </c>
      <c r="F340" t="s">
        <v>14</v>
      </c>
      <c r="G340" s="6">
        <v>2000000</v>
      </c>
      <c r="H340" t="s">
        <v>19</v>
      </c>
      <c r="M340" s="11" t="str">
        <f t="shared" si="200"/>
        <v/>
      </c>
      <c r="N340" s="9">
        <f t="shared" si="201"/>
        <v>300000</v>
      </c>
      <c r="O340" s="9">
        <f t="shared" si="202"/>
        <v>0</v>
      </c>
      <c r="P340" s="9">
        <f t="shared" si="203"/>
        <v>9200000</v>
      </c>
      <c r="Q340" s="9">
        <f t="shared" si="213"/>
        <v>0</v>
      </c>
      <c r="R340" s="9">
        <f t="shared" si="204"/>
        <v>0</v>
      </c>
      <c r="S340" s="9">
        <f t="shared" si="205"/>
        <v>0</v>
      </c>
      <c r="T340" s="9">
        <f t="shared" si="206"/>
        <v>0</v>
      </c>
      <c r="U340" s="9">
        <f t="shared" si="207"/>
        <v>0</v>
      </c>
      <c r="V340" s="9">
        <f t="shared" si="208"/>
        <v>0</v>
      </c>
      <c r="W340" s="9">
        <f t="shared" si="209"/>
        <v>0</v>
      </c>
      <c r="X340" s="9">
        <f t="shared" si="210"/>
        <v>0</v>
      </c>
      <c r="Y340" s="9">
        <f t="shared" si="211"/>
        <v>9200000</v>
      </c>
      <c r="Z340" s="9">
        <f t="shared" si="212"/>
        <v>0</v>
      </c>
      <c r="AB340" s="12">
        <f t="shared" si="214"/>
        <v>0</v>
      </c>
      <c r="AC340">
        <f t="shared" si="215"/>
        <v>0</v>
      </c>
      <c r="AD340">
        <f t="shared" si="219"/>
        <v>0</v>
      </c>
    </row>
    <row r="341" spans="1:30" hidden="1" x14ac:dyDescent="0.25">
      <c r="A341" s="4">
        <v>45755</v>
      </c>
      <c r="B341" s="4" t="s">
        <v>155</v>
      </c>
      <c r="C341" t="s">
        <v>76</v>
      </c>
      <c r="D341">
        <v>1040742346</v>
      </c>
      <c r="E341" t="s">
        <v>7</v>
      </c>
      <c r="F341" t="s">
        <v>13</v>
      </c>
      <c r="G341" s="6">
        <v>300000</v>
      </c>
      <c r="H341" t="s">
        <v>19</v>
      </c>
      <c r="M341" s="11" t="str">
        <f t="shared" si="200"/>
        <v/>
      </c>
      <c r="N341" s="9">
        <f t="shared" si="201"/>
        <v>300000</v>
      </c>
      <c r="O341" s="9">
        <f t="shared" si="202"/>
        <v>0</v>
      </c>
      <c r="P341" s="9">
        <f t="shared" si="203"/>
        <v>9200000</v>
      </c>
      <c r="Q341" s="9">
        <f t="shared" si="213"/>
        <v>0</v>
      </c>
      <c r="R341" s="9">
        <f t="shared" si="204"/>
        <v>0</v>
      </c>
      <c r="S341" s="9">
        <f t="shared" si="205"/>
        <v>0</v>
      </c>
      <c r="T341" s="9">
        <f t="shared" si="206"/>
        <v>0</v>
      </c>
      <c r="U341" s="9">
        <f t="shared" si="207"/>
        <v>0</v>
      </c>
      <c r="V341" s="9">
        <f t="shared" si="208"/>
        <v>0</v>
      </c>
      <c r="W341" s="9">
        <f t="shared" si="209"/>
        <v>0</v>
      </c>
      <c r="X341" s="9">
        <f t="shared" si="210"/>
        <v>0</v>
      </c>
      <c r="Y341" s="9">
        <f t="shared" si="211"/>
        <v>9200000</v>
      </c>
      <c r="Z341" s="9">
        <f t="shared" si="212"/>
        <v>0</v>
      </c>
      <c r="AB341" s="12">
        <f t="shared" si="214"/>
        <v>0</v>
      </c>
      <c r="AC341">
        <f t="shared" si="215"/>
        <v>0</v>
      </c>
      <c r="AD341">
        <f t="shared" si="219"/>
        <v>0</v>
      </c>
    </row>
    <row r="342" spans="1:30" hidden="1" x14ac:dyDescent="0.25">
      <c r="A342" s="4">
        <v>45755</v>
      </c>
      <c r="B342" s="4" t="s">
        <v>155</v>
      </c>
      <c r="C342" t="s">
        <v>76</v>
      </c>
      <c r="D342">
        <v>1040742346</v>
      </c>
      <c r="E342" t="s">
        <v>27</v>
      </c>
      <c r="F342" t="s">
        <v>14</v>
      </c>
      <c r="G342" s="6">
        <v>320000</v>
      </c>
      <c r="H342" t="s">
        <v>19</v>
      </c>
      <c r="M342" s="11" t="str">
        <f t="shared" si="200"/>
        <v/>
      </c>
      <c r="N342" s="9">
        <f t="shared" si="201"/>
        <v>300000</v>
      </c>
      <c r="O342" s="9">
        <f t="shared" si="202"/>
        <v>0</v>
      </c>
      <c r="P342" s="9">
        <f t="shared" si="203"/>
        <v>9200000</v>
      </c>
      <c r="Q342" s="9">
        <f t="shared" si="213"/>
        <v>0</v>
      </c>
      <c r="R342" s="9">
        <f t="shared" si="204"/>
        <v>0</v>
      </c>
      <c r="S342" s="9">
        <f t="shared" si="205"/>
        <v>0</v>
      </c>
      <c r="T342" s="9">
        <f t="shared" si="206"/>
        <v>0</v>
      </c>
      <c r="U342" s="9">
        <f t="shared" si="207"/>
        <v>0</v>
      </c>
      <c r="V342" s="9">
        <f t="shared" si="208"/>
        <v>0</v>
      </c>
      <c r="W342" s="9">
        <f t="shared" si="209"/>
        <v>0</v>
      </c>
      <c r="X342" s="9">
        <f t="shared" si="210"/>
        <v>0</v>
      </c>
      <c r="Y342" s="9">
        <f t="shared" si="211"/>
        <v>9200000</v>
      </c>
      <c r="Z342" s="9">
        <f t="shared" si="212"/>
        <v>0</v>
      </c>
      <c r="AB342" s="12">
        <f t="shared" si="214"/>
        <v>0</v>
      </c>
      <c r="AC342">
        <f t="shared" si="215"/>
        <v>0</v>
      </c>
      <c r="AD342">
        <f t="shared" si="219"/>
        <v>0</v>
      </c>
    </row>
    <row r="343" spans="1:30" x14ac:dyDescent="0.25">
      <c r="A343" s="4">
        <v>45768</v>
      </c>
      <c r="B343" s="4" t="s">
        <v>173</v>
      </c>
      <c r="C343" t="s">
        <v>76</v>
      </c>
      <c r="D343">
        <v>1040742346</v>
      </c>
      <c r="E343" t="s">
        <v>27</v>
      </c>
      <c r="F343" t="s">
        <v>14</v>
      </c>
      <c r="G343" s="6">
        <v>2000000</v>
      </c>
      <c r="H343" t="s">
        <v>19</v>
      </c>
      <c r="M343" s="11" t="str">
        <f t="shared" si="200"/>
        <v>Santiago rojas</v>
      </c>
      <c r="N343" s="9">
        <f t="shared" si="201"/>
        <v>300000</v>
      </c>
      <c r="O343" s="9">
        <f t="shared" si="202"/>
        <v>0</v>
      </c>
      <c r="P343" s="9">
        <f t="shared" si="203"/>
        <v>9200000</v>
      </c>
      <c r="Q343" s="9">
        <f t="shared" si="213"/>
        <v>0</v>
      </c>
      <c r="R343" s="9">
        <f t="shared" si="204"/>
        <v>0</v>
      </c>
      <c r="S343" s="9">
        <f t="shared" si="205"/>
        <v>0</v>
      </c>
      <c r="T343" s="9">
        <f t="shared" si="206"/>
        <v>0</v>
      </c>
      <c r="U343" s="9">
        <f t="shared" si="207"/>
        <v>0</v>
      </c>
      <c r="V343" s="9">
        <f t="shared" si="208"/>
        <v>0</v>
      </c>
      <c r="W343" s="9">
        <f t="shared" si="209"/>
        <v>0</v>
      </c>
      <c r="X343" s="9">
        <f t="shared" si="210"/>
        <v>0</v>
      </c>
      <c r="Y343" s="9">
        <f t="shared" si="211"/>
        <v>9200000</v>
      </c>
      <c r="Z343" s="9">
        <f t="shared" si="212"/>
        <v>0</v>
      </c>
      <c r="AB343" s="14">
        <f>SUMIFS($G:$G,$B:$B,B343,$E:$E,"Transferencia",$F:$F,"Zully")
+SUMIFS($G:$G,$B:$B,B343,$E:$E,"Datafono",$F:$F,"Zully")
+SUMIFS($G:$G,$B:$B,B343,$E:$E,"Credishop",$F:$F,"Zully")</f>
        <v>0</v>
      </c>
      <c r="AC343" s="14">
        <f>SUMIFS($G:$G,$B:$B,B343,$E:$E,"Transferencia",$F:$F,"Andrés")
+SUMIFS($G:$G,$B:$B,B343,$E:$E,"Datafono",$F:$F,"Andrés")
+SUMIFS($G:$G,$B:$B,B343,$E:$E,"Credishop",$F:$F,"Andrés")</f>
        <v>9200000</v>
      </c>
      <c r="AD343" s="14">
        <f>SUMIFS($G:$G,$B:$B,B343,$E:$E,"Transferencia",$F:$F,"Omar")
+SUMIFS($G:$G,$B:$B,B343,$E:$E,"Datafono",$F:$F,"Omar")
+SUMIFS($G:$G,$B:$B,B343,$E:$E,"Credishop",$F:$F,"Omar")</f>
        <v>0</v>
      </c>
    </row>
    <row r="344" spans="1:30" hidden="1" x14ac:dyDescent="0.25">
      <c r="A344" s="4">
        <v>45751</v>
      </c>
      <c r="B344" s="4" t="s">
        <v>153</v>
      </c>
      <c r="C344" t="s">
        <v>113</v>
      </c>
      <c r="D344">
        <v>1000761660</v>
      </c>
      <c r="E344" t="s">
        <v>10</v>
      </c>
      <c r="F344" t="s">
        <v>14</v>
      </c>
      <c r="G344" s="6">
        <v>300000</v>
      </c>
      <c r="H344" t="s">
        <v>24</v>
      </c>
      <c r="M344" s="11" t="str">
        <f t="shared" si="200"/>
        <v/>
      </c>
      <c r="N344" s="9">
        <f t="shared" si="201"/>
        <v>458000</v>
      </c>
      <c r="O344" s="9">
        <f t="shared" si="202"/>
        <v>0</v>
      </c>
      <c r="P344" s="9">
        <f t="shared" si="203"/>
        <v>0</v>
      </c>
      <c r="Q344" s="9">
        <f t="shared" si="213"/>
        <v>0</v>
      </c>
      <c r="R344" s="9">
        <f t="shared" si="204"/>
        <v>300000</v>
      </c>
      <c r="S344" s="9">
        <f t="shared" si="205"/>
        <v>0</v>
      </c>
      <c r="T344" s="9">
        <f t="shared" si="206"/>
        <v>0</v>
      </c>
      <c r="U344" s="9">
        <f t="shared" si="207"/>
        <v>0</v>
      </c>
      <c r="V344" s="9">
        <f t="shared" si="208"/>
        <v>0</v>
      </c>
      <c r="W344" s="9">
        <f t="shared" si="209"/>
        <v>0</v>
      </c>
      <c r="X344" s="9">
        <f t="shared" si="210"/>
        <v>0</v>
      </c>
      <c r="Y344" s="9">
        <f t="shared" si="211"/>
        <v>0</v>
      </c>
      <c r="Z344" s="9">
        <f t="shared" si="212"/>
        <v>300000</v>
      </c>
      <c r="AB344" s="12">
        <f t="shared" si="214"/>
        <v>0</v>
      </c>
      <c r="AC344">
        <f t="shared" si="215"/>
        <v>0</v>
      </c>
      <c r="AD344">
        <f t="shared" si="219"/>
        <v>0</v>
      </c>
    </row>
    <row r="345" spans="1:30" hidden="1" x14ac:dyDescent="0.25">
      <c r="A345" s="4">
        <v>45768</v>
      </c>
      <c r="B345" s="4" t="s">
        <v>153</v>
      </c>
      <c r="C345" t="s">
        <v>76</v>
      </c>
      <c r="D345">
        <v>1000761660</v>
      </c>
      <c r="E345" t="s">
        <v>7</v>
      </c>
      <c r="F345" t="s">
        <v>13</v>
      </c>
      <c r="G345" s="6">
        <v>298000</v>
      </c>
      <c r="M345" s="11" t="str">
        <f t="shared" si="200"/>
        <v/>
      </c>
      <c r="N345" s="9">
        <f t="shared" si="201"/>
        <v>458000</v>
      </c>
      <c r="O345" s="9">
        <f t="shared" si="202"/>
        <v>0</v>
      </c>
      <c r="P345" s="9">
        <f t="shared" si="203"/>
        <v>0</v>
      </c>
      <c r="Q345" s="9">
        <f t="shared" si="213"/>
        <v>0</v>
      </c>
      <c r="R345" s="9">
        <f t="shared" si="204"/>
        <v>300000</v>
      </c>
      <c r="S345" s="9">
        <f t="shared" si="205"/>
        <v>0</v>
      </c>
      <c r="T345" s="9">
        <f t="shared" si="206"/>
        <v>0</v>
      </c>
      <c r="U345" s="9">
        <f t="shared" si="207"/>
        <v>0</v>
      </c>
      <c r="V345" s="9">
        <f t="shared" si="208"/>
        <v>0</v>
      </c>
      <c r="W345" s="9">
        <f t="shared" si="209"/>
        <v>0</v>
      </c>
      <c r="X345" s="9">
        <f t="shared" si="210"/>
        <v>0</v>
      </c>
      <c r="Y345" s="9">
        <f t="shared" si="211"/>
        <v>0</v>
      </c>
      <c r="Z345" s="9">
        <f t="shared" si="212"/>
        <v>300000</v>
      </c>
      <c r="AB345" s="12">
        <f t="shared" si="214"/>
        <v>0</v>
      </c>
      <c r="AC345">
        <f t="shared" si="215"/>
        <v>0</v>
      </c>
      <c r="AD345">
        <f t="shared" si="219"/>
        <v>0</v>
      </c>
    </row>
    <row r="346" spans="1:30" hidden="1" x14ac:dyDescent="0.25">
      <c r="A346" s="4">
        <v>45804</v>
      </c>
      <c r="B346" s="4" t="s">
        <v>153</v>
      </c>
      <c r="C346" t="s">
        <v>76</v>
      </c>
      <c r="D346">
        <v>1000761660</v>
      </c>
      <c r="E346" t="s">
        <v>7</v>
      </c>
      <c r="F346" t="s">
        <v>13</v>
      </c>
      <c r="G346" s="6">
        <v>80000</v>
      </c>
      <c r="M346" s="11" t="str">
        <f t="shared" si="200"/>
        <v/>
      </c>
      <c r="N346" s="9">
        <f t="shared" si="201"/>
        <v>458000</v>
      </c>
      <c r="O346" s="9">
        <f t="shared" si="202"/>
        <v>0</v>
      </c>
      <c r="P346" s="9">
        <f t="shared" si="203"/>
        <v>0</v>
      </c>
      <c r="Q346" s="9">
        <f t="shared" si="213"/>
        <v>0</v>
      </c>
      <c r="R346" s="9">
        <f t="shared" si="204"/>
        <v>300000</v>
      </c>
      <c r="S346" s="9">
        <f t="shared" si="205"/>
        <v>0</v>
      </c>
      <c r="T346" s="9">
        <f t="shared" si="206"/>
        <v>0</v>
      </c>
      <c r="U346" s="9">
        <f t="shared" si="207"/>
        <v>0</v>
      </c>
      <c r="V346" s="9">
        <f t="shared" si="208"/>
        <v>0</v>
      </c>
      <c r="W346" s="9">
        <f t="shared" si="209"/>
        <v>0</v>
      </c>
      <c r="X346" s="9">
        <f t="shared" si="210"/>
        <v>0</v>
      </c>
      <c r="Y346" s="9">
        <f t="shared" si="211"/>
        <v>0</v>
      </c>
      <c r="Z346" s="9">
        <f t="shared" si="212"/>
        <v>300000</v>
      </c>
      <c r="AB346" s="12">
        <f t="shared" si="214"/>
        <v>0</v>
      </c>
      <c r="AC346">
        <f t="shared" si="215"/>
        <v>0</v>
      </c>
      <c r="AD346">
        <f t="shared" si="219"/>
        <v>0</v>
      </c>
    </row>
    <row r="347" spans="1:30" x14ac:dyDescent="0.25">
      <c r="A347" s="4">
        <v>45811</v>
      </c>
      <c r="B347" s="4" t="s">
        <v>153</v>
      </c>
      <c r="C347" t="s">
        <v>76</v>
      </c>
      <c r="D347">
        <v>1000761660</v>
      </c>
      <c r="E347" t="s">
        <v>7</v>
      </c>
      <c r="F347" t="s">
        <v>13</v>
      </c>
      <c r="G347" s="6">
        <v>80000</v>
      </c>
      <c r="M347" s="11" t="str">
        <f t="shared" si="200"/>
        <v>Santiago Sepulveda</v>
      </c>
      <c r="N347" s="9">
        <f t="shared" si="201"/>
        <v>458000</v>
      </c>
      <c r="O347" s="9">
        <f t="shared" si="202"/>
        <v>0</v>
      </c>
      <c r="P347" s="9">
        <f t="shared" si="203"/>
        <v>0</v>
      </c>
      <c r="Q347" s="9">
        <f t="shared" si="213"/>
        <v>0</v>
      </c>
      <c r="R347" s="9">
        <f t="shared" si="204"/>
        <v>300000</v>
      </c>
      <c r="S347" s="9">
        <f t="shared" si="205"/>
        <v>0</v>
      </c>
      <c r="T347" s="9">
        <f t="shared" si="206"/>
        <v>0</v>
      </c>
      <c r="U347" s="9">
        <f t="shared" si="207"/>
        <v>0</v>
      </c>
      <c r="V347" s="9">
        <f t="shared" si="208"/>
        <v>0</v>
      </c>
      <c r="W347" s="9">
        <f t="shared" si="209"/>
        <v>0</v>
      </c>
      <c r="X347" s="9">
        <f t="shared" si="210"/>
        <v>0</v>
      </c>
      <c r="Y347" s="9">
        <f t="shared" si="211"/>
        <v>0</v>
      </c>
      <c r="Z347" s="9">
        <f t="shared" si="212"/>
        <v>300000</v>
      </c>
      <c r="AB347" s="14">
        <f>SUMIFS($G:$G,$B:$B,B347,$E:$E,"Transferencia",$F:$F,"Zully")
+SUMIFS($G:$G,$B:$B,B347,$E:$E,"Datafono",$F:$F,"Zully")
+SUMIFS($G:$G,$B:$B,B347,$E:$E,"Credishop",$F:$F,"Zully")</f>
        <v>0</v>
      </c>
      <c r="AC347" s="14">
        <f>SUMIFS($G:$G,$B:$B,B347,$E:$E,"Transferencia",$F:$F,"Andrés")
+SUMIFS($G:$G,$B:$B,B347,$E:$E,"Datafono",$F:$F,"Andrés")
+SUMIFS($G:$G,$B:$B,B347,$E:$E,"Credishop",$F:$F,"Andrés")</f>
        <v>300000</v>
      </c>
      <c r="AD347" s="14">
        <f>SUMIFS($G:$G,$B:$B,B347,$E:$E,"Transferencia",$F:$F,"Omar")
+SUMIFS($G:$G,$B:$B,B347,$E:$E,"Datafono",$F:$F,"Omar")
+SUMIFS($G:$G,$B:$B,B347,$E:$E,"Credishop",$F:$F,"Omar")</f>
        <v>0</v>
      </c>
    </row>
    <row r="348" spans="1:30" hidden="1" x14ac:dyDescent="0.25">
      <c r="A348" s="4">
        <v>45699</v>
      </c>
      <c r="B348" s="4" t="s">
        <v>66</v>
      </c>
      <c r="C348" t="s">
        <v>18</v>
      </c>
      <c r="D348">
        <v>1007975967</v>
      </c>
      <c r="E348" t="s">
        <v>7</v>
      </c>
      <c r="F348" t="s">
        <v>13</v>
      </c>
      <c r="G348" s="6">
        <v>180000</v>
      </c>
      <c r="M348" s="11" t="str">
        <f t="shared" si="200"/>
        <v/>
      </c>
      <c r="N348" s="9">
        <f t="shared" si="201"/>
        <v>628000</v>
      </c>
      <c r="O348" s="9">
        <f t="shared" si="202"/>
        <v>0</v>
      </c>
      <c r="P348" s="9">
        <f t="shared" si="203"/>
        <v>150000</v>
      </c>
      <c r="Q348" s="9">
        <f t="shared" si="213"/>
        <v>0</v>
      </c>
      <c r="R348" s="9">
        <f t="shared" si="204"/>
        <v>0</v>
      </c>
      <c r="S348" s="9">
        <f t="shared" si="205"/>
        <v>0</v>
      </c>
      <c r="T348" s="9">
        <f t="shared" si="206"/>
        <v>0</v>
      </c>
      <c r="U348" s="9">
        <f t="shared" si="207"/>
        <v>0</v>
      </c>
      <c r="V348" s="9">
        <f t="shared" si="208"/>
        <v>0</v>
      </c>
      <c r="W348" s="9">
        <f t="shared" si="209"/>
        <v>0</v>
      </c>
      <c r="X348" s="9">
        <f t="shared" si="210"/>
        <v>0</v>
      </c>
      <c r="Y348" s="9">
        <f t="shared" si="211"/>
        <v>150000</v>
      </c>
      <c r="Z348" s="9">
        <f t="shared" si="212"/>
        <v>0</v>
      </c>
      <c r="AB348" s="12">
        <f t="shared" si="214"/>
        <v>0</v>
      </c>
      <c r="AC348">
        <f t="shared" si="215"/>
        <v>0</v>
      </c>
      <c r="AD348">
        <f t="shared" si="219"/>
        <v>0</v>
      </c>
    </row>
    <row r="349" spans="1:30" hidden="1" x14ac:dyDescent="0.25">
      <c r="A349" s="4">
        <v>45761</v>
      </c>
      <c r="B349" s="4" t="s">
        <v>66</v>
      </c>
      <c r="C349" t="s">
        <v>76</v>
      </c>
      <c r="D349">
        <v>1007975967</v>
      </c>
      <c r="E349" t="s">
        <v>27</v>
      </c>
      <c r="F349" t="s">
        <v>14</v>
      </c>
      <c r="G349" s="6">
        <v>150000</v>
      </c>
      <c r="H349" t="s">
        <v>19</v>
      </c>
      <c r="M349" s="11" t="str">
        <f t="shared" si="200"/>
        <v/>
      </c>
      <c r="N349" s="9">
        <f t="shared" si="201"/>
        <v>628000</v>
      </c>
      <c r="O349" s="9">
        <f t="shared" si="202"/>
        <v>0</v>
      </c>
      <c r="P349" s="9">
        <f t="shared" si="203"/>
        <v>150000</v>
      </c>
      <c r="Q349" s="9">
        <f t="shared" si="213"/>
        <v>0</v>
      </c>
      <c r="R349" s="9">
        <f t="shared" si="204"/>
        <v>0</v>
      </c>
      <c r="S349" s="9">
        <f t="shared" si="205"/>
        <v>0</v>
      </c>
      <c r="T349" s="9">
        <f t="shared" si="206"/>
        <v>0</v>
      </c>
      <c r="U349" s="9">
        <f t="shared" si="207"/>
        <v>0</v>
      </c>
      <c r="V349" s="9">
        <f t="shared" si="208"/>
        <v>0</v>
      </c>
      <c r="W349" s="9">
        <f t="shared" si="209"/>
        <v>0</v>
      </c>
      <c r="X349" s="9">
        <f t="shared" si="210"/>
        <v>0</v>
      </c>
      <c r="Y349" s="9">
        <f t="shared" si="211"/>
        <v>150000</v>
      </c>
      <c r="Z349" s="9">
        <f t="shared" si="212"/>
        <v>0</v>
      </c>
      <c r="AB349" s="12">
        <f t="shared" si="214"/>
        <v>0</v>
      </c>
      <c r="AC349">
        <f t="shared" si="215"/>
        <v>0</v>
      </c>
      <c r="AD349">
        <f t="shared" si="219"/>
        <v>0</v>
      </c>
    </row>
    <row r="350" spans="1:30" x14ac:dyDescent="0.25">
      <c r="A350" s="4">
        <v>45777</v>
      </c>
      <c r="B350" s="4" t="s">
        <v>66</v>
      </c>
      <c r="C350" t="s">
        <v>76</v>
      </c>
      <c r="D350">
        <v>1007975967</v>
      </c>
      <c r="E350" t="s">
        <v>7</v>
      </c>
      <c r="F350" t="s">
        <v>13</v>
      </c>
      <c r="G350" s="6">
        <v>448000</v>
      </c>
      <c r="M350" s="11" t="str">
        <f t="shared" si="200"/>
        <v>Santiago villalobos</v>
      </c>
      <c r="N350" s="9">
        <f t="shared" si="201"/>
        <v>628000</v>
      </c>
      <c r="O350" s="9">
        <f t="shared" si="202"/>
        <v>0</v>
      </c>
      <c r="P350" s="9">
        <f t="shared" si="203"/>
        <v>150000</v>
      </c>
      <c r="Q350" s="9">
        <f t="shared" si="213"/>
        <v>0</v>
      </c>
      <c r="R350" s="9">
        <f t="shared" si="204"/>
        <v>0</v>
      </c>
      <c r="S350" s="9">
        <f t="shared" si="205"/>
        <v>0</v>
      </c>
      <c r="T350" s="9">
        <f t="shared" si="206"/>
        <v>0</v>
      </c>
      <c r="U350" s="9">
        <f t="shared" si="207"/>
        <v>0</v>
      </c>
      <c r="V350" s="9">
        <f t="shared" si="208"/>
        <v>0</v>
      </c>
      <c r="W350" s="9">
        <f t="shared" si="209"/>
        <v>0</v>
      </c>
      <c r="X350" s="9">
        <f t="shared" si="210"/>
        <v>0</v>
      </c>
      <c r="Y350" s="9">
        <f t="shared" si="211"/>
        <v>150000</v>
      </c>
      <c r="Z350" s="9">
        <f t="shared" si="212"/>
        <v>0</v>
      </c>
      <c r="AB350" s="14">
        <f>SUMIFS($G:$G,$B:$B,B350,$E:$E,"Transferencia",$F:$F,"Zully")
+SUMIFS($G:$G,$B:$B,B350,$E:$E,"Datafono",$F:$F,"Zully")
+SUMIFS($G:$G,$B:$B,B350,$E:$E,"Credishop",$F:$F,"Zully")</f>
        <v>0</v>
      </c>
      <c r="AC350" s="14">
        <f>SUMIFS($G:$G,$B:$B,B350,$E:$E,"Transferencia",$F:$F,"Andrés")
+SUMIFS($G:$G,$B:$B,B350,$E:$E,"Datafono",$F:$F,"Andrés")
+SUMIFS($G:$G,$B:$B,B350,$E:$E,"Credishop",$F:$F,"Andrés")</f>
        <v>150000</v>
      </c>
      <c r="AD350" s="14">
        <f>SUMIFS($G:$G,$B:$B,B350,$E:$E,"Transferencia",$F:$F,"Omar")
+SUMIFS($G:$G,$B:$B,B350,$E:$E,"Datafono",$F:$F,"Omar")
+SUMIFS($G:$G,$B:$B,B350,$E:$E,"Credishop",$F:$F,"Omar")</f>
        <v>0</v>
      </c>
    </row>
    <row r="351" spans="1:30" hidden="1" x14ac:dyDescent="0.25">
      <c r="A351" s="4">
        <v>45682</v>
      </c>
      <c r="B351" s="4" t="s">
        <v>29</v>
      </c>
      <c r="C351" t="s">
        <v>30</v>
      </c>
      <c r="D351">
        <v>1038869876</v>
      </c>
      <c r="E351" t="s">
        <v>7</v>
      </c>
      <c r="F351" t="s">
        <v>13</v>
      </c>
      <c r="G351" s="6">
        <v>100000</v>
      </c>
      <c r="M351" s="11" t="str">
        <f t="shared" si="200"/>
        <v/>
      </c>
      <c r="N351" s="9">
        <f t="shared" si="201"/>
        <v>504000</v>
      </c>
      <c r="O351" s="9">
        <f t="shared" si="202"/>
        <v>200000</v>
      </c>
      <c r="P351" s="9">
        <f t="shared" si="203"/>
        <v>0</v>
      </c>
      <c r="Q351" s="9">
        <f t="shared" si="213"/>
        <v>200000</v>
      </c>
      <c r="R351" s="9">
        <f t="shared" si="204"/>
        <v>0</v>
      </c>
      <c r="S351" s="9">
        <f t="shared" si="205"/>
        <v>0</v>
      </c>
      <c r="T351" s="9">
        <f t="shared" si="206"/>
        <v>0</v>
      </c>
      <c r="U351" s="9">
        <f t="shared" si="207"/>
        <v>0</v>
      </c>
      <c r="V351" s="9">
        <f t="shared" si="208"/>
        <v>0</v>
      </c>
      <c r="W351" s="9">
        <f t="shared" si="209"/>
        <v>0</v>
      </c>
      <c r="X351" s="9">
        <f t="shared" si="210"/>
        <v>0</v>
      </c>
      <c r="Y351" s="9">
        <f t="shared" si="211"/>
        <v>0</v>
      </c>
      <c r="Z351" s="9">
        <f t="shared" si="212"/>
        <v>0</v>
      </c>
      <c r="AB351" s="12">
        <f t="shared" si="214"/>
        <v>0</v>
      </c>
      <c r="AC351">
        <f t="shared" si="215"/>
        <v>200000</v>
      </c>
      <c r="AD351">
        <f t="shared" si="219"/>
        <v>0</v>
      </c>
    </row>
    <row r="352" spans="1:30" hidden="1" x14ac:dyDescent="0.25">
      <c r="A352" s="4">
        <v>45682</v>
      </c>
      <c r="B352" s="4" t="s">
        <v>29</v>
      </c>
      <c r="C352" t="s">
        <v>30</v>
      </c>
      <c r="D352">
        <v>1038869876</v>
      </c>
      <c r="E352" t="s">
        <v>8</v>
      </c>
      <c r="F352" t="s">
        <v>14</v>
      </c>
      <c r="G352" s="6">
        <v>200000</v>
      </c>
      <c r="H352" t="s">
        <v>19</v>
      </c>
      <c r="M352" s="11" t="str">
        <f t="shared" si="200"/>
        <v/>
      </c>
      <c r="N352" s="9">
        <f t="shared" si="201"/>
        <v>504000</v>
      </c>
      <c r="O352" s="9">
        <f t="shared" si="202"/>
        <v>200000</v>
      </c>
      <c r="P352" s="9">
        <f t="shared" si="203"/>
        <v>0</v>
      </c>
      <c r="Q352" s="9">
        <f t="shared" si="213"/>
        <v>200000</v>
      </c>
      <c r="R352" s="9">
        <f t="shared" si="204"/>
        <v>0</v>
      </c>
      <c r="S352" s="9">
        <f t="shared" si="205"/>
        <v>0</v>
      </c>
      <c r="T352" s="9">
        <f t="shared" si="206"/>
        <v>0</v>
      </c>
      <c r="U352" s="9">
        <f t="shared" si="207"/>
        <v>0</v>
      </c>
      <c r="V352" s="9">
        <f t="shared" si="208"/>
        <v>0</v>
      </c>
      <c r="W352" s="9">
        <f t="shared" si="209"/>
        <v>0</v>
      </c>
      <c r="X352" s="9">
        <f t="shared" si="210"/>
        <v>0</v>
      </c>
      <c r="Y352" s="9">
        <f t="shared" si="211"/>
        <v>0</v>
      </c>
      <c r="Z352" s="9">
        <f t="shared" si="212"/>
        <v>0</v>
      </c>
      <c r="AB352" s="12">
        <f t="shared" si="214"/>
        <v>0</v>
      </c>
      <c r="AC352">
        <f t="shared" si="215"/>
        <v>200000</v>
      </c>
      <c r="AD352">
        <f t="shared" si="219"/>
        <v>0</v>
      </c>
    </row>
    <row r="353" spans="1:30" x14ac:dyDescent="0.25">
      <c r="A353" s="4">
        <v>45689</v>
      </c>
      <c r="B353" s="4" t="s">
        <v>29</v>
      </c>
      <c r="C353" t="s">
        <v>18</v>
      </c>
      <c r="D353">
        <v>1038869876</v>
      </c>
      <c r="E353" t="s">
        <v>7</v>
      </c>
      <c r="F353" t="s">
        <v>13</v>
      </c>
      <c r="G353" s="6">
        <v>404000</v>
      </c>
      <c r="M353" s="11" t="str">
        <f t="shared" si="200"/>
        <v>Sebastian Vasquez</v>
      </c>
      <c r="N353" s="9">
        <f t="shared" si="201"/>
        <v>504000</v>
      </c>
      <c r="O353" s="9">
        <f t="shared" si="202"/>
        <v>200000</v>
      </c>
      <c r="P353" s="9">
        <f t="shared" si="203"/>
        <v>0</v>
      </c>
      <c r="Q353" s="9">
        <f t="shared" si="213"/>
        <v>200000</v>
      </c>
      <c r="R353" s="9">
        <f t="shared" si="204"/>
        <v>0</v>
      </c>
      <c r="S353" s="9">
        <f t="shared" si="205"/>
        <v>0</v>
      </c>
      <c r="T353" s="9">
        <f t="shared" si="206"/>
        <v>0</v>
      </c>
      <c r="U353" s="9">
        <f t="shared" si="207"/>
        <v>0</v>
      </c>
      <c r="V353" s="9">
        <f t="shared" si="208"/>
        <v>0</v>
      </c>
      <c r="W353" s="9">
        <f t="shared" si="209"/>
        <v>0</v>
      </c>
      <c r="X353" s="9">
        <f t="shared" si="210"/>
        <v>0</v>
      </c>
      <c r="Y353" s="9">
        <f t="shared" si="211"/>
        <v>0</v>
      </c>
      <c r="Z353" s="9">
        <f t="shared" si="212"/>
        <v>0</v>
      </c>
      <c r="AB353" s="14">
        <f>SUMIFS($G:$G,$B:$B,B353,$E:$E,"Transferencia",$F:$F,"Zully")
+SUMIFS($G:$G,$B:$B,B353,$E:$E,"Datafono",$F:$F,"Zully")
+SUMIFS($G:$G,$B:$B,B353,$E:$E,"Credishop",$F:$F,"Zully")</f>
        <v>0</v>
      </c>
      <c r="AC353" s="14">
        <f>SUMIFS($G:$G,$B:$B,B353,$E:$E,"Transferencia",$F:$F,"Andrés")
+SUMIFS($G:$G,$B:$B,B353,$E:$E,"Datafono",$F:$F,"Andrés")
+SUMIFS($G:$G,$B:$B,B353,$E:$E,"Credishop",$F:$F,"Andrés")</f>
        <v>200000</v>
      </c>
      <c r="AD353" s="14">
        <f>SUMIFS($G:$G,$B:$B,B353,$E:$E,"Transferencia",$F:$F,"Omar")
+SUMIFS($G:$G,$B:$B,B353,$E:$E,"Datafono",$F:$F,"Omar")
+SUMIFS($G:$G,$B:$B,B353,$E:$E,"Credishop",$F:$F,"Omar")</f>
        <v>0</v>
      </c>
    </row>
    <row r="354" spans="1:30" hidden="1" x14ac:dyDescent="0.25">
      <c r="A354" s="4">
        <v>45734</v>
      </c>
      <c r="B354" s="4" t="s">
        <v>124</v>
      </c>
      <c r="C354" t="s">
        <v>76</v>
      </c>
      <c r="D354">
        <v>81720211</v>
      </c>
      <c r="E354" t="s">
        <v>7</v>
      </c>
      <c r="F354" t="s">
        <v>13</v>
      </c>
      <c r="G354" s="6">
        <v>300000</v>
      </c>
      <c r="M354" s="11" t="str">
        <f t="shared" si="200"/>
        <v/>
      </c>
      <c r="N354" s="9">
        <f t="shared" si="201"/>
        <v>1128000</v>
      </c>
      <c r="O354" s="9">
        <f t="shared" si="202"/>
        <v>0</v>
      </c>
      <c r="P354" s="9">
        <f t="shared" si="203"/>
        <v>0</v>
      </c>
      <c r="Q354" s="9">
        <f t="shared" si="213"/>
        <v>0</v>
      </c>
      <c r="R354" s="9">
        <f t="shared" si="204"/>
        <v>0</v>
      </c>
      <c r="S354" s="9">
        <f t="shared" si="205"/>
        <v>0</v>
      </c>
      <c r="T354" s="9">
        <f t="shared" si="206"/>
        <v>0</v>
      </c>
      <c r="U354" s="9">
        <f t="shared" si="207"/>
        <v>0</v>
      </c>
      <c r="V354" s="9">
        <f t="shared" si="208"/>
        <v>0</v>
      </c>
      <c r="W354" s="9">
        <f t="shared" si="209"/>
        <v>0</v>
      </c>
      <c r="X354" s="9">
        <f t="shared" si="210"/>
        <v>0</v>
      </c>
      <c r="Y354" s="9">
        <f t="shared" si="211"/>
        <v>0</v>
      </c>
      <c r="Z354" s="9">
        <f t="shared" si="212"/>
        <v>0</v>
      </c>
      <c r="AB354" s="12">
        <f t="shared" si="214"/>
        <v>0</v>
      </c>
      <c r="AC354">
        <f t="shared" si="215"/>
        <v>0</v>
      </c>
      <c r="AD354">
        <f t="shared" si="219"/>
        <v>0</v>
      </c>
    </row>
    <row r="355" spans="1:30" hidden="1" x14ac:dyDescent="0.25">
      <c r="A355" s="4">
        <v>45737</v>
      </c>
      <c r="B355" s="4" t="s">
        <v>124</v>
      </c>
      <c r="C355" t="s">
        <v>76</v>
      </c>
      <c r="D355">
        <v>81720211</v>
      </c>
      <c r="E355" t="s">
        <v>7</v>
      </c>
      <c r="F355" t="s">
        <v>13</v>
      </c>
      <c r="G355" s="6">
        <v>548000</v>
      </c>
      <c r="M355" s="11" t="str">
        <f t="shared" si="200"/>
        <v/>
      </c>
      <c r="N355" s="9">
        <f t="shared" si="201"/>
        <v>1128000</v>
      </c>
      <c r="O355" s="9">
        <f t="shared" si="202"/>
        <v>0</v>
      </c>
      <c r="P355" s="9">
        <f t="shared" si="203"/>
        <v>0</v>
      </c>
      <c r="Q355" s="9">
        <f t="shared" si="213"/>
        <v>0</v>
      </c>
      <c r="R355" s="9">
        <f t="shared" si="204"/>
        <v>0</v>
      </c>
      <c r="S355" s="9">
        <f t="shared" si="205"/>
        <v>0</v>
      </c>
      <c r="T355" s="9">
        <f t="shared" si="206"/>
        <v>0</v>
      </c>
      <c r="U355" s="9">
        <f t="shared" si="207"/>
        <v>0</v>
      </c>
      <c r="V355" s="9">
        <f t="shared" si="208"/>
        <v>0</v>
      </c>
      <c r="W355" s="9">
        <f t="shared" si="209"/>
        <v>0</v>
      </c>
      <c r="X355" s="9">
        <f t="shared" si="210"/>
        <v>0</v>
      </c>
      <c r="Y355" s="9">
        <f t="shared" si="211"/>
        <v>0</v>
      </c>
      <c r="Z355" s="9">
        <f t="shared" si="212"/>
        <v>0</v>
      </c>
      <c r="AB355" s="12">
        <f t="shared" si="214"/>
        <v>0</v>
      </c>
      <c r="AC355">
        <f t="shared" si="215"/>
        <v>0</v>
      </c>
      <c r="AD355">
        <f t="shared" si="219"/>
        <v>0</v>
      </c>
    </row>
    <row r="356" spans="1:30" hidden="1" x14ac:dyDescent="0.25">
      <c r="A356" s="4">
        <v>45742</v>
      </c>
      <c r="B356" s="4" t="s">
        <v>124</v>
      </c>
      <c r="C356" t="s">
        <v>76</v>
      </c>
      <c r="D356">
        <v>81720211</v>
      </c>
      <c r="E356" t="s">
        <v>7</v>
      </c>
      <c r="F356" t="s">
        <v>13</v>
      </c>
      <c r="G356" s="6">
        <v>200000</v>
      </c>
      <c r="H356" t="s">
        <v>19</v>
      </c>
      <c r="M356" s="11" t="str">
        <f t="shared" si="200"/>
        <v/>
      </c>
      <c r="N356" s="9">
        <f t="shared" si="201"/>
        <v>1128000</v>
      </c>
      <c r="O356" s="9">
        <f t="shared" si="202"/>
        <v>0</v>
      </c>
      <c r="P356" s="9">
        <f t="shared" si="203"/>
        <v>0</v>
      </c>
      <c r="Q356" s="9">
        <f t="shared" si="213"/>
        <v>0</v>
      </c>
      <c r="R356" s="9">
        <f t="shared" si="204"/>
        <v>0</v>
      </c>
      <c r="S356" s="9">
        <f t="shared" si="205"/>
        <v>0</v>
      </c>
      <c r="T356" s="9">
        <f t="shared" si="206"/>
        <v>0</v>
      </c>
      <c r="U356" s="9">
        <f t="shared" si="207"/>
        <v>0</v>
      </c>
      <c r="V356" s="9">
        <f t="shared" si="208"/>
        <v>0</v>
      </c>
      <c r="W356" s="9">
        <f t="shared" si="209"/>
        <v>0</v>
      </c>
      <c r="X356" s="9">
        <f t="shared" si="210"/>
        <v>0</v>
      </c>
      <c r="Y356" s="9">
        <f t="shared" si="211"/>
        <v>0</v>
      </c>
      <c r="Z356" s="9">
        <f t="shared" si="212"/>
        <v>0</v>
      </c>
      <c r="AB356" s="12">
        <f t="shared" si="214"/>
        <v>0</v>
      </c>
      <c r="AC356">
        <f t="shared" si="215"/>
        <v>0</v>
      </c>
      <c r="AD356">
        <f t="shared" si="219"/>
        <v>0</v>
      </c>
    </row>
    <row r="357" spans="1:30" x14ac:dyDescent="0.25">
      <c r="A357" s="4">
        <v>45808</v>
      </c>
      <c r="B357" s="4" t="s">
        <v>124</v>
      </c>
      <c r="C357" t="s">
        <v>76</v>
      </c>
      <c r="D357">
        <v>81720211</v>
      </c>
      <c r="E357" t="s">
        <v>7</v>
      </c>
      <c r="F357" t="s">
        <v>13</v>
      </c>
      <c r="G357" s="6">
        <v>80000</v>
      </c>
      <c r="M357" s="11" t="str">
        <f t="shared" si="200"/>
        <v>Sergio Andres Muñoz</v>
      </c>
      <c r="N357" s="9">
        <f t="shared" si="201"/>
        <v>1128000</v>
      </c>
      <c r="O357" s="9">
        <f t="shared" si="202"/>
        <v>0</v>
      </c>
      <c r="P357" s="9">
        <f t="shared" si="203"/>
        <v>0</v>
      </c>
      <c r="Q357" s="9">
        <f t="shared" si="213"/>
        <v>0</v>
      </c>
      <c r="R357" s="9">
        <f t="shared" si="204"/>
        <v>0</v>
      </c>
      <c r="S357" s="9">
        <f t="shared" si="205"/>
        <v>0</v>
      </c>
      <c r="T357" s="9">
        <f t="shared" si="206"/>
        <v>0</v>
      </c>
      <c r="U357" s="9">
        <f t="shared" si="207"/>
        <v>0</v>
      </c>
      <c r="V357" s="9">
        <f t="shared" si="208"/>
        <v>0</v>
      </c>
      <c r="W357" s="9">
        <f t="shared" si="209"/>
        <v>0</v>
      </c>
      <c r="X357" s="9">
        <f t="shared" si="210"/>
        <v>0</v>
      </c>
      <c r="Y357" s="9">
        <f t="shared" si="211"/>
        <v>0</v>
      </c>
      <c r="Z357" s="9">
        <f t="shared" si="212"/>
        <v>0</v>
      </c>
      <c r="AB357" s="14">
        <f>SUMIFS($G:$G,$B:$B,B357,$E:$E,"Transferencia",$F:$F,"Zully")
+SUMIFS($G:$G,$B:$B,B357,$E:$E,"Datafono",$F:$F,"Zully")
+SUMIFS($G:$G,$B:$B,B357,$E:$E,"Credishop",$F:$F,"Zully")</f>
        <v>0</v>
      </c>
      <c r="AC357" s="14">
        <f>SUMIFS($G:$G,$B:$B,B357,$E:$E,"Transferencia",$F:$F,"Andrés")
+SUMIFS($G:$G,$B:$B,B357,$E:$E,"Datafono",$F:$F,"Andrés")
+SUMIFS($G:$G,$B:$B,B357,$E:$E,"Credishop",$F:$F,"Andrés")</f>
        <v>0</v>
      </c>
      <c r="AD357" s="14">
        <f>SUMIFS($G:$G,$B:$B,B357,$E:$E,"Transferencia",$F:$F,"Omar")
+SUMIFS($G:$G,$B:$B,B357,$E:$E,"Datafono",$F:$F,"Omar")
+SUMIFS($G:$G,$B:$B,B357,$E:$E,"Credishop",$F:$F,"Omar")</f>
        <v>0</v>
      </c>
    </row>
    <row r="358" spans="1:30" hidden="1" x14ac:dyDescent="0.25">
      <c r="A358" s="4">
        <v>45698</v>
      </c>
      <c r="B358" s="4" t="s">
        <v>62</v>
      </c>
      <c r="C358" t="s">
        <v>18</v>
      </c>
      <c r="D358">
        <v>1034989669</v>
      </c>
      <c r="E358" t="s">
        <v>7</v>
      </c>
      <c r="F358" t="s">
        <v>13</v>
      </c>
      <c r="G358" s="6">
        <v>564000</v>
      </c>
      <c r="M358" s="11" t="str">
        <f t="shared" si="200"/>
        <v/>
      </c>
      <c r="N358" s="9">
        <f t="shared" si="201"/>
        <v>1444000</v>
      </c>
      <c r="O358" s="9">
        <f t="shared" si="202"/>
        <v>0</v>
      </c>
      <c r="P358" s="9">
        <f t="shared" si="203"/>
        <v>0</v>
      </c>
      <c r="Q358" s="9">
        <f t="shared" si="213"/>
        <v>0</v>
      </c>
      <c r="R358" s="9">
        <f t="shared" si="204"/>
        <v>0</v>
      </c>
      <c r="S358" s="9">
        <f t="shared" si="205"/>
        <v>0</v>
      </c>
      <c r="T358" s="9">
        <f t="shared" si="206"/>
        <v>0</v>
      </c>
      <c r="U358" s="9">
        <f t="shared" si="207"/>
        <v>0</v>
      </c>
      <c r="V358" s="9">
        <f t="shared" si="208"/>
        <v>0</v>
      </c>
      <c r="W358" s="9">
        <f t="shared" si="209"/>
        <v>0</v>
      </c>
      <c r="X358" s="9">
        <f t="shared" si="210"/>
        <v>0</v>
      </c>
      <c r="Y358" s="9">
        <f t="shared" si="211"/>
        <v>0</v>
      </c>
      <c r="Z358" s="9">
        <f t="shared" si="212"/>
        <v>0</v>
      </c>
      <c r="AB358" s="12">
        <f t="shared" si="214"/>
        <v>0</v>
      </c>
      <c r="AC358">
        <f t="shared" si="215"/>
        <v>0</v>
      </c>
      <c r="AD358">
        <f t="shared" si="219"/>
        <v>0</v>
      </c>
    </row>
    <row r="359" spans="1:30" hidden="1" x14ac:dyDescent="0.25">
      <c r="A359" s="4">
        <v>45699</v>
      </c>
      <c r="B359" s="4" t="s">
        <v>62</v>
      </c>
      <c r="C359" t="s">
        <v>18</v>
      </c>
      <c r="D359">
        <v>1034989669</v>
      </c>
      <c r="E359" t="s">
        <v>7</v>
      </c>
      <c r="F359" t="s">
        <v>13</v>
      </c>
      <c r="G359" s="6">
        <v>580000</v>
      </c>
      <c r="M359" s="11" t="str">
        <f t="shared" si="200"/>
        <v/>
      </c>
      <c r="N359" s="9">
        <f t="shared" si="201"/>
        <v>1444000</v>
      </c>
      <c r="O359" s="9">
        <f t="shared" si="202"/>
        <v>0</v>
      </c>
      <c r="P359" s="9">
        <f t="shared" si="203"/>
        <v>0</v>
      </c>
      <c r="Q359" s="9">
        <f t="shared" si="213"/>
        <v>0</v>
      </c>
      <c r="R359" s="9">
        <f t="shared" si="204"/>
        <v>0</v>
      </c>
      <c r="S359" s="9">
        <f t="shared" si="205"/>
        <v>0</v>
      </c>
      <c r="T359" s="9">
        <f t="shared" si="206"/>
        <v>0</v>
      </c>
      <c r="U359" s="9">
        <f t="shared" si="207"/>
        <v>0</v>
      </c>
      <c r="V359" s="9">
        <f t="shared" si="208"/>
        <v>0</v>
      </c>
      <c r="W359" s="9">
        <f t="shared" si="209"/>
        <v>0</v>
      </c>
      <c r="X359" s="9">
        <f t="shared" si="210"/>
        <v>0</v>
      </c>
      <c r="Y359" s="9">
        <f t="shared" si="211"/>
        <v>0</v>
      </c>
      <c r="Z359" s="9">
        <f t="shared" si="212"/>
        <v>0</v>
      </c>
      <c r="AB359" s="12">
        <f t="shared" si="214"/>
        <v>0</v>
      </c>
      <c r="AC359">
        <f t="shared" si="215"/>
        <v>0</v>
      </c>
      <c r="AD359">
        <f t="shared" si="219"/>
        <v>0</v>
      </c>
    </row>
    <row r="360" spans="1:30" hidden="1" x14ac:dyDescent="0.25">
      <c r="A360" s="4">
        <v>45728</v>
      </c>
      <c r="B360" s="4" t="s">
        <v>62</v>
      </c>
      <c r="C360" t="s">
        <v>76</v>
      </c>
      <c r="D360">
        <v>1034989669</v>
      </c>
      <c r="E360" t="s">
        <v>7</v>
      </c>
      <c r="F360" t="s">
        <v>13</v>
      </c>
      <c r="G360" s="6">
        <v>100000</v>
      </c>
      <c r="M360" s="11" t="str">
        <f t="shared" si="200"/>
        <v/>
      </c>
      <c r="N360" s="9">
        <f t="shared" si="201"/>
        <v>1444000</v>
      </c>
      <c r="O360" s="9">
        <f t="shared" si="202"/>
        <v>0</v>
      </c>
      <c r="P360" s="9">
        <f t="shared" si="203"/>
        <v>0</v>
      </c>
      <c r="Q360" s="9">
        <f t="shared" si="213"/>
        <v>0</v>
      </c>
      <c r="R360" s="9">
        <f t="shared" si="204"/>
        <v>0</v>
      </c>
      <c r="S360" s="9">
        <f t="shared" si="205"/>
        <v>0</v>
      </c>
      <c r="T360" s="9">
        <f t="shared" si="206"/>
        <v>0</v>
      </c>
      <c r="U360" s="9">
        <f t="shared" si="207"/>
        <v>0</v>
      </c>
      <c r="V360" s="9">
        <f t="shared" si="208"/>
        <v>0</v>
      </c>
      <c r="W360" s="9">
        <f t="shared" si="209"/>
        <v>0</v>
      </c>
      <c r="X360" s="9">
        <f t="shared" si="210"/>
        <v>0</v>
      </c>
      <c r="Y360" s="9">
        <f t="shared" si="211"/>
        <v>0</v>
      </c>
      <c r="Z360" s="9">
        <f t="shared" si="212"/>
        <v>0</v>
      </c>
      <c r="AB360" s="12">
        <f t="shared" si="214"/>
        <v>0</v>
      </c>
      <c r="AC360">
        <f t="shared" si="215"/>
        <v>0</v>
      </c>
      <c r="AD360">
        <f t="shared" si="219"/>
        <v>0</v>
      </c>
    </row>
    <row r="361" spans="1:30" x14ac:dyDescent="0.25">
      <c r="A361" s="4">
        <v>45770</v>
      </c>
      <c r="B361" s="4" t="s">
        <v>62</v>
      </c>
      <c r="C361" t="s">
        <v>76</v>
      </c>
      <c r="D361">
        <v>1034989669</v>
      </c>
      <c r="E361" t="s">
        <v>7</v>
      </c>
      <c r="F361" t="s">
        <v>13</v>
      </c>
      <c r="G361" s="6">
        <v>200000</v>
      </c>
      <c r="M361" s="11" t="str">
        <f t="shared" si="200"/>
        <v>Sofia Amaya</v>
      </c>
      <c r="N361" s="9">
        <f t="shared" si="201"/>
        <v>1444000</v>
      </c>
      <c r="O361" s="9">
        <f t="shared" si="202"/>
        <v>0</v>
      </c>
      <c r="P361" s="9">
        <f t="shared" si="203"/>
        <v>0</v>
      </c>
      <c r="Q361" s="9">
        <f t="shared" si="213"/>
        <v>0</v>
      </c>
      <c r="R361" s="9">
        <f t="shared" si="204"/>
        <v>0</v>
      </c>
      <c r="S361" s="9">
        <f t="shared" si="205"/>
        <v>0</v>
      </c>
      <c r="T361" s="9">
        <f t="shared" si="206"/>
        <v>0</v>
      </c>
      <c r="U361" s="9">
        <f t="shared" si="207"/>
        <v>0</v>
      </c>
      <c r="V361" s="9">
        <f t="shared" si="208"/>
        <v>0</v>
      </c>
      <c r="W361" s="9">
        <f t="shared" si="209"/>
        <v>0</v>
      </c>
      <c r="X361" s="9">
        <f t="shared" si="210"/>
        <v>0</v>
      </c>
      <c r="Y361" s="9">
        <f t="shared" si="211"/>
        <v>0</v>
      </c>
      <c r="Z361" s="9">
        <f t="shared" si="212"/>
        <v>0</v>
      </c>
      <c r="AB361" s="14">
        <f>SUMIFS($G:$G,$B:$B,B361,$E:$E,"Transferencia",$F:$F,"Zully")
+SUMIFS($G:$G,$B:$B,B361,$E:$E,"Datafono",$F:$F,"Zully")
+SUMIFS($G:$G,$B:$B,B361,$E:$E,"Credishop",$F:$F,"Zully")</f>
        <v>0</v>
      </c>
      <c r="AC361" s="14">
        <f>SUMIFS($G:$G,$B:$B,B361,$E:$E,"Transferencia",$F:$F,"Andrés")
+SUMIFS($G:$G,$B:$B,B361,$E:$E,"Datafono",$F:$F,"Andrés")
+SUMIFS($G:$G,$B:$B,B361,$E:$E,"Credishop",$F:$F,"Andrés")</f>
        <v>0</v>
      </c>
      <c r="AD361" s="14">
        <f>SUMIFS($G:$G,$B:$B,B361,$E:$E,"Transferencia",$F:$F,"Omar")
+SUMIFS($G:$G,$B:$B,B361,$E:$E,"Datafono",$F:$F,"Omar")
+SUMIFS($G:$G,$B:$B,B361,$E:$E,"Credishop",$F:$F,"Omar")</f>
        <v>0</v>
      </c>
    </row>
    <row r="362" spans="1:30" hidden="1" x14ac:dyDescent="0.25">
      <c r="A362" s="4">
        <v>45720</v>
      </c>
      <c r="B362" s="4" t="s">
        <v>105</v>
      </c>
      <c r="C362" t="s">
        <v>76</v>
      </c>
      <c r="D362">
        <v>1001420518</v>
      </c>
      <c r="E362" t="s">
        <v>8</v>
      </c>
      <c r="F362" t="s">
        <v>14</v>
      </c>
      <c r="G362" s="6">
        <v>299000</v>
      </c>
      <c r="H362" t="s">
        <v>19</v>
      </c>
      <c r="M362" s="11" t="str">
        <f t="shared" si="200"/>
        <v/>
      </c>
      <c r="N362" s="9">
        <f t="shared" si="201"/>
        <v>0</v>
      </c>
      <c r="O362" s="9">
        <f t="shared" si="202"/>
        <v>479000</v>
      </c>
      <c r="P362" s="9">
        <f t="shared" si="203"/>
        <v>0</v>
      </c>
      <c r="Q362" s="9">
        <f t="shared" si="213"/>
        <v>479000</v>
      </c>
      <c r="R362" s="9">
        <f t="shared" si="204"/>
        <v>0</v>
      </c>
      <c r="S362" s="9">
        <f t="shared" si="205"/>
        <v>0</v>
      </c>
      <c r="T362" s="9">
        <f t="shared" si="206"/>
        <v>0</v>
      </c>
      <c r="U362" s="9">
        <f t="shared" si="207"/>
        <v>0</v>
      </c>
      <c r="V362" s="9">
        <f t="shared" si="208"/>
        <v>0</v>
      </c>
      <c r="W362" s="9">
        <f t="shared" si="209"/>
        <v>0</v>
      </c>
      <c r="X362" s="9">
        <f t="shared" si="210"/>
        <v>0</v>
      </c>
      <c r="Y362" s="9">
        <f t="shared" si="211"/>
        <v>0</v>
      </c>
      <c r="Z362" s="9">
        <f t="shared" si="212"/>
        <v>0</v>
      </c>
      <c r="AB362" s="12">
        <f t="shared" si="214"/>
        <v>0</v>
      </c>
      <c r="AC362">
        <f t="shared" si="215"/>
        <v>479000</v>
      </c>
      <c r="AD362">
        <f t="shared" si="219"/>
        <v>0</v>
      </c>
    </row>
    <row r="363" spans="1:30" x14ac:dyDescent="0.25">
      <c r="A363" s="4">
        <v>414615</v>
      </c>
      <c r="B363" s="4" t="s">
        <v>105</v>
      </c>
      <c r="C363" t="s">
        <v>76</v>
      </c>
      <c r="D363">
        <v>1001420518</v>
      </c>
      <c r="E363" t="s">
        <v>8</v>
      </c>
      <c r="F363" t="s">
        <v>14</v>
      </c>
      <c r="G363" s="6">
        <v>180000</v>
      </c>
      <c r="H363" t="s">
        <v>19</v>
      </c>
      <c r="M363" s="11" t="str">
        <f t="shared" si="200"/>
        <v>Stefany Rios</v>
      </c>
      <c r="N363" s="9">
        <f t="shared" si="201"/>
        <v>0</v>
      </c>
      <c r="O363" s="9">
        <f t="shared" si="202"/>
        <v>479000</v>
      </c>
      <c r="P363" s="9">
        <f t="shared" si="203"/>
        <v>0</v>
      </c>
      <c r="Q363" s="9">
        <f t="shared" si="213"/>
        <v>479000</v>
      </c>
      <c r="R363" s="9">
        <f t="shared" si="204"/>
        <v>0</v>
      </c>
      <c r="S363" s="9">
        <f t="shared" si="205"/>
        <v>0</v>
      </c>
      <c r="T363" s="9">
        <f t="shared" si="206"/>
        <v>0</v>
      </c>
      <c r="U363" s="9">
        <f t="shared" si="207"/>
        <v>0</v>
      </c>
      <c r="V363" s="9">
        <f t="shared" si="208"/>
        <v>0</v>
      </c>
      <c r="W363" s="9">
        <f t="shared" si="209"/>
        <v>0</v>
      </c>
      <c r="X363" s="9">
        <f t="shared" si="210"/>
        <v>0</v>
      </c>
      <c r="Y363" s="9">
        <f t="shared" si="211"/>
        <v>0</v>
      </c>
      <c r="Z363" s="9">
        <f t="shared" si="212"/>
        <v>0</v>
      </c>
      <c r="AB363" s="14">
        <f>SUMIFS($G:$G,$B:$B,B363,$E:$E,"Transferencia",$F:$F,"Zully")
+SUMIFS($G:$G,$B:$B,B363,$E:$E,"Datafono",$F:$F,"Zully")
+SUMIFS($G:$G,$B:$B,B363,$E:$E,"Credishop",$F:$F,"Zully")</f>
        <v>0</v>
      </c>
      <c r="AC363" s="14">
        <f>SUMIFS($G:$G,$B:$B,B363,$E:$E,"Transferencia",$F:$F,"Andrés")
+SUMIFS($G:$G,$B:$B,B363,$E:$E,"Datafono",$F:$F,"Andrés")
+SUMIFS($G:$G,$B:$B,B363,$E:$E,"Credishop",$F:$F,"Andrés")</f>
        <v>479000</v>
      </c>
      <c r="AD363" s="14">
        <f>SUMIFS($G:$G,$B:$B,B363,$E:$E,"Transferencia",$F:$F,"Omar")
+SUMIFS($G:$G,$B:$B,B363,$E:$E,"Datafono",$F:$F,"Omar")
+SUMIFS($G:$G,$B:$B,B363,$E:$E,"Credishop",$F:$F,"Omar")</f>
        <v>0</v>
      </c>
    </row>
    <row r="364" spans="1:30" hidden="1" x14ac:dyDescent="0.25">
      <c r="A364" s="4">
        <v>45719</v>
      </c>
      <c r="B364" s="4" t="s">
        <v>101</v>
      </c>
      <c r="C364" t="s">
        <v>76</v>
      </c>
      <c r="D364">
        <v>1017927626</v>
      </c>
      <c r="E364" t="s">
        <v>8</v>
      </c>
      <c r="F364" t="s">
        <v>14</v>
      </c>
      <c r="G364" s="6">
        <v>384000</v>
      </c>
      <c r="H364" t="s">
        <v>19</v>
      </c>
      <c r="M364" s="11" t="str">
        <f t="shared" si="200"/>
        <v/>
      </c>
      <c r="N364" s="9">
        <f t="shared" si="201"/>
        <v>701000</v>
      </c>
      <c r="O364" s="9">
        <f t="shared" si="202"/>
        <v>384000</v>
      </c>
      <c r="P364" s="9">
        <f t="shared" si="203"/>
        <v>0</v>
      </c>
      <c r="Q364" s="9">
        <f t="shared" si="213"/>
        <v>384000</v>
      </c>
      <c r="R364" s="9">
        <f t="shared" si="204"/>
        <v>0</v>
      </c>
      <c r="S364" s="9">
        <f t="shared" si="205"/>
        <v>0</v>
      </c>
      <c r="T364" s="9">
        <f t="shared" si="206"/>
        <v>0</v>
      </c>
      <c r="U364" s="9">
        <f t="shared" si="207"/>
        <v>0</v>
      </c>
      <c r="V364" s="9">
        <f t="shared" si="208"/>
        <v>0</v>
      </c>
      <c r="W364" s="9">
        <f t="shared" si="209"/>
        <v>0</v>
      </c>
      <c r="X364" s="9">
        <f t="shared" si="210"/>
        <v>0</v>
      </c>
      <c r="Y364" s="9">
        <f t="shared" si="211"/>
        <v>0</v>
      </c>
      <c r="Z364" s="9">
        <f t="shared" si="212"/>
        <v>0</v>
      </c>
      <c r="AB364" s="12">
        <f t="shared" si="214"/>
        <v>0</v>
      </c>
      <c r="AC364">
        <f t="shared" si="215"/>
        <v>384000</v>
      </c>
      <c r="AD364">
        <f t="shared" si="219"/>
        <v>0</v>
      </c>
    </row>
    <row r="365" spans="1:30" hidden="1" x14ac:dyDescent="0.25">
      <c r="A365" s="4">
        <v>45720</v>
      </c>
      <c r="B365" s="4" t="s">
        <v>101</v>
      </c>
      <c r="C365" t="s">
        <v>76</v>
      </c>
      <c r="D365">
        <v>1036686492</v>
      </c>
      <c r="E365" t="s">
        <v>7</v>
      </c>
      <c r="F365" t="s">
        <v>13</v>
      </c>
      <c r="G365" s="6">
        <v>180000</v>
      </c>
      <c r="M365" s="11" t="str">
        <f t="shared" si="200"/>
        <v/>
      </c>
      <c r="N365" s="9">
        <f t="shared" si="201"/>
        <v>701000</v>
      </c>
      <c r="O365" s="9">
        <f t="shared" si="202"/>
        <v>384000</v>
      </c>
      <c r="P365" s="9">
        <f t="shared" si="203"/>
        <v>0</v>
      </c>
      <c r="Q365" s="9">
        <f t="shared" si="213"/>
        <v>384000</v>
      </c>
      <c r="R365" s="9">
        <f t="shared" si="204"/>
        <v>0</v>
      </c>
      <c r="S365" s="9">
        <f t="shared" si="205"/>
        <v>0</v>
      </c>
      <c r="T365" s="9">
        <f t="shared" si="206"/>
        <v>0</v>
      </c>
      <c r="U365" s="9">
        <f t="shared" si="207"/>
        <v>0</v>
      </c>
      <c r="V365" s="9">
        <f t="shared" si="208"/>
        <v>0</v>
      </c>
      <c r="W365" s="9">
        <f t="shared" si="209"/>
        <v>0</v>
      </c>
      <c r="X365" s="9">
        <f t="shared" si="210"/>
        <v>0</v>
      </c>
      <c r="Y365" s="9">
        <f t="shared" si="211"/>
        <v>0</v>
      </c>
      <c r="Z365" s="9">
        <f t="shared" si="212"/>
        <v>0</v>
      </c>
      <c r="AB365" s="12">
        <f t="shared" si="214"/>
        <v>0</v>
      </c>
      <c r="AC365">
        <f t="shared" si="215"/>
        <v>384000</v>
      </c>
      <c r="AD365">
        <f t="shared" si="219"/>
        <v>0</v>
      </c>
    </row>
    <row r="366" spans="1:30" hidden="1" x14ac:dyDescent="0.25">
      <c r="A366" s="4">
        <v>45723</v>
      </c>
      <c r="B366" s="4" t="s">
        <v>101</v>
      </c>
      <c r="C366" t="s">
        <v>76</v>
      </c>
      <c r="D366">
        <v>1036686492</v>
      </c>
      <c r="E366" t="s">
        <v>7</v>
      </c>
      <c r="F366" t="s">
        <v>13</v>
      </c>
      <c r="G366" s="6">
        <v>402000</v>
      </c>
      <c r="M366" s="11" t="str">
        <f t="shared" si="200"/>
        <v/>
      </c>
      <c r="N366" s="9">
        <f t="shared" si="201"/>
        <v>701000</v>
      </c>
      <c r="O366" s="9">
        <f t="shared" si="202"/>
        <v>384000</v>
      </c>
      <c r="P366" s="9">
        <f t="shared" si="203"/>
        <v>0</v>
      </c>
      <c r="Q366" s="9">
        <f t="shared" si="213"/>
        <v>384000</v>
      </c>
      <c r="R366" s="9">
        <f t="shared" si="204"/>
        <v>0</v>
      </c>
      <c r="S366" s="9">
        <f t="shared" si="205"/>
        <v>0</v>
      </c>
      <c r="T366" s="9">
        <f t="shared" si="206"/>
        <v>0</v>
      </c>
      <c r="U366" s="9">
        <f t="shared" si="207"/>
        <v>0</v>
      </c>
      <c r="V366" s="9">
        <f t="shared" si="208"/>
        <v>0</v>
      </c>
      <c r="W366" s="9">
        <f t="shared" si="209"/>
        <v>0</v>
      </c>
      <c r="X366" s="9">
        <f t="shared" si="210"/>
        <v>0</v>
      </c>
      <c r="Y366" s="9">
        <f t="shared" si="211"/>
        <v>0</v>
      </c>
      <c r="Z366" s="9">
        <f t="shared" si="212"/>
        <v>0</v>
      </c>
      <c r="AB366" s="12">
        <f t="shared" si="214"/>
        <v>0</v>
      </c>
      <c r="AC366">
        <f t="shared" si="215"/>
        <v>384000</v>
      </c>
      <c r="AD366">
        <f t="shared" si="219"/>
        <v>0</v>
      </c>
    </row>
    <row r="367" spans="1:30" x14ac:dyDescent="0.25">
      <c r="A367" s="4">
        <v>45727</v>
      </c>
      <c r="B367" s="4" t="s">
        <v>101</v>
      </c>
      <c r="C367" t="s">
        <v>76</v>
      </c>
      <c r="D367">
        <v>1036686492</v>
      </c>
      <c r="E367" t="s">
        <v>7</v>
      </c>
      <c r="F367" t="s">
        <v>13</v>
      </c>
      <c r="G367" s="6">
        <v>119000</v>
      </c>
      <c r="M367" s="11" t="str">
        <f t="shared" si="200"/>
        <v>Stiven Gallego</v>
      </c>
      <c r="N367" s="9">
        <f t="shared" si="201"/>
        <v>701000</v>
      </c>
      <c r="O367" s="9">
        <f t="shared" si="202"/>
        <v>384000</v>
      </c>
      <c r="P367" s="9">
        <f t="shared" si="203"/>
        <v>0</v>
      </c>
      <c r="Q367" s="9">
        <f t="shared" si="213"/>
        <v>384000</v>
      </c>
      <c r="R367" s="9">
        <f t="shared" si="204"/>
        <v>0</v>
      </c>
      <c r="S367" s="9">
        <f t="shared" si="205"/>
        <v>0</v>
      </c>
      <c r="T367" s="9">
        <f t="shared" si="206"/>
        <v>0</v>
      </c>
      <c r="U367" s="9">
        <f t="shared" si="207"/>
        <v>0</v>
      </c>
      <c r="V367" s="9">
        <f t="shared" si="208"/>
        <v>0</v>
      </c>
      <c r="W367" s="9">
        <f t="shared" si="209"/>
        <v>0</v>
      </c>
      <c r="X367" s="9">
        <f t="shared" si="210"/>
        <v>0</v>
      </c>
      <c r="Y367" s="9">
        <f t="shared" si="211"/>
        <v>0</v>
      </c>
      <c r="Z367" s="9">
        <f t="shared" si="212"/>
        <v>0</v>
      </c>
      <c r="AB367" s="14">
        <f t="shared" ref="AB367:AB368" si="220">SUMIFS($G:$G,$B:$B,B367,$E:$E,"Transferencia",$F:$F,"Zully")
+SUMIFS($G:$G,$B:$B,B367,$E:$E,"Datafono",$F:$F,"Zully")
+SUMIFS($G:$G,$B:$B,B367,$E:$E,"Credishop",$F:$F,"Zully")</f>
        <v>0</v>
      </c>
      <c r="AC367" s="14">
        <f t="shared" ref="AC367:AC368" si="221">SUMIFS($G:$G,$B:$B,B367,$E:$E,"Transferencia",$F:$F,"Andrés")
+SUMIFS($G:$G,$B:$B,B367,$E:$E,"Datafono",$F:$F,"Andrés")
+SUMIFS($G:$G,$B:$B,B367,$E:$E,"Credishop",$F:$F,"Andrés")</f>
        <v>384000</v>
      </c>
      <c r="AD367" s="14">
        <f t="shared" ref="AD367:AD368" si="222">SUMIFS($G:$G,$B:$B,B367,$E:$E,"Transferencia",$F:$F,"Omar")
+SUMIFS($G:$G,$B:$B,B367,$E:$E,"Datafono",$F:$F,"Omar")
+SUMIFS($G:$G,$B:$B,B367,$E:$E,"Credishop",$F:$F,"Omar")</f>
        <v>0</v>
      </c>
    </row>
    <row r="368" spans="1:30" x14ac:dyDescent="0.25">
      <c r="A368" s="4">
        <v>45803</v>
      </c>
      <c r="B368" s="4" t="s">
        <v>216</v>
      </c>
      <c r="C368" t="s">
        <v>76</v>
      </c>
      <c r="D368">
        <v>1001456889</v>
      </c>
      <c r="E368" t="s">
        <v>8</v>
      </c>
      <c r="F368" t="s">
        <v>119</v>
      </c>
      <c r="G368" s="6">
        <v>80000</v>
      </c>
      <c r="H368" t="s">
        <v>19</v>
      </c>
      <c r="M368" s="11" t="str">
        <f t="shared" si="200"/>
        <v>Susana Pelaez</v>
      </c>
      <c r="N368" s="9">
        <f t="shared" si="201"/>
        <v>0</v>
      </c>
      <c r="O368" s="9">
        <f t="shared" si="202"/>
        <v>80000</v>
      </c>
      <c r="P368" s="9">
        <f t="shared" si="203"/>
        <v>0</v>
      </c>
      <c r="Q368" s="9">
        <f t="shared" si="213"/>
        <v>0</v>
      </c>
      <c r="R368" s="9">
        <f t="shared" si="204"/>
        <v>0</v>
      </c>
      <c r="S368" s="9">
        <f t="shared" si="205"/>
        <v>0</v>
      </c>
      <c r="T368" s="9">
        <f t="shared" si="206"/>
        <v>80000</v>
      </c>
      <c r="U368" s="9">
        <f t="shared" si="207"/>
        <v>0</v>
      </c>
      <c r="V368" s="9">
        <f t="shared" si="208"/>
        <v>0</v>
      </c>
      <c r="W368" s="9">
        <f t="shared" si="209"/>
        <v>0</v>
      </c>
      <c r="X368" s="9">
        <f t="shared" si="210"/>
        <v>0</v>
      </c>
      <c r="Y368" s="9">
        <f t="shared" si="211"/>
        <v>0</v>
      </c>
      <c r="Z368" s="9">
        <f t="shared" si="212"/>
        <v>0</v>
      </c>
      <c r="AB368" s="14">
        <f t="shared" si="220"/>
        <v>0</v>
      </c>
      <c r="AC368" s="14">
        <f t="shared" si="221"/>
        <v>0</v>
      </c>
      <c r="AD368" s="14">
        <f t="shared" si="222"/>
        <v>80000</v>
      </c>
    </row>
    <row r="369" spans="1:30" hidden="1" x14ac:dyDescent="0.25">
      <c r="A369" s="4">
        <v>45790</v>
      </c>
      <c r="B369" s="4" t="s">
        <v>204</v>
      </c>
      <c r="C369" t="s">
        <v>76</v>
      </c>
      <c r="D369">
        <v>1037672723</v>
      </c>
      <c r="E369" t="s">
        <v>8</v>
      </c>
      <c r="F369" t="s">
        <v>119</v>
      </c>
      <c r="G369" s="6">
        <v>500000</v>
      </c>
      <c r="H369" t="s">
        <v>19</v>
      </c>
      <c r="M369" s="11" t="str">
        <f t="shared" si="200"/>
        <v/>
      </c>
      <c r="N369" s="9">
        <f t="shared" si="201"/>
        <v>0</v>
      </c>
      <c r="O369" s="9">
        <f t="shared" si="202"/>
        <v>862000</v>
      </c>
      <c r="P369" s="9">
        <f t="shared" si="203"/>
        <v>0</v>
      </c>
      <c r="Q369" s="9">
        <f t="shared" si="213"/>
        <v>0</v>
      </c>
      <c r="R369" s="9">
        <f t="shared" si="204"/>
        <v>0</v>
      </c>
      <c r="S369" s="9">
        <f t="shared" si="205"/>
        <v>0</v>
      </c>
      <c r="T369" s="9">
        <f t="shared" si="206"/>
        <v>862000</v>
      </c>
      <c r="U369" s="9">
        <f t="shared" si="207"/>
        <v>0</v>
      </c>
      <c r="V369" s="9">
        <f t="shared" si="208"/>
        <v>0</v>
      </c>
      <c r="W369" s="9">
        <f t="shared" si="209"/>
        <v>0</v>
      </c>
      <c r="X369" s="9">
        <f t="shared" si="210"/>
        <v>0</v>
      </c>
      <c r="Y369" s="9">
        <f t="shared" si="211"/>
        <v>0</v>
      </c>
      <c r="Z369" s="9">
        <f t="shared" si="212"/>
        <v>0</v>
      </c>
      <c r="AB369" s="12">
        <f t="shared" si="214"/>
        <v>0</v>
      </c>
      <c r="AC369">
        <f t="shared" si="215"/>
        <v>0</v>
      </c>
      <c r="AD369">
        <f t="shared" si="219"/>
        <v>0</v>
      </c>
    </row>
    <row r="370" spans="1:30" hidden="1" x14ac:dyDescent="0.25">
      <c r="A370" s="4">
        <v>45793</v>
      </c>
      <c r="B370" s="4" t="s">
        <v>204</v>
      </c>
      <c r="C370" t="s">
        <v>76</v>
      </c>
      <c r="D370">
        <v>1037672723</v>
      </c>
      <c r="E370" t="s">
        <v>8</v>
      </c>
      <c r="F370" t="s">
        <v>119</v>
      </c>
      <c r="G370" s="6">
        <v>300000</v>
      </c>
      <c r="H370" t="s">
        <v>19</v>
      </c>
      <c r="M370" s="11" t="str">
        <f t="shared" si="200"/>
        <v/>
      </c>
      <c r="N370" s="9">
        <f t="shared" si="201"/>
        <v>0</v>
      </c>
      <c r="O370" s="9">
        <f t="shared" si="202"/>
        <v>862000</v>
      </c>
      <c r="P370" s="9">
        <f t="shared" si="203"/>
        <v>0</v>
      </c>
      <c r="Q370" s="9">
        <f t="shared" si="213"/>
        <v>0</v>
      </c>
      <c r="R370" s="9">
        <f t="shared" si="204"/>
        <v>0</v>
      </c>
      <c r="S370" s="9">
        <f t="shared" si="205"/>
        <v>0</v>
      </c>
      <c r="T370" s="9">
        <f t="shared" si="206"/>
        <v>862000</v>
      </c>
      <c r="U370" s="9">
        <f t="shared" si="207"/>
        <v>0</v>
      </c>
      <c r="V370" s="9">
        <f t="shared" si="208"/>
        <v>0</v>
      </c>
      <c r="W370" s="9">
        <f t="shared" si="209"/>
        <v>0</v>
      </c>
      <c r="X370" s="9">
        <f t="shared" si="210"/>
        <v>0</v>
      </c>
      <c r="Y370" s="9">
        <f t="shared" si="211"/>
        <v>0</v>
      </c>
      <c r="Z370" s="9">
        <f t="shared" si="212"/>
        <v>0</v>
      </c>
      <c r="AB370" s="12">
        <f t="shared" si="214"/>
        <v>0</v>
      </c>
      <c r="AC370">
        <f t="shared" si="215"/>
        <v>0</v>
      </c>
      <c r="AD370">
        <f t="shared" si="219"/>
        <v>80000</v>
      </c>
    </row>
    <row r="371" spans="1:30" x14ac:dyDescent="0.25">
      <c r="A371" s="4">
        <v>45797</v>
      </c>
      <c r="B371" s="4" t="s">
        <v>204</v>
      </c>
      <c r="C371" t="s">
        <v>76</v>
      </c>
      <c r="D371">
        <v>1037672723</v>
      </c>
      <c r="E371" t="s">
        <v>8</v>
      </c>
      <c r="F371" t="s">
        <v>119</v>
      </c>
      <c r="G371" s="6">
        <v>62000</v>
      </c>
      <c r="H371" t="s">
        <v>19</v>
      </c>
      <c r="M371" s="11" t="str">
        <f t="shared" si="200"/>
        <v>Susana Santamaria</v>
      </c>
      <c r="N371" s="9">
        <f t="shared" si="201"/>
        <v>0</v>
      </c>
      <c r="O371" s="9">
        <f t="shared" si="202"/>
        <v>862000</v>
      </c>
      <c r="P371" s="9">
        <f t="shared" si="203"/>
        <v>0</v>
      </c>
      <c r="Q371" s="9">
        <f t="shared" si="213"/>
        <v>0</v>
      </c>
      <c r="R371" s="9">
        <f t="shared" si="204"/>
        <v>0</v>
      </c>
      <c r="S371" s="9">
        <f t="shared" si="205"/>
        <v>0</v>
      </c>
      <c r="T371" s="9">
        <f t="shared" si="206"/>
        <v>862000</v>
      </c>
      <c r="U371" s="9">
        <f t="shared" si="207"/>
        <v>0</v>
      </c>
      <c r="V371" s="9">
        <f t="shared" si="208"/>
        <v>0</v>
      </c>
      <c r="W371" s="9">
        <f t="shared" si="209"/>
        <v>0</v>
      </c>
      <c r="X371" s="9">
        <f t="shared" si="210"/>
        <v>0</v>
      </c>
      <c r="Y371" s="9">
        <f t="shared" si="211"/>
        <v>0</v>
      </c>
      <c r="Z371" s="9">
        <f t="shared" si="212"/>
        <v>0</v>
      </c>
      <c r="AB371" s="14">
        <f>SUMIFS($G:$G,$B:$B,B371,$E:$E,"Transferencia",$F:$F,"Zully")
+SUMIFS($G:$G,$B:$B,B371,$E:$E,"Datafono",$F:$F,"Zully")
+SUMIFS($G:$G,$B:$B,B371,$E:$E,"Credishop",$F:$F,"Zully")</f>
        <v>0</v>
      </c>
      <c r="AC371" s="14">
        <f>SUMIFS($G:$G,$B:$B,B371,$E:$E,"Transferencia",$F:$F,"Andrés")
+SUMIFS($G:$G,$B:$B,B371,$E:$E,"Datafono",$F:$F,"Andrés")
+SUMIFS($G:$G,$B:$B,B371,$E:$E,"Credishop",$F:$F,"Andrés")</f>
        <v>0</v>
      </c>
      <c r="AD371" s="14">
        <f>SUMIFS($G:$G,$B:$B,B371,$E:$E,"Transferencia",$F:$F,"Omar")
+SUMIFS($G:$G,$B:$B,B371,$E:$E,"Datafono",$F:$F,"Omar")
+SUMIFS($G:$G,$B:$B,B371,$E:$E,"Credishop",$F:$F,"Omar")</f>
        <v>862000</v>
      </c>
    </row>
    <row r="372" spans="1:30" hidden="1" x14ac:dyDescent="0.25">
      <c r="A372" s="4">
        <v>45741</v>
      </c>
      <c r="B372" s="4" t="s">
        <v>135</v>
      </c>
      <c r="C372" t="s">
        <v>45</v>
      </c>
      <c r="D372" s="8" t="s">
        <v>136</v>
      </c>
      <c r="E372" t="s">
        <v>27</v>
      </c>
      <c r="F372" t="s">
        <v>14</v>
      </c>
      <c r="G372" s="6">
        <v>275000</v>
      </c>
      <c r="H372" t="s">
        <v>19</v>
      </c>
      <c r="M372" s="11" t="str">
        <f t="shared" si="200"/>
        <v/>
      </c>
      <c r="N372" s="9">
        <f t="shared" si="201"/>
        <v>0</v>
      </c>
      <c r="O372" s="9">
        <f t="shared" si="202"/>
        <v>0</v>
      </c>
      <c r="P372" s="9">
        <f t="shared" si="203"/>
        <v>550000</v>
      </c>
      <c r="Q372" s="9">
        <f t="shared" si="213"/>
        <v>0</v>
      </c>
      <c r="R372" s="9">
        <f t="shared" si="204"/>
        <v>0</v>
      </c>
      <c r="S372" s="9">
        <f t="shared" si="205"/>
        <v>0</v>
      </c>
      <c r="T372" s="9">
        <f t="shared" si="206"/>
        <v>0</v>
      </c>
      <c r="U372" s="9">
        <f t="shared" si="207"/>
        <v>0</v>
      </c>
      <c r="V372" s="9">
        <f t="shared" si="208"/>
        <v>0</v>
      </c>
      <c r="W372" s="9">
        <f t="shared" si="209"/>
        <v>0</v>
      </c>
      <c r="X372" s="9">
        <f t="shared" si="210"/>
        <v>0</v>
      </c>
      <c r="Y372" s="9">
        <f t="shared" si="211"/>
        <v>550000</v>
      </c>
      <c r="Z372" s="9">
        <f t="shared" si="212"/>
        <v>0</v>
      </c>
      <c r="AB372" s="12">
        <f t="shared" si="214"/>
        <v>0</v>
      </c>
      <c r="AC372">
        <f t="shared" si="215"/>
        <v>0</v>
      </c>
      <c r="AD372">
        <f t="shared" si="219"/>
        <v>862000</v>
      </c>
    </row>
    <row r="373" spans="1:30" x14ac:dyDescent="0.25">
      <c r="A373" s="4">
        <v>45747</v>
      </c>
      <c r="B373" s="4" t="s">
        <v>135</v>
      </c>
      <c r="C373" t="s">
        <v>45</v>
      </c>
      <c r="D373" s="8" t="s">
        <v>136</v>
      </c>
      <c r="E373" t="s">
        <v>27</v>
      </c>
      <c r="F373" t="s">
        <v>14</v>
      </c>
      <c r="G373" s="6">
        <v>275000</v>
      </c>
      <c r="H373" t="s">
        <v>19</v>
      </c>
      <c r="M373" s="11" t="str">
        <f t="shared" si="200"/>
        <v>Tanya Bearson</v>
      </c>
      <c r="N373" s="9">
        <f t="shared" si="201"/>
        <v>0</v>
      </c>
      <c r="O373" s="9">
        <f t="shared" si="202"/>
        <v>0</v>
      </c>
      <c r="P373" s="9">
        <f t="shared" si="203"/>
        <v>550000</v>
      </c>
      <c r="Q373" s="9">
        <f t="shared" si="213"/>
        <v>0</v>
      </c>
      <c r="R373" s="9">
        <f t="shared" si="204"/>
        <v>0</v>
      </c>
      <c r="S373" s="9">
        <f t="shared" si="205"/>
        <v>0</v>
      </c>
      <c r="T373" s="9">
        <f t="shared" si="206"/>
        <v>0</v>
      </c>
      <c r="U373" s="9">
        <f t="shared" si="207"/>
        <v>0</v>
      </c>
      <c r="V373" s="9">
        <f t="shared" si="208"/>
        <v>0</v>
      </c>
      <c r="W373" s="9">
        <f t="shared" si="209"/>
        <v>0</v>
      </c>
      <c r="X373" s="9">
        <f t="shared" si="210"/>
        <v>0</v>
      </c>
      <c r="Y373" s="9">
        <f t="shared" si="211"/>
        <v>550000</v>
      </c>
      <c r="Z373" s="9">
        <f t="shared" si="212"/>
        <v>0</v>
      </c>
      <c r="AB373" s="14">
        <f t="shared" ref="AB373:AB374" si="223">SUMIFS($G:$G,$B:$B,B373,$E:$E,"Transferencia",$F:$F,"Zully")
+SUMIFS($G:$G,$B:$B,B373,$E:$E,"Datafono",$F:$F,"Zully")
+SUMIFS($G:$G,$B:$B,B373,$E:$E,"Credishop",$F:$F,"Zully")</f>
        <v>0</v>
      </c>
      <c r="AC373" s="14">
        <f t="shared" ref="AC373:AC374" si="224">SUMIFS($G:$G,$B:$B,B373,$E:$E,"Transferencia",$F:$F,"Andrés")
+SUMIFS($G:$G,$B:$B,B373,$E:$E,"Datafono",$F:$F,"Andrés")
+SUMIFS($G:$G,$B:$B,B373,$E:$E,"Credishop",$F:$F,"Andrés")</f>
        <v>550000</v>
      </c>
      <c r="AD373" s="14">
        <f t="shared" ref="AD373:AD374" si="225">SUMIFS($G:$G,$B:$B,B373,$E:$E,"Transferencia",$F:$F,"Omar")
+SUMIFS($G:$G,$B:$B,B373,$E:$E,"Datafono",$F:$F,"Omar")
+SUMIFS($G:$G,$B:$B,B373,$E:$E,"Credishop",$F:$F,"Omar")</f>
        <v>0</v>
      </c>
    </row>
    <row r="374" spans="1:30" x14ac:dyDescent="0.25">
      <c r="A374" s="4">
        <v>45770</v>
      </c>
      <c r="B374" s="4" t="s">
        <v>176</v>
      </c>
      <c r="C374" t="s">
        <v>76</v>
      </c>
      <c r="D374">
        <v>1018237247</v>
      </c>
      <c r="E374" t="s">
        <v>10</v>
      </c>
      <c r="F374" t="s">
        <v>14</v>
      </c>
      <c r="G374" s="6">
        <v>598000</v>
      </c>
      <c r="H374" t="s">
        <v>24</v>
      </c>
      <c r="M374" s="11" t="str">
        <f t="shared" si="200"/>
        <v>Tomas Tapias</v>
      </c>
      <c r="N374" s="9">
        <f t="shared" si="201"/>
        <v>0</v>
      </c>
      <c r="O374" s="9">
        <f t="shared" si="202"/>
        <v>0</v>
      </c>
      <c r="P374" s="9">
        <f t="shared" si="203"/>
        <v>0</v>
      </c>
      <c r="Q374" s="9">
        <f t="shared" si="213"/>
        <v>0</v>
      </c>
      <c r="R374" s="9">
        <f t="shared" si="204"/>
        <v>598000</v>
      </c>
      <c r="S374" s="9">
        <f t="shared" si="205"/>
        <v>0</v>
      </c>
      <c r="T374" s="9">
        <f t="shared" si="206"/>
        <v>0</v>
      </c>
      <c r="U374" s="9">
        <f t="shared" si="207"/>
        <v>0</v>
      </c>
      <c r="V374" s="9">
        <f t="shared" si="208"/>
        <v>0</v>
      </c>
      <c r="W374" s="9">
        <f t="shared" si="209"/>
        <v>0</v>
      </c>
      <c r="X374" s="9">
        <f t="shared" si="210"/>
        <v>0</v>
      </c>
      <c r="Y374" s="9">
        <f t="shared" si="211"/>
        <v>0</v>
      </c>
      <c r="Z374" s="9">
        <f t="shared" si="212"/>
        <v>598000</v>
      </c>
      <c r="AB374" s="14">
        <f t="shared" si="223"/>
        <v>0</v>
      </c>
      <c r="AC374" s="14">
        <f t="shared" si="224"/>
        <v>598000</v>
      </c>
      <c r="AD374" s="14">
        <f t="shared" si="225"/>
        <v>0</v>
      </c>
    </row>
    <row r="375" spans="1:30" hidden="1" x14ac:dyDescent="0.25">
      <c r="A375" s="4">
        <v>45734</v>
      </c>
      <c r="B375" s="4" t="s">
        <v>126</v>
      </c>
      <c r="C375" t="s">
        <v>45</v>
      </c>
      <c r="D375">
        <v>379097</v>
      </c>
      <c r="E375" t="s">
        <v>8</v>
      </c>
      <c r="F375" t="s">
        <v>119</v>
      </c>
      <c r="G375" s="6">
        <v>460000</v>
      </c>
      <c r="H375" t="s">
        <v>19</v>
      </c>
      <c r="M375" s="11" t="str">
        <f t="shared" si="200"/>
        <v/>
      </c>
      <c r="N375" s="9">
        <f t="shared" si="201"/>
        <v>110000</v>
      </c>
      <c r="O375" s="9">
        <f t="shared" si="202"/>
        <v>1227000</v>
      </c>
      <c r="P375" s="9">
        <f t="shared" si="203"/>
        <v>0</v>
      </c>
      <c r="Q375" s="9">
        <f t="shared" si="213"/>
        <v>0</v>
      </c>
      <c r="R375" s="9">
        <f t="shared" si="204"/>
        <v>0</v>
      </c>
      <c r="S375" s="9">
        <f t="shared" si="205"/>
        <v>0</v>
      </c>
      <c r="T375" s="9">
        <f t="shared" si="206"/>
        <v>1227000</v>
      </c>
      <c r="U375" s="9">
        <f t="shared" si="207"/>
        <v>0</v>
      </c>
      <c r="V375" s="9">
        <f t="shared" si="208"/>
        <v>0</v>
      </c>
      <c r="W375" s="9">
        <f t="shared" si="209"/>
        <v>0</v>
      </c>
      <c r="X375" s="9">
        <f t="shared" si="210"/>
        <v>0</v>
      </c>
      <c r="Y375" s="9">
        <f t="shared" si="211"/>
        <v>0</v>
      </c>
      <c r="Z375" s="9">
        <f t="shared" si="212"/>
        <v>0</v>
      </c>
      <c r="AB375" s="12">
        <f t="shared" si="214"/>
        <v>0</v>
      </c>
      <c r="AC375">
        <f t="shared" si="215"/>
        <v>0</v>
      </c>
      <c r="AD375">
        <f t="shared" si="219"/>
        <v>0</v>
      </c>
    </row>
    <row r="376" spans="1:30" hidden="1" x14ac:dyDescent="0.25">
      <c r="A376" s="4">
        <v>45737</v>
      </c>
      <c r="B376" s="4" t="s">
        <v>126</v>
      </c>
      <c r="C376" t="s">
        <v>45</v>
      </c>
      <c r="D376">
        <v>379097</v>
      </c>
      <c r="E376" t="s">
        <v>8</v>
      </c>
      <c r="F376" t="s">
        <v>119</v>
      </c>
      <c r="G376" s="6">
        <v>767000</v>
      </c>
      <c r="H376" t="s">
        <v>19</v>
      </c>
      <c r="M376" s="11" t="str">
        <f t="shared" si="200"/>
        <v/>
      </c>
      <c r="N376" s="9">
        <f t="shared" si="201"/>
        <v>110000</v>
      </c>
      <c r="O376" s="9">
        <f t="shared" si="202"/>
        <v>1227000</v>
      </c>
      <c r="P376" s="9">
        <f t="shared" si="203"/>
        <v>0</v>
      </c>
      <c r="Q376" s="9">
        <f t="shared" si="213"/>
        <v>0</v>
      </c>
      <c r="R376" s="9">
        <f t="shared" si="204"/>
        <v>0</v>
      </c>
      <c r="S376" s="9">
        <f t="shared" si="205"/>
        <v>0</v>
      </c>
      <c r="T376" s="9">
        <f t="shared" si="206"/>
        <v>1227000</v>
      </c>
      <c r="U376" s="9">
        <f t="shared" si="207"/>
        <v>0</v>
      </c>
      <c r="V376" s="9">
        <f t="shared" si="208"/>
        <v>0</v>
      </c>
      <c r="W376" s="9">
        <f t="shared" si="209"/>
        <v>0</v>
      </c>
      <c r="X376" s="9">
        <f t="shared" si="210"/>
        <v>0</v>
      </c>
      <c r="Y376" s="9">
        <f t="shared" si="211"/>
        <v>0</v>
      </c>
      <c r="Z376" s="9">
        <f t="shared" si="212"/>
        <v>0</v>
      </c>
      <c r="AB376" s="12">
        <f t="shared" si="214"/>
        <v>0</v>
      </c>
      <c r="AC376">
        <f t="shared" si="215"/>
        <v>0</v>
      </c>
      <c r="AD376">
        <f t="shared" si="219"/>
        <v>0</v>
      </c>
    </row>
    <row r="377" spans="1:30" x14ac:dyDescent="0.25">
      <c r="A377" s="4">
        <v>45811</v>
      </c>
      <c r="B377" s="4" t="s">
        <v>126</v>
      </c>
      <c r="C377" t="s">
        <v>45</v>
      </c>
      <c r="D377">
        <v>379097</v>
      </c>
      <c r="E377" t="s">
        <v>7</v>
      </c>
      <c r="F377" t="s">
        <v>13</v>
      </c>
      <c r="G377" s="6">
        <v>110000</v>
      </c>
      <c r="M377" s="11" t="str">
        <f t="shared" si="200"/>
        <v>Uri Naor</v>
      </c>
      <c r="N377" s="9">
        <f t="shared" si="201"/>
        <v>110000</v>
      </c>
      <c r="O377" s="9">
        <f t="shared" si="202"/>
        <v>1227000</v>
      </c>
      <c r="P377" s="9">
        <f t="shared" si="203"/>
        <v>0</v>
      </c>
      <c r="Q377" s="9">
        <f t="shared" si="213"/>
        <v>0</v>
      </c>
      <c r="R377" s="9">
        <f t="shared" si="204"/>
        <v>0</v>
      </c>
      <c r="S377" s="9">
        <f t="shared" si="205"/>
        <v>0</v>
      </c>
      <c r="T377" s="9">
        <f t="shared" si="206"/>
        <v>1227000</v>
      </c>
      <c r="U377" s="9">
        <f t="shared" si="207"/>
        <v>0</v>
      </c>
      <c r="V377" s="9">
        <f t="shared" si="208"/>
        <v>0</v>
      </c>
      <c r="W377" s="9">
        <f t="shared" si="209"/>
        <v>0</v>
      </c>
      <c r="X377" s="9">
        <f t="shared" si="210"/>
        <v>0</v>
      </c>
      <c r="Y377" s="9">
        <f t="shared" si="211"/>
        <v>0</v>
      </c>
      <c r="Z377" s="9">
        <f t="shared" si="212"/>
        <v>0</v>
      </c>
      <c r="AB377" s="14">
        <f t="shared" ref="AB377:AB378" si="226">SUMIFS($G:$G,$B:$B,B377,$E:$E,"Transferencia",$F:$F,"Zully")
+SUMIFS($G:$G,$B:$B,B377,$E:$E,"Datafono",$F:$F,"Zully")
+SUMIFS($G:$G,$B:$B,B377,$E:$E,"Credishop",$F:$F,"Zully")</f>
        <v>0</v>
      </c>
      <c r="AC377" s="14">
        <f t="shared" ref="AC377:AC378" si="227">SUMIFS($G:$G,$B:$B,B377,$E:$E,"Transferencia",$F:$F,"Andrés")
+SUMIFS($G:$G,$B:$B,B377,$E:$E,"Datafono",$F:$F,"Andrés")
+SUMIFS($G:$G,$B:$B,B377,$E:$E,"Credishop",$F:$F,"Andrés")</f>
        <v>0</v>
      </c>
      <c r="AD377" s="14">
        <f t="shared" ref="AD377:AD378" si="228">SUMIFS($G:$G,$B:$B,B377,$E:$E,"Transferencia",$F:$F,"Omar")
+SUMIFS($G:$G,$B:$B,B377,$E:$E,"Datafono",$F:$F,"Omar")
+SUMIFS($G:$G,$B:$B,B377,$E:$E,"Credishop",$F:$F,"Omar")</f>
        <v>1227000</v>
      </c>
    </row>
    <row r="378" spans="1:30" x14ac:dyDescent="0.25">
      <c r="A378" s="4">
        <v>45679</v>
      </c>
      <c r="B378" s="4" t="s">
        <v>20</v>
      </c>
      <c r="C378" t="s">
        <v>18</v>
      </c>
      <c r="D378">
        <v>1000991912</v>
      </c>
      <c r="E378" t="s">
        <v>7</v>
      </c>
      <c r="F378" t="s">
        <v>13</v>
      </c>
      <c r="G378" s="6">
        <v>110000</v>
      </c>
      <c r="M378" s="11" t="str">
        <f t="shared" si="200"/>
        <v>Valentina Castillo</v>
      </c>
      <c r="N378" s="9">
        <f t="shared" si="201"/>
        <v>110000</v>
      </c>
      <c r="O378" s="9">
        <f t="shared" si="202"/>
        <v>0</v>
      </c>
      <c r="P378" s="9">
        <f t="shared" si="203"/>
        <v>0</v>
      </c>
      <c r="Q378" s="9">
        <f t="shared" si="213"/>
        <v>0</v>
      </c>
      <c r="R378" s="9">
        <f t="shared" si="204"/>
        <v>0</v>
      </c>
      <c r="S378" s="9">
        <f t="shared" si="205"/>
        <v>0</v>
      </c>
      <c r="T378" s="9">
        <f t="shared" si="206"/>
        <v>0</v>
      </c>
      <c r="U378" s="9">
        <f t="shared" si="207"/>
        <v>0</v>
      </c>
      <c r="V378" s="9">
        <f t="shared" si="208"/>
        <v>0</v>
      </c>
      <c r="W378" s="9">
        <f t="shared" si="209"/>
        <v>0</v>
      </c>
      <c r="X378" s="9">
        <f t="shared" si="210"/>
        <v>0</v>
      </c>
      <c r="Y378" s="9">
        <f t="shared" si="211"/>
        <v>0</v>
      </c>
      <c r="Z378" s="9">
        <f t="shared" si="212"/>
        <v>0</v>
      </c>
      <c r="AB378" s="14">
        <f t="shared" si="226"/>
        <v>0</v>
      </c>
      <c r="AC378" s="14">
        <f t="shared" si="227"/>
        <v>0</v>
      </c>
      <c r="AD378" s="14">
        <f t="shared" si="228"/>
        <v>0</v>
      </c>
    </row>
    <row r="379" spans="1:30" hidden="1" x14ac:dyDescent="0.25">
      <c r="A379" s="4">
        <v>45758</v>
      </c>
      <c r="B379" s="4" t="s">
        <v>162</v>
      </c>
      <c r="C379" t="s">
        <v>163</v>
      </c>
      <c r="D379">
        <v>1152217484</v>
      </c>
      <c r="E379" t="s">
        <v>8</v>
      </c>
      <c r="F379" t="s">
        <v>119</v>
      </c>
      <c r="G379" s="6">
        <v>299000</v>
      </c>
      <c r="H379" t="s">
        <v>19</v>
      </c>
      <c r="M379" s="11" t="str">
        <f t="shared" si="200"/>
        <v/>
      </c>
      <c r="N379" s="9">
        <f t="shared" si="201"/>
        <v>400000</v>
      </c>
      <c r="O379" s="9">
        <f t="shared" si="202"/>
        <v>367000</v>
      </c>
      <c r="P379" s="9">
        <f t="shared" si="203"/>
        <v>0</v>
      </c>
      <c r="Q379" s="9">
        <f t="shared" si="213"/>
        <v>0</v>
      </c>
      <c r="R379" s="9">
        <f t="shared" si="204"/>
        <v>0</v>
      </c>
      <c r="S379" s="9">
        <f t="shared" si="205"/>
        <v>0</v>
      </c>
      <c r="T379" s="9">
        <f t="shared" si="206"/>
        <v>367000</v>
      </c>
      <c r="U379" s="9">
        <f t="shared" si="207"/>
        <v>0</v>
      </c>
      <c r="V379" s="9">
        <f t="shared" si="208"/>
        <v>0</v>
      </c>
      <c r="W379" s="9">
        <f t="shared" si="209"/>
        <v>0</v>
      </c>
      <c r="X379" s="9">
        <f t="shared" si="210"/>
        <v>0</v>
      </c>
      <c r="Y379" s="9">
        <f t="shared" si="211"/>
        <v>0</v>
      </c>
      <c r="Z379" s="9">
        <f t="shared" si="212"/>
        <v>0</v>
      </c>
      <c r="AB379" s="12">
        <f t="shared" si="214"/>
        <v>0</v>
      </c>
      <c r="AC379">
        <f t="shared" si="215"/>
        <v>0</v>
      </c>
      <c r="AD379">
        <f t="shared" si="219"/>
        <v>1227000</v>
      </c>
    </row>
    <row r="380" spans="1:30" hidden="1" x14ac:dyDescent="0.25">
      <c r="A380" s="4">
        <v>45762</v>
      </c>
      <c r="B380" s="4" t="s">
        <v>162</v>
      </c>
      <c r="C380" t="s">
        <v>76</v>
      </c>
      <c r="D380">
        <v>1152217484</v>
      </c>
      <c r="E380" t="s">
        <v>7</v>
      </c>
      <c r="F380" t="s">
        <v>13</v>
      </c>
      <c r="G380" s="6">
        <v>400000</v>
      </c>
      <c r="M380" s="11" t="str">
        <f t="shared" si="200"/>
        <v/>
      </c>
      <c r="N380" s="9">
        <f t="shared" si="201"/>
        <v>400000</v>
      </c>
      <c r="O380" s="9">
        <f t="shared" si="202"/>
        <v>367000</v>
      </c>
      <c r="P380" s="9">
        <f t="shared" si="203"/>
        <v>0</v>
      </c>
      <c r="Q380" s="9">
        <f t="shared" si="213"/>
        <v>0</v>
      </c>
      <c r="R380" s="9">
        <f t="shared" si="204"/>
        <v>0</v>
      </c>
      <c r="S380" s="9">
        <f t="shared" si="205"/>
        <v>0</v>
      </c>
      <c r="T380" s="9">
        <f t="shared" si="206"/>
        <v>367000</v>
      </c>
      <c r="U380" s="9">
        <f t="shared" si="207"/>
        <v>0</v>
      </c>
      <c r="V380" s="9">
        <f t="shared" si="208"/>
        <v>0</v>
      </c>
      <c r="W380" s="9">
        <f t="shared" si="209"/>
        <v>0</v>
      </c>
      <c r="X380" s="9">
        <f t="shared" si="210"/>
        <v>0</v>
      </c>
      <c r="Y380" s="9">
        <f t="shared" si="211"/>
        <v>0</v>
      </c>
      <c r="Z380" s="9">
        <f t="shared" si="212"/>
        <v>0</v>
      </c>
      <c r="AB380" s="12">
        <f t="shared" si="214"/>
        <v>0</v>
      </c>
      <c r="AC380">
        <f t="shared" si="215"/>
        <v>0</v>
      </c>
      <c r="AD380">
        <f t="shared" si="219"/>
        <v>0</v>
      </c>
    </row>
    <row r="381" spans="1:30" x14ac:dyDescent="0.25">
      <c r="A381" s="4">
        <v>45762</v>
      </c>
      <c r="B381" s="4" t="s">
        <v>162</v>
      </c>
      <c r="C381" t="s">
        <v>76</v>
      </c>
      <c r="D381">
        <v>1152217484</v>
      </c>
      <c r="E381" t="s">
        <v>8</v>
      </c>
      <c r="F381" t="s">
        <v>119</v>
      </c>
      <c r="G381" s="6">
        <v>68000</v>
      </c>
      <c r="H381" t="s">
        <v>19</v>
      </c>
      <c r="M381" s="11" t="str">
        <f t="shared" si="200"/>
        <v>Valentina Guerra</v>
      </c>
      <c r="N381" s="9">
        <f t="shared" si="201"/>
        <v>400000</v>
      </c>
      <c r="O381" s="9">
        <f t="shared" si="202"/>
        <v>367000</v>
      </c>
      <c r="P381" s="9">
        <f t="shared" si="203"/>
        <v>0</v>
      </c>
      <c r="Q381" s="9">
        <f t="shared" si="213"/>
        <v>0</v>
      </c>
      <c r="R381" s="9">
        <f t="shared" si="204"/>
        <v>0</v>
      </c>
      <c r="S381" s="9">
        <f t="shared" si="205"/>
        <v>0</v>
      </c>
      <c r="T381" s="9">
        <f t="shared" si="206"/>
        <v>367000</v>
      </c>
      <c r="U381" s="9">
        <f t="shared" si="207"/>
        <v>0</v>
      </c>
      <c r="V381" s="9">
        <f t="shared" si="208"/>
        <v>0</v>
      </c>
      <c r="W381" s="9">
        <f t="shared" si="209"/>
        <v>0</v>
      </c>
      <c r="X381" s="9">
        <f t="shared" si="210"/>
        <v>0</v>
      </c>
      <c r="Y381" s="9">
        <f t="shared" si="211"/>
        <v>0</v>
      </c>
      <c r="Z381" s="9">
        <f t="shared" si="212"/>
        <v>0</v>
      </c>
      <c r="AB381" s="14">
        <f>SUMIFS($G:$G,$B:$B,B381,$E:$E,"Transferencia",$F:$F,"Zully")
+SUMIFS($G:$G,$B:$B,B381,$E:$E,"Datafono",$F:$F,"Zully")
+SUMIFS($G:$G,$B:$B,B381,$E:$E,"Credishop",$F:$F,"Zully")</f>
        <v>0</v>
      </c>
      <c r="AC381" s="14">
        <f>SUMIFS($G:$G,$B:$B,B381,$E:$E,"Transferencia",$F:$F,"Andrés")
+SUMIFS($G:$G,$B:$B,B381,$E:$E,"Datafono",$F:$F,"Andrés")
+SUMIFS($G:$G,$B:$B,B381,$E:$E,"Credishop",$F:$F,"Andrés")</f>
        <v>0</v>
      </c>
      <c r="AD381" s="14">
        <f>SUMIFS($G:$G,$B:$B,B381,$E:$E,"Transferencia",$F:$F,"Omar")
+SUMIFS($G:$G,$B:$B,B381,$E:$E,"Datafono",$F:$F,"Omar")
+SUMIFS($G:$G,$B:$B,B381,$E:$E,"Credishop",$F:$F,"Omar")</f>
        <v>367000</v>
      </c>
    </row>
    <row r="382" spans="1:30" hidden="1" x14ac:dyDescent="0.25">
      <c r="A382" s="4">
        <v>45780</v>
      </c>
      <c r="B382" s="4" t="s">
        <v>191</v>
      </c>
      <c r="C382" t="s">
        <v>76</v>
      </c>
      <c r="D382">
        <v>1036679537</v>
      </c>
      <c r="E382" t="s">
        <v>27</v>
      </c>
      <c r="F382" t="s">
        <v>14</v>
      </c>
      <c r="G382" s="6">
        <v>313000</v>
      </c>
      <c r="H382" t="s">
        <v>19</v>
      </c>
      <c r="M382" s="11" t="str">
        <f t="shared" si="200"/>
        <v/>
      </c>
      <c r="N382" s="9">
        <f t="shared" si="201"/>
        <v>0</v>
      </c>
      <c r="O382" s="9">
        <f t="shared" si="202"/>
        <v>349000</v>
      </c>
      <c r="P382" s="9">
        <f t="shared" si="203"/>
        <v>313000</v>
      </c>
      <c r="Q382" s="9">
        <f t="shared" si="213"/>
        <v>0</v>
      </c>
      <c r="R382" s="9">
        <f t="shared" si="204"/>
        <v>0</v>
      </c>
      <c r="S382" s="9">
        <f t="shared" si="205"/>
        <v>0</v>
      </c>
      <c r="T382" s="9">
        <f t="shared" si="206"/>
        <v>349000</v>
      </c>
      <c r="U382" s="9">
        <f t="shared" si="207"/>
        <v>0</v>
      </c>
      <c r="V382" s="9">
        <f t="shared" si="208"/>
        <v>0</v>
      </c>
      <c r="W382" s="9">
        <f t="shared" si="209"/>
        <v>0</v>
      </c>
      <c r="X382" s="9">
        <f t="shared" si="210"/>
        <v>0</v>
      </c>
      <c r="Y382" s="9">
        <f t="shared" si="211"/>
        <v>313000</v>
      </c>
      <c r="Z382" s="9">
        <f t="shared" si="212"/>
        <v>0</v>
      </c>
      <c r="AB382" s="12">
        <f t="shared" si="214"/>
        <v>0</v>
      </c>
      <c r="AC382">
        <f t="shared" si="215"/>
        <v>0</v>
      </c>
      <c r="AD382">
        <f t="shared" si="219"/>
        <v>367000</v>
      </c>
    </row>
    <row r="383" spans="1:30" x14ac:dyDescent="0.25">
      <c r="A383" s="4">
        <v>45785</v>
      </c>
      <c r="B383" s="4" t="s">
        <v>191</v>
      </c>
      <c r="C383" t="s">
        <v>76</v>
      </c>
      <c r="D383">
        <v>1036679537</v>
      </c>
      <c r="E383" t="s">
        <v>8</v>
      </c>
      <c r="F383" t="s">
        <v>119</v>
      </c>
      <c r="G383" s="6">
        <v>349000</v>
      </c>
      <c r="H383" t="s">
        <v>19</v>
      </c>
      <c r="M383" s="11" t="str">
        <f t="shared" si="200"/>
        <v>Valeria Ramirez</v>
      </c>
      <c r="N383" s="9">
        <f t="shared" si="201"/>
        <v>0</v>
      </c>
      <c r="O383" s="9">
        <f t="shared" si="202"/>
        <v>349000</v>
      </c>
      <c r="P383" s="9">
        <f t="shared" si="203"/>
        <v>313000</v>
      </c>
      <c r="Q383" s="9">
        <f t="shared" si="213"/>
        <v>0</v>
      </c>
      <c r="R383" s="9">
        <f t="shared" si="204"/>
        <v>0</v>
      </c>
      <c r="S383" s="9">
        <f t="shared" si="205"/>
        <v>0</v>
      </c>
      <c r="T383" s="9">
        <f t="shared" si="206"/>
        <v>349000</v>
      </c>
      <c r="U383" s="9">
        <f t="shared" si="207"/>
        <v>0</v>
      </c>
      <c r="V383" s="9">
        <f t="shared" si="208"/>
        <v>0</v>
      </c>
      <c r="W383" s="9">
        <f t="shared" si="209"/>
        <v>0</v>
      </c>
      <c r="X383" s="9">
        <f t="shared" si="210"/>
        <v>0</v>
      </c>
      <c r="Y383" s="9">
        <f t="shared" si="211"/>
        <v>313000</v>
      </c>
      <c r="Z383" s="9">
        <f t="shared" si="212"/>
        <v>0</v>
      </c>
      <c r="AB383" s="14">
        <f>SUMIFS($G:$G,$B:$B,B383,$E:$E,"Transferencia",$F:$F,"Zully")
+SUMIFS($G:$G,$B:$B,B383,$E:$E,"Datafono",$F:$F,"Zully")
+SUMIFS($G:$G,$B:$B,B383,$E:$E,"Credishop",$F:$F,"Zully")</f>
        <v>0</v>
      </c>
      <c r="AC383" s="14">
        <f>SUMIFS($G:$G,$B:$B,B383,$E:$E,"Transferencia",$F:$F,"Andrés")
+SUMIFS($G:$G,$B:$B,B383,$E:$E,"Datafono",$F:$F,"Andrés")
+SUMIFS($G:$G,$B:$B,B383,$E:$E,"Credishop",$F:$F,"Andrés")</f>
        <v>313000</v>
      </c>
      <c r="AD383" s="14">
        <f>SUMIFS($G:$G,$B:$B,B383,$E:$E,"Transferencia",$F:$F,"Omar")
+SUMIFS($G:$G,$B:$B,B383,$E:$E,"Datafono",$F:$F,"Omar")
+SUMIFS($G:$G,$B:$B,B383,$E:$E,"Credishop",$F:$F,"Omar")</f>
        <v>349000</v>
      </c>
    </row>
    <row r="384" spans="1:30" hidden="1" x14ac:dyDescent="0.25">
      <c r="A384" s="4">
        <v>45806</v>
      </c>
      <c r="B384" s="4" t="s">
        <v>217</v>
      </c>
      <c r="C384" t="s">
        <v>76</v>
      </c>
      <c r="D384">
        <v>1001368673</v>
      </c>
      <c r="E384" t="s">
        <v>7</v>
      </c>
      <c r="F384" t="s">
        <v>13</v>
      </c>
      <c r="G384" s="6">
        <v>150000</v>
      </c>
      <c r="M384" s="11" t="str">
        <f t="shared" si="200"/>
        <v/>
      </c>
      <c r="N384" s="9">
        <f t="shared" si="201"/>
        <v>150000</v>
      </c>
      <c r="O384" s="9">
        <f t="shared" si="202"/>
        <v>270000</v>
      </c>
      <c r="P384" s="9">
        <f t="shared" si="203"/>
        <v>0</v>
      </c>
      <c r="Q384" s="9">
        <f t="shared" si="213"/>
        <v>270000</v>
      </c>
      <c r="R384" s="9">
        <f t="shared" si="204"/>
        <v>0</v>
      </c>
      <c r="S384" s="9">
        <f t="shared" si="205"/>
        <v>0</v>
      </c>
      <c r="T384" s="9">
        <f t="shared" si="206"/>
        <v>0</v>
      </c>
      <c r="U384" s="9">
        <f t="shared" si="207"/>
        <v>0</v>
      </c>
      <c r="V384" s="9">
        <f t="shared" si="208"/>
        <v>0</v>
      </c>
      <c r="W384" s="9">
        <f t="shared" si="209"/>
        <v>0</v>
      </c>
      <c r="X384" s="9">
        <f t="shared" si="210"/>
        <v>0</v>
      </c>
      <c r="Y384" s="9">
        <f t="shared" si="211"/>
        <v>0</v>
      </c>
      <c r="Z384" s="9">
        <f t="shared" si="212"/>
        <v>0</v>
      </c>
      <c r="AB384" s="12">
        <f t="shared" si="214"/>
        <v>0</v>
      </c>
      <c r="AC384">
        <f t="shared" si="215"/>
        <v>270000</v>
      </c>
      <c r="AD384">
        <f t="shared" si="219"/>
        <v>349000</v>
      </c>
    </row>
    <row r="385" spans="1:31" x14ac:dyDescent="0.25">
      <c r="A385" s="4">
        <v>45806</v>
      </c>
      <c r="B385" s="4" t="s">
        <v>217</v>
      </c>
      <c r="C385" t="s">
        <v>76</v>
      </c>
      <c r="D385">
        <v>1001368673</v>
      </c>
      <c r="E385" t="s">
        <v>8</v>
      </c>
      <c r="F385" t="s">
        <v>14</v>
      </c>
      <c r="G385" s="6">
        <v>270000</v>
      </c>
      <c r="H385" t="s">
        <v>19</v>
      </c>
      <c r="M385" s="11" t="str">
        <f t="shared" si="200"/>
        <v>Valeria Viana Rendon</v>
      </c>
      <c r="N385" s="9">
        <f t="shared" si="201"/>
        <v>150000</v>
      </c>
      <c r="O385" s="9">
        <f t="shared" si="202"/>
        <v>270000</v>
      </c>
      <c r="P385" s="9">
        <f t="shared" si="203"/>
        <v>0</v>
      </c>
      <c r="Q385" s="9">
        <f t="shared" si="213"/>
        <v>270000</v>
      </c>
      <c r="R385" s="9">
        <f t="shared" si="204"/>
        <v>0</v>
      </c>
      <c r="S385" s="9">
        <f t="shared" si="205"/>
        <v>0</v>
      </c>
      <c r="T385" s="9">
        <f t="shared" si="206"/>
        <v>0</v>
      </c>
      <c r="U385" s="9">
        <f t="shared" si="207"/>
        <v>0</v>
      </c>
      <c r="V385" s="9">
        <f t="shared" si="208"/>
        <v>0</v>
      </c>
      <c r="W385" s="9">
        <f t="shared" si="209"/>
        <v>0</v>
      </c>
      <c r="X385" s="9">
        <f t="shared" si="210"/>
        <v>0</v>
      </c>
      <c r="Y385" s="9">
        <f t="shared" si="211"/>
        <v>0</v>
      </c>
      <c r="Z385" s="9">
        <f t="shared" si="212"/>
        <v>0</v>
      </c>
      <c r="AB385" s="14">
        <f>SUMIFS($G:$G,$B:$B,B385,$E:$E,"Transferencia",$F:$F,"Zully")
+SUMIFS($G:$G,$B:$B,B385,$E:$E,"Datafono",$F:$F,"Zully")
+SUMIFS($G:$G,$B:$B,B385,$E:$E,"Credishop",$F:$F,"Zully")</f>
        <v>0</v>
      </c>
      <c r="AC385" s="14">
        <f>SUMIFS($G:$G,$B:$B,B385,$E:$E,"Transferencia",$F:$F,"Andrés")
+SUMIFS($G:$G,$B:$B,B385,$E:$E,"Datafono",$F:$F,"Andrés")
+SUMIFS($G:$G,$B:$B,B385,$E:$E,"Credishop",$F:$F,"Andrés")</f>
        <v>270000</v>
      </c>
      <c r="AD385" s="14">
        <f>SUMIFS($G:$G,$B:$B,B385,$E:$E,"Transferencia",$F:$F,"Omar")
+SUMIFS($G:$G,$B:$B,B385,$E:$E,"Datafono",$F:$F,"Omar")
+SUMIFS($G:$G,$B:$B,B385,$E:$E,"Credishop",$F:$F,"Omar")</f>
        <v>0</v>
      </c>
    </row>
    <row r="386" spans="1:31" hidden="1" x14ac:dyDescent="0.25">
      <c r="A386" s="4">
        <v>45680</v>
      </c>
      <c r="B386" s="4" t="s">
        <v>22</v>
      </c>
      <c r="C386" t="s">
        <v>18</v>
      </c>
      <c r="D386">
        <v>1036673819</v>
      </c>
      <c r="E386" t="s">
        <v>10</v>
      </c>
      <c r="F386" t="s">
        <v>14</v>
      </c>
      <c r="G386" s="6">
        <v>591000</v>
      </c>
      <c r="H386" t="s">
        <v>24</v>
      </c>
      <c r="M386" s="11" t="str">
        <f t="shared" ref="M386:M398" si="229">IF(B386&lt;&gt;B387,B386,"")</f>
        <v/>
      </c>
      <c r="N386" s="9">
        <f t="shared" ref="N386:N398" si="230">SUMIFS($G:$G, $B:$B, B386, $E:$E, "Efectivo")</f>
        <v>47000</v>
      </c>
      <c r="O386" s="9">
        <f t="shared" ref="O386:O398" si="231">SUMIFS($G:$G, $B:$B, B386, $E:$E, "Transferencia")</f>
        <v>220000</v>
      </c>
      <c r="P386" s="9">
        <f t="shared" ref="P386:P398" si="232">SUMIFS($G:$G, $B:$B, B386, $E:$E, "Datafono")</f>
        <v>0</v>
      </c>
      <c r="Q386" s="9">
        <f t="shared" si="213"/>
        <v>220000</v>
      </c>
      <c r="R386" s="9">
        <f t="shared" ref="R386:R398" si="233">SUMIFS($G:$G, $B:$B, B386, $E:$E, "Credishop")</f>
        <v>591000</v>
      </c>
      <c r="S386" s="9">
        <f t="shared" ref="S386:S398" si="234">SUMIFS($G:$G, $B:$B, B386, $E:$E, "Transferencia", $F:$F, "Zully")</f>
        <v>0</v>
      </c>
      <c r="T386" s="9">
        <f t="shared" ref="T386:T398" si="235">SUMIFS($G:$G, $B:$B, B386, $E:$E, "Transferencia", $F:$F, "Omar")</f>
        <v>0</v>
      </c>
      <c r="U386" s="9">
        <f t="shared" ref="U386:U398" si="236">SUMIFS($G:$G, $B:$B, B386, $E:$E, "Datafono", $F:$F, "Zully")</f>
        <v>0</v>
      </c>
      <c r="V386" s="9">
        <f t="shared" ref="V386:V398" si="237">SUMIFS($G:$G, $B:$B, B386, $E:$E, "Datafono", $F:$F, "Omar")</f>
        <v>0</v>
      </c>
      <c r="W386" s="9">
        <f t="shared" ref="W386:W398" si="238">SUMIFS($G:$G, $B:$B, B386, $E:$E, "Credishop", $F:$F, "Zully")</f>
        <v>0</v>
      </c>
      <c r="X386" s="9">
        <f t="shared" ref="X386:X398" si="239">SUMIFS($G:$G, $B:$B, B386, $E:$E, "Credishop", $F:$F, "Omar")</f>
        <v>0</v>
      </c>
      <c r="Y386" s="9">
        <f t="shared" ref="Y386:Y398" si="240">SUMIFS($G:$G, $B:$B, B386, $E:$E, "Datafono", $F:$F, "Andrés")</f>
        <v>0</v>
      </c>
      <c r="Z386" s="9">
        <f t="shared" ref="Z386:Z398" si="241">SUMIFS($G:$G, $B:$B, B386, $E:$E, "Credishop", $F:$F, "Andrés")</f>
        <v>591000</v>
      </c>
      <c r="AB386" s="12">
        <f t="shared" si="214"/>
        <v>0</v>
      </c>
      <c r="AC386">
        <f t="shared" si="215"/>
        <v>220000</v>
      </c>
      <c r="AD386">
        <f t="shared" si="219"/>
        <v>0</v>
      </c>
    </row>
    <row r="387" spans="1:31" hidden="1" x14ac:dyDescent="0.25">
      <c r="A387" s="4">
        <v>45684</v>
      </c>
      <c r="B387" s="4" t="s">
        <v>22</v>
      </c>
      <c r="C387" t="s">
        <v>18</v>
      </c>
      <c r="D387">
        <v>1036673819</v>
      </c>
      <c r="E387" t="s">
        <v>7</v>
      </c>
      <c r="F387" t="s">
        <v>13</v>
      </c>
      <c r="G387" s="6">
        <v>7000</v>
      </c>
      <c r="M387" s="11" t="str">
        <f t="shared" si="229"/>
        <v/>
      </c>
      <c r="N387" s="9">
        <f t="shared" si="230"/>
        <v>47000</v>
      </c>
      <c r="O387" s="9">
        <f t="shared" si="231"/>
        <v>220000</v>
      </c>
      <c r="P387" s="9">
        <f t="shared" si="232"/>
        <v>0</v>
      </c>
      <c r="Q387" s="9">
        <f t="shared" ref="Q387:Q398" si="242">SUMIFS($G:$G, $B:$B, B387, $E:$E, "Transferencia", $F:$F, "Andrés")</f>
        <v>220000</v>
      </c>
      <c r="R387" s="9">
        <f t="shared" si="233"/>
        <v>591000</v>
      </c>
      <c r="S387" s="9">
        <f t="shared" si="234"/>
        <v>0</v>
      </c>
      <c r="T387" s="9">
        <f t="shared" si="235"/>
        <v>0</v>
      </c>
      <c r="U387" s="9">
        <f t="shared" si="236"/>
        <v>0</v>
      </c>
      <c r="V387" s="9">
        <f t="shared" si="237"/>
        <v>0</v>
      </c>
      <c r="W387" s="9">
        <f t="shared" si="238"/>
        <v>0</v>
      </c>
      <c r="X387" s="9">
        <f t="shared" si="239"/>
        <v>0</v>
      </c>
      <c r="Y387" s="9">
        <f t="shared" si="240"/>
        <v>0</v>
      </c>
      <c r="Z387" s="9">
        <f t="shared" si="241"/>
        <v>591000</v>
      </c>
      <c r="AB387" s="12">
        <f t="shared" ref="AB387:AB398" si="243">SUMIFS($G:$G,$B:$B,B388,$E:$E,"Transferencia",$F:$F,"Zully")
+SUMIFS($G:$G,$B:$B,B388,$E:$E,"Credishop",$F:$F,"Zully")
+SUMIFS($G:$G,$B:$B,B388,$E:$E,"Datafono",$F:$F,"Zully")</f>
        <v>0</v>
      </c>
      <c r="AC387">
        <f t="shared" ref="AC387:AC398" si="244">SUMIFS($G:$G,$B:$B,B388,$E:$E,"Transferencia",$F:$F,"Andrés")</f>
        <v>220000</v>
      </c>
      <c r="AD387">
        <f t="shared" si="219"/>
        <v>0</v>
      </c>
    </row>
    <row r="388" spans="1:31" hidden="1" x14ac:dyDescent="0.25">
      <c r="A388" s="4">
        <v>45814</v>
      </c>
      <c r="B388" s="4" t="s">
        <v>22</v>
      </c>
      <c r="C388" t="s">
        <v>76</v>
      </c>
      <c r="D388">
        <v>1036673819</v>
      </c>
      <c r="E388" t="s">
        <v>8</v>
      </c>
      <c r="F388" t="s">
        <v>14</v>
      </c>
      <c r="G388" s="6">
        <v>220000</v>
      </c>
      <c r="H388" t="s">
        <v>19</v>
      </c>
      <c r="M388" s="11" t="str">
        <f t="shared" si="229"/>
        <v/>
      </c>
      <c r="N388" s="9">
        <f t="shared" si="230"/>
        <v>47000</v>
      </c>
      <c r="O388" s="9">
        <f t="shared" si="231"/>
        <v>220000</v>
      </c>
      <c r="P388" s="9">
        <f t="shared" si="232"/>
        <v>0</v>
      </c>
      <c r="Q388" s="9">
        <f t="shared" si="242"/>
        <v>220000</v>
      </c>
      <c r="R388" s="9">
        <f t="shared" si="233"/>
        <v>591000</v>
      </c>
      <c r="S388" s="9">
        <f t="shared" si="234"/>
        <v>0</v>
      </c>
      <c r="T388" s="9">
        <f t="shared" si="235"/>
        <v>0</v>
      </c>
      <c r="U388" s="9">
        <f t="shared" si="236"/>
        <v>0</v>
      </c>
      <c r="V388" s="9">
        <f t="shared" si="237"/>
        <v>0</v>
      </c>
      <c r="W388" s="9">
        <f t="shared" si="238"/>
        <v>0</v>
      </c>
      <c r="X388" s="9">
        <f t="shared" si="239"/>
        <v>0</v>
      </c>
      <c r="Y388" s="9">
        <f t="shared" si="240"/>
        <v>0</v>
      </c>
      <c r="Z388" s="9">
        <f t="shared" si="241"/>
        <v>591000</v>
      </c>
      <c r="AB388" s="12">
        <f t="shared" si="243"/>
        <v>0</v>
      </c>
      <c r="AC388">
        <f t="shared" si="244"/>
        <v>220000</v>
      </c>
      <c r="AD388">
        <f t="shared" si="219"/>
        <v>0</v>
      </c>
    </row>
    <row r="389" spans="1:31" x14ac:dyDescent="0.25">
      <c r="A389" s="4">
        <v>45814</v>
      </c>
      <c r="B389" s="4" t="s">
        <v>22</v>
      </c>
      <c r="C389" t="s">
        <v>76</v>
      </c>
      <c r="D389">
        <v>1036673819</v>
      </c>
      <c r="E389" t="s">
        <v>7</v>
      </c>
      <c r="F389" t="s">
        <v>13</v>
      </c>
      <c r="G389" s="6">
        <v>40000</v>
      </c>
      <c r="M389" s="11" t="str">
        <f t="shared" si="229"/>
        <v>Vanesa Galvan Rios</v>
      </c>
      <c r="N389" s="9">
        <f t="shared" si="230"/>
        <v>47000</v>
      </c>
      <c r="O389" s="9">
        <f t="shared" si="231"/>
        <v>220000</v>
      </c>
      <c r="P389" s="9">
        <f t="shared" si="232"/>
        <v>0</v>
      </c>
      <c r="Q389" s="9">
        <f t="shared" si="242"/>
        <v>220000</v>
      </c>
      <c r="R389" s="9">
        <f t="shared" si="233"/>
        <v>591000</v>
      </c>
      <c r="S389" s="9">
        <f t="shared" si="234"/>
        <v>0</v>
      </c>
      <c r="T389" s="9">
        <f t="shared" si="235"/>
        <v>0</v>
      </c>
      <c r="U389" s="9">
        <f t="shared" si="236"/>
        <v>0</v>
      </c>
      <c r="V389" s="9">
        <f t="shared" si="237"/>
        <v>0</v>
      </c>
      <c r="W389" s="9">
        <f t="shared" si="238"/>
        <v>0</v>
      </c>
      <c r="X389" s="9">
        <f t="shared" si="239"/>
        <v>0</v>
      </c>
      <c r="Y389" s="9">
        <f t="shared" si="240"/>
        <v>0</v>
      </c>
      <c r="Z389" s="9">
        <f t="shared" si="241"/>
        <v>591000</v>
      </c>
      <c r="AB389" s="14">
        <f>SUMIFS($G:$G,$B:$B,B389,$E:$E,"Transferencia",$F:$F,"Zully")
+SUMIFS($G:$G,$B:$B,B389,$E:$E,"Datafono",$F:$F,"Zully")
+SUMIFS($G:$G,$B:$B,B389,$E:$E,"Credishop",$F:$F,"Zully")</f>
        <v>0</v>
      </c>
      <c r="AC389" s="14">
        <f>SUMIFS($G:$G,$B:$B,B389,$E:$E,"Transferencia",$F:$F,"Andrés")
+SUMIFS($G:$G,$B:$B,B389,$E:$E,"Datafono",$F:$F,"Andrés")
+SUMIFS($G:$G,$B:$B,B389,$E:$E,"Credishop",$F:$F,"Andrés")</f>
        <v>811000</v>
      </c>
      <c r="AD389" s="14">
        <f>SUMIFS($G:$G,$B:$B,B389,$E:$E,"Transferencia",$F:$F,"Omar")
+SUMIFS($G:$G,$B:$B,B389,$E:$E,"Datafono",$F:$F,"Omar")
+SUMIFS($G:$G,$B:$B,B389,$E:$E,"Credishop",$F:$F,"Omar")</f>
        <v>0</v>
      </c>
    </row>
    <row r="390" spans="1:31" hidden="1" x14ac:dyDescent="0.25">
      <c r="A390" s="4">
        <v>45808</v>
      </c>
      <c r="B390" s="4" t="s">
        <v>218</v>
      </c>
      <c r="C390" t="s">
        <v>76</v>
      </c>
      <c r="D390">
        <v>1000440263</v>
      </c>
      <c r="E390" t="s">
        <v>8</v>
      </c>
      <c r="F390" t="s">
        <v>14</v>
      </c>
      <c r="G390" s="6">
        <v>58000</v>
      </c>
      <c r="H390" t="s">
        <v>19</v>
      </c>
      <c r="M390" s="11" t="str">
        <f t="shared" si="229"/>
        <v/>
      </c>
      <c r="N390" s="9">
        <f t="shared" si="230"/>
        <v>700000</v>
      </c>
      <c r="O390" s="9">
        <f t="shared" si="231"/>
        <v>58000</v>
      </c>
      <c r="P390" s="9">
        <f t="shared" si="232"/>
        <v>0</v>
      </c>
      <c r="Q390" s="9">
        <f t="shared" si="242"/>
        <v>58000</v>
      </c>
      <c r="R390" s="9">
        <f t="shared" si="233"/>
        <v>0</v>
      </c>
      <c r="S390" s="9">
        <f t="shared" si="234"/>
        <v>0</v>
      </c>
      <c r="T390" s="9">
        <f t="shared" si="235"/>
        <v>0</v>
      </c>
      <c r="U390" s="9">
        <f t="shared" si="236"/>
        <v>0</v>
      </c>
      <c r="V390" s="9">
        <f t="shared" si="237"/>
        <v>0</v>
      </c>
      <c r="W390" s="9">
        <f t="shared" si="238"/>
        <v>0</v>
      </c>
      <c r="X390" s="9">
        <f t="shared" si="239"/>
        <v>0</v>
      </c>
      <c r="Y390" s="9">
        <f t="shared" si="240"/>
        <v>0</v>
      </c>
      <c r="Z390" s="9">
        <f t="shared" si="241"/>
        <v>0</v>
      </c>
      <c r="AB390" s="12">
        <f t="shared" si="243"/>
        <v>0</v>
      </c>
      <c r="AC390">
        <f t="shared" si="244"/>
        <v>58000</v>
      </c>
      <c r="AD390">
        <f t="shared" ref="AD389:AD398" si="245">+SUMIFS($G:$G,$B:$B,B388,$E:$E,"Transferencia",$F:$F,"Omar")</f>
        <v>0</v>
      </c>
    </row>
    <row r="391" spans="1:31" x14ac:dyDescent="0.25">
      <c r="A391" s="4">
        <v>45808</v>
      </c>
      <c r="B391" s="4" t="s">
        <v>218</v>
      </c>
      <c r="C391" t="s">
        <v>76</v>
      </c>
      <c r="D391">
        <v>1000440263</v>
      </c>
      <c r="E391" t="s">
        <v>7</v>
      </c>
      <c r="F391" t="s">
        <v>13</v>
      </c>
      <c r="G391" s="6">
        <v>700000</v>
      </c>
      <c r="M391" s="11" t="str">
        <f t="shared" si="229"/>
        <v>Veronica Arcila</v>
      </c>
      <c r="N391" s="9">
        <f t="shared" si="230"/>
        <v>700000</v>
      </c>
      <c r="O391" s="9">
        <f t="shared" si="231"/>
        <v>58000</v>
      </c>
      <c r="P391" s="9">
        <f t="shared" si="232"/>
        <v>0</v>
      </c>
      <c r="Q391" s="9">
        <f t="shared" si="242"/>
        <v>58000</v>
      </c>
      <c r="R391" s="9">
        <f t="shared" si="233"/>
        <v>0</v>
      </c>
      <c r="S391" s="9">
        <f t="shared" si="234"/>
        <v>0</v>
      </c>
      <c r="T391" s="9">
        <f t="shared" si="235"/>
        <v>0</v>
      </c>
      <c r="U391" s="9">
        <f t="shared" si="236"/>
        <v>0</v>
      </c>
      <c r="V391" s="9">
        <f t="shared" si="237"/>
        <v>0</v>
      </c>
      <c r="W391" s="9">
        <f t="shared" si="238"/>
        <v>0</v>
      </c>
      <c r="X391" s="9">
        <f t="shared" si="239"/>
        <v>0</v>
      </c>
      <c r="Y391" s="9">
        <f t="shared" si="240"/>
        <v>0</v>
      </c>
      <c r="Z391" s="9">
        <f t="shared" si="241"/>
        <v>0</v>
      </c>
      <c r="AB391" s="14">
        <f t="shared" ref="AB391:AB394" si="246">SUMIFS($G:$G,$B:$B,B391,$E:$E,"Transferencia",$F:$F,"Zully")
+SUMIFS($G:$G,$B:$B,B391,$E:$E,"Datafono",$F:$F,"Zully")
+SUMIFS($G:$G,$B:$B,B391,$E:$E,"Credishop",$F:$F,"Zully")</f>
        <v>0</v>
      </c>
      <c r="AC391" s="14">
        <f t="shared" ref="AC391:AC394" si="247">SUMIFS($G:$G,$B:$B,B391,$E:$E,"Transferencia",$F:$F,"Andrés")
+SUMIFS($G:$G,$B:$B,B391,$E:$E,"Datafono",$F:$F,"Andrés")
+SUMIFS($G:$G,$B:$B,B391,$E:$E,"Credishop",$F:$F,"Andrés")</f>
        <v>58000</v>
      </c>
      <c r="AD391" s="14">
        <f t="shared" ref="AD391:AD394" si="248">SUMIFS($G:$G,$B:$B,B391,$E:$E,"Transferencia",$F:$F,"Omar")
+SUMIFS($G:$G,$B:$B,B391,$E:$E,"Datafono",$F:$F,"Omar")
+SUMIFS($G:$G,$B:$B,B391,$E:$E,"Credishop",$F:$F,"Omar")</f>
        <v>0</v>
      </c>
    </row>
    <row r="392" spans="1:31" x14ac:dyDescent="0.25">
      <c r="A392" s="4">
        <v>45800</v>
      </c>
      <c r="B392" s="4" t="s">
        <v>214</v>
      </c>
      <c r="C392" t="s">
        <v>76</v>
      </c>
      <c r="D392">
        <v>1017178375</v>
      </c>
      <c r="E392" t="s">
        <v>8</v>
      </c>
      <c r="F392" t="s">
        <v>119</v>
      </c>
      <c r="G392" s="6">
        <v>350000</v>
      </c>
      <c r="H392" t="s">
        <v>19</v>
      </c>
      <c r="M392" s="11" t="str">
        <f t="shared" si="229"/>
        <v>Viviana Duque</v>
      </c>
      <c r="N392" s="9">
        <f t="shared" si="230"/>
        <v>0</v>
      </c>
      <c r="O392" s="9">
        <f t="shared" si="231"/>
        <v>350000</v>
      </c>
      <c r="P392" s="9">
        <f t="shared" si="232"/>
        <v>0</v>
      </c>
      <c r="Q392" s="9">
        <f t="shared" si="242"/>
        <v>0</v>
      </c>
      <c r="R392" s="9">
        <f t="shared" si="233"/>
        <v>0</v>
      </c>
      <c r="S392" s="9">
        <f t="shared" si="234"/>
        <v>0</v>
      </c>
      <c r="T392" s="9">
        <f t="shared" si="235"/>
        <v>350000</v>
      </c>
      <c r="U392" s="9">
        <f t="shared" si="236"/>
        <v>0</v>
      </c>
      <c r="V392" s="9">
        <f t="shared" si="237"/>
        <v>0</v>
      </c>
      <c r="W392" s="9">
        <f t="shared" si="238"/>
        <v>0</v>
      </c>
      <c r="X392" s="9">
        <f t="shared" si="239"/>
        <v>0</v>
      </c>
      <c r="Y392" s="9">
        <f t="shared" si="240"/>
        <v>0</v>
      </c>
      <c r="Z392" s="9">
        <f t="shared" si="241"/>
        <v>0</v>
      </c>
      <c r="AB392" s="14">
        <f t="shared" si="246"/>
        <v>0</v>
      </c>
      <c r="AC392" s="14">
        <f t="shared" si="247"/>
        <v>0</v>
      </c>
      <c r="AD392" s="14">
        <f t="shared" si="248"/>
        <v>350000</v>
      </c>
    </row>
    <row r="393" spans="1:31" x14ac:dyDescent="0.25">
      <c r="A393" s="4">
        <v>45794</v>
      </c>
      <c r="B393" s="4" t="s">
        <v>209</v>
      </c>
      <c r="C393" t="s">
        <v>76</v>
      </c>
      <c r="D393">
        <v>1128444176</v>
      </c>
      <c r="E393" t="s">
        <v>7</v>
      </c>
      <c r="F393" t="s">
        <v>13</v>
      </c>
      <c r="G393" s="6">
        <v>380000</v>
      </c>
      <c r="M393" s="11" t="str">
        <f t="shared" si="229"/>
        <v>Yasmin Garcia</v>
      </c>
      <c r="N393" s="9">
        <f t="shared" si="230"/>
        <v>380000</v>
      </c>
      <c r="O393" s="9">
        <f t="shared" si="231"/>
        <v>0</v>
      </c>
      <c r="P393" s="9">
        <f t="shared" si="232"/>
        <v>0</v>
      </c>
      <c r="Q393" s="9">
        <f t="shared" si="242"/>
        <v>0</v>
      </c>
      <c r="R393" s="9">
        <f t="shared" si="233"/>
        <v>0</v>
      </c>
      <c r="S393" s="9">
        <f t="shared" si="234"/>
        <v>0</v>
      </c>
      <c r="T393" s="9">
        <f t="shared" si="235"/>
        <v>0</v>
      </c>
      <c r="U393" s="9">
        <f t="shared" si="236"/>
        <v>0</v>
      </c>
      <c r="V393" s="9">
        <f t="shared" si="237"/>
        <v>0</v>
      </c>
      <c r="W393" s="9">
        <f t="shared" si="238"/>
        <v>0</v>
      </c>
      <c r="X393" s="9">
        <f t="shared" si="239"/>
        <v>0</v>
      </c>
      <c r="Y393" s="9">
        <f t="shared" si="240"/>
        <v>0</v>
      </c>
      <c r="Z393" s="9">
        <f t="shared" si="241"/>
        <v>0</v>
      </c>
      <c r="AB393" s="14">
        <f t="shared" si="246"/>
        <v>0</v>
      </c>
      <c r="AC393" s="14">
        <f t="shared" si="247"/>
        <v>0</v>
      </c>
      <c r="AD393" s="14">
        <f t="shared" si="248"/>
        <v>0</v>
      </c>
    </row>
    <row r="394" spans="1:31" x14ac:dyDescent="0.25">
      <c r="A394" s="4">
        <v>45712</v>
      </c>
      <c r="B394" s="4" t="s">
        <v>89</v>
      </c>
      <c r="C394" t="s">
        <v>76</v>
      </c>
      <c r="D394">
        <v>1039468889</v>
      </c>
      <c r="E394" t="s">
        <v>10</v>
      </c>
      <c r="F394" t="s">
        <v>14</v>
      </c>
      <c r="G394" s="6">
        <v>598000</v>
      </c>
      <c r="H394" t="s">
        <v>24</v>
      </c>
      <c r="M394" s="11" t="str">
        <f t="shared" si="229"/>
        <v>Yudy Arias</v>
      </c>
      <c r="N394" s="9">
        <f t="shared" si="230"/>
        <v>0</v>
      </c>
      <c r="O394" s="9">
        <f t="shared" si="231"/>
        <v>0</v>
      </c>
      <c r="P394" s="9">
        <f t="shared" si="232"/>
        <v>0</v>
      </c>
      <c r="Q394" s="9">
        <f t="shared" si="242"/>
        <v>0</v>
      </c>
      <c r="R394" s="9">
        <f t="shared" si="233"/>
        <v>598000</v>
      </c>
      <c r="S394" s="9">
        <f t="shared" si="234"/>
        <v>0</v>
      </c>
      <c r="T394" s="9">
        <f t="shared" si="235"/>
        <v>0</v>
      </c>
      <c r="U394" s="9">
        <f t="shared" si="236"/>
        <v>0</v>
      </c>
      <c r="V394" s="9">
        <f t="shared" si="237"/>
        <v>0</v>
      </c>
      <c r="W394" s="9">
        <f t="shared" si="238"/>
        <v>0</v>
      </c>
      <c r="X394" s="9">
        <f t="shared" si="239"/>
        <v>0</v>
      </c>
      <c r="Y394" s="9">
        <f t="shared" si="240"/>
        <v>0</v>
      </c>
      <c r="Z394" s="9">
        <f t="shared" si="241"/>
        <v>598000</v>
      </c>
      <c r="AB394" s="14">
        <f t="shared" si="246"/>
        <v>0</v>
      </c>
      <c r="AC394" s="14">
        <f t="shared" si="247"/>
        <v>598000</v>
      </c>
      <c r="AD394" s="14">
        <f t="shared" si="248"/>
        <v>0</v>
      </c>
    </row>
    <row r="395" spans="1:31" hidden="1" x14ac:dyDescent="0.25">
      <c r="A395" s="4">
        <v>45782</v>
      </c>
      <c r="B395" s="4" t="s">
        <v>219</v>
      </c>
      <c r="C395" t="s">
        <v>76</v>
      </c>
      <c r="D395">
        <v>1039475160</v>
      </c>
      <c r="E395" t="s">
        <v>8</v>
      </c>
      <c r="F395" t="s">
        <v>119</v>
      </c>
      <c r="G395" s="6">
        <v>499000</v>
      </c>
      <c r="H395" t="s">
        <v>19</v>
      </c>
      <c r="M395" s="11" t="str">
        <f t="shared" si="229"/>
        <v/>
      </c>
      <c r="N395" s="9">
        <f t="shared" si="230"/>
        <v>69000</v>
      </c>
      <c r="O395" s="9">
        <f t="shared" si="231"/>
        <v>798000</v>
      </c>
      <c r="P395" s="9">
        <f t="shared" si="232"/>
        <v>0</v>
      </c>
      <c r="Q395" s="9">
        <f t="shared" si="242"/>
        <v>0</v>
      </c>
      <c r="R395" s="9">
        <f t="shared" si="233"/>
        <v>0</v>
      </c>
      <c r="S395" s="9">
        <f t="shared" si="234"/>
        <v>0</v>
      </c>
      <c r="T395" s="9">
        <f t="shared" si="235"/>
        <v>798000</v>
      </c>
      <c r="U395" s="9">
        <f t="shared" si="236"/>
        <v>0</v>
      </c>
      <c r="V395" s="9">
        <f t="shared" si="237"/>
        <v>0</v>
      </c>
      <c r="W395" s="9">
        <f t="shared" si="238"/>
        <v>0</v>
      </c>
      <c r="X395" s="9">
        <f t="shared" si="239"/>
        <v>0</v>
      </c>
      <c r="Y395" s="9">
        <f t="shared" si="240"/>
        <v>0</v>
      </c>
      <c r="Z395" s="9">
        <f t="shared" si="241"/>
        <v>0</v>
      </c>
      <c r="AB395" s="12">
        <f t="shared" si="243"/>
        <v>0</v>
      </c>
      <c r="AC395">
        <f t="shared" si="244"/>
        <v>0</v>
      </c>
      <c r="AD395">
        <f t="shared" si="245"/>
        <v>0</v>
      </c>
    </row>
    <row r="396" spans="1:31" hidden="1" x14ac:dyDescent="0.25">
      <c r="A396" s="4">
        <v>45785</v>
      </c>
      <c r="B396" s="4" t="s">
        <v>219</v>
      </c>
      <c r="C396" t="s">
        <v>76</v>
      </c>
      <c r="D396">
        <v>1039475160</v>
      </c>
      <c r="E396" t="s">
        <v>8</v>
      </c>
      <c r="F396" t="s">
        <v>119</v>
      </c>
      <c r="G396" s="6">
        <v>299000</v>
      </c>
      <c r="H396" t="s">
        <v>19</v>
      </c>
      <c r="M396" s="11" t="str">
        <f t="shared" si="229"/>
        <v/>
      </c>
      <c r="N396" s="9">
        <f t="shared" si="230"/>
        <v>69000</v>
      </c>
      <c r="O396" s="9">
        <f t="shared" si="231"/>
        <v>798000</v>
      </c>
      <c r="P396" s="9">
        <f t="shared" si="232"/>
        <v>0</v>
      </c>
      <c r="Q396" s="9">
        <f t="shared" si="242"/>
        <v>0</v>
      </c>
      <c r="R396" s="9">
        <f t="shared" si="233"/>
        <v>0</v>
      </c>
      <c r="S396" s="9">
        <f t="shared" si="234"/>
        <v>0</v>
      </c>
      <c r="T396" s="9">
        <f t="shared" si="235"/>
        <v>798000</v>
      </c>
      <c r="U396" s="9">
        <f t="shared" si="236"/>
        <v>0</v>
      </c>
      <c r="V396" s="9">
        <f t="shared" si="237"/>
        <v>0</v>
      </c>
      <c r="W396" s="9">
        <f t="shared" si="238"/>
        <v>0</v>
      </c>
      <c r="X396" s="9">
        <f t="shared" si="239"/>
        <v>0</v>
      </c>
      <c r="Y396" s="9">
        <f t="shared" si="240"/>
        <v>0</v>
      </c>
      <c r="Z396" s="9">
        <f t="shared" si="241"/>
        <v>0</v>
      </c>
      <c r="AB396" s="12">
        <f t="shared" si="243"/>
        <v>0</v>
      </c>
      <c r="AC396">
        <f t="shared" si="244"/>
        <v>0</v>
      </c>
      <c r="AD396">
        <f t="shared" si="245"/>
        <v>0</v>
      </c>
    </row>
    <row r="397" spans="1:31" x14ac:dyDescent="0.25">
      <c r="A397" s="4">
        <v>45811</v>
      </c>
      <c r="B397" s="4" t="s">
        <v>219</v>
      </c>
      <c r="C397" t="s">
        <v>76</v>
      </c>
      <c r="D397">
        <v>1039475160</v>
      </c>
      <c r="E397" t="s">
        <v>7</v>
      </c>
      <c r="F397" t="s">
        <v>13</v>
      </c>
      <c r="G397" s="6">
        <v>69000</v>
      </c>
      <c r="M397" s="11" t="str">
        <f t="shared" si="229"/>
        <v>Yuliana Mazo</v>
      </c>
      <c r="N397" s="9">
        <f t="shared" si="230"/>
        <v>69000</v>
      </c>
      <c r="O397" s="9">
        <f t="shared" si="231"/>
        <v>798000</v>
      </c>
      <c r="P397" s="9">
        <f t="shared" si="232"/>
        <v>0</v>
      </c>
      <c r="Q397" s="9">
        <f t="shared" si="242"/>
        <v>0</v>
      </c>
      <c r="R397" s="9">
        <f t="shared" si="233"/>
        <v>0</v>
      </c>
      <c r="S397" s="9">
        <f t="shared" si="234"/>
        <v>0</v>
      </c>
      <c r="T397" s="9">
        <f t="shared" si="235"/>
        <v>798000</v>
      </c>
      <c r="U397" s="9">
        <f t="shared" si="236"/>
        <v>0</v>
      </c>
      <c r="V397" s="9">
        <f t="shared" si="237"/>
        <v>0</v>
      </c>
      <c r="W397" s="9">
        <f t="shared" si="238"/>
        <v>0</v>
      </c>
      <c r="X397" s="9">
        <f t="shared" si="239"/>
        <v>0</v>
      </c>
      <c r="Y397" s="9">
        <f t="shared" si="240"/>
        <v>0</v>
      </c>
      <c r="Z397" s="9">
        <f t="shared" si="241"/>
        <v>0</v>
      </c>
      <c r="AB397" s="14">
        <f t="shared" ref="AB397:AB399" si="249">SUMIFS($G:$G,$B:$B,B397,$E:$E,"Transferencia",$F:$F,"Zully")
+SUMIFS($G:$G,$B:$B,B397,$E:$E,"Datafono",$F:$F,"Zully")
+SUMIFS($G:$G,$B:$B,B397,$E:$E,"Credishop",$F:$F,"Zully")</f>
        <v>0</v>
      </c>
      <c r="AC397" s="14">
        <f t="shared" ref="AC397:AC399" si="250">SUMIFS($G:$G,$B:$B,B397,$E:$E,"Transferencia",$F:$F,"Andrés")
+SUMIFS($G:$G,$B:$B,B397,$E:$E,"Datafono",$F:$F,"Andrés")
+SUMIFS($G:$G,$B:$B,B397,$E:$E,"Credishop",$F:$F,"Andrés")</f>
        <v>0</v>
      </c>
      <c r="AD397" s="14">
        <f t="shared" ref="AD397:AD400" si="251">SUMIFS($G:$G,$B:$B,B397,$E:$E,"Transferencia",$F:$F,"Omar")
+SUMIFS($G:$G,$B:$B,B397,$E:$E,"Datafono",$F:$F,"Omar")
+SUMIFS($G:$G,$B:$B,B397,$E:$E,"Credishop",$F:$F,"Omar")</f>
        <v>798000</v>
      </c>
      <c r="AE397" s="9"/>
    </row>
    <row r="398" spans="1:31" x14ac:dyDescent="0.25">
      <c r="A398" s="4">
        <v>45713</v>
      </c>
      <c r="B398" s="4" t="s">
        <v>91</v>
      </c>
      <c r="C398" t="s">
        <v>76</v>
      </c>
      <c r="D398">
        <v>1063295542</v>
      </c>
      <c r="E398" t="s">
        <v>7</v>
      </c>
      <c r="F398" t="s">
        <v>13</v>
      </c>
      <c r="G398" s="6">
        <v>110000</v>
      </c>
      <c r="M398" s="11" t="str">
        <f t="shared" si="229"/>
        <v>Yunier Giraldo</v>
      </c>
      <c r="N398" s="9">
        <f t="shared" si="230"/>
        <v>110000</v>
      </c>
      <c r="O398" s="9">
        <f t="shared" si="231"/>
        <v>0</v>
      </c>
      <c r="P398" s="9">
        <f t="shared" si="232"/>
        <v>0</v>
      </c>
      <c r="Q398" s="9">
        <f t="shared" si="242"/>
        <v>0</v>
      </c>
      <c r="R398" s="9">
        <f t="shared" si="233"/>
        <v>0</v>
      </c>
      <c r="S398" s="9">
        <f t="shared" si="234"/>
        <v>0</v>
      </c>
      <c r="T398" s="9">
        <f t="shared" si="235"/>
        <v>0</v>
      </c>
      <c r="U398" s="9">
        <f t="shared" si="236"/>
        <v>0</v>
      </c>
      <c r="V398" s="9">
        <f t="shared" si="237"/>
        <v>0</v>
      </c>
      <c r="W398" s="9">
        <f t="shared" si="238"/>
        <v>0</v>
      </c>
      <c r="X398" s="9">
        <f t="shared" si="239"/>
        <v>0</v>
      </c>
      <c r="Y398" s="9">
        <f t="shared" si="240"/>
        <v>0</v>
      </c>
      <c r="Z398" s="9">
        <f t="shared" si="241"/>
        <v>0</v>
      </c>
      <c r="AB398" s="14">
        <f t="shared" si="249"/>
        <v>0</v>
      </c>
      <c r="AC398" s="14">
        <f t="shared" si="250"/>
        <v>0</v>
      </c>
      <c r="AD398" s="14">
        <f t="shared" si="251"/>
        <v>0</v>
      </c>
    </row>
    <row r="399" spans="1:31" x14ac:dyDescent="0.25">
      <c r="M399" s="9"/>
      <c r="R399" s="9"/>
      <c r="S399" s="9"/>
      <c r="T399" s="9"/>
      <c r="U399" s="9"/>
      <c r="V399" s="9"/>
      <c r="W399" s="9"/>
      <c r="X399" s="9"/>
      <c r="Y399" s="9"/>
      <c r="Z399" s="9"/>
      <c r="AB399" s="14">
        <f t="shared" si="249"/>
        <v>0</v>
      </c>
      <c r="AC399" s="14">
        <f t="shared" si="250"/>
        <v>0</v>
      </c>
      <c r="AD399" s="14">
        <f t="shared" si="251"/>
        <v>0</v>
      </c>
    </row>
  </sheetData>
  <autoFilter ref="L1:Z398" xr:uid="{534A3C4D-D9EC-408F-96E0-D820BB1D45F9}">
    <filterColumn colId="1">
      <customFilters>
        <customFilter operator="notEqual" val=" "/>
      </customFilters>
    </filterColumn>
  </autoFilter>
  <sortState xmlns:xlrd2="http://schemas.microsoft.com/office/spreadsheetml/2017/richdata2" ref="L2:Z398">
    <sortCondition ref="M1:M398"/>
  </sortState>
  <pageMargins left="0.7" right="0.7" top="0.75" bottom="0.75" header="0.3" footer="0.3"/>
  <ignoredErrors>
    <ignoredError sqref="A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ramirez</dc:creator>
  <cp:lastModifiedBy>Camilo Marin Muriel</cp:lastModifiedBy>
  <dcterms:created xsi:type="dcterms:W3CDTF">2025-06-03T20:35:45Z</dcterms:created>
  <dcterms:modified xsi:type="dcterms:W3CDTF">2025-08-09T00:51:21Z</dcterms:modified>
</cp:coreProperties>
</file>