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706739B2-F810-43A2-BB99-4C619DF2D81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2.3A" sheetId="3" r:id="rId1"/>
    <sheet name="2.3E-8" sheetId="4" r:id="rId2"/>
    <sheet name="2.3C-3" sheetId="5" r:id="rId3"/>
  </sheets>
  <definedNames>
    <definedName name="solver_adj" localSheetId="0" hidden="1">'2.3A'!$B$19:$H$19</definedName>
    <definedName name="solver_adj" localSheetId="2" hidden="1">'2.3C-3'!$B$22:$O$22</definedName>
    <definedName name="solver_adj" localSheetId="1" hidden="1">'2.3E-8'!$B$11:$G$11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2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1" localSheetId="0" hidden="1">'2.3A'!$B$19:$E$19</definedName>
    <definedName name="solver_lhs1" localSheetId="2" hidden="1">'2.3C-3'!$P$3:$P$21</definedName>
    <definedName name="solver_lhs1" localSheetId="1" hidden="1">'2.3E-8'!$H$10</definedName>
    <definedName name="solver_lhs10" localSheetId="0" hidden="1">'2.3A'!$K$18</definedName>
    <definedName name="solver_lhs2" localSheetId="0" hidden="1">'2.3A'!$B$19:$E$19</definedName>
    <definedName name="solver_lhs2" localSheetId="1" hidden="1">'2.3E-8'!$H$3</definedName>
    <definedName name="solver_lhs3" localSheetId="0" hidden="1">'2.3A'!$B$19:$H$19</definedName>
    <definedName name="solver_lhs3" localSheetId="1" hidden="1">'2.3E-8'!$H$4</definedName>
    <definedName name="solver_lhs4" localSheetId="0" hidden="1">'2.3A'!$F$19</definedName>
    <definedName name="solver_lhs4" localSheetId="1" hidden="1">'2.3E-8'!$H$5</definedName>
    <definedName name="solver_lhs5" localSheetId="0" hidden="1">'2.3A'!$G$19</definedName>
    <definedName name="solver_lhs5" localSheetId="1" hidden="1">'2.3E-8'!$H$6</definedName>
    <definedName name="solver_lhs6" localSheetId="0" hidden="1">'2.3A'!$G$19</definedName>
    <definedName name="solver_lhs6" localSheetId="1" hidden="1">'2.3E-8'!$H$7</definedName>
    <definedName name="solver_lhs7" localSheetId="0" hidden="1">'2.3A'!$G$19</definedName>
    <definedName name="solver_lhs7" localSheetId="1" hidden="1">'2.3E-8'!$H$8</definedName>
    <definedName name="solver_lhs8" localSheetId="0" hidden="1">'2.3A'!$H$19</definedName>
    <definedName name="solver_lhs8" localSheetId="1" hidden="1">'2.3E-8'!$H$9</definedName>
    <definedName name="solver_lhs9" localSheetId="0" hidden="1">'2.3A'!$I$16</definedName>
    <definedName name="solver_lin" localSheetId="0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10</definedName>
    <definedName name="solver_num" localSheetId="2" hidden="1">1</definedName>
    <definedName name="solver_num" localSheetId="1" hidden="1">8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'2.3A'!$I$2</definedName>
    <definedName name="solver_opt" localSheetId="2" hidden="1">'2.3C-3'!$R$21</definedName>
    <definedName name="solver_opt" localSheetId="1" hidden="1">'2.3E-8'!$H$2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2</definedName>
    <definedName name="solver_rel1" localSheetId="0" hidden="1">3</definedName>
    <definedName name="solver_rel1" localSheetId="2" hidden="1">1</definedName>
    <definedName name="solver_rel1" localSheetId="1" hidden="1">2</definedName>
    <definedName name="solver_rel10" localSheetId="0" hidden="1">1</definedName>
    <definedName name="solver_rel2" localSheetId="0" hidden="1">1</definedName>
    <definedName name="solver_rel2" localSheetId="1" hidden="1">1</definedName>
    <definedName name="solver_rel3" localSheetId="0" hidden="1">4</definedName>
    <definedName name="solver_rel3" localSheetId="1" hidden="1">1</definedName>
    <definedName name="solver_rel4" localSheetId="0" hidden="1">2</definedName>
    <definedName name="solver_rel4" localSheetId="1" hidden="1">3</definedName>
    <definedName name="solver_rel5" localSheetId="0" hidden="1">1</definedName>
    <definedName name="solver_rel5" localSheetId="1" hidden="1">3</definedName>
    <definedName name="solver_rel6" localSheetId="0" hidden="1">2</definedName>
    <definedName name="solver_rel6" localSheetId="1" hidden="1">1</definedName>
    <definedName name="solver_rel7" localSheetId="0" hidden="1">3</definedName>
    <definedName name="solver_rel7" localSheetId="1" hidden="1">1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hs1" localSheetId="0" hidden="1">'2.3A'!$K$3:$K$6</definedName>
    <definedName name="solver_rhs1" localSheetId="2" hidden="1">'2.3C-3'!$R$3:$R$21</definedName>
    <definedName name="solver_rhs1" localSheetId="1" hidden="1">'2.3E-8'!$J$10</definedName>
    <definedName name="solver_rhs10" localSheetId="0" hidden="1">'2.3A'!$K$17</definedName>
    <definedName name="solver_rhs2" localSheetId="0" hidden="1">'2.3A'!$K$11:$K$14</definedName>
    <definedName name="solver_rhs2" localSheetId="1" hidden="1">'2.3E-8'!$J$3</definedName>
    <definedName name="solver_rhs3" localSheetId="0" hidden="1">"número inteiro"</definedName>
    <definedName name="solver_rhs3" localSheetId="1" hidden="1">'2.3E-8'!$J$4</definedName>
    <definedName name="solver_rhs4" localSheetId="0" hidden="1">'2.3A'!$K$8</definedName>
    <definedName name="solver_rhs4" localSheetId="1" hidden="1">'2.3E-8'!$J$5</definedName>
    <definedName name="solver_rhs5" localSheetId="0" hidden="1">'2.3A'!$K$15</definedName>
    <definedName name="solver_rhs5" localSheetId="1" hidden="1">'2.3E-8'!$J$6</definedName>
    <definedName name="solver_rhs6" localSheetId="0" hidden="1">'2.3A'!$K$9</definedName>
    <definedName name="solver_rhs6" localSheetId="1" hidden="1">'2.3E-8'!$J$7</definedName>
    <definedName name="solver_rhs7" localSheetId="0" hidden="1">'2.3A'!$K$7</definedName>
    <definedName name="solver_rhs7" localSheetId="1" hidden="1">'2.3E-8'!$J$8</definedName>
    <definedName name="solver_rhs8" localSheetId="0" hidden="1">'2.3A'!$K$10</definedName>
    <definedName name="solver_rhs8" localSheetId="1" hidden="1">'2.3E-8'!$J$9</definedName>
    <definedName name="solver_rhs9" localSheetId="0" hidden="1">'2.3A'!$K$16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1" hidden="1">2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5" l="1"/>
  <c r="S5" i="5"/>
  <c r="S4" i="5" a="1"/>
  <c r="S3" i="5"/>
  <c r="S2" i="5"/>
  <c r="R17" i="5"/>
  <c r="P2" i="5" a="1"/>
  <c r="P2" i="5" s="1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K9" i="3"/>
  <c r="R9" i="3" s="1"/>
  <c r="I2" i="3" a="1"/>
  <c r="I2" i="3" s="1"/>
  <c r="K17" i="3"/>
  <c r="K18" i="3"/>
  <c r="K8" i="3"/>
  <c r="R7" i="3" s="1"/>
  <c r="P13" i="5" l="1"/>
  <c r="P12" i="5"/>
  <c r="P11" i="5"/>
  <c r="P10" i="5"/>
  <c r="P21" i="5"/>
  <c r="P9" i="5"/>
  <c r="P20" i="5"/>
  <c r="P8" i="5"/>
  <c r="P19" i="5"/>
  <c r="P7" i="5"/>
  <c r="P18" i="5"/>
  <c r="P6" i="5"/>
  <c r="P17" i="5"/>
  <c r="R18" i="5" s="1"/>
  <c r="P5" i="5"/>
  <c r="P3" i="5"/>
  <c r="S4" i="5" s="1"/>
  <c r="P16" i="5"/>
  <c r="P4" i="5"/>
  <c r="P15" i="5"/>
  <c r="P14" i="5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R12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R19" i="5" l="1"/>
  <c r="R20" i="5" s="1"/>
  <c r="R21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<sst xmlns="http://schemas.openxmlformats.org/spreadsheetml/2006/main" count="134" uniqueCount="92">
  <si>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</si>
  <si>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</si>
  <si>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</si>
  <si>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</si>
  <si>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</si>
  <si>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</si>
  <si>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</si>
  <si>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</si>
  <si>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</si>
  <si>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</si>
  <si>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</si>
  <si>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</si>
  <si>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</si>
  <si>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</si>
  <si>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</si>
  <si>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</si>
  <si>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</si>
  <si>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</si>
  <si>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</si>
  <si>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</si>
  <si>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</si>
  <si>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</si>
  <si>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</si>
  <si>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</si>
  <si>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</si>
  <si>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</si>
  <si>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</si>
  <si>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</si>
  <si>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</si>
  <si>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</si>
  <si>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</si>
  <si>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</si>
  <si>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</si>
  <si>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</si>
  <si>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</si>
  <si>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</si>
  <si>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</si>
  <si>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</si>
  <si>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</si>
  <si>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</si>
  <si>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</si>
  <si>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</si>
  <si>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</si>
  <si>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</si>
  <si>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</si>
  <si>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</si>
  <si>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</si>
  <si>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</si>
  <si>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</si>
  <si>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</si>
  <si>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</si>
  <si>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</si>
  <si>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</si>
  <si>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</si>
  <si>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</si>
  <si>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</si>
  <si>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</si>
  <si>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</si>
  <si>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Valores</t>
  </si>
  <si>
    <t>Valor do empréstimo Z-1</t>
  </si>
  <si>
    <t>Valor do empréstimo Z-2</t>
  </si>
  <si>
    <t>Valor do empréstimo Z-3</t>
  </si>
  <si>
    <t>Valor do empréstimo Z-4</t>
  </si>
  <si>
    <t>Participação Total P1-1</t>
  </si>
  <si>
    <t>Participação Total P2-1</t>
  </si>
  <si>
    <t>Participação Total P1-2</t>
  </si>
  <si>
    <t>Participação Total P2-2</t>
  </si>
  <si>
    <t>Participação Total P1-3</t>
  </si>
  <si>
    <t>Participação Total P2-3</t>
  </si>
  <si>
    <t>Participação Total P1-4</t>
  </si>
  <si>
    <t>Participação Total P2-4</t>
  </si>
  <si>
    <t>Participação Total P1-5</t>
  </si>
  <si>
    <t>Participação Total P2-5</t>
  </si>
  <si>
    <t>Valor total P1</t>
  </si>
  <si>
    <t>Valor total P2</t>
  </si>
  <si>
    <t>Valor total P3</t>
  </si>
  <si>
    <t>Valor total P4</t>
  </si>
  <si>
    <t>Valor total P5</t>
  </si>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</sst>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0" borderId="0" xfId="0" applyFont="1"/>
    <xf numFmtId="0" fontId="7" fillId="0" borderId="0" xfId="0" applyFont="1"/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quotePrefix="1"/>
    <xf numFmtId="0" fontId="12" fillId="0" borderId="0" xfId="0" applyFont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zoomScale="85" zoomScaleNormal="85" workbookViewId="0">
      <selection sqref="A1:M1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6">
        <v>7</v>
      </c>
      <c r="C2" s="6">
        <v>12</v>
      </c>
      <c r="D2" s="6">
        <v>20</v>
      </c>
      <c r="E2" s="6">
        <v>5</v>
      </c>
      <c r="F2" s="6">
        <v>-10</v>
      </c>
      <c r="G2" s="6">
        <v>15</v>
      </c>
      <c r="H2" s="6">
        <v>-7</v>
      </c>
      <c r="I2" s="9" cm="1">
        <f t="array" ref="I2:I18">MMULT(B2:H18,TRANSPOSE(B19:H19))</f>
        <v>8577</v>
      </c>
      <c r="J2" s="6"/>
      <c r="K2" s="6"/>
      <c r="N2" s="17" t="s">
        <v>5</v>
      </c>
      <c r="O2" s="3"/>
      <c r="P2" s="18" t="s">
        <v>15</v>
      </c>
      <c r="Q2" s="18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9">
        <v>121</v>
      </c>
      <c r="J3" s="6" t="s">
        <v>2</v>
      </c>
      <c r="K3" s="6">
        <v>100</v>
      </c>
      <c r="N3" s="17"/>
      <c r="O3" s="3"/>
      <c r="P3" s="18" t="s">
        <v>16</v>
      </c>
      <c r="Q3" s="18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9">
        <v>140</v>
      </c>
      <c r="J4" s="6" t="s">
        <v>2</v>
      </c>
      <c r="K4" s="6">
        <v>125</v>
      </c>
      <c r="N4" s="17"/>
      <c r="O4" s="3"/>
      <c r="P4" s="18" t="s">
        <v>17</v>
      </c>
      <c r="Q4" s="18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9">
        <v>223</v>
      </c>
      <c r="J5" s="6" t="s">
        <v>2</v>
      </c>
      <c r="K5" s="6">
        <v>75</v>
      </c>
      <c r="N5" s="17"/>
      <c r="O5" s="3"/>
      <c r="P5" s="18" t="s">
        <v>18</v>
      </c>
      <c r="Q5" s="18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9">
        <v>313</v>
      </c>
      <c r="J6" s="6" t="s">
        <v>2</v>
      </c>
      <c r="K6" s="6">
        <v>300</v>
      </c>
      <c r="N6" s="17"/>
      <c r="O6" s="3"/>
      <c r="P6" s="18" t="s">
        <v>19</v>
      </c>
      <c r="Q6" s="18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9">
        <v>25</v>
      </c>
      <c r="J7" s="6" t="s">
        <v>2</v>
      </c>
      <c r="K7" s="6">
        <v>0</v>
      </c>
      <c r="N7" s="17"/>
      <c r="O7" s="3"/>
      <c r="P7" s="18"/>
      <c r="Q7" s="18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9">
        <v>35</v>
      </c>
      <c r="J8" s="6" t="s">
        <v>1</v>
      </c>
      <c r="K8" s="6">
        <f>(1.3*$B$19+1.2*$C$19+0.5*$D$19+1.4*$E$19)/25</f>
        <v>35</v>
      </c>
      <c r="N8" s="17"/>
      <c r="O8" s="3"/>
      <c r="P8" s="18" t="s">
        <v>20</v>
      </c>
      <c r="Q8" s="18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9">
        <v>25</v>
      </c>
      <c r="J9" s="6" t="s">
        <v>1</v>
      </c>
      <c r="K9" s="6">
        <f>0.023*B19+0.034*C19+0.046*D19+0.023*E19</f>
        <v>25</v>
      </c>
      <c r="N9" s="17"/>
      <c r="O9" s="3"/>
      <c r="P9" s="18" t="s">
        <v>21</v>
      </c>
      <c r="Q9" s="18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9">
        <v>0</v>
      </c>
      <c r="J10" s="6" t="s">
        <v>12</v>
      </c>
      <c r="K10" s="6">
        <v>200</v>
      </c>
      <c r="N10" s="17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9">
        <v>121</v>
      </c>
      <c r="J11" s="6" t="s">
        <v>12</v>
      </c>
      <c r="K11" s="6">
        <v>200</v>
      </c>
      <c r="N11" s="17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9">
        <v>140</v>
      </c>
      <c r="J12" s="6" t="s">
        <v>12</v>
      </c>
      <c r="K12" s="6">
        <v>190</v>
      </c>
      <c r="N12" s="17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9">
        <v>223</v>
      </c>
      <c r="J13" s="6" t="s">
        <v>12</v>
      </c>
      <c r="K13" s="6">
        <v>260</v>
      </c>
      <c r="N13" s="17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9">
        <v>313</v>
      </c>
      <c r="J14" s="6" t="s">
        <v>12</v>
      </c>
      <c r="K14" s="6">
        <v>600</v>
      </c>
      <c r="N14" s="17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9">
        <v>25</v>
      </c>
      <c r="J15" s="6" t="s">
        <v>12</v>
      </c>
      <c r="K15" s="6">
        <v>25</v>
      </c>
      <c r="N15" s="17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9">
        <v>1.575</v>
      </c>
      <c r="J16" s="6" t="s">
        <v>12</v>
      </c>
      <c r="K16" s="6">
        <v>2</v>
      </c>
      <c r="N16" s="17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9">
        <v>34.44</v>
      </c>
      <c r="J17" s="6" t="s">
        <v>12</v>
      </c>
      <c r="K17" s="6">
        <f>0.85*(50+(H19*H17))</f>
        <v>42.5</v>
      </c>
      <c r="N17" s="17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9">
        <v>34.44</v>
      </c>
      <c r="J18" s="6" t="s">
        <v>1</v>
      </c>
      <c r="K18" s="6">
        <f>B18*B19+C18*C19+D18*D19+E18*E19+F18*F19+G18*G19</f>
        <v>34.44</v>
      </c>
      <c r="N18" s="17"/>
      <c r="O18" s="3"/>
    </row>
    <row r="19" spans="1:15" ht="15.75" x14ac:dyDescent="0.25">
      <c r="B19" s="6">
        <v>121</v>
      </c>
      <c r="C19" s="6">
        <v>140</v>
      </c>
      <c r="D19" s="6">
        <v>223</v>
      </c>
      <c r="E19" s="6">
        <v>313</v>
      </c>
      <c r="F19" s="6">
        <v>35</v>
      </c>
      <c r="G19" s="6">
        <v>25</v>
      </c>
      <c r="H19" s="6">
        <v>0</v>
      </c>
      <c r="I19" s="6"/>
      <c r="J19" s="6"/>
      <c r="K19" s="6"/>
      <c r="N19" s="17"/>
      <c r="O19" s="3"/>
    </row>
    <row r="20" spans="1:15" x14ac:dyDescent="0.25">
      <c r="N20" s="17"/>
      <c r="O20" s="3"/>
    </row>
    <row r="21" spans="1:15" x14ac:dyDescent="0.25">
      <c r="N21" s="17"/>
      <c r="O21" s="3"/>
    </row>
    <row r="22" spans="1:15" ht="18.75" customHeight="1" x14ac:dyDescent="0.25">
      <c r="N22" s="17"/>
      <c r="O22" s="3"/>
    </row>
    <row r="23" spans="1:15" ht="18" customHeight="1" x14ac:dyDescent="0.25">
      <c r="N23" s="17" t="s">
        <v>4</v>
      </c>
      <c r="O23" s="4"/>
    </row>
    <row r="24" spans="1:15" ht="15.75" x14ac:dyDescent="0.25">
      <c r="B24" s="6"/>
      <c r="C24" s="6"/>
      <c r="D24" s="6"/>
      <c r="E24" s="6"/>
      <c r="N24" s="17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2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zoomScale="90" zoomScaleNormal="90" workbookViewId="0">
      <selection activeCell="H12" sqref="H12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2"/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2"/>
      <c r="I1" s="12"/>
      <c r="J1" s="12"/>
      <c r="K1" s="2" t="s">
        <v>22</v>
      </c>
    </row>
    <row r="2" spans="1:11" ht="15.75" x14ac:dyDescent="0.25">
      <c r="A2" s="7" t="s">
        <v>46</v>
      </c>
      <c r="B2" s="10">
        <v>7</v>
      </c>
      <c r="C2" s="10">
        <v>10</v>
      </c>
      <c r="D2" s="13">
        <v>0</v>
      </c>
      <c r="E2" s="13">
        <v>0</v>
      </c>
      <c r="F2" s="13">
        <v>0</v>
      </c>
      <c r="G2" s="13">
        <v>0</v>
      </c>
      <c r="H2" s="16">
        <f t="array" ref="H2:H10">MMULT(B2:G10,TRANSPOSE(B11:G11))</f>
        <v>10031.91489361702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6">
        <v>450.00000000000011</v>
      </c>
      <c r="I3" t="s">
        <v>12</v>
      </c>
      <c r="J3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6">
        <v>700</v>
      </c>
      <c r="I4" t="s">
        <v>12</v>
      </c>
      <c r="J4">
        <v>700</v>
      </c>
      <c r="K4" t="b">
        <f>$H$10=$J$10</f>
        <v>1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6">
        <v>428.72340425532821</v>
      </c>
      <c r="I5" t="s">
        <v>2</v>
      </c>
      <c r="J5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6">
        <v>3.637978807091713E-12</v>
      </c>
      <c r="I6" t="s">
        <v>2</v>
      </c>
      <c r="J6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6">
        <v>-1644.6808510638289</v>
      </c>
      <c r="I7" t="s">
        <v>12</v>
      </c>
      <c r="J7">
        <v>0</v>
      </c>
      <c r="K7" t="b">
        <f>$H$5&gt;=$J$5</f>
        <v>1</v>
      </c>
    </row>
    <row r="8" spans="1:11" ht="15.75" x14ac:dyDescent="0.25">
      <c r="A8" s="7" t="s">
        <v>52</v>
      </c>
      <c r="B8">
        <v>-12</v>
      </c>
      <c r="C8">
        <v>0</v>
      </c>
      <c r="D8">
        <v>0</v>
      </c>
      <c r="E8">
        <v>10</v>
      </c>
      <c r="F8">
        <v>0</v>
      </c>
      <c r="G8">
        <v>8</v>
      </c>
      <c r="H8" s="16">
        <v>4.5474735088646412E-13</v>
      </c>
      <c r="I8" t="s">
        <v>12</v>
      </c>
      <c r="J8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6">
        <v>5.6843418860808015E-14</v>
      </c>
      <c r="I9" t="s">
        <v>1</v>
      </c>
      <c r="J9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6">
        <v>0</v>
      </c>
      <c r="I10" t="s">
        <v>1</v>
      </c>
      <c r="J10">
        <v>0</v>
      </c>
      <c r="K10" t="b">
        <f>$H$8&lt;=$J$8</f>
        <v>0</v>
      </c>
    </row>
    <row r="11" spans="1:11" ht="15.75" x14ac:dyDescent="0.25">
      <c r="A11" s="7"/>
      <c r="B11">
        <v>489.36170212765956</v>
      </c>
      <c r="C11">
        <v>660.63829787234044</v>
      </c>
      <c r="D11">
        <v>156.38297872340436</v>
      </c>
      <c r="E11">
        <v>293.61702127659572</v>
      </c>
      <c r="F11">
        <v>332.97872340425528</v>
      </c>
      <c r="G11">
        <v>367.02127659574472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0.7407407407407407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0.46964856230031987</v>
      </c>
    </row>
    <row r="15" spans="1:11" ht="15.75" x14ac:dyDescent="0.25">
      <c r="A15" s="7" t="s">
        <v>57</v>
      </c>
      <c r="B15">
        <f>E11/G11</f>
        <v>0.79999999999999982</v>
      </c>
    </row>
  </sheetData>
  <conditionalFormatting sqref="B2:G11">
    <cfRule type="cellIs" dxfId="1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04E-A298-4429-B21E-01E72C42F145}">
  <dimension ref="A1:S22"/>
  <sheetViews>
    <sheetView tabSelected="1" zoomScale="85" zoomScaleNormal="85" workbookViewId="0">
      <selection activeCell="R21" sqref="R21"/>
    </sheetView>
  </sheetViews>
  <sheetFormatPr defaultRowHeight="15" x14ac:dyDescent="0.25"/>
  <cols>
    <col min="1" max="1" width="26.140625" customWidth="1"/>
    <col min="2" max="2" width="8.42578125" customWidth="1"/>
    <col min="19" max="19" width="12.5703125" bestFit="1" customWidth="1"/>
  </cols>
  <sheetData>
    <row r="1" spans="1:19" ht="18.75" x14ac:dyDescent="0.25">
      <c r="A1" s="1"/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/>
      <c r="Q1" s="2"/>
      <c r="R1" s="2"/>
      <c r="S1" s="2" t="s">
        <v>22</v>
      </c>
    </row>
    <row r="2" spans="1:19" ht="15.75" x14ac:dyDescent="0.25">
      <c r="A2" s="7" t="s">
        <v>58</v>
      </c>
      <c r="B2" s="14">
        <v>-1</v>
      </c>
      <c r="C2" s="14">
        <v>-3</v>
      </c>
      <c r="D2" s="14">
        <v>1</v>
      </c>
      <c r="E2" s="14">
        <v>-3.1</v>
      </c>
      <c r="F2" s="14">
        <v>-2.5</v>
      </c>
      <c r="G2" s="14">
        <v>1</v>
      </c>
      <c r="H2" s="14">
        <v>-1.5</v>
      </c>
      <c r="I2" s="14">
        <v>1.5</v>
      </c>
      <c r="J2" s="14">
        <v>1</v>
      </c>
      <c r="K2" s="14">
        <v>1.8</v>
      </c>
      <c r="L2" s="14">
        <v>1.8</v>
      </c>
      <c r="M2" s="14">
        <v>1</v>
      </c>
      <c r="N2" s="14">
        <v>5</v>
      </c>
      <c r="O2" s="14">
        <v>2.8</v>
      </c>
      <c r="P2" s="16">
        <f t="array" ref="P2:P21">MMULT(B2:O21,TRANSPOSE(B22:O22))</f>
        <v>12.899999999999999</v>
      </c>
      <c r="S2" t="e">
        <f ca="1">_xludf.MAX($R$21)</f>
        <v>#NAME?</v>
      </c>
    </row>
    <row r="3" spans="1:19" ht="15.75" x14ac:dyDescent="0.25">
      <c r="A3" s="7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6">
        <v>0</v>
      </c>
      <c r="Q3" t="s">
        <v>12</v>
      </c>
      <c r="R3">
        <v>1</v>
      </c>
      <c r="S3">
        <f>COUNT($B$22:$O$22)</f>
        <v>14</v>
      </c>
    </row>
    <row r="4" spans="1:19" ht="15.75" x14ac:dyDescent="0.25">
      <c r="A4" s="7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6">
        <v>0</v>
      </c>
      <c r="Q4" t="s">
        <v>12</v>
      </c>
      <c r="R4">
        <v>1</v>
      </c>
      <c r="S4" t="b">
        <f t="array" ref="S4">$P$3:$P$21&lt;=$R$3:$R$21</f>
        <v>1</v>
      </c>
    </row>
    <row r="5" spans="1:19" ht="15.75" x14ac:dyDescent="0.25">
      <c r="A5" s="7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16">
        <v>0</v>
      </c>
      <c r="Q5" t="s">
        <v>12</v>
      </c>
      <c r="R5">
        <v>1</v>
      </c>
      <c r="S5">
        <f>{32767;32767;0.000001;0.01;TRUE;FALSE;TRUE;1;1;1;0.0001;TRUE}</f>
        <v>32767</v>
      </c>
    </row>
    <row r="6" spans="1:19" ht="15.75" x14ac:dyDescent="0.25">
      <c r="A6" s="7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16">
        <v>0</v>
      </c>
      <c r="Q6" t="s">
        <v>12</v>
      </c>
      <c r="R6">
        <v>1</v>
      </c>
      <c r="S6">
        <f>{0;0;2;100;0;FALSE;TRUE;0.075;0;0;FALSE;30}</f>
        <v>0</v>
      </c>
    </row>
    <row r="7" spans="1:19" ht="15.75" x14ac:dyDescent="0.25">
      <c r="A7" s="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0</v>
      </c>
      <c r="Q7" t="s">
        <v>12</v>
      </c>
      <c r="R7">
        <v>1</v>
      </c>
    </row>
    <row r="8" spans="1:19" ht="15.75" x14ac:dyDescent="0.25">
      <c r="A8" s="7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6">
        <v>0</v>
      </c>
      <c r="Q8" s="15" t="s">
        <v>12</v>
      </c>
      <c r="R8">
        <v>1</v>
      </c>
    </row>
    <row r="9" spans="1:19" ht="15.75" x14ac:dyDescent="0.25">
      <c r="A9" s="7" t="s">
        <v>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6">
        <v>0</v>
      </c>
      <c r="Q9" s="15" t="s">
        <v>12</v>
      </c>
      <c r="R9">
        <v>1</v>
      </c>
    </row>
    <row r="10" spans="1:19" ht="15.75" x14ac:dyDescent="0.25">
      <c r="A10" s="7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6">
        <v>0</v>
      </c>
      <c r="Q10" s="15" t="s">
        <v>12</v>
      </c>
      <c r="R10">
        <v>1</v>
      </c>
    </row>
    <row r="11" spans="1:19" ht="15.75" x14ac:dyDescent="0.25">
      <c r="A11" s="7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6">
        <v>0</v>
      </c>
      <c r="Q11" s="15" t="s">
        <v>12</v>
      </c>
      <c r="R11">
        <v>1</v>
      </c>
    </row>
    <row r="12" spans="1:19" ht="15.75" x14ac:dyDescent="0.25">
      <c r="A12" s="7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6">
        <v>1</v>
      </c>
      <c r="Q12" s="15" t="s">
        <v>12</v>
      </c>
      <c r="R12">
        <v>1</v>
      </c>
    </row>
    <row r="13" spans="1:19" ht="15.75" x14ac:dyDescent="0.25">
      <c r="A13" s="7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6">
        <v>1</v>
      </c>
      <c r="Q13" t="s">
        <v>12</v>
      </c>
      <c r="R13">
        <v>1</v>
      </c>
    </row>
    <row r="14" spans="1:19" ht="15.75" x14ac:dyDescent="0.25">
      <c r="A14" s="7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16">
        <v>1</v>
      </c>
      <c r="Q14" t="s">
        <v>12</v>
      </c>
      <c r="R14">
        <v>1</v>
      </c>
    </row>
    <row r="15" spans="1:19" ht="15.75" x14ac:dyDescent="0.25">
      <c r="A15" s="7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s="16">
        <v>1</v>
      </c>
      <c r="Q15" t="s">
        <v>12</v>
      </c>
      <c r="R15">
        <v>1</v>
      </c>
    </row>
    <row r="16" spans="1:19" x14ac:dyDescent="0.25">
      <c r="A16" s="8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s="16">
        <v>1</v>
      </c>
      <c r="Q16" t="s">
        <v>12</v>
      </c>
      <c r="R16">
        <v>1</v>
      </c>
    </row>
    <row r="17" spans="1:18" x14ac:dyDescent="0.25">
      <c r="A17" s="8" t="s">
        <v>73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6">
        <v>0</v>
      </c>
      <c r="Q17" s="15" t="s">
        <v>12</v>
      </c>
      <c r="R17">
        <f>D22*D2+1</f>
        <v>1</v>
      </c>
    </row>
    <row r="18" spans="1:18" x14ac:dyDescent="0.25">
      <c r="A18" s="8" t="s">
        <v>74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6">
        <v>0</v>
      </c>
      <c r="Q18" t="s">
        <v>12</v>
      </c>
      <c r="R18">
        <f>(R17-P17)*1.0173+1-(1.0182*D22*D2)</f>
        <v>2.0173000000000001</v>
      </c>
    </row>
    <row r="19" spans="1:18" x14ac:dyDescent="0.25">
      <c r="A19" s="8" t="s">
        <v>75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6">
        <v>-1.5</v>
      </c>
      <c r="Q19" t="s">
        <v>12</v>
      </c>
      <c r="R19">
        <f>(R18-P18)*1.0173+1-(1.0182*G22*G2)</f>
        <v>3.0521992900000003</v>
      </c>
    </row>
    <row r="20" spans="1:18" x14ac:dyDescent="0.25">
      <c r="A20" s="8" t="s">
        <v>76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 s="16">
        <v>-5.0999999999999996</v>
      </c>
      <c r="Q20" t="s">
        <v>12</v>
      </c>
      <c r="R20">
        <f>(R19-P19)*1.0173+1-(1.0182*J22*J2)</f>
        <v>5.6309523377170017</v>
      </c>
    </row>
    <row r="21" spans="1:18" x14ac:dyDescent="0.25">
      <c r="A21" s="8" t="s">
        <v>77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 s="16">
        <v>-12.899999999999999</v>
      </c>
      <c r="Q21" t="s">
        <v>12</v>
      </c>
      <c r="R21">
        <f>-(P21)+1+(R20-P20)*1.0173-(1.0182*M22*M2)</f>
        <v>24.816597813159504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</sheetData>
  <phoneticPr fontId="11" type="noConversion"/>
  <conditionalFormatting sqref="B3:O21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2.3A</vt:lpstr>
      <vt:lpstr>2.3E-8</vt:lpstr>
      <vt:lpstr>2.3C-3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2024-08-03T13:00:55Z</dcterms:modified>
</cp:coreProperties>
</file>