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icolas\Desktop\trabalhoPO\"/>
    </mc:Choice>
  </mc:AlternateContent>
  <xr:revisionPtr revIDLastSave="0" documentId="13_ncr:1_{E4622489-2B64-4BB9-99C2-B8652426653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2.3A" sheetId="3" r:id="rId1"/>
  </sheets>
  <definedNames>
    <definedName name="solver_adj" localSheetId="0" hidden="1">'2.3A'!$B$19:$H$19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'2.3A'!$B$19:$E$19</definedName>
    <definedName name="solver_lhs10" localSheetId="0" hidden="1">'2.3A'!$K$18</definedName>
    <definedName name="solver_lhs2" localSheetId="0" hidden="1">'2.3A'!$B$19:$E$19</definedName>
    <definedName name="solver_lhs3" localSheetId="0" hidden="1">'2.3A'!$B$19:$H$19</definedName>
    <definedName name="solver_lhs4" localSheetId="0" hidden="1">'2.3A'!$F$19</definedName>
    <definedName name="solver_lhs5" localSheetId="0" hidden="1">'2.3A'!$G$19</definedName>
    <definedName name="solver_lhs6" localSheetId="0" hidden="1">'2.3A'!$G$19</definedName>
    <definedName name="solver_lhs7" localSheetId="0" hidden="1">'2.3A'!$G$19</definedName>
    <definedName name="solver_lhs8" localSheetId="0" hidden="1">'2.3A'!$H$19</definedName>
    <definedName name="solver_lhs9" localSheetId="0" hidden="1">'2.3A'!$I$16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10</definedName>
    <definedName name="solver_nwt" localSheetId="0" hidden="1">1</definedName>
    <definedName name="solver_opt" localSheetId="0" hidden="1">'2.3A'!$I$2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2" localSheetId="0" hidden="1">1</definedName>
    <definedName name="solver_rel3" localSheetId="0" hidden="1">4</definedName>
    <definedName name="solver_rel4" localSheetId="0" hidden="1">2</definedName>
    <definedName name="solver_rel5" localSheetId="0" hidden="1">1</definedName>
    <definedName name="solver_rel6" localSheetId="0" hidden="1">2</definedName>
    <definedName name="solver_rel7" localSheetId="0" hidden="1">3</definedName>
    <definedName name="solver_rel8" localSheetId="0" hidden="1">1</definedName>
    <definedName name="solver_rel9" localSheetId="0" hidden="1">1</definedName>
    <definedName name="solver_rhs1" localSheetId="0" hidden="1">'2.3A'!$K$3:$K$6</definedName>
    <definedName name="solver_rhs10" localSheetId="0" hidden="1">'2.3A'!$K$17</definedName>
    <definedName name="solver_rhs2" localSheetId="0" hidden="1">'2.3A'!$K$11:$K$14</definedName>
    <definedName name="solver_rhs3" localSheetId="0" hidden="1">"número inteiro"</definedName>
    <definedName name="solver_rhs4" localSheetId="0" hidden="1">'2.3A'!$K$8</definedName>
    <definedName name="solver_rhs5" localSheetId="0" hidden="1">'2.3A'!$K$15</definedName>
    <definedName name="solver_rhs6" localSheetId="0" hidden="1">'2.3A'!$K$9</definedName>
    <definedName name="solver_rhs7" localSheetId="0" hidden="1">'2.3A'!$K$7</definedName>
    <definedName name="solver_rhs8" localSheetId="0" hidden="1">'2.3A'!$K$10</definedName>
    <definedName name="solver_rhs9" localSheetId="0" hidden="1">'2.3A'!$K$16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5" i="3" l="1"/>
  <c r="R14" i="3"/>
  <c r="R11" i="3"/>
  <c r="R10" i="3"/>
  <c r="R8" i="3"/>
  <c r="R6" i="3" a="1"/>
  <c r="R6" i="3" s="1"/>
  <c r="R5" i="3" a="1"/>
  <c r="R5" i="3"/>
  <c r="R4" i="3" a="1"/>
  <c r="R4" i="3" s="1"/>
  <c r="R3" i="3"/>
  <c r="R2" i="3"/>
  <c r="K9" i="3"/>
  <c r="R9" i="3" s="1"/>
  <c r="I2" i="3" a="1"/>
  <c r="I2" i="3" s="1"/>
  <c r="K17" i="3"/>
  <c r="K18" i="3"/>
  <c r="K8" i="3"/>
  <c r="R7" i="3" s="1"/>
  <c r="R13" i="3" l="1"/>
  <c r="R12" i="3"/>
  <c r="I18" i="3"/>
  <c r="I17" i="3"/>
  <c r="I16" i="3"/>
  <c r="I15" i="3"/>
  <c r="I14" i="3"/>
  <c r="I13" i="3"/>
  <c r="I12" i="3"/>
  <c r="I11" i="3"/>
  <c r="I10" i="3"/>
  <c r="I9" i="3"/>
  <c r="I8" i="3"/>
  <c r="I7" i="3"/>
  <c r="I6" i="3"/>
  <c r="I5" i="3"/>
  <c r="I4" i="3"/>
  <c r="I3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<sst xmlns="http://schemas.openxmlformats.org/spreadsheetml/2006/main" count="53" uniqueCount="40">
  <si>
    <t>PROBLEMA</t>
  </si>
  <si>
    <t>=</t>
  </si>
  <si>
    <t>&gt;=</t>
  </si>
  <si>
    <t>A nova escola pode ocupar uma área máxima de 2 acres a uma taxa de no máximo 25 alunos por sala de aula. O custo operacional anual por sala de aula é $ 10.000, O projeto será localizado em uma propriedade desocupada de 50 acres pertencente ao municipio. Além disso, o projeto pode fazer uso de uma propriedade adjacente ocupada por 200 cortiços condenados. Cada casa condenada ocupa 0,25 acres. O custo para comprar e demolir uma unidade de cortiço é $ 7.000. Espaços abertos, ruas e estacionamentos consomem 15% do terreno total disponível,</t>
  </si>
  <si>
    <t>Desenvolva um modelo de programação linear para determinar o plano ótimo para o projeto.</t>
  </si>
  <si>
    <t xml:space="preserve"> A cidade de Fayetteville está concebendo um projeto de renovação urbana que incluirá conjuntos habitacionais de casas peminadas para baixa e média rendas, apartamentos de luxo para rendas mais altas e conjuntos habitacionais públicos. O projeto também inclui uma escola primária e lojas de varejo. O tamanho da escola primária (número de salas de aula) é proporcional ao número de alunos, e o espaço para comércio varejista é proporcional ao número de unidades residenciais. A Tabela G apresenta os dados pertinentes à situação.</t>
  </si>
  <si>
    <t>RB</t>
  </si>
  <si>
    <t>RM</t>
  </si>
  <si>
    <t>RA</t>
  </si>
  <si>
    <t>CHP</t>
  </si>
  <si>
    <t>SDA</t>
  </si>
  <si>
    <t>LV</t>
  </si>
  <si>
    <t>&lt;=</t>
  </si>
  <si>
    <t>C</t>
  </si>
  <si>
    <t>LEGENDA</t>
  </si>
  <si>
    <t>RB = RENDA BAIXA</t>
  </si>
  <si>
    <t>RM = RENDA MÉDIA</t>
  </si>
  <si>
    <t>RA = RENDA ALTA</t>
  </si>
  <si>
    <t>CHP = CONJUNTO HABITACIONAL PUBLICO</t>
  </si>
  <si>
    <t>SD A = SALA DE AULA</t>
  </si>
  <si>
    <t>LV = LOJA DE VAREJOS</t>
  </si>
  <si>
    <t>C = CORTIÇOS</t>
  </si>
  <si>
    <t>SOLVER</t>
  </si>
  <si>
    <t>CUSTO</t>
  </si>
  <si>
    <t>N. MIN RB</t>
  </si>
  <si>
    <t>N. MIN RM</t>
  </si>
  <si>
    <t>N. MIN RA</t>
  </si>
  <si>
    <t>N. MIN CHP</t>
  </si>
  <si>
    <t>N. DE LOJAS</t>
  </si>
  <si>
    <t>CORTIÇOS DISP.</t>
  </si>
  <si>
    <t>N. MAX RB</t>
  </si>
  <si>
    <t>N. MAX RM</t>
  </si>
  <si>
    <t>N. MAX RA</t>
  </si>
  <si>
    <t>N. MAX CHP</t>
  </si>
  <si>
    <t>N. MAX LV</t>
  </si>
  <si>
    <t>AREA TOTAL DISP.</t>
  </si>
  <si>
    <t>AREA TOTAL OCUP.</t>
  </si>
  <si>
    <t>N. DE SALAS</t>
  </si>
  <si>
    <t>N. MIN LV</t>
  </si>
  <si>
    <t>AREA MAX S 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</si>
</sst>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justify"/>
    </xf>
    <xf numFmtId="0" fontId="0" fillId="0" borderId="0" xfId="0" applyAlignment="1">
      <alignment horizontal="center" vertical="justify"/>
    </xf>
    <xf numFmtId="0" fontId="1" fillId="2" borderId="0" xfId="0" applyFont="1" applyFill="1" applyAlignment="1">
      <alignment horizontal="center"/>
    </xf>
    <xf numFmtId="0" fontId="3" fillId="0" borderId="0" xfId="0" applyFont="1"/>
    <xf numFmtId="0" fontId="4" fillId="3" borderId="0" xfId="0" applyFont="1" applyFill="1"/>
    <xf numFmtId="0" fontId="2" fillId="3" borderId="0" xfId="0" applyFont="1" applyFill="1"/>
    <xf numFmtId="0" fontId="5" fillId="0" borderId="0" xfId="0" applyFont="1"/>
    <xf numFmtId="0" fontId="0" fillId="0" borderId="0" xfId="0" applyAlignment="1">
      <alignment horizontal="center" vertical="justify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theme="2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6C73D-5DDD-4F70-818B-6E24CF2FC329}">
  <dimension ref="A1:R25"/>
  <sheetViews>
    <sheetView tabSelected="1" topLeftCell="F1" zoomScale="85" zoomScaleNormal="85" workbookViewId="0">
      <selection activeCell="R1" sqref="R1"/>
    </sheetView>
  </sheetViews>
  <sheetFormatPr defaultRowHeight="15" x14ac:dyDescent="0.25"/>
  <cols>
    <col min="1" max="1" width="17.5703125" customWidth="1"/>
    <col min="9" max="9" width="12.85546875" customWidth="1"/>
    <col min="11" max="11" width="21" customWidth="1"/>
    <col min="14" max="14" width="69.85546875" customWidth="1"/>
    <col min="16" max="16" width="25.5703125" customWidth="1"/>
    <col min="18" max="18" width="18.42578125" customWidth="1"/>
  </cols>
  <sheetData>
    <row r="1" spans="1:18" ht="18.75" customHeight="1" x14ac:dyDescent="0.3">
      <c r="A1" s="1"/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13</v>
      </c>
      <c r="I1" s="1"/>
      <c r="J1" s="1"/>
      <c r="K1" s="1"/>
      <c r="L1" s="1"/>
      <c r="M1" s="1"/>
      <c r="N1" s="5" t="s">
        <v>0</v>
      </c>
      <c r="O1" s="5"/>
      <c r="P1" s="5" t="s">
        <v>14</v>
      </c>
      <c r="Q1" s="5"/>
      <c r="R1" s="2" t="s">
        <v>22</v>
      </c>
    </row>
    <row r="2" spans="1:18" ht="15" customHeight="1" x14ac:dyDescent="0.25">
      <c r="A2" s="7" t="s">
        <v>23</v>
      </c>
      <c r="B2" s="6">
        <v>7</v>
      </c>
      <c r="C2" s="6">
        <v>12</v>
      </c>
      <c r="D2" s="6">
        <v>20</v>
      </c>
      <c r="E2" s="6">
        <v>5</v>
      </c>
      <c r="F2" s="6">
        <v>-10</v>
      </c>
      <c r="G2" s="6">
        <v>15</v>
      </c>
      <c r="H2" s="6">
        <v>-7</v>
      </c>
      <c r="I2" s="9" cm="1">
        <f t="array" ref="I2:I18">MMULT(B2:H18,TRANSPOSE(B19:H19))</f>
        <v>8577</v>
      </c>
      <c r="J2" s="6"/>
      <c r="K2" s="6"/>
      <c r="N2" s="10" t="s">
        <v>5</v>
      </c>
      <c r="O2" s="3"/>
      <c r="P2" s="11" t="s">
        <v>15</v>
      </c>
      <c r="Q2" s="11"/>
      <c r="R2" t="e">
        <f ca="1">_xludf.MIN($I$2)</f>
        <v>#NAME?</v>
      </c>
    </row>
    <row r="3" spans="1:18" ht="15.75" x14ac:dyDescent="0.25">
      <c r="A3" s="7" t="s">
        <v>24</v>
      </c>
      <c r="B3" s="6">
        <v>1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9">
        <v>121</v>
      </c>
      <c r="J3" s="6" t="s">
        <v>2</v>
      </c>
      <c r="K3" s="6">
        <v>100</v>
      </c>
      <c r="N3" s="10"/>
      <c r="O3" s="3"/>
      <c r="P3" s="11" t="s">
        <v>16</v>
      </c>
      <c r="Q3" s="11"/>
      <c r="R3">
        <f>COUNT($B$19:$H$19)</f>
        <v>7</v>
      </c>
    </row>
    <row r="4" spans="1:18" ht="15.75" x14ac:dyDescent="0.25">
      <c r="A4" s="7" t="s">
        <v>25</v>
      </c>
      <c r="B4" s="6">
        <v>0</v>
      </c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9">
        <v>140</v>
      </c>
      <c r="J4" s="6" t="s">
        <v>2</v>
      </c>
      <c r="K4" s="6">
        <v>125</v>
      </c>
      <c r="N4" s="10"/>
      <c r="O4" s="3"/>
      <c r="P4" s="11" t="s">
        <v>17</v>
      </c>
      <c r="Q4" s="11"/>
      <c r="R4" t="b">
        <f t="array" ref="R4">$B$19:$E$19&gt;=$K$3:$K$6</f>
        <v>1</v>
      </c>
    </row>
    <row r="5" spans="1:18" ht="15.75" x14ac:dyDescent="0.25">
      <c r="A5" s="7" t="s">
        <v>26</v>
      </c>
      <c r="B5" s="6">
        <v>0</v>
      </c>
      <c r="C5" s="6">
        <v>0</v>
      </c>
      <c r="D5" s="6">
        <v>1</v>
      </c>
      <c r="E5" s="6">
        <v>0</v>
      </c>
      <c r="F5" s="6">
        <v>0</v>
      </c>
      <c r="G5" s="6">
        <v>0</v>
      </c>
      <c r="H5" s="6">
        <v>0</v>
      </c>
      <c r="I5" s="9">
        <v>223</v>
      </c>
      <c r="J5" s="6" t="s">
        <v>2</v>
      </c>
      <c r="K5" s="6">
        <v>75</v>
      </c>
      <c r="N5" s="10"/>
      <c r="O5" s="3"/>
      <c r="P5" s="11" t="s">
        <v>18</v>
      </c>
      <c r="Q5" s="11"/>
      <c r="R5" t="b">
        <f t="array" ref="R5">$B$19:$E$19&lt;=$K$11:$K$14</f>
        <v>1</v>
      </c>
    </row>
    <row r="6" spans="1:18" ht="15.75" x14ac:dyDescent="0.25">
      <c r="A6" s="7" t="s">
        <v>27</v>
      </c>
      <c r="B6" s="6">
        <v>0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9">
        <v>313</v>
      </c>
      <c r="J6" s="6" t="s">
        <v>2</v>
      </c>
      <c r="K6" s="6">
        <v>300</v>
      </c>
      <c r="N6" s="10"/>
      <c r="O6" s="3"/>
      <c r="P6" s="11" t="s">
        <v>19</v>
      </c>
      <c r="Q6" s="11"/>
      <c r="R6" t="b">
        <f t="array" ref="R6">$B$19:$H$19=INT($B$19:$H$19)</f>
        <v>1</v>
      </c>
    </row>
    <row r="7" spans="1:18" ht="15.75" x14ac:dyDescent="0.25">
      <c r="A7" s="7" t="s">
        <v>38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1</v>
      </c>
      <c r="H7" s="6">
        <v>0</v>
      </c>
      <c r="I7" s="9">
        <v>25</v>
      </c>
      <c r="J7" s="6" t="s">
        <v>2</v>
      </c>
      <c r="K7" s="6">
        <v>0</v>
      </c>
      <c r="N7" s="10"/>
      <c r="O7" s="3"/>
      <c r="P7" s="11"/>
      <c r="Q7" s="11"/>
      <c r="R7" t="b">
        <f>$F$19=$K$8</f>
        <v>1</v>
      </c>
    </row>
    <row r="8" spans="1:18" ht="15.75" x14ac:dyDescent="0.25">
      <c r="A8" s="7" t="s">
        <v>37</v>
      </c>
      <c r="B8" s="6">
        <v>0</v>
      </c>
      <c r="C8" s="6">
        <v>0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I8" s="9">
        <v>35</v>
      </c>
      <c r="J8" s="6" t="s">
        <v>1</v>
      </c>
      <c r="K8" s="6">
        <f>(1.3*$B$19+1.2*$C$19+0.5*$D$19+1.4*$E$19)/25</f>
        <v>35</v>
      </c>
      <c r="N8" s="10"/>
      <c r="O8" s="3"/>
      <c r="P8" s="11" t="s">
        <v>20</v>
      </c>
      <c r="Q8" s="11"/>
      <c r="R8" t="b">
        <f>$G$19&lt;=$K$15</f>
        <v>1</v>
      </c>
    </row>
    <row r="9" spans="1:18" ht="15.75" x14ac:dyDescent="0.25">
      <c r="A9" s="7" t="s">
        <v>28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1</v>
      </c>
      <c r="H9" s="6">
        <v>0</v>
      </c>
      <c r="I9" s="9">
        <v>25</v>
      </c>
      <c r="J9" s="6" t="s">
        <v>1</v>
      </c>
      <c r="K9" s="6">
        <f>0.023*B19+0.034*C19+0.046*D19+0.023*E19</f>
        <v>25</v>
      </c>
      <c r="N9" s="10"/>
      <c r="O9" s="3"/>
      <c r="P9" s="11" t="s">
        <v>21</v>
      </c>
      <c r="Q9" s="11"/>
      <c r="R9" t="b">
        <f>$G$19=$K$9</f>
        <v>1</v>
      </c>
    </row>
    <row r="10" spans="1:18" ht="15" customHeight="1" x14ac:dyDescent="0.25">
      <c r="A10" s="7" t="s">
        <v>29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1</v>
      </c>
      <c r="I10" s="9">
        <v>0</v>
      </c>
      <c r="J10" s="6" t="s">
        <v>12</v>
      </c>
      <c r="K10" s="6">
        <v>200</v>
      </c>
      <c r="N10" s="10"/>
      <c r="O10" s="3"/>
      <c r="R10" t="b">
        <f>$G$19&gt;=$K$7</f>
        <v>1</v>
      </c>
    </row>
    <row r="11" spans="1:18" ht="15.75" x14ac:dyDescent="0.25">
      <c r="A11" s="7" t="s">
        <v>30</v>
      </c>
      <c r="B11" s="6">
        <v>1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9">
        <v>121</v>
      </c>
      <c r="J11" s="6" t="s">
        <v>12</v>
      </c>
      <c r="K11" s="6">
        <v>200</v>
      </c>
      <c r="N11" s="10"/>
      <c r="O11" s="3"/>
      <c r="R11" t="b">
        <f>$H$19&lt;=$K$10</f>
        <v>1</v>
      </c>
    </row>
    <row r="12" spans="1:18" ht="15.75" customHeight="1" x14ac:dyDescent="0.25">
      <c r="A12" s="7" t="s">
        <v>31</v>
      </c>
      <c r="B12" s="6">
        <v>0</v>
      </c>
      <c r="C12" s="6">
        <v>1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9">
        <v>140</v>
      </c>
      <c r="J12" s="6" t="s">
        <v>12</v>
      </c>
      <c r="K12" s="6">
        <v>190</v>
      </c>
      <c r="N12" s="10" t="s">
        <v>3</v>
      </c>
      <c r="O12" s="3"/>
      <c r="R12" t="b">
        <f>$I$16&lt;=$K$16</f>
        <v>1</v>
      </c>
    </row>
    <row r="13" spans="1:18" ht="15.75" x14ac:dyDescent="0.25">
      <c r="A13" s="7" t="s">
        <v>32</v>
      </c>
      <c r="B13" s="6">
        <v>0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  <c r="H13" s="6">
        <v>0</v>
      </c>
      <c r="I13" s="9">
        <v>223</v>
      </c>
      <c r="J13" s="6" t="s">
        <v>12</v>
      </c>
      <c r="K13" s="6">
        <v>260</v>
      </c>
      <c r="N13" s="10"/>
      <c r="O13" s="3"/>
      <c r="R13" t="b">
        <f>$K$18&lt;=$K$17</f>
        <v>1</v>
      </c>
    </row>
    <row r="14" spans="1:18" ht="15.75" x14ac:dyDescent="0.25">
      <c r="A14" s="7" t="s">
        <v>33</v>
      </c>
      <c r="B14" s="6">
        <v>0</v>
      </c>
      <c r="C14" s="6">
        <v>0</v>
      </c>
      <c r="D14" s="6">
        <v>0</v>
      </c>
      <c r="E14" s="6">
        <v>1</v>
      </c>
      <c r="F14" s="6">
        <v>0</v>
      </c>
      <c r="G14" s="6">
        <v>0</v>
      </c>
      <c r="H14" s="6">
        <v>0</v>
      </c>
      <c r="I14" s="9">
        <v>313</v>
      </c>
      <c r="J14" s="6" t="s">
        <v>12</v>
      </c>
      <c r="K14" s="6">
        <v>600</v>
      </c>
      <c r="N14" s="10"/>
      <c r="O14" s="3"/>
      <c r="R14">
        <f>{32767;32767;0.000001;0.01;TRUE;FALSE;TRUE;1;1;1;0.0001;TRUE}</f>
        <v>32767</v>
      </c>
    </row>
    <row r="15" spans="1:18" ht="15.75" x14ac:dyDescent="0.25">
      <c r="A15" s="7" t="s">
        <v>34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0</v>
      </c>
      <c r="I15" s="9">
        <v>25</v>
      </c>
      <c r="J15" s="6" t="s">
        <v>12</v>
      </c>
      <c r="K15" s="6">
        <v>25</v>
      </c>
      <c r="N15" s="10"/>
      <c r="O15" s="3"/>
      <c r="R15">
        <f>{0;0;2;100;0;FALSE;TRUE;0.075;0;0;FALSE;30}</f>
        <v>0</v>
      </c>
    </row>
    <row r="16" spans="1:18" ht="15.75" x14ac:dyDescent="0.25">
      <c r="A16" s="8" t="s">
        <v>39</v>
      </c>
      <c r="B16" s="6">
        <v>0</v>
      </c>
      <c r="C16" s="6">
        <v>0</v>
      </c>
      <c r="D16" s="6">
        <v>0</v>
      </c>
      <c r="E16" s="6">
        <v>0</v>
      </c>
      <c r="F16" s="6">
        <v>4.4999999999999998E-2</v>
      </c>
      <c r="G16" s="6">
        <v>0</v>
      </c>
      <c r="H16" s="6">
        <v>0</v>
      </c>
      <c r="I16" s="9">
        <v>1.575</v>
      </c>
      <c r="J16" s="6" t="s">
        <v>12</v>
      </c>
      <c r="K16" s="6">
        <v>2</v>
      </c>
      <c r="N16" s="10"/>
      <c r="O16" s="3"/>
    </row>
    <row r="17" spans="1:15" ht="15.75" x14ac:dyDescent="0.25">
      <c r="A17" s="8" t="s">
        <v>35</v>
      </c>
      <c r="B17" s="6">
        <v>0.05</v>
      </c>
      <c r="C17" s="6">
        <v>7.0000000000000007E-2</v>
      </c>
      <c r="D17" s="6">
        <v>0.03</v>
      </c>
      <c r="E17" s="6">
        <v>2.5000000000000001E-2</v>
      </c>
      <c r="F17" s="6">
        <v>4.4999999999999998E-2</v>
      </c>
      <c r="G17" s="6">
        <v>0.1</v>
      </c>
      <c r="H17" s="6">
        <v>0.25</v>
      </c>
      <c r="I17" s="9">
        <v>34.44</v>
      </c>
      <c r="J17" s="6" t="s">
        <v>12</v>
      </c>
      <c r="K17" s="6">
        <f>0.85*(50+(H19*H17))</f>
        <v>42.5</v>
      </c>
      <c r="N17" s="10"/>
      <c r="O17" s="3"/>
    </row>
    <row r="18" spans="1:15" ht="15.75" x14ac:dyDescent="0.25">
      <c r="A18" s="8" t="s">
        <v>36</v>
      </c>
      <c r="B18" s="6">
        <v>0.05</v>
      </c>
      <c r="C18" s="6">
        <v>7.0000000000000007E-2</v>
      </c>
      <c r="D18" s="6">
        <v>0.03</v>
      </c>
      <c r="E18" s="6">
        <v>2.5000000000000001E-2</v>
      </c>
      <c r="F18" s="6">
        <v>4.4999999999999998E-2</v>
      </c>
      <c r="G18" s="6">
        <v>0.1</v>
      </c>
      <c r="H18" s="6">
        <v>0</v>
      </c>
      <c r="I18" s="9">
        <v>34.44</v>
      </c>
      <c r="J18" s="6" t="s">
        <v>1</v>
      </c>
      <c r="K18" s="6">
        <f>B18*B19+C18*C19+D18*D19+E18*E19+F18*F19+G18*G19</f>
        <v>34.44</v>
      </c>
      <c r="N18" s="10"/>
      <c r="O18" s="3"/>
    </row>
    <row r="19" spans="1:15" ht="15.75" x14ac:dyDescent="0.25">
      <c r="B19" s="6">
        <v>121</v>
      </c>
      <c r="C19" s="6">
        <v>140</v>
      </c>
      <c r="D19" s="6">
        <v>223</v>
      </c>
      <c r="E19" s="6">
        <v>313</v>
      </c>
      <c r="F19" s="6">
        <v>35</v>
      </c>
      <c r="G19" s="6">
        <v>25</v>
      </c>
      <c r="H19" s="6">
        <v>0</v>
      </c>
      <c r="I19" s="6"/>
      <c r="J19" s="6"/>
      <c r="K19" s="6"/>
      <c r="N19" s="10"/>
      <c r="O19" s="3"/>
    </row>
    <row r="20" spans="1:15" x14ac:dyDescent="0.25">
      <c r="N20" s="10"/>
      <c r="O20" s="3"/>
    </row>
    <row r="21" spans="1:15" x14ac:dyDescent="0.25">
      <c r="N21" s="10"/>
      <c r="O21" s="3"/>
    </row>
    <row r="22" spans="1:15" ht="18.75" customHeight="1" x14ac:dyDescent="0.25">
      <c r="N22" s="10"/>
      <c r="O22" s="3"/>
    </row>
    <row r="23" spans="1:15" ht="18" customHeight="1" x14ac:dyDescent="0.25">
      <c r="N23" s="10" t="s">
        <v>4</v>
      </c>
      <c r="O23" s="4"/>
    </row>
    <row r="24" spans="1:15" ht="15.75" x14ac:dyDescent="0.25">
      <c r="B24" s="6"/>
      <c r="C24" s="6"/>
      <c r="D24" s="6"/>
      <c r="E24" s="6"/>
      <c r="N24" s="10"/>
    </row>
    <row r="25" spans="1:15" ht="15.75" x14ac:dyDescent="0.25">
      <c r="B25" s="6"/>
      <c r="C25" s="6"/>
    </row>
  </sheetData>
  <mergeCells count="11">
    <mergeCell ref="N2:N11"/>
    <mergeCell ref="N12:N22"/>
    <mergeCell ref="N23:N24"/>
    <mergeCell ref="P2:Q2"/>
    <mergeCell ref="P3:Q3"/>
    <mergeCell ref="P4:Q4"/>
    <mergeCell ref="P5:Q5"/>
    <mergeCell ref="P6:Q6"/>
    <mergeCell ref="P8:Q8"/>
    <mergeCell ref="P9:Q9"/>
    <mergeCell ref="P7:Q7"/>
  </mergeCells>
  <conditionalFormatting sqref="B2:H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Soares</dc:creator>
  <cp:lastModifiedBy>Nicolas Soares</cp:lastModifiedBy>
  <dcterms:created xsi:type="dcterms:W3CDTF">2015-06-05T18:19:34Z</dcterms:created>
  <dcterms:modified xsi:type="dcterms:W3CDTF">2024-08-02T22:25:01Z</dcterms:modified>
</cp:coreProperties>
</file>