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7B5B1702-74C9-4953-923E-A1A853F3A313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2.3A - 4" sheetId="3" r:id="rId1"/>
    <sheet name="2.3E - 8" sheetId="4" r:id="rId2"/>
    <sheet name="2.3C - 3" sheetId="5" r:id="rId3"/>
    <sheet name="9.1A - 7" sheetId="6" r:id="rId4"/>
    <sheet name="9.1B - 3" sheetId="7" r:id="rId5"/>
  </sheets>
  <definedNames>
    <definedName name="solver_adj" localSheetId="0" hidden="1">'2.3A - 4'!$B$19:$H$19</definedName>
    <definedName name="solver_adj" localSheetId="2" hidden="1">'2.3C - 3'!$B$22:$O$22</definedName>
    <definedName name="solver_adj" localSheetId="1" hidden="1">'2.3E - 8'!$B$11:$G$11</definedName>
    <definedName name="solver_adj" localSheetId="3" hidden="1">'9.1A - 7'!$B$7:$I$7</definedName>
    <definedName name="solver_adj" localSheetId="4" hidden="1">'9.1B - 3'!$B$8:$G$8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'2.3A - 4'!$B$19:$E$19</definedName>
    <definedName name="solver_lhs1" localSheetId="2" hidden="1">'2.3C - 3'!$P$3:$P$21</definedName>
    <definedName name="solver_lhs1" localSheetId="1" hidden="1">'2.3E - 8'!$H$10</definedName>
    <definedName name="solver_lhs1" localSheetId="3" hidden="1">'9.1A - 7'!$J$3</definedName>
    <definedName name="solver_lhs1" localSheetId="4" hidden="1">'9.1B - 3'!$B$8:$G$8</definedName>
    <definedName name="solver_lhs10" localSheetId="0" hidden="1">'2.3A - 4'!$K$18</definedName>
    <definedName name="solver_lhs2" localSheetId="0" hidden="1">'2.3A - 4'!$B$19:$E$19</definedName>
    <definedName name="solver_lhs2" localSheetId="1" hidden="1">'2.3E - 8'!$H$3</definedName>
    <definedName name="solver_lhs2" localSheetId="3" hidden="1">'9.1A - 7'!$B$7:$I$7</definedName>
    <definedName name="solver_lhs2" localSheetId="4" hidden="1">'9.1B - 3'!$H$2:$H$7</definedName>
    <definedName name="solver_lhs3" localSheetId="0" hidden="1">'2.3A - 4'!$B$19:$H$19</definedName>
    <definedName name="solver_lhs3" localSheetId="1" hidden="1">'2.3E - 8'!$H$4</definedName>
    <definedName name="solver_lhs3" localSheetId="3" hidden="1">'9.1A - 7'!$J$4</definedName>
    <definedName name="solver_lhs4" localSheetId="0" hidden="1">'2.3A - 4'!$F$19</definedName>
    <definedName name="solver_lhs4" localSheetId="1" hidden="1">'2.3E - 8'!$H$5</definedName>
    <definedName name="solver_lhs4" localSheetId="3" hidden="1">'9.1A - 7'!$J$6</definedName>
    <definedName name="solver_lhs5" localSheetId="0" hidden="1">'2.3A - 4'!$G$19</definedName>
    <definedName name="solver_lhs5" localSheetId="1" hidden="1">'2.3E - 8'!$H$6</definedName>
    <definedName name="solver_lhs6" localSheetId="0" hidden="1">'2.3A - 4'!$G$19</definedName>
    <definedName name="solver_lhs6" localSheetId="1" hidden="1">'2.3E - 8'!$H$7</definedName>
    <definedName name="solver_lhs7" localSheetId="0" hidden="1">'2.3A - 4'!$G$19</definedName>
    <definedName name="solver_lhs7" localSheetId="1" hidden="1">'2.3E - 8'!$H$8</definedName>
    <definedName name="solver_lhs8" localSheetId="0" hidden="1">'2.3A - 4'!$H$19</definedName>
    <definedName name="solver_lhs8" localSheetId="1" hidden="1">'2.3E - 8'!$H$9</definedName>
    <definedName name="solver_lhs9" localSheetId="0" hidden="1">'2.3A - 4'!$I$16</definedName>
    <definedName name="solver_lin" localSheetId="0" hidden="1">2</definedName>
    <definedName name="solver_lin" localSheetId="3" hidden="1">2</definedName>
    <definedName name="solver_lin" localSheetId="4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um" localSheetId="3" hidden="1">4</definedName>
    <definedName name="solver_num" localSheetId="4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'2.3A - 4'!$I$2</definedName>
    <definedName name="solver_opt" localSheetId="2" hidden="1">'2.3C - 3'!$R$21</definedName>
    <definedName name="solver_opt" localSheetId="1" hidden="1">'2.3E - 8'!$H$2</definedName>
    <definedName name="solver_opt" localSheetId="3" hidden="1">'9.1A - 7'!$J$2</definedName>
    <definedName name="solver_opt" localSheetId="4" hidden="1">'9.1B - 3'!$J$8</definedName>
    <definedName name="solver_pre" localSheetId="0" hidden="1">0.0000001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" localSheetId="3" hidden="1">1</definedName>
    <definedName name="solver_rel1" localSheetId="4" hidden="1">5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2" localSheetId="3" hidden="1">5</definedName>
    <definedName name="solver_rel2" localSheetId="4" hidden="1">3</definedName>
    <definedName name="solver_rel3" localSheetId="0" hidden="1">4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 - 4'!$K$3:$K$6</definedName>
    <definedName name="solver_rhs1" localSheetId="2" hidden="1">'2.3C - 3'!$R$3:$R$21</definedName>
    <definedName name="solver_rhs1" localSheetId="1" hidden="1">'2.3E - 8'!$J$10</definedName>
    <definedName name="solver_rhs1" localSheetId="3" hidden="1">'9.1A - 7'!$L$3</definedName>
    <definedName name="solver_rhs1" localSheetId="4" hidden="1">"binário"</definedName>
    <definedName name="solver_rhs10" localSheetId="0" hidden="1">'2.3A - 4'!$K$17</definedName>
    <definedName name="solver_rhs2" localSheetId="0" hidden="1">'2.3A - 4'!$K$11:$K$14</definedName>
    <definedName name="solver_rhs2" localSheetId="1" hidden="1">'2.3E - 8'!$J$3</definedName>
    <definedName name="solver_rhs2" localSheetId="3" hidden="1">"binário"</definedName>
    <definedName name="solver_rhs2" localSheetId="4" hidden="1">'9.1B - 3'!$J$2:$J$7</definedName>
    <definedName name="solver_rhs3" localSheetId="0" hidden="1">"número inteiro"</definedName>
    <definedName name="solver_rhs3" localSheetId="1" hidden="1">'2.3E - 8'!$J$4</definedName>
    <definedName name="solver_rhs3" localSheetId="3" hidden="1">'9.1A - 7'!$L$4</definedName>
    <definedName name="solver_rhs4" localSheetId="0" hidden="1">'2.3A - 4'!$K$8</definedName>
    <definedName name="solver_rhs4" localSheetId="1" hidden="1">'2.3E - 8'!$J$5</definedName>
    <definedName name="solver_rhs4" localSheetId="3" hidden="1">'9.1A - 7'!$L$6</definedName>
    <definedName name="solver_rhs5" localSheetId="0" hidden="1">'2.3A - 4'!$K$15</definedName>
    <definedName name="solver_rhs5" localSheetId="1" hidden="1">'2.3E - 8'!$J$6</definedName>
    <definedName name="solver_rhs6" localSheetId="0" hidden="1">'2.3A - 4'!$K$9</definedName>
    <definedName name="solver_rhs6" localSheetId="1" hidden="1">'2.3E - 8'!$J$7</definedName>
    <definedName name="solver_rhs7" localSheetId="0" hidden="1">'2.3A - 4'!$K$7</definedName>
    <definedName name="solver_rhs7" localSheetId="1" hidden="1">'2.3E - 8'!$J$8</definedName>
    <definedName name="solver_rhs8" localSheetId="0" hidden="1">'2.3A - 4'!$K$10</definedName>
    <definedName name="solver_rhs8" localSheetId="1" hidden="1">'2.3E - 8'!$J$9</definedName>
    <definedName name="solver_rhs9" localSheetId="0" hidden="1">'2.3A - 4'!$K$16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2</definedName>
    <definedName name="solver_val" localSheetId="0" hidden="1">8290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3" l="1"/>
  <c r="R9" i="3" s="1"/>
  <c r="K17" i="3"/>
  <c r="K8" i="3"/>
  <c r="R7" i="3" s="1"/>
  <c r="K18" i="3"/>
  <c r="J8" i="7"/>
  <c r="K7" i="7"/>
  <c r="K6" i="7"/>
  <c r="K4" i="7" a="1"/>
  <c r="K4" i="7" s="1"/>
  <c r="K3" i="7"/>
  <c r="K2" i="7"/>
  <c r="B2" i="7" a="1"/>
  <c r="F7" i="7" s="1"/>
  <c r="M9" i="6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S6" i="5"/>
  <c r="S5" i="5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I2" i="3" a="1"/>
  <c r="I2" i="3" s="1"/>
  <c r="J2" i="6" l="1" a="1"/>
  <c r="J2" i="6" s="1"/>
  <c r="E2" i="7"/>
  <c r="E4" i="7"/>
  <c r="E6" i="7"/>
  <c r="F2" i="7"/>
  <c r="F4" i="7"/>
  <c r="F6" i="7"/>
  <c r="G2" i="7"/>
  <c r="G4" i="7"/>
  <c r="G6" i="7"/>
  <c r="B4" i="7"/>
  <c r="D4" i="7"/>
  <c r="B5" i="7"/>
  <c r="D3" i="7"/>
  <c r="D5" i="7"/>
  <c r="D7" i="7"/>
  <c r="G5" i="7"/>
  <c r="C4" i="7"/>
  <c r="D6" i="7"/>
  <c r="E3" i="7"/>
  <c r="G3" i="7"/>
  <c r="G7" i="7"/>
  <c r="B2" i="7"/>
  <c r="B6" i="7"/>
  <c r="C2" i="7"/>
  <c r="C6" i="7"/>
  <c r="D2" i="7"/>
  <c r="B3" i="7"/>
  <c r="B7" i="7"/>
  <c r="C3" i="7"/>
  <c r="C5" i="7"/>
  <c r="C7" i="7"/>
  <c r="E5" i="7"/>
  <c r="E7" i="7"/>
  <c r="F3" i="7"/>
  <c r="F5" i="7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 s="1"/>
  <c r="H2" i="7" l="1" a="1"/>
  <c r="H2" i="7" s="1"/>
  <c r="K5" i="7" s="1" a="1"/>
  <c r="K5" i="7" s="1"/>
  <c r="J4" i="6"/>
  <c r="S4" i="5" a="1"/>
  <c r="S4" i="5" s="1"/>
  <c r="J3" i="6"/>
  <c r="J5" i="6"/>
  <c r="L4" i="6" s="1"/>
  <c r="J6" i="6"/>
  <c r="M7" i="6" s="1"/>
  <c r="M6" i="6"/>
  <c r="L3" i="6"/>
  <c r="M5" i="6" s="1"/>
  <c r="R19" i="5"/>
  <c r="R20" i="5" s="1"/>
  <c r="R21" i="5" s="1"/>
  <c r="H7" i="7" l="1"/>
  <c r="H5" i="7"/>
  <c r="H3" i="7"/>
  <c r="H4" i="7"/>
  <c r="H6" i="7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<sst xmlns="http://schemas.openxmlformats.org/spreadsheetml/2006/main" count="165" uniqueCount="111">
  <si>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</si>
  <si>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</si>
  <si>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</si>
  <si>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</si>
  <si>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</si>
  <si>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</si>
  <si>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</si>
  <si>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</si>
  <si>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</si>
  <si>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</si>
  <si>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</si>
  <si>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</si>
  <si>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</si>
  <si>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</si>
  <si>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</si>
  <si>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</si>
  <si>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</si>
  <si>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</si>
  <si>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</si>
  <si>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</si>
  <si>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</si>
  <si>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</si>
  <si>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</si>
  <si>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</si>
  <si>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</si>
  <si>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</si>
  <si>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</si>
  <si>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</si>
  <si>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</si>
  <si>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</si>
  <si>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</si>
  <si>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</si>
  <si>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</si>
  <si>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</si>
  <si>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</si>
  <si>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</si>
  <si>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</si>
  <si>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</si>
  <si>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</si>
  <si>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</si>
  <si>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</si>
  <si>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</si>
  <si>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</si>
  <si>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</si>
  <si>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</si>
  <si>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</si>
  <si>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</si>
  <si>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</si>
  <si>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</si>
  <si>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</si>
  <si>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</si>
  <si>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</si>
  <si>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</si>
  <si>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</si>
  <si>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</si>
  <si>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</si>
  <si>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</si>
  <si>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</si>
  <si>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</si>
  <si>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</si>
  <si>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</si>
  <si>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</si>
  <si>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</si>
  <si>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</si>
  <si>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</si>
  <si>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</si>
  <si>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</si>
  <si>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</si>
  <si>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</si>
  <si>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</si>
  <si>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</si>
  <si>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</si>
  <si>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</si>
  <si>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</si>
  <si>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</si>
  <si>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</si>
  <si>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</si>
  <si>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</si>
  <si>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</si>
  <si>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</si>
  <si>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</si>
  <si>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</si>
  <si>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</si>
  <si>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</si>
  <si>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</si>
  <si>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</si>
  <si>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</si>
  <si>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</si>
  <si>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</si>
  <si>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</si>
  <si>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</si>
  <si>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</si>
  <si>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</si>
  <si>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</si>
  <si>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</si>
  <si>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</si>
  <si>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</si>
  <si>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</si>
  <si>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</si>
  <si>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</si>
  <si>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</si>
  <si>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</si>
  <si>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</si>
  <si>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</si>
  <si>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</si>
  <si>
    <t>EST CID 1</t>
  </si>
  <si>
    <t>EST CID 2</t>
  </si>
  <si>
    <t>EST CID 3</t>
  </si>
  <si>
    <t>EST CID 4</t>
  </si>
  <si>
    <t>EST CID 5</t>
  </si>
  <si>
    <t>EST CID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</si>
</sst>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0" borderId="0" xfId="0" applyFont="1"/>
    <xf numFmtId="0" fontId="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activeCell="D19" sqref="D19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18">
        <v>7</v>
      </c>
      <c r="C2" s="18">
        <v>12</v>
      </c>
      <c r="D2" s="18">
        <v>20</v>
      </c>
      <c r="E2" s="18">
        <v>5</v>
      </c>
      <c r="F2" s="18">
        <v>-10</v>
      </c>
      <c r="G2" s="18">
        <v>15</v>
      </c>
      <c r="H2" s="18">
        <v>-7</v>
      </c>
      <c r="I2" s="15" cm="1">
        <f t="array" ref="I2:I18">MMULT(B2:H18,TRANSPOSE(B19:H19))</f>
        <v>8145</v>
      </c>
      <c r="J2" s="6"/>
      <c r="K2" s="6"/>
      <c r="N2" s="23" t="s">
        <v>5</v>
      </c>
      <c r="O2" s="3"/>
      <c r="P2" s="24" t="s">
        <v>15</v>
      </c>
      <c r="Q2" s="24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5">
        <v>131</v>
      </c>
      <c r="J3" s="6" t="s">
        <v>2</v>
      </c>
      <c r="K3" s="20">
        <v>100</v>
      </c>
      <c r="N3" s="23"/>
      <c r="O3" s="3"/>
      <c r="P3" s="24" t="s">
        <v>16</v>
      </c>
      <c r="Q3" s="24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5">
        <v>129</v>
      </c>
      <c r="J4" s="6" t="s">
        <v>2</v>
      </c>
      <c r="K4" s="20">
        <v>125</v>
      </c>
      <c r="N4" s="23"/>
      <c r="O4" s="3"/>
      <c r="P4" s="24" t="s">
        <v>17</v>
      </c>
      <c r="Q4" s="24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5">
        <v>207</v>
      </c>
      <c r="J5" s="6" t="s">
        <v>2</v>
      </c>
      <c r="K5" s="20">
        <v>75</v>
      </c>
      <c r="N5" s="23"/>
      <c r="O5" s="3"/>
      <c r="P5" s="24" t="s">
        <v>18</v>
      </c>
      <c r="Q5" s="24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5">
        <v>301</v>
      </c>
      <c r="J6" s="6" t="s">
        <v>2</v>
      </c>
      <c r="K6" s="20">
        <v>300</v>
      </c>
      <c r="N6" s="23"/>
      <c r="O6" s="3"/>
      <c r="P6" s="24" t="s">
        <v>19</v>
      </c>
      <c r="Q6" s="24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5">
        <v>25</v>
      </c>
      <c r="J7" s="6" t="s">
        <v>2</v>
      </c>
      <c r="K7" s="20">
        <v>0</v>
      </c>
      <c r="N7" s="23"/>
      <c r="O7" s="3"/>
      <c r="P7" s="24"/>
      <c r="Q7" s="24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5">
        <v>34</v>
      </c>
      <c r="J8" s="6" t="s">
        <v>1</v>
      </c>
      <c r="K8" s="20">
        <f>(1.3*$B$19+1.2*$C$19+0.5*$D$19+1.4*$E$19)/25</f>
        <v>34</v>
      </c>
      <c r="N8" s="23"/>
      <c r="O8" s="3"/>
      <c r="P8" s="24" t="s">
        <v>20</v>
      </c>
      <c r="Q8" s="24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5">
        <v>25</v>
      </c>
      <c r="J9" s="6" t="s">
        <v>1</v>
      </c>
      <c r="K9" s="20">
        <f>0.023*B19+0.034*C19+0.046*D19+0.023*E19 + 0.034*F19</f>
        <v>25</v>
      </c>
      <c r="N9" s="23"/>
      <c r="O9" s="3"/>
      <c r="P9" s="24" t="s">
        <v>21</v>
      </c>
      <c r="Q9" s="24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5">
        <v>0</v>
      </c>
      <c r="J10" s="6" t="s">
        <v>12</v>
      </c>
      <c r="K10" s="20">
        <v>200</v>
      </c>
      <c r="N10" s="23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5">
        <v>131</v>
      </c>
      <c r="J11" s="6" t="s">
        <v>12</v>
      </c>
      <c r="K11" s="20">
        <v>200</v>
      </c>
      <c r="N11" s="23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5">
        <v>129</v>
      </c>
      <c r="J12" s="6" t="s">
        <v>12</v>
      </c>
      <c r="K12" s="20">
        <v>190</v>
      </c>
      <c r="N12" s="23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5">
        <v>207</v>
      </c>
      <c r="J13" s="6" t="s">
        <v>12</v>
      </c>
      <c r="K13" s="20">
        <v>260</v>
      </c>
      <c r="N13" s="23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5">
        <v>301</v>
      </c>
      <c r="J14" s="6" t="s">
        <v>12</v>
      </c>
      <c r="K14" s="20">
        <v>600</v>
      </c>
      <c r="N14" s="23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5">
        <v>25</v>
      </c>
      <c r="J15" s="6" t="s">
        <v>12</v>
      </c>
      <c r="K15" s="20">
        <v>25</v>
      </c>
      <c r="N15" s="23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5">
        <v>1.53</v>
      </c>
      <c r="J16" s="6" t="s">
        <v>12</v>
      </c>
      <c r="K16" s="20">
        <v>2</v>
      </c>
      <c r="N16" s="23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5">
        <v>33.345000000000006</v>
      </c>
      <c r="J17" s="6" t="s">
        <v>12</v>
      </c>
      <c r="K17" s="20">
        <f>0.85*(50+(H19*H17))</f>
        <v>42.5</v>
      </c>
      <c r="N17" s="23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5">
        <v>33.345000000000006</v>
      </c>
      <c r="J18" s="6" t="s">
        <v>1</v>
      </c>
      <c r="K18" s="20">
        <f>B18*B19+C18*C19+D18*D19+E18*E19+F18*F19+G18*G19</f>
        <v>33.345000000000006</v>
      </c>
      <c r="N18" s="23"/>
      <c r="O18" s="3"/>
    </row>
    <row r="19" spans="1:15" ht="15.75" x14ac:dyDescent="0.25">
      <c r="B19" s="6">
        <v>131</v>
      </c>
      <c r="C19" s="6">
        <v>129</v>
      </c>
      <c r="D19" s="6">
        <v>207</v>
      </c>
      <c r="E19" s="6">
        <v>301</v>
      </c>
      <c r="F19" s="6">
        <v>34</v>
      </c>
      <c r="G19" s="6">
        <v>25</v>
      </c>
      <c r="H19" s="6">
        <v>0</v>
      </c>
      <c r="I19" s="6"/>
      <c r="J19" s="6"/>
      <c r="K19" s="6"/>
      <c r="N19" s="23"/>
      <c r="O19" s="3"/>
    </row>
    <row r="20" spans="1:15" x14ac:dyDescent="0.25">
      <c r="N20" s="23"/>
      <c r="O20" s="3"/>
    </row>
    <row r="21" spans="1:15" x14ac:dyDescent="0.25">
      <c r="N21" s="23"/>
      <c r="O21" s="3"/>
    </row>
    <row r="22" spans="1:15" ht="18.75" customHeight="1" x14ac:dyDescent="0.25">
      <c r="N22" s="23"/>
      <c r="O22" s="3"/>
    </row>
    <row r="23" spans="1:15" ht="18" customHeight="1" x14ac:dyDescent="0.25">
      <c r="N23" s="23" t="s">
        <v>4</v>
      </c>
      <c r="O23" s="4"/>
    </row>
    <row r="24" spans="1:15" ht="15.75" x14ac:dyDescent="0.25">
      <c r="B24" s="6"/>
      <c r="C24" s="6"/>
      <c r="D24" s="6"/>
      <c r="E24" s="6"/>
      <c r="N24" s="23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7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C11" sqref="C11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0"/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10"/>
      <c r="I1" s="10"/>
      <c r="J1" s="10"/>
      <c r="K1" s="2" t="s">
        <v>22</v>
      </c>
    </row>
    <row r="2" spans="1:11" ht="15.75" x14ac:dyDescent="0.25">
      <c r="A2" s="7" t="s">
        <v>46</v>
      </c>
      <c r="B2" s="21">
        <v>7</v>
      </c>
      <c r="C2" s="21">
        <v>10</v>
      </c>
      <c r="D2" s="11">
        <v>0</v>
      </c>
      <c r="E2" s="11">
        <v>0</v>
      </c>
      <c r="F2" s="11">
        <v>0</v>
      </c>
      <c r="G2" s="11">
        <v>0</v>
      </c>
      <c r="H2" s="13">
        <f t="array" ref="H2:H10">MMULT(B2:G10,TRANSPOSE(B11:G11))</f>
        <v>10674.999999999993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3">
        <v>450</v>
      </c>
      <c r="I3" t="s">
        <v>12</v>
      </c>
      <c r="J3" s="22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3">
        <v>700</v>
      </c>
      <c r="I4" t="s">
        <v>12</v>
      </c>
      <c r="J4" s="22">
        <v>700</v>
      </c>
      <c r="K4" t="b">
        <f>$H$10=$J$10</f>
        <v>0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3">
        <v>-3.637978807091713E-12</v>
      </c>
      <c r="I5" t="s">
        <v>2</v>
      </c>
      <c r="J5" s="22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3">
        <v>2.1827872842550278E-11</v>
      </c>
      <c r="I6" t="s">
        <v>2</v>
      </c>
      <c r="J6" s="22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3">
        <v>-977.7777777777851</v>
      </c>
      <c r="I7" t="s">
        <v>12</v>
      </c>
      <c r="J7" s="22">
        <v>0</v>
      </c>
      <c r="K7" t="b">
        <f>$H$5&gt;=$J$5</f>
        <v>0</v>
      </c>
    </row>
    <row r="8" spans="1:11" ht="15.75" x14ac:dyDescent="0.25">
      <c r="A8" s="7" t="s">
        <v>52</v>
      </c>
      <c r="B8">
        <v>0</v>
      </c>
      <c r="C8">
        <v>-12</v>
      </c>
      <c r="D8">
        <v>0</v>
      </c>
      <c r="E8">
        <v>10</v>
      </c>
      <c r="F8">
        <v>0</v>
      </c>
      <c r="G8">
        <v>8</v>
      </c>
      <c r="H8" s="13">
        <v>-2722.2222222222135</v>
      </c>
      <c r="I8" t="s">
        <v>12</v>
      </c>
      <c r="J8" s="22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3">
        <v>-2.8421709430404007E-14</v>
      </c>
      <c r="I9" t="s">
        <v>1</v>
      </c>
      <c r="J9" s="22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3">
        <v>1.7053025658242404E-13</v>
      </c>
      <c r="I10" t="s">
        <v>1</v>
      </c>
      <c r="J10" s="22">
        <v>0</v>
      </c>
      <c r="K10" t="b">
        <f>$H$8&lt;=$J$8</f>
        <v>1</v>
      </c>
    </row>
    <row r="11" spans="1:11" ht="15.75" x14ac:dyDescent="0.25">
      <c r="A11" s="7"/>
      <c r="B11">
        <v>275.00000000000205</v>
      </c>
      <c r="C11">
        <v>874.99999999999784</v>
      </c>
      <c r="D11">
        <v>61.111111111111619</v>
      </c>
      <c r="E11">
        <v>388.8888888888884</v>
      </c>
      <c r="F11">
        <v>213.88888888889039</v>
      </c>
      <c r="G11">
        <v>486.11111111110961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0.31428571428571739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0.28571428571428609</v>
      </c>
    </row>
    <row r="15" spans="1:11" ht="15.75" x14ac:dyDescent="0.25">
      <c r="A15" s="7" t="s">
        <v>57</v>
      </c>
      <c r="B15">
        <f>E11/G11</f>
        <v>0.80000000000000149</v>
      </c>
    </row>
  </sheetData>
  <conditionalFormatting sqref="B2:G11">
    <cfRule type="cellIs" dxfId="6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zoomScale="85" zoomScaleNormal="85" workbookViewId="0">
      <selection activeCell="H11" sqref="H11"/>
    </sheetView>
  </sheetViews>
  <sheetFormatPr defaultRowHeight="15" x14ac:dyDescent="0.25"/>
  <cols>
    <col min="1" max="1" width="26.140625" customWidth="1"/>
    <col min="2" max="2" width="8.42578125" customWidth="1"/>
    <col min="18" max="18" width="18.1406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21">
        <v>-1</v>
      </c>
      <c r="C2" s="21">
        <v>-3</v>
      </c>
      <c r="D2" s="21">
        <v>1</v>
      </c>
      <c r="E2" s="21">
        <v>-3.1</v>
      </c>
      <c r="F2" s="21">
        <v>-2.5</v>
      </c>
      <c r="G2" s="21">
        <v>1</v>
      </c>
      <c r="H2" s="21">
        <v>-1.5</v>
      </c>
      <c r="I2" s="21">
        <v>1.5</v>
      </c>
      <c r="J2" s="21">
        <v>1</v>
      </c>
      <c r="K2" s="21">
        <v>1.8</v>
      </c>
      <c r="L2" s="21">
        <v>1.8</v>
      </c>
      <c r="M2" s="21">
        <v>1</v>
      </c>
      <c r="N2" s="21">
        <v>5</v>
      </c>
      <c r="O2" s="21">
        <v>2.8</v>
      </c>
      <c r="P2" s="13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3">
        <v>0</v>
      </c>
      <c r="Q3" t="s">
        <v>12</v>
      </c>
      <c r="R3" s="22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3">
        <v>0</v>
      </c>
      <c r="Q4" t="s">
        <v>12</v>
      </c>
      <c r="R4" s="22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3">
        <v>0</v>
      </c>
      <c r="Q5" t="s">
        <v>12</v>
      </c>
      <c r="R5" s="22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3">
        <v>0</v>
      </c>
      <c r="Q6" t="s">
        <v>12</v>
      </c>
      <c r="R6" s="22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0</v>
      </c>
      <c r="Q7" t="s">
        <v>12</v>
      </c>
      <c r="R7" s="22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0</v>
      </c>
      <c r="Q8" s="12" t="s">
        <v>12</v>
      </c>
      <c r="R8" s="22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3">
        <v>0</v>
      </c>
      <c r="Q9" s="12" t="s">
        <v>12</v>
      </c>
      <c r="R9" s="22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3">
        <v>0</v>
      </c>
      <c r="Q10" s="12" t="s">
        <v>12</v>
      </c>
      <c r="R10" s="22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3">
        <v>0</v>
      </c>
      <c r="Q11" s="12" t="s">
        <v>12</v>
      </c>
      <c r="R11" s="22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 s="12" t="s">
        <v>12</v>
      </c>
      <c r="R12" s="2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3">
        <v>1</v>
      </c>
      <c r="Q13" t="s">
        <v>12</v>
      </c>
      <c r="R13" s="22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3">
        <v>1</v>
      </c>
      <c r="Q14" t="s">
        <v>12</v>
      </c>
      <c r="R14" s="22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3">
        <v>1</v>
      </c>
      <c r="Q15" t="s">
        <v>12</v>
      </c>
      <c r="R15" s="22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3">
        <v>1</v>
      </c>
      <c r="Q16" t="s">
        <v>12</v>
      </c>
      <c r="R16" s="22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3">
        <v>0</v>
      </c>
      <c r="Q17" s="12" t="s">
        <v>12</v>
      </c>
      <c r="R17" s="22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3">
        <v>0</v>
      </c>
      <c r="Q18" t="s">
        <v>12</v>
      </c>
      <c r="R18" s="22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3">
        <v>-1.5</v>
      </c>
      <c r="Q19" t="s">
        <v>12</v>
      </c>
      <c r="R19" s="22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3">
        <v>-5.0999999999999996</v>
      </c>
      <c r="Q20" t="s">
        <v>12</v>
      </c>
      <c r="R20" s="22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3">
        <v>-12.899999999999999</v>
      </c>
      <c r="Q21" t="s">
        <v>12</v>
      </c>
      <c r="R21" s="14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8" type="noConversion"/>
  <conditionalFormatting sqref="B3:O21">
    <cfRule type="cellIs" dxfId="5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>
      <selection activeCell="H13" sqref="H13"/>
    </sheetView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16">
        <f t="shared" ref="B2:I2" si="0">SUM(B3:B5)</f>
        <v>27</v>
      </c>
      <c r="C2" s="16">
        <f t="shared" si="0"/>
        <v>25</v>
      </c>
      <c r="D2" s="16">
        <f t="shared" si="0"/>
        <v>43</v>
      </c>
      <c r="E2" s="16">
        <f t="shared" si="0"/>
        <v>27</v>
      </c>
      <c r="F2" s="16">
        <f t="shared" si="0"/>
        <v>30</v>
      </c>
      <c r="G2" s="16">
        <f t="shared" si="0"/>
        <v>29</v>
      </c>
      <c r="H2" s="16">
        <f t="shared" si="0"/>
        <v>40</v>
      </c>
      <c r="I2" s="16">
        <f t="shared" si="0"/>
        <v>30</v>
      </c>
      <c r="J2" s="15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5">
        <v>48</v>
      </c>
      <c r="K3" t="s">
        <v>12</v>
      </c>
      <c r="L3" s="20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5">
        <v>56</v>
      </c>
      <c r="K4" t="s">
        <v>12</v>
      </c>
      <c r="L4" s="20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5">
        <v>63</v>
      </c>
      <c r="L5" s="20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5">
        <v>5</v>
      </c>
      <c r="K6" s="6" t="s">
        <v>1</v>
      </c>
      <c r="L6" s="20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5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5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5"/>
      <c r="K9" s="6"/>
      <c r="M9">
        <f>{0;0;2;100;0;FALSE;TRUE;0.075;0;0;FALSE;30}</f>
        <v>0</v>
      </c>
    </row>
  </sheetData>
  <conditionalFormatting sqref="A6:I9">
    <cfRule type="cellIs" dxfId="4" priority="1" operator="equal">
      <formula>0</formula>
    </cfRule>
  </conditionalFormatting>
  <conditionalFormatting sqref="B2:I2">
    <cfRule type="cellIs" dxfId="3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EC7E-870E-4CD8-BCE8-9BFD3632A58A}">
  <dimension ref="A1:T8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7" width="11.5703125" bestFit="1" customWidth="1"/>
    <col min="8" max="8" width="11" customWidth="1"/>
    <col min="10" max="10" width="8.140625" customWidth="1"/>
    <col min="11" max="11" width="12.42578125" bestFit="1" customWidth="1"/>
  </cols>
  <sheetData>
    <row r="1" spans="1:20" ht="18.75" x14ac:dyDescent="0.25">
      <c r="A1" s="1"/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/>
      <c r="I1" s="2"/>
      <c r="J1" s="1"/>
      <c r="K1" s="2" t="s">
        <v>22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8.75" x14ac:dyDescent="0.3">
      <c r="A2" s="17">
        <v>1</v>
      </c>
      <c r="B2" s="16">
        <f t="array" ref="B2:G7">IF(TRANSPOSE(O2:T7) &lt;= 15,1,0)</f>
        <v>1</v>
      </c>
      <c r="C2" s="16">
        <v>0</v>
      </c>
      <c r="D2" s="16">
        <v>1</v>
      </c>
      <c r="E2" s="16">
        <v>0</v>
      </c>
      <c r="F2" s="16">
        <v>1</v>
      </c>
      <c r="G2" s="16">
        <v>0</v>
      </c>
      <c r="H2" s="15">
        <f t="array" ref="H2:H7">MMULT(B2:G7,TRANSPOSE(B8:G8))</f>
        <v>1</v>
      </c>
      <c r="I2" s="19" t="s">
        <v>2</v>
      </c>
      <c r="J2" s="20">
        <v>1</v>
      </c>
      <c r="K2" t="e">
        <f ca="1">_xludf.MIN($J$8)</f>
        <v>#NAME?</v>
      </c>
      <c r="N2" s="17">
        <v>1</v>
      </c>
      <c r="O2" s="6">
        <v>0</v>
      </c>
      <c r="P2" s="6">
        <v>23</v>
      </c>
      <c r="Q2" s="6">
        <v>14</v>
      </c>
      <c r="R2" s="6">
        <v>18</v>
      </c>
      <c r="S2" s="6">
        <v>10</v>
      </c>
      <c r="T2" s="6">
        <v>32</v>
      </c>
    </row>
    <row r="3" spans="1:20" ht="18.75" x14ac:dyDescent="0.3">
      <c r="A3" s="17">
        <v>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15">
        <v>1</v>
      </c>
      <c r="I3" s="19" t="s">
        <v>2</v>
      </c>
      <c r="J3" s="20">
        <v>1</v>
      </c>
      <c r="K3">
        <f>COUNT($B$8:$G$8)</f>
        <v>6</v>
      </c>
      <c r="L3" s="14"/>
      <c r="N3" s="17">
        <v>2</v>
      </c>
      <c r="O3" s="6">
        <v>23</v>
      </c>
      <c r="P3" s="6">
        <v>0</v>
      </c>
      <c r="Q3" s="6">
        <v>24</v>
      </c>
      <c r="R3" s="6">
        <v>13</v>
      </c>
      <c r="S3" s="6">
        <v>22</v>
      </c>
      <c r="T3" s="6">
        <v>11</v>
      </c>
    </row>
    <row r="4" spans="1:20" ht="18.75" x14ac:dyDescent="0.3">
      <c r="A4" s="17">
        <v>3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15">
        <v>1</v>
      </c>
      <c r="I4" s="19" t="s">
        <v>2</v>
      </c>
      <c r="J4" s="20">
        <v>1</v>
      </c>
      <c r="K4" t="b">
        <f t="array" ref="K4">($B$8:$G$8=0)+($B$8:$G$8=1)=1</f>
        <v>1</v>
      </c>
      <c r="L4" s="14"/>
      <c r="N4" s="17">
        <v>3</v>
      </c>
      <c r="O4" s="6">
        <v>14</v>
      </c>
      <c r="P4" s="6">
        <v>24</v>
      </c>
      <c r="Q4" s="6">
        <v>0</v>
      </c>
      <c r="R4" s="6">
        <v>60</v>
      </c>
      <c r="S4" s="6">
        <v>19</v>
      </c>
      <c r="T4" s="6">
        <v>20</v>
      </c>
    </row>
    <row r="5" spans="1:20" ht="18.75" x14ac:dyDescent="0.3">
      <c r="A5" s="17">
        <v>4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15">
        <v>1</v>
      </c>
      <c r="I5" s="19" t="s">
        <v>2</v>
      </c>
      <c r="J5" s="20">
        <v>1</v>
      </c>
      <c r="K5" t="b">
        <f t="array" ref="K5">$H$2:$H$7&gt;=$J$2:$J$7</f>
        <v>1</v>
      </c>
      <c r="L5" s="14"/>
      <c r="N5" s="17">
        <v>4</v>
      </c>
      <c r="O5" s="6">
        <v>18</v>
      </c>
      <c r="P5" s="6">
        <v>13</v>
      </c>
      <c r="Q5" s="6">
        <v>60</v>
      </c>
      <c r="R5" s="6">
        <v>0</v>
      </c>
      <c r="S5" s="6">
        <v>55</v>
      </c>
      <c r="T5" s="6">
        <v>17</v>
      </c>
    </row>
    <row r="6" spans="1:20" ht="18.75" x14ac:dyDescent="0.3">
      <c r="A6" s="17">
        <v>5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15">
        <v>1</v>
      </c>
      <c r="I6" s="19" t="s">
        <v>2</v>
      </c>
      <c r="J6" s="20">
        <v>1</v>
      </c>
      <c r="K6">
        <f>{32767;32767;0.000001;0.01;TRUE;FALSE;TRUE;1;1;1;0.0001;TRUE}</f>
        <v>32767</v>
      </c>
      <c r="L6" s="14"/>
      <c r="N6" s="17">
        <v>5</v>
      </c>
      <c r="O6" s="6">
        <v>10</v>
      </c>
      <c r="P6" s="6">
        <v>22</v>
      </c>
      <c r="Q6" s="6">
        <v>19</v>
      </c>
      <c r="R6" s="6">
        <v>55</v>
      </c>
      <c r="S6" s="6">
        <v>0</v>
      </c>
      <c r="T6" s="6">
        <v>12</v>
      </c>
    </row>
    <row r="7" spans="1:20" ht="18.75" x14ac:dyDescent="0.3">
      <c r="A7" s="17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15">
        <v>1</v>
      </c>
      <c r="I7" s="19" t="s">
        <v>2</v>
      </c>
      <c r="J7" s="20">
        <v>1</v>
      </c>
      <c r="K7">
        <f>{0;0;2;100;0;FALSE;TRUE;0.075;0;0;FALSE;30}</f>
        <v>0</v>
      </c>
      <c r="N7" s="17">
        <v>6</v>
      </c>
      <c r="O7" s="6">
        <v>32</v>
      </c>
      <c r="P7" s="6">
        <v>11</v>
      </c>
      <c r="Q7" s="6">
        <v>20</v>
      </c>
      <c r="R7" s="6">
        <v>17</v>
      </c>
      <c r="S7" s="6">
        <v>12</v>
      </c>
      <c r="T7" s="6">
        <v>0</v>
      </c>
    </row>
    <row r="8" spans="1:20" ht="15.75" x14ac:dyDescent="0.25">
      <c r="A8" s="6"/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/>
      <c r="I8" s="19" t="s">
        <v>1</v>
      </c>
      <c r="J8" s="20">
        <f>SUM(B8:G8)</f>
        <v>2</v>
      </c>
    </row>
  </sheetData>
  <conditionalFormatting sqref="B2:G7 A8:I8">
    <cfRule type="cellIs" dxfId="2" priority="2" operator="equal">
      <formula>0</formula>
    </cfRule>
  </conditionalFormatting>
  <conditionalFormatting sqref="B2:I2 H3:I7">
    <cfRule type="cellIs" dxfId="1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2.3A - 4</vt:lpstr>
      <vt:lpstr>2.3E - 8</vt:lpstr>
      <vt:lpstr>2.3C - 3</vt:lpstr>
      <vt:lpstr>9.1A - 7</vt:lpstr>
      <vt:lpstr>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2024-08-06T02:26:08Z</dcterms:modified>
</cp:coreProperties>
</file>