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15949688-396A-4502-AED0-E947402D46B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.3A - 4" sheetId="3" r:id="rId1"/>
    <sheet name="2.3G - 3" sheetId="8" r:id="rId2"/>
    <sheet name="2.3E - 8" sheetId="4" r:id="rId3"/>
    <sheet name="2.3C - 3" sheetId="5" r:id="rId4"/>
    <sheet name="9.1A - 7" sheetId="6" r:id="rId5"/>
    <sheet name="9.1B - 3" sheetId="7" r:id="rId6"/>
  </sheets>
  <definedNames>
    <definedName name="solver_adj" localSheetId="0" hidden="1">'2.3A - 4'!$B$19:$H$19</definedName>
    <definedName name="solver_adj" localSheetId="3" hidden="1">'2.3C - 3'!$B$22:$O$22</definedName>
    <definedName name="solver_adj" localSheetId="2" hidden="1">'2.3E - 8'!$B$11:$G$11</definedName>
    <definedName name="solver_adj" localSheetId="1" hidden="1">'2.3G - 3'!$B$11:$E$11</definedName>
    <definedName name="solver_adj" localSheetId="4" hidden="1">'9.1A - 7'!$B$7:$I$7</definedName>
    <definedName name="solver_adj" localSheetId="5" hidden="1">'9.1B - 3'!$B$8:$G$8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3" hidden="1">1</definedName>
    <definedName name="solver_drv" localSheetId="2" hidden="1">2</definedName>
    <definedName name="solver_drv" localSheetId="1" hidden="1">1</definedName>
    <definedName name="solver_drv" localSheetId="4" hidden="1">1</definedName>
    <definedName name="solver_drv" localSheetId="5" hidden="1">1</definedName>
    <definedName name="solver_eng" localSheetId="0" hidden="1">2</definedName>
    <definedName name="solver_eng" localSheetId="3" hidden="1">2</definedName>
    <definedName name="solver_eng" localSheetId="2" hidden="1">2</definedName>
    <definedName name="solver_eng" localSheetId="1" hidden="1">2</definedName>
    <definedName name="solver_eng" localSheetId="4" hidden="1">2</definedName>
    <definedName name="solver_eng" localSheetId="5" hidden="1">2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4" hidden="1">2147483647</definedName>
    <definedName name="solver_itr" localSheetId="5" hidden="1">2147483647</definedName>
    <definedName name="solver_lhs1" localSheetId="0" hidden="1">'2.3A - 4'!$B$19:$E$19</definedName>
    <definedName name="solver_lhs1" localSheetId="3" hidden="1">'2.3C - 3'!$P$3:$P$21</definedName>
    <definedName name="solver_lhs1" localSheetId="2" hidden="1">'2.3E - 8'!$H$10</definedName>
    <definedName name="solver_lhs1" localSheetId="1" hidden="1">'2.3G - 3'!$F$10</definedName>
    <definedName name="solver_lhs1" localSheetId="4" hidden="1">'9.1A - 7'!$J$3</definedName>
    <definedName name="solver_lhs1" localSheetId="5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2" hidden="1">'2.3E - 8'!$H$3</definedName>
    <definedName name="solver_lhs2" localSheetId="1" hidden="1">'2.3G - 3'!$B$11:$E$11</definedName>
    <definedName name="solver_lhs2" localSheetId="4" hidden="1">'9.1A - 7'!$B$7:$I$7</definedName>
    <definedName name="solver_lhs2" localSheetId="5" hidden="1">'9.1B - 3'!$H$2:$H$7</definedName>
    <definedName name="solver_lhs3" localSheetId="0" hidden="1">'2.3A - 4'!$B$19:$H$19</definedName>
    <definedName name="solver_lhs3" localSheetId="2" hidden="1">'2.3E - 8'!$H$4</definedName>
    <definedName name="solver_lhs3" localSheetId="1" hidden="1">'2.3G - 3'!$F$2</definedName>
    <definedName name="solver_lhs3" localSheetId="4" hidden="1">'9.1A - 7'!$J$4</definedName>
    <definedName name="solver_lhs4" localSheetId="0" hidden="1">'2.3A - 4'!$F$19</definedName>
    <definedName name="solver_lhs4" localSheetId="2" hidden="1">'2.3E - 8'!$H$5</definedName>
    <definedName name="solver_lhs4" localSheetId="1" hidden="1">'2.3G - 3'!$F$6:$F$9</definedName>
    <definedName name="solver_lhs4" localSheetId="4" hidden="1">'9.1A - 7'!$J$6</definedName>
    <definedName name="solver_lhs5" localSheetId="0" hidden="1">'2.3A - 4'!$G$19</definedName>
    <definedName name="solver_lhs5" localSheetId="2" hidden="1">'2.3E - 8'!$H$6</definedName>
    <definedName name="solver_lhs5" localSheetId="1" hidden="1">'2.3G - 3'!$F$6:$F$9</definedName>
    <definedName name="solver_lhs6" localSheetId="0" hidden="1">'2.3A - 4'!$G$19</definedName>
    <definedName name="solver_lhs6" localSheetId="2" hidden="1">'2.3E - 8'!$H$7</definedName>
    <definedName name="solver_lhs7" localSheetId="0" hidden="1">'2.3A - 4'!$G$19</definedName>
    <definedName name="solver_lhs7" localSheetId="2" hidden="1">'2.3E - 8'!$H$8</definedName>
    <definedName name="solver_lhs8" localSheetId="0" hidden="1">'2.3A - 4'!$H$19</definedName>
    <definedName name="solver_lhs8" localSheetId="2" hidden="1">'2.3E - 8'!$H$9</definedName>
    <definedName name="solver_lhs9" localSheetId="0" hidden="1">'2.3A - 4'!$I$16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5" hidden="1">2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um" localSheetId="0" hidden="1">10</definedName>
    <definedName name="solver_num" localSheetId="3" hidden="1">1</definedName>
    <definedName name="solver_num" localSheetId="2" hidden="1">8</definedName>
    <definedName name="solver_num" localSheetId="1" hidden="1">4</definedName>
    <definedName name="solver_num" localSheetId="4" hidden="1">4</definedName>
    <definedName name="solver_num" localSheetId="5" hidden="1">2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4" hidden="1">1</definedName>
    <definedName name="solver_nwt" localSheetId="5" hidden="1">1</definedName>
    <definedName name="solver_opt" localSheetId="0" hidden="1">'2.3A - 4'!$I$2</definedName>
    <definedName name="solver_opt" localSheetId="3" hidden="1">'2.3C - 3'!$R$21</definedName>
    <definedName name="solver_opt" localSheetId="2" hidden="1">'2.3E - 8'!$H$2</definedName>
    <definedName name="solver_opt" localSheetId="1" hidden="1">'2.3G - 3'!$F$2</definedName>
    <definedName name="solver_opt" localSheetId="4" hidden="1">'9.1A - 7'!$J$2</definedName>
    <definedName name="solver_opt" localSheetId="5" hidden="1">'9.1B - 3'!$J$8</definedName>
    <definedName name="solver_pre" localSheetId="0" hidden="1">0.0000001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3" hidden="1">1</definedName>
    <definedName name="solver_rbv" localSheetId="2" hidden="1">2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el1" localSheetId="0" hidden="1">3</definedName>
    <definedName name="solver_rel1" localSheetId="3" hidden="1">1</definedName>
    <definedName name="solver_rel1" localSheetId="2" hidden="1">2</definedName>
    <definedName name="solver_rel1" localSheetId="1" hidden="1">1</definedName>
    <definedName name="solver_rel1" localSheetId="4" hidden="1">1</definedName>
    <definedName name="solver_rel1" localSheetId="5" hidden="1">5</definedName>
    <definedName name="solver_rel10" localSheetId="0" hidden="1">1</definedName>
    <definedName name="solver_rel2" localSheetId="0" hidden="1">1</definedName>
    <definedName name="solver_rel2" localSheetId="2" hidden="1">1</definedName>
    <definedName name="solver_rel2" localSheetId="1" hidden="1">4</definedName>
    <definedName name="solver_rel2" localSheetId="4" hidden="1">5</definedName>
    <definedName name="solver_rel2" localSheetId="5" hidden="1">3</definedName>
    <definedName name="solver_rel3" localSheetId="0" hidden="1">4</definedName>
    <definedName name="solver_rel3" localSheetId="2" hidden="1">1</definedName>
    <definedName name="solver_rel3" localSheetId="1" hidden="1">1</definedName>
    <definedName name="solver_rel3" localSheetId="4" hidden="1">1</definedName>
    <definedName name="solver_rel4" localSheetId="0" hidden="1">2</definedName>
    <definedName name="solver_rel4" localSheetId="2" hidden="1">3</definedName>
    <definedName name="solver_rel4" localSheetId="1" hidden="1">3</definedName>
    <definedName name="solver_rel4" localSheetId="4" hidden="1">2</definedName>
    <definedName name="solver_rel5" localSheetId="0" hidden="1">1</definedName>
    <definedName name="solver_rel5" localSheetId="2" hidden="1">3</definedName>
    <definedName name="solver_rel5" localSheetId="1" hidden="1">3</definedName>
    <definedName name="solver_rel6" localSheetId="0" hidden="1">2</definedName>
    <definedName name="solver_rel6" localSheetId="2" hidden="1">1</definedName>
    <definedName name="solver_rel7" localSheetId="0" hidden="1">3</definedName>
    <definedName name="solver_rel7" localSheetId="2" hidden="1">1</definedName>
    <definedName name="solver_rel8" localSheetId="0" hidden="1">1</definedName>
    <definedName name="solver_rel8" localSheetId="2" hidden="1">2</definedName>
    <definedName name="solver_rel9" localSheetId="0" hidden="1">1</definedName>
    <definedName name="solver_rhs1" localSheetId="0" hidden="1">'2.3A - 4'!$K$3:$K$6</definedName>
    <definedName name="solver_rhs1" localSheetId="3" hidden="1">'2.3C - 3'!$R$3:$R$21</definedName>
    <definedName name="solver_rhs1" localSheetId="2" hidden="1">'2.3E - 8'!$J$10</definedName>
    <definedName name="solver_rhs1" localSheetId="1" hidden="1">'2.3G - 3'!$H$10</definedName>
    <definedName name="solver_rhs1" localSheetId="4" hidden="1">'9.1A - 7'!$L$3</definedName>
    <definedName name="solver_rhs1" localSheetId="5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2" hidden="1">'2.3E - 8'!$J$3</definedName>
    <definedName name="solver_rhs2" localSheetId="1" hidden="1">"número inteiro"</definedName>
    <definedName name="solver_rhs2" localSheetId="4" hidden="1">"binário"</definedName>
    <definedName name="solver_rhs2" localSheetId="5" hidden="1">'9.1B - 3'!$J$2:$J$7</definedName>
    <definedName name="solver_rhs3" localSheetId="0" hidden="1">"número inteiro"</definedName>
    <definedName name="solver_rhs3" localSheetId="2" hidden="1">'2.3E - 8'!$J$4</definedName>
    <definedName name="solver_rhs3" localSheetId="1" hidden="1">'2.3G - 3'!$H$2</definedName>
    <definedName name="solver_rhs3" localSheetId="4" hidden="1">'9.1A - 7'!$L$4</definedName>
    <definedName name="solver_rhs4" localSheetId="0" hidden="1">'2.3A - 4'!$K$8</definedName>
    <definedName name="solver_rhs4" localSheetId="2" hidden="1">'2.3E - 8'!$J$5</definedName>
    <definedName name="solver_rhs4" localSheetId="1" hidden="1">'2.3G - 3'!$H$6:$H$9</definedName>
    <definedName name="solver_rhs4" localSheetId="4" hidden="1">'9.1A - 7'!$L$6</definedName>
    <definedName name="solver_rhs5" localSheetId="0" hidden="1">'2.3A - 4'!$K$15</definedName>
    <definedName name="solver_rhs5" localSheetId="2" hidden="1">'2.3E - 8'!$J$6</definedName>
    <definedName name="solver_rhs5" localSheetId="1" hidden="1">0</definedName>
    <definedName name="solver_rhs6" localSheetId="0" hidden="1">'2.3A - 4'!$K$9</definedName>
    <definedName name="solver_rhs6" localSheetId="2" hidden="1">'2.3E - 8'!$J$7</definedName>
    <definedName name="solver_rhs7" localSheetId="0" hidden="1">'2.3A - 4'!$K$7</definedName>
    <definedName name="solver_rhs7" localSheetId="2" hidden="1">'2.3E - 8'!$J$8</definedName>
    <definedName name="solver_rhs8" localSheetId="0" hidden="1">'2.3A - 4'!$K$10</definedName>
    <definedName name="solver_rhs8" localSheetId="2" hidden="1">'2.3E - 8'!$J$9</definedName>
    <definedName name="solver_rhs9" localSheetId="0" hidden="1">'2.3A - 4'!$K$16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3" hidden="1">1</definedName>
    <definedName name="solver_scl" localSheetId="2" hidden="1">2</definedName>
    <definedName name="solver_scl" localSheetId="1" hidden="1">1</definedName>
    <definedName name="solver_scl" localSheetId="4" hidden="1">1</definedName>
    <definedName name="solver_scl" localSheetId="5" hidden="1">1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4" hidden="1">2147483647</definedName>
    <definedName name="solver_tim" localSheetId="5" hidden="1">2147483647</definedName>
    <definedName name="solver_tol" localSheetId="0" hidden="1">0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2</definedName>
    <definedName name="solver_typ" localSheetId="4" hidden="1">1</definedName>
    <definedName name="solver_typ" localSheetId="5" hidden="1">2</definedName>
    <definedName name="solver_val" localSheetId="0" hidden="1">8290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4" hidden="1">3</definedName>
    <definedName name="solver_ver" localSheetId="5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8" l="1"/>
  <c r="H8" i="8"/>
  <c r="H7" i="8"/>
  <c r="H6" i="8"/>
  <c r="I9" i="8"/>
  <c r="I8" i="8"/>
  <c r="I7" i="8" a="1"/>
  <c r="I4" i="8" a="1"/>
  <c r="I4" i="8" s="1"/>
  <c r="I3" i="8"/>
  <c r="I2" i="8"/>
  <c r="H10" i="8"/>
  <c r="E9" i="8"/>
  <c r="C7" i="8"/>
  <c r="B6" i="8"/>
  <c r="H4" i="8"/>
  <c r="F2" i="8" a="1"/>
  <c r="F10" i="8" s="1"/>
  <c r="I5" i="8" s="1"/>
  <c r="K9" i="3"/>
  <c r="R9" i="3" s="1"/>
  <c r="K17" i="3"/>
  <c r="K8" i="3"/>
  <c r="R7" i="3" s="1"/>
  <c r="K18" i="3"/>
  <c r="J8" i="7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S6" i="5"/>
  <c r="S5" i="5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I2" i="3" a="1"/>
  <c r="I2" i="3" s="1"/>
  <c r="F3" i="8" l="1"/>
  <c r="F4" i="8"/>
  <c r="F2" i="8"/>
  <c r="I6" i="8" s="1"/>
  <c r="F5" i="8"/>
  <c r="F6" i="8"/>
  <c r="I7" i="8" s="1"/>
  <c r="F7" i="8"/>
  <c r="F8" i="8"/>
  <c r="F9" i="8"/>
  <c r="J2" i="6" a="1"/>
  <c r="J2" i="6" s="1"/>
  <c r="E2" i="7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B6" i="7"/>
  <c r="C2" i="7"/>
  <c r="C6" i="7"/>
  <c r="D2" i="7"/>
  <c r="B3" i="7"/>
  <c r="B7" i="7"/>
  <c r="C3" i="7"/>
  <c r="C5" i="7"/>
  <c r="C7" i="7"/>
  <c r="E5" i="7"/>
  <c r="E7" i="7"/>
  <c r="F3" i="7"/>
  <c r="F5" i="7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H2" i="7" l="1" a="1"/>
  <c r="H2" i="7" s="1"/>
  <c r="K5" i="7" s="1" a="1"/>
  <c r="K5" i="7" s="1"/>
  <c r="J4" i="6"/>
  <c r="S4" i="5" a="1"/>
  <c r="S4" i="5" s="1"/>
  <c r="J3" i="6"/>
  <c r="J5" i="6"/>
  <c r="L4" i="6" s="1"/>
  <c r="J6" i="6"/>
  <c r="M7" i="6" s="1"/>
  <c r="M6" i="6"/>
  <c r="L3" i="6"/>
  <c r="M5" i="6" s="1"/>
  <c r="R19" i="5"/>
  <c r="R20" i="5" s="1"/>
  <c r="R21" i="5" s="1"/>
  <c r="H7" i="7" l="1"/>
  <c r="H5" i="7"/>
  <c r="H3" i="7"/>
  <c r="H4" i="7"/>
  <c r="H6" i="7"/>
  <c r="I18" i="3"/>
  <c r="I17" i="3"/>
  <c r="I16" i="3"/>
  <c r="R12" i="3" s="1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<sst xmlns="http://schemas.openxmlformats.org/spreadsheetml/2006/main" count="188" uniqueCount="124">
  <si>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</si>
  <si>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</si>
  <si>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</si>
  <si>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</si>
  <si>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</si>
  <si>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</si>
  <si>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</si>
  <si>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</si>
  <si>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</si>
  <si>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</si>
  <si>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</si>
  <si>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</si>
  <si>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</si>
  <si>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</si>
  <si>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</si>
  <si>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</si>
  <si>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</si>
  <si>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</si>
  <si>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</si>
  <si>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</si>
  <si>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</si>
  <si>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</si>
  <si>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</si>
  <si>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</si>
  <si>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</si>
  <si>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</si>
  <si>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</si>
  <si>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</si>
  <si>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</si>
  <si>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</si>
  <si>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</si>
  <si>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</si>
  <si>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</si>
  <si>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</si>
  <si>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</si>
  <si>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</si>
  <si>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</si>
  <si>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</si>
  <si>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</si>
  <si>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</si>
  <si>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</si>
  <si>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</si>
  <si>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</si>
  <si>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</si>
  <si>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</si>
  <si>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</si>
  <si>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</si>
  <si>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</si>
  <si>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</si>
  <si>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</si>
  <si>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</si>
  <si>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</si>
  <si>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</si>
  <si>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</si>
  <si>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</si>
  <si>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</si>
  <si>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</si>
  <si>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</si>
  <si>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</si>
  <si>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</si>
  <si>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</si>
  <si>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</si>
  <si>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</si>
  <si>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</si>
  <si>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</si>
  <si>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</si>
  <si>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</si>
  <si>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</si>
  <si>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</si>
  <si>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</si>
  <si>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</si>
  <si>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</si>
  <si>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</si>
  <si>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</si>
  <si>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</si>
  <si>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</si>
  <si>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</si>
  <si>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</si>
  <si>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</si>
  <si>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</si>
  <si>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</si>
  <si>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</si>
  <si>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</si>
  <si>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</si>
  <si>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</si>
  <si>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</si>
  <si>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</si>
  <si>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</si>
  <si>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</si>
  <si>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</si>
  <si>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</si>
  <si>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</si>
  <si>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</si>
  <si>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</si>
  <si>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</si>
  <si>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</si>
  <si>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</si>
  <si>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</si>
  <si>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</si>
  <si>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</si>
  <si>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</si>
  <si>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</si>
  <si>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</si>
  <si>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</si>
  <si>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</si>
  <si>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</si>
  <si>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</si>
  <si>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</si>
  <si>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</si>
  <si>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</si>
  <si>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</si>
  <si>
    <t>RDV</t>
  </si>
  <si>
    <t>CAF</t>
  </si>
  <si>
    <t>SPA</t>
  </si>
  <si>
    <t>ISG</t>
  </si>
  <si>
    <t>VALOR ANUNCIO</t>
  </si>
  <si>
    <t>URBANA</t>
  </si>
  <si>
    <t>SUBURBANA</t>
  </si>
  <si>
    <t>RURAL</t>
  </si>
  <si>
    <t>MIN VOTOS RDV</t>
  </si>
  <si>
    <t>MIN VOTOS CAF</t>
  </si>
  <si>
    <t>MIN VOTOS SPA</t>
  </si>
  <si>
    <t>MIN VOTOS ISG</t>
  </si>
  <si>
    <t>TOTAL DE ANUNCIOS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</si>
</sst>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0" borderId="0" xfId="0" applyFont="1"/>
    <xf numFmtId="0" fontId="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N23" sqref="N23:N24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8">
        <v>7</v>
      </c>
      <c r="C2" s="18">
        <v>12</v>
      </c>
      <c r="D2" s="18">
        <v>20</v>
      </c>
      <c r="E2" s="18">
        <v>5</v>
      </c>
      <c r="F2" s="18">
        <v>-10</v>
      </c>
      <c r="G2" s="18">
        <v>15</v>
      </c>
      <c r="H2" s="18">
        <v>-7</v>
      </c>
      <c r="I2" s="15" cm="1">
        <f t="array" ref="I2:I18">MMULT(B2:H18,TRANSPOSE(B19:H19))</f>
        <v>8145</v>
      </c>
      <c r="J2" s="6"/>
      <c r="K2" s="6"/>
      <c r="N2" s="24" t="s">
        <v>5</v>
      </c>
      <c r="O2" s="3"/>
      <c r="P2" s="25" t="s">
        <v>15</v>
      </c>
      <c r="Q2" s="25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5">
        <v>131</v>
      </c>
      <c r="J3" s="6" t="s">
        <v>2</v>
      </c>
      <c r="K3" s="20">
        <v>100</v>
      </c>
      <c r="N3" s="24"/>
      <c r="O3" s="3"/>
      <c r="P3" s="25" t="s">
        <v>16</v>
      </c>
      <c r="Q3" s="25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5">
        <v>129</v>
      </c>
      <c r="J4" s="6" t="s">
        <v>2</v>
      </c>
      <c r="K4" s="20">
        <v>125</v>
      </c>
      <c r="N4" s="24"/>
      <c r="O4" s="3"/>
      <c r="P4" s="25" t="s">
        <v>17</v>
      </c>
      <c r="Q4" s="25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5">
        <v>207</v>
      </c>
      <c r="J5" s="6" t="s">
        <v>2</v>
      </c>
      <c r="K5" s="20">
        <v>75</v>
      </c>
      <c r="N5" s="24"/>
      <c r="O5" s="3"/>
      <c r="P5" s="25" t="s">
        <v>18</v>
      </c>
      <c r="Q5" s="25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5">
        <v>301</v>
      </c>
      <c r="J6" s="6" t="s">
        <v>2</v>
      </c>
      <c r="K6" s="20">
        <v>300</v>
      </c>
      <c r="N6" s="24"/>
      <c r="O6" s="3"/>
      <c r="P6" s="25" t="s">
        <v>19</v>
      </c>
      <c r="Q6" s="25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5">
        <v>25</v>
      </c>
      <c r="J7" s="6" t="s">
        <v>2</v>
      </c>
      <c r="K7" s="20">
        <v>0</v>
      </c>
      <c r="N7" s="24"/>
      <c r="O7" s="3"/>
      <c r="P7" s="25"/>
      <c r="Q7" s="25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5">
        <v>34</v>
      </c>
      <c r="J8" s="6" t="s">
        <v>1</v>
      </c>
      <c r="K8" s="20">
        <f>(1.3*$B$19+1.2*$C$19+0.5*$D$19+1.4*$E$19)/25</f>
        <v>34</v>
      </c>
      <c r="N8" s="24"/>
      <c r="O8" s="3"/>
      <c r="P8" s="25" t="s">
        <v>20</v>
      </c>
      <c r="Q8" s="25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5">
        <v>25</v>
      </c>
      <c r="J9" s="6" t="s">
        <v>1</v>
      </c>
      <c r="K9" s="20">
        <f>0.023*B19+0.034*C19+0.046*D19+0.023*E19 + 0.034*F19</f>
        <v>25</v>
      </c>
      <c r="N9" s="24"/>
      <c r="O9" s="3"/>
      <c r="P9" s="25" t="s">
        <v>21</v>
      </c>
      <c r="Q9" s="25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5">
        <v>0</v>
      </c>
      <c r="J10" s="6" t="s">
        <v>12</v>
      </c>
      <c r="K10" s="20">
        <v>200</v>
      </c>
      <c r="N10" s="24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5">
        <v>131</v>
      </c>
      <c r="J11" s="6" t="s">
        <v>12</v>
      </c>
      <c r="K11" s="20">
        <v>200</v>
      </c>
      <c r="N11" s="24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5">
        <v>129</v>
      </c>
      <c r="J12" s="6" t="s">
        <v>12</v>
      </c>
      <c r="K12" s="20">
        <v>190</v>
      </c>
      <c r="N12" s="24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5">
        <v>207</v>
      </c>
      <c r="J13" s="6" t="s">
        <v>12</v>
      </c>
      <c r="K13" s="20">
        <v>260</v>
      </c>
      <c r="N13" s="24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5">
        <v>301</v>
      </c>
      <c r="J14" s="6" t="s">
        <v>12</v>
      </c>
      <c r="K14" s="20">
        <v>600</v>
      </c>
      <c r="N14" s="24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5">
        <v>25</v>
      </c>
      <c r="J15" s="6" t="s">
        <v>12</v>
      </c>
      <c r="K15" s="20">
        <v>25</v>
      </c>
      <c r="N15" s="24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5">
        <v>1.53</v>
      </c>
      <c r="J16" s="6" t="s">
        <v>12</v>
      </c>
      <c r="K16" s="20">
        <v>2</v>
      </c>
      <c r="N16" s="24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5">
        <v>33.345000000000006</v>
      </c>
      <c r="J17" s="6" t="s">
        <v>12</v>
      </c>
      <c r="K17" s="20">
        <f>0.85*(50+(H19*H17))</f>
        <v>42.5</v>
      </c>
      <c r="N17" s="24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5">
        <v>33.345000000000006</v>
      </c>
      <c r="J18" s="6" t="s">
        <v>1</v>
      </c>
      <c r="K18" s="20">
        <f>B18*B19+C18*C19+D18*D19+E18*E19+F18*F19+G18*G19</f>
        <v>33.345000000000006</v>
      </c>
      <c r="N18" s="24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24"/>
      <c r="O19" s="3"/>
    </row>
    <row r="20" spans="1:15" x14ac:dyDescent="0.25">
      <c r="N20" s="24"/>
      <c r="O20" s="3"/>
    </row>
    <row r="21" spans="1:15" x14ac:dyDescent="0.25">
      <c r="N21" s="24"/>
      <c r="O21" s="3"/>
    </row>
    <row r="22" spans="1:15" ht="18.75" customHeight="1" x14ac:dyDescent="0.25">
      <c r="N22" s="24"/>
      <c r="O22" s="3"/>
    </row>
    <row r="23" spans="1:15" ht="18" customHeight="1" x14ac:dyDescent="0.25">
      <c r="N23" s="24" t="s">
        <v>4</v>
      </c>
      <c r="O23" s="4"/>
    </row>
    <row r="24" spans="1:15" ht="15.75" x14ac:dyDescent="0.25">
      <c r="B24" s="6"/>
      <c r="C24" s="6"/>
      <c r="D24" s="6"/>
      <c r="E24" s="6"/>
      <c r="N24" s="24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9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BABB-98B5-4512-BC62-C7BFCD4737CF}">
  <dimension ref="A1:K11"/>
  <sheetViews>
    <sheetView zoomScale="85" zoomScaleNormal="85" workbookViewId="0">
      <selection activeCell="O12" sqref="O12"/>
    </sheetView>
  </sheetViews>
  <sheetFormatPr defaultRowHeight="15" x14ac:dyDescent="0.25"/>
  <cols>
    <col min="1" max="1" width="26.140625" bestFit="1" customWidth="1"/>
    <col min="2" max="2" width="13.28515625" customWidth="1"/>
    <col min="3" max="3" width="11.28515625" customWidth="1"/>
    <col min="4" max="4" width="9.140625" customWidth="1"/>
    <col min="5" max="5" width="14.28515625" bestFit="1" customWidth="1"/>
    <col min="9" max="9" width="12.5703125" bestFit="1" customWidth="1"/>
    <col min="10" max="10" width="13" customWidth="1"/>
  </cols>
  <sheetData>
    <row r="1" spans="1:11" ht="18.75" x14ac:dyDescent="0.25">
      <c r="A1" s="1"/>
      <c r="B1" s="2" t="s">
        <v>111</v>
      </c>
      <c r="C1" s="2" t="s">
        <v>112</v>
      </c>
      <c r="D1" s="2" t="s">
        <v>113</v>
      </c>
      <c r="E1" s="2" t="s">
        <v>114</v>
      </c>
      <c r="F1" s="2"/>
      <c r="G1" s="2"/>
      <c r="H1" s="2"/>
      <c r="I1" s="2" t="s">
        <v>22</v>
      </c>
      <c r="J1" s="23"/>
      <c r="K1" s="2"/>
    </row>
    <row r="2" spans="1:11" ht="15.75" x14ac:dyDescent="0.25">
      <c r="A2" s="7" t="s">
        <v>115</v>
      </c>
      <c r="B2" s="18">
        <v>1500</v>
      </c>
      <c r="C2" s="18">
        <v>1500</v>
      </c>
      <c r="D2" s="18">
        <v>1500</v>
      </c>
      <c r="E2" s="18">
        <v>1500</v>
      </c>
      <c r="F2" s="15">
        <f t="array" ref="F2:F10">MMULT(B2:E10,TRANSPOSE(B11:E11))</f>
        <v>25500</v>
      </c>
      <c r="G2" s="19" t="s">
        <v>12</v>
      </c>
      <c r="H2" s="20">
        <v>100000</v>
      </c>
      <c r="I2" t="e">
        <f ca="1">_xludf.MIN($F$2)</f>
        <v>#NAME?</v>
      </c>
    </row>
    <row r="3" spans="1:11" ht="15.75" x14ac:dyDescent="0.25">
      <c r="A3" s="7" t="s">
        <v>116</v>
      </c>
      <c r="B3">
        <v>-30000</v>
      </c>
      <c r="C3" s="6">
        <v>80000</v>
      </c>
      <c r="D3" s="6">
        <v>40000</v>
      </c>
      <c r="E3" s="6">
        <v>90000</v>
      </c>
      <c r="F3" s="15">
        <v>760000</v>
      </c>
      <c r="G3" s="19" t="s">
        <v>12</v>
      </c>
      <c r="H3" s="20">
        <v>100000</v>
      </c>
      <c r="I3">
        <f>COUNT($B$11:$E$11)</f>
        <v>4</v>
      </c>
    </row>
    <row r="4" spans="1:11" ht="15.75" x14ac:dyDescent="0.25">
      <c r="A4" s="7" t="s">
        <v>117</v>
      </c>
      <c r="B4" s="6">
        <v>60000</v>
      </c>
      <c r="C4" s="6">
        <v>30000</v>
      </c>
      <c r="D4" s="6">
        <v>10000</v>
      </c>
      <c r="E4" s="6">
        <v>0</v>
      </c>
      <c r="F4" s="15">
        <v>410000</v>
      </c>
      <c r="G4" s="19" t="s">
        <v>12</v>
      </c>
      <c r="H4" s="20">
        <f>25*10000</f>
        <v>250000</v>
      </c>
      <c r="I4" t="b">
        <f t="array" ref="I4">$B$11:$E$11=INT($B$11:$E$11)</f>
        <v>1</v>
      </c>
    </row>
    <row r="5" spans="1:11" ht="15.75" x14ac:dyDescent="0.25">
      <c r="A5" s="7" t="s">
        <v>118</v>
      </c>
      <c r="B5" s="6">
        <v>30000</v>
      </c>
      <c r="C5" s="6">
        <v>-45000</v>
      </c>
      <c r="D5" s="6">
        <v>0</v>
      </c>
      <c r="E5" s="6">
        <v>-25000</v>
      </c>
      <c r="F5" s="15">
        <v>-160000</v>
      </c>
      <c r="G5" s="19" t="s">
        <v>12</v>
      </c>
      <c r="H5" s="20">
        <v>50000</v>
      </c>
      <c r="I5" t="b">
        <f>$F$10&lt;=$H$10</f>
        <v>1</v>
      </c>
    </row>
    <row r="6" spans="1:11" ht="15.75" x14ac:dyDescent="0.25">
      <c r="A6" s="7" t="s">
        <v>119</v>
      </c>
      <c r="B6" s="6">
        <f>SUM(B3:B5)</f>
        <v>60000</v>
      </c>
      <c r="C6" s="6">
        <v>0</v>
      </c>
      <c r="D6" s="6">
        <v>0</v>
      </c>
      <c r="E6" s="6">
        <v>0</v>
      </c>
      <c r="F6" s="15">
        <v>240000</v>
      </c>
      <c r="G6" s="19" t="s">
        <v>2</v>
      </c>
      <c r="H6" s="20">
        <f>SUM(H3:H5)*0.51</f>
        <v>204000</v>
      </c>
      <c r="I6" t="b">
        <f>$F$2&lt;=$H$2</f>
        <v>1</v>
      </c>
    </row>
    <row r="7" spans="1:11" ht="15.75" x14ac:dyDescent="0.25">
      <c r="A7" s="7" t="s">
        <v>120</v>
      </c>
      <c r="B7" s="6">
        <v>0</v>
      </c>
      <c r="C7" s="6">
        <f>SUM(C3:C5)</f>
        <v>65000</v>
      </c>
      <c r="D7" s="6">
        <v>0</v>
      </c>
      <c r="E7" s="6">
        <v>0</v>
      </c>
      <c r="F7" s="15">
        <v>260000</v>
      </c>
      <c r="G7" s="19" t="s">
        <v>2</v>
      </c>
      <c r="H7" s="20">
        <f>SUM(H3:H5)*0.51</f>
        <v>204000</v>
      </c>
      <c r="I7" t="b">
        <f t="array" ref="I7">$F$6:$F$9&gt;=$H$6:$H$9</f>
        <v>1</v>
      </c>
    </row>
    <row r="8" spans="1:11" ht="15.75" x14ac:dyDescent="0.25">
      <c r="A8" s="7" t="s">
        <v>121</v>
      </c>
      <c r="B8" s="6">
        <v>0</v>
      </c>
      <c r="C8" s="6">
        <v>0</v>
      </c>
      <c r="D8" s="6">
        <v>50000</v>
      </c>
      <c r="E8" s="6">
        <v>0</v>
      </c>
      <c r="F8" s="15">
        <v>250000</v>
      </c>
      <c r="G8" s="19" t="s">
        <v>2</v>
      </c>
      <c r="H8" s="20">
        <f>SUM(H3:H5)*0.51</f>
        <v>204000</v>
      </c>
      <c r="I8">
        <f>{32767;32767;0.000001;0.01;TRUE;FALSE;TRUE;1;1;1;0.0001;TRUE}</f>
        <v>32767</v>
      </c>
    </row>
    <row r="9" spans="1:11" ht="15.75" x14ac:dyDescent="0.25">
      <c r="A9" s="7" t="s">
        <v>122</v>
      </c>
      <c r="B9" s="6">
        <v>0</v>
      </c>
      <c r="C9" s="6">
        <v>0</v>
      </c>
      <c r="D9" s="6">
        <v>0</v>
      </c>
      <c r="E9" s="6">
        <f>SUM(E3:E5)</f>
        <v>65000</v>
      </c>
      <c r="F9" s="15">
        <v>260000</v>
      </c>
      <c r="G9" s="19" t="s">
        <v>2</v>
      </c>
      <c r="H9" s="20">
        <f>SUM(H3:H5)*0.51</f>
        <v>204000</v>
      </c>
      <c r="I9">
        <f>{0;0;2;100;0;FALSE;TRUE;0.075;0;0;FALSE;30}</f>
        <v>0</v>
      </c>
    </row>
    <row r="10" spans="1:11" ht="15.75" x14ac:dyDescent="0.25">
      <c r="A10" s="7" t="s">
        <v>123</v>
      </c>
      <c r="B10" s="6">
        <v>1</v>
      </c>
      <c r="C10" s="6">
        <v>1</v>
      </c>
      <c r="D10" s="6">
        <v>1</v>
      </c>
      <c r="E10" s="6">
        <v>1</v>
      </c>
      <c r="F10" s="15">
        <v>17</v>
      </c>
      <c r="G10" s="19" t="s">
        <v>12</v>
      </c>
      <c r="H10" s="20">
        <f>H2/1500</f>
        <v>66.666666666666671</v>
      </c>
    </row>
    <row r="11" spans="1:11" ht="15.75" x14ac:dyDescent="0.25">
      <c r="A11" s="7"/>
      <c r="B11" s="6">
        <v>4</v>
      </c>
      <c r="C11" s="6">
        <v>4</v>
      </c>
      <c r="D11" s="6">
        <v>5</v>
      </c>
      <c r="E11" s="6">
        <v>4</v>
      </c>
      <c r="F11" s="6"/>
    </row>
  </sheetData>
  <conditionalFormatting sqref="B2:H2 C3:H3">
    <cfRule type="cellIs" dxfId="8" priority="2" operator="equal">
      <formula>0</formula>
    </cfRule>
  </conditionalFormatting>
  <conditionalFormatting sqref="B4:H10 B11:F11">
    <cfRule type="cellIs" dxfId="7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tabSelected="1" zoomScale="90" zoomScaleNormal="90" workbookViewId="0">
      <selection activeCell="J17" sqref="J17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1">
        <v>7</v>
      </c>
      <c r="C2" s="21">
        <v>10</v>
      </c>
      <c r="D2" s="11">
        <v>0</v>
      </c>
      <c r="E2" s="11">
        <v>0</v>
      </c>
      <c r="F2" s="11">
        <v>0</v>
      </c>
      <c r="G2" s="11">
        <v>0</v>
      </c>
      <c r="H2" s="13">
        <f t="array" ref="H2:H10">MMULT(B2:G10,TRANSPOSE(B11:G11))</f>
        <v>10675.000000000005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</v>
      </c>
      <c r="I3" t="s">
        <v>12</v>
      </c>
      <c r="J3" s="22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 s="22">
        <v>700</v>
      </c>
      <c r="K4" t="b">
        <f>$H$10=$J$10</f>
        <v>0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-3.637978807091713E-12</v>
      </c>
      <c r="I5" t="s">
        <v>2</v>
      </c>
      <c r="J5" s="22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0</v>
      </c>
      <c r="I6" t="s">
        <v>2</v>
      </c>
      <c r="J6" s="22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-977.77777777777351</v>
      </c>
      <c r="I7" t="s">
        <v>12</v>
      </c>
      <c r="J7" s="22">
        <v>0</v>
      </c>
      <c r="K7" t="b">
        <f>$H$5&gt;=$J$5</f>
        <v>0</v>
      </c>
    </row>
    <row r="8" spans="1:11" ht="15.75" x14ac:dyDescent="0.25">
      <c r="A8" s="7" t="s">
        <v>52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13">
        <v>-2722.2222222222258</v>
      </c>
      <c r="I8" t="s">
        <v>12</v>
      </c>
      <c r="J8" s="22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-5.6843418860808015E-14</v>
      </c>
      <c r="I9" t="s">
        <v>1</v>
      </c>
      <c r="J9" s="22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1.1368683772161603E-13</v>
      </c>
      <c r="I10" t="s">
        <v>1</v>
      </c>
      <c r="J10" s="22">
        <v>0</v>
      </c>
      <c r="K10" t="b">
        <f>$H$8&lt;=$J$8</f>
        <v>1</v>
      </c>
    </row>
    <row r="11" spans="1:11" ht="15.75" x14ac:dyDescent="0.25">
      <c r="A11" s="7"/>
      <c r="B11">
        <v>274.99999999999864</v>
      </c>
      <c r="C11">
        <v>875.00000000000136</v>
      </c>
      <c r="D11">
        <v>61.111111111110823</v>
      </c>
      <c r="E11">
        <v>388.8888888888892</v>
      </c>
      <c r="F11">
        <v>213.88888888888775</v>
      </c>
      <c r="G11">
        <v>486.11111111111228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0.31428571428571223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0.28571428571428586</v>
      </c>
    </row>
    <row r="15" spans="1:11" ht="15.75" x14ac:dyDescent="0.25">
      <c r="A15" s="7" t="s">
        <v>57</v>
      </c>
      <c r="B15">
        <f>E11/G11</f>
        <v>0.79999999999999871</v>
      </c>
    </row>
  </sheetData>
  <conditionalFormatting sqref="B2:G11">
    <cfRule type="cellIs" dxfId="6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H11" sqref="H1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21">
        <v>-1</v>
      </c>
      <c r="C2" s="21">
        <v>-3</v>
      </c>
      <c r="D2" s="21">
        <v>1</v>
      </c>
      <c r="E2" s="21">
        <v>-3.1</v>
      </c>
      <c r="F2" s="21">
        <v>-2.5</v>
      </c>
      <c r="G2" s="21">
        <v>1</v>
      </c>
      <c r="H2" s="21">
        <v>-1.5</v>
      </c>
      <c r="I2" s="21">
        <v>1.5</v>
      </c>
      <c r="J2" s="21">
        <v>1</v>
      </c>
      <c r="K2" s="21">
        <v>1.8</v>
      </c>
      <c r="L2" s="21">
        <v>1.8</v>
      </c>
      <c r="M2" s="21">
        <v>1</v>
      </c>
      <c r="N2" s="21">
        <v>5</v>
      </c>
      <c r="O2" s="21">
        <v>2.8</v>
      </c>
      <c r="P2" s="13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3">
        <v>0</v>
      </c>
      <c r="Q3" t="s">
        <v>12</v>
      </c>
      <c r="R3" s="22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3">
        <v>0</v>
      </c>
      <c r="Q4" t="s">
        <v>12</v>
      </c>
      <c r="R4" s="22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3">
        <v>0</v>
      </c>
      <c r="Q5" t="s">
        <v>12</v>
      </c>
      <c r="R5" s="22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3">
        <v>0</v>
      </c>
      <c r="Q6" t="s">
        <v>12</v>
      </c>
      <c r="R6" s="22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0</v>
      </c>
      <c r="Q7" t="s">
        <v>12</v>
      </c>
      <c r="R7" s="22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0</v>
      </c>
      <c r="Q8" s="12" t="s">
        <v>12</v>
      </c>
      <c r="R8" s="22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3">
        <v>0</v>
      </c>
      <c r="Q9" s="12" t="s">
        <v>12</v>
      </c>
      <c r="R9" s="22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3">
        <v>0</v>
      </c>
      <c r="Q10" s="12" t="s">
        <v>12</v>
      </c>
      <c r="R10" s="22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3">
        <v>0</v>
      </c>
      <c r="Q11" s="12" t="s">
        <v>12</v>
      </c>
      <c r="R11" s="22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 s="12" t="s">
        <v>12</v>
      </c>
      <c r="R12" s="2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3">
        <v>1</v>
      </c>
      <c r="Q13" t="s">
        <v>12</v>
      </c>
      <c r="R13" s="22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3">
        <v>1</v>
      </c>
      <c r="Q14" t="s">
        <v>12</v>
      </c>
      <c r="R14" s="22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3">
        <v>1</v>
      </c>
      <c r="Q15" t="s">
        <v>12</v>
      </c>
      <c r="R15" s="22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3">
        <v>1</v>
      </c>
      <c r="Q16" t="s">
        <v>12</v>
      </c>
      <c r="R16" s="22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3">
        <v>0</v>
      </c>
      <c r="Q17" s="12" t="s">
        <v>12</v>
      </c>
      <c r="R17" s="22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3">
        <v>0</v>
      </c>
      <c r="Q18" t="s">
        <v>12</v>
      </c>
      <c r="R18" s="22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3">
        <v>-1.5</v>
      </c>
      <c r="Q19" t="s">
        <v>12</v>
      </c>
      <c r="R19" s="22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3">
        <v>-5.0999999999999996</v>
      </c>
      <c r="Q20" t="s">
        <v>12</v>
      </c>
      <c r="R20" s="22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3">
        <v>-12.899999999999999</v>
      </c>
      <c r="Q21" t="s">
        <v>12</v>
      </c>
      <c r="R21" s="14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8" type="noConversion"/>
  <conditionalFormatting sqref="B3:O2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H13" sqref="H13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6">
        <f t="shared" ref="B2:I2" si="0">SUM(B3:B5)</f>
        <v>27</v>
      </c>
      <c r="C2" s="16">
        <f t="shared" si="0"/>
        <v>25</v>
      </c>
      <c r="D2" s="16">
        <f t="shared" si="0"/>
        <v>43</v>
      </c>
      <c r="E2" s="16">
        <f t="shared" si="0"/>
        <v>27</v>
      </c>
      <c r="F2" s="16">
        <f t="shared" si="0"/>
        <v>30</v>
      </c>
      <c r="G2" s="16">
        <f t="shared" si="0"/>
        <v>29</v>
      </c>
      <c r="H2" s="16">
        <f t="shared" si="0"/>
        <v>40</v>
      </c>
      <c r="I2" s="16">
        <f t="shared" si="0"/>
        <v>30</v>
      </c>
      <c r="J2" s="15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5">
        <v>48</v>
      </c>
      <c r="K3" t="s">
        <v>12</v>
      </c>
      <c r="L3" s="20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5">
        <v>56</v>
      </c>
      <c r="K4" t="s">
        <v>12</v>
      </c>
      <c r="L4" s="20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5">
        <v>63</v>
      </c>
      <c r="L5" s="20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5">
        <v>5</v>
      </c>
      <c r="K6" s="6" t="s">
        <v>1</v>
      </c>
      <c r="L6" s="20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5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5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5"/>
      <c r="K9" s="6"/>
      <c r="M9">
        <f>{0;0;2;100;0;FALSE;TRUE;0.075;0;0;FALSE;30}</f>
        <v>0</v>
      </c>
    </row>
  </sheetData>
  <conditionalFormatting sqref="A6:I9">
    <cfRule type="cellIs" dxfId="4" priority="1" operator="equal">
      <formula>0</formula>
    </cfRule>
  </conditionalFormatting>
  <conditionalFormatting sqref="B2:I2"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zoomScale="85" zoomScaleNormal="85" workbookViewId="0">
      <selection activeCell="A2" sqref="A2:A7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7">
        <v>1</v>
      </c>
      <c r="B2" s="16">
        <f t="array" ref="B2:G7">IF(TRANSPOSE(O2:T7) &lt;= 15,1,0)</f>
        <v>1</v>
      </c>
      <c r="C2" s="16">
        <v>0</v>
      </c>
      <c r="D2" s="16">
        <v>1</v>
      </c>
      <c r="E2" s="16">
        <v>0</v>
      </c>
      <c r="F2" s="16">
        <v>1</v>
      </c>
      <c r="G2" s="16">
        <v>0</v>
      </c>
      <c r="H2" s="15">
        <f t="array" ref="H2:H7">MMULT(B2:G7,TRANSPOSE(B8:G8))</f>
        <v>1</v>
      </c>
      <c r="I2" s="19" t="s">
        <v>2</v>
      </c>
      <c r="J2" s="20">
        <v>1</v>
      </c>
      <c r="K2" t="e">
        <f ca="1">_xludf.MIN($J$8)</f>
        <v>#NAME?</v>
      </c>
      <c r="N2" s="17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7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5">
        <v>1</v>
      </c>
      <c r="I3" s="19" t="s">
        <v>2</v>
      </c>
      <c r="J3" s="20">
        <v>1</v>
      </c>
      <c r="K3">
        <f>COUNT($B$8:$G$8)</f>
        <v>6</v>
      </c>
      <c r="L3" s="14"/>
      <c r="N3" s="17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7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5">
        <v>1</v>
      </c>
      <c r="I4" s="19" t="s">
        <v>2</v>
      </c>
      <c r="J4" s="20">
        <v>1</v>
      </c>
      <c r="K4" t="b">
        <f t="array" ref="K4">($B$8:$G$8=0)+($B$8:$G$8=1)=1</f>
        <v>1</v>
      </c>
      <c r="L4" s="14"/>
      <c r="N4" s="17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7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5">
        <v>1</v>
      </c>
      <c r="I5" s="19" t="s">
        <v>2</v>
      </c>
      <c r="J5" s="20">
        <v>1</v>
      </c>
      <c r="K5" t="b">
        <f t="array" ref="K5">$H$2:$H$7&gt;=$J$2:$J$7</f>
        <v>1</v>
      </c>
      <c r="L5" s="14"/>
      <c r="N5" s="17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7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5">
        <v>1</v>
      </c>
      <c r="I6" s="19" t="s">
        <v>2</v>
      </c>
      <c r="J6" s="20">
        <v>1</v>
      </c>
      <c r="K6">
        <f>{32767;32767;0.000001;0.01;TRUE;FALSE;TRUE;1;1;1;0.0001;TRUE}</f>
        <v>32767</v>
      </c>
      <c r="L6" s="14"/>
      <c r="N6" s="17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7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5">
        <v>1</v>
      </c>
      <c r="I7" s="19" t="s">
        <v>2</v>
      </c>
      <c r="J7" s="20">
        <v>1</v>
      </c>
      <c r="K7">
        <f>{0;0;2;100;0;FALSE;TRUE;0.075;0;0;FALSE;30}</f>
        <v>0</v>
      </c>
      <c r="N7" s="17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9" t="s">
        <v>1</v>
      </c>
      <c r="J8" s="20">
        <f>SUM(B8:G8)</f>
        <v>2</v>
      </c>
    </row>
  </sheetData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2.3A - 4</vt:lpstr>
      <vt:lpstr>2.3G - 3</vt:lpstr>
      <vt:lpstr>2.3E - 8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2024-08-06T18:25:27Z</dcterms:modified>
</cp:coreProperties>
</file>