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工作文件\001_M1_CashScore\Files\"/>
    </mc:Choice>
  </mc:AlternateContent>
  <bookViews>
    <workbookView xWindow="0" yWindow="0" windowWidth="20490" windowHeight="7500"/>
  </bookViews>
  <sheets>
    <sheet name="12变量表现_合并" sheetId="1" r:id="rId1"/>
    <sheet name="Sheet1" sheetId="2" r:id="rId2"/>
  </sheets>
  <externalReferences>
    <externalReference r:id="rId3"/>
  </externalReferences>
  <definedNames>
    <definedName name="_xlnm._FilterDatabase" localSheetId="0" hidden="1">'12变量表现_合并'!$B$2:$Q$47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7" i="2" l="1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O88" i="2"/>
  <c r="P88" i="2" s="1"/>
  <c r="N88" i="2"/>
  <c r="M88" i="2"/>
  <c r="L88" i="2"/>
  <c r="K88" i="2"/>
  <c r="J88" i="2"/>
  <c r="I88" i="2"/>
  <c r="S87" i="2"/>
  <c r="R87" i="2"/>
  <c r="Q87" i="2"/>
  <c r="O87" i="2"/>
  <c r="P87" i="2" s="1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P85" i="2"/>
  <c r="O85" i="2"/>
  <c r="N85" i="2"/>
  <c r="M85" i="2"/>
  <c r="L85" i="2"/>
  <c r="K85" i="2"/>
  <c r="J85" i="2"/>
  <c r="I85" i="2"/>
  <c r="S84" i="2"/>
  <c r="R84" i="2"/>
  <c r="Q84" i="2"/>
  <c r="O84" i="2"/>
  <c r="P84" i="2" s="1"/>
  <c r="N84" i="2"/>
  <c r="M84" i="2"/>
  <c r="L84" i="2"/>
  <c r="K84" i="2"/>
  <c r="J84" i="2"/>
  <c r="I84" i="2"/>
  <c r="S83" i="2"/>
  <c r="R83" i="2"/>
  <c r="Q83" i="2"/>
  <c r="O83" i="2"/>
  <c r="P83" i="2" s="1"/>
  <c r="N83" i="2"/>
  <c r="M83" i="2"/>
  <c r="L83" i="2"/>
  <c r="K83" i="2"/>
  <c r="J83" i="2"/>
  <c r="I83" i="2"/>
  <c r="S82" i="2"/>
  <c r="R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S80" i="2"/>
  <c r="R80" i="2"/>
  <c r="O80" i="2"/>
  <c r="P80" i="2" s="1"/>
  <c r="Q80" i="2" s="1"/>
  <c r="N80" i="2"/>
  <c r="M80" i="2"/>
  <c r="L80" i="2"/>
  <c r="K80" i="2"/>
  <c r="J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O78" i="2"/>
  <c r="P78" i="2" s="1"/>
  <c r="N78" i="2"/>
  <c r="M78" i="2"/>
  <c r="L78" i="2"/>
  <c r="K78" i="2"/>
  <c r="J78" i="2"/>
  <c r="I78" i="2"/>
  <c r="S77" i="2"/>
  <c r="R77" i="2"/>
  <c r="Q77" i="2"/>
  <c r="O77" i="2"/>
  <c r="P77" i="2" s="1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P75" i="2"/>
  <c r="O75" i="2"/>
  <c r="N75" i="2"/>
  <c r="M75" i="2"/>
  <c r="L75" i="2"/>
  <c r="K75" i="2"/>
  <c r="J75" i="2"/>
  <c r="I75" i="2"/>
  <c r="S74" i="2"/>
  <c r="R74" i="2"/>
  <c r="Q74" i="2"/>
  <c r="O74" i="2"/>
  <c r="P74" i="2" s="1"/>
  <c r="N74" i="2"/>
  <c r="M74" i="2"/>
  <c r="L74" i="2"/>
  <c r="K74" i="2"/>
  <c r="J74" i="2"/>
  <c r="S73" i="2"/>
  <c r="R73" i="2"/>
  <c r="Q73" i="2"/>
  <c r="P73" i="2"/>
  <c r="O73" i="2"/>
  <c r="N73" i="2"/>
  <c r="M73" i="2"/>
  <c r="L73" i="2"/>
  <c r="K73" i="2"/>
  <c r="J73" i="2"/>
  <c r="S72" i="2"/>
  <c r="R72" i="2"/>
  <c r="Q72" i="2"/>
  <c r="O72" i="2"/>
  <c r="P72" i="2" s="1"/>
  <c r="N72" i="2"/>
  <c r="M72" i="2"/>
  <c r="L72" i="2"/>
  <c r="K72" i="2"/>
  <c r="J72" i="2"/>
  <c r="S71" i="2"/>
  <c r="R71" i="2"/>
  <c r="P71" i="2"/>
  <c r="O71" i="2"/>
  <c r="N71" i="2"/>
  <c r="M71" i="2"/>
  <c r="L71" i="2"/>
  <c r="K71" i="2"/>
  <c r="J71" i="2"/>
  <c r="S70" i="2"/>
  <c r="R70" i="2"/>
  <c r="Q70" i="2"/>
  <c r="O70" i="2"/>
  <c r="P70" i="2" s="1"/>
  <c r="N70" i="2"/>
  <c r="M70" i="2"/>
  <c r="L70" i="2"/>
  <c r="K70" i="2"/>
  <c r="J70" i="2"/>
  <c r="I70" i="2"/>
  <c r="S69" i="2"/>
  <c r="R69" i="2"/>
  <c r="Q69" i="2"/>
  <c r="O69" i="2"/>
  <c r="P69" i="2" s="1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O66" i="2"/>
  <c r="P66" i="2" s="1"/>
  <c r="N66" i="2"/>
  <c r="M66" i="2"/>
  <c r="L66" i="2"/>
  <c r="K66" i="2"/>
  <c r="J66" i="2"/>
  <c r="I66" i="2"/>
  <c r="S65" i="2"/>
  <c r="R65" i="2"/>
  <c r="Q65" i="2"/>
  <c r="O65" i="2"/>
  <c r="P65" i="2" s="1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O62" i="2"/>
  <c r="P62" i="2" s="1"/>
  <c r="N62" i="2"/>
  <c r="M62" i="2"/>
  <c r="L62" i="2"/>
  <c r="K62" i="2"/>
  <c r="J62" i="2"/>
  <c r="I62" i="2"/>
  <c r="S61" i="2"/>
  <c r="R61" i="2"/>
  <c r="O61" i="2"/>
  <c r="P61" i="2" s="1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O58" i="2"/>
  <c r="P58" i="2" s="1"/>
  <c r="N58" i="2"/>
  <c r="M58" i="2"/>
  <c r="L58" i="2"/>
  <c r="K58" i="2"/>
  <c r="J58" i="2"/>
  <c r="I58" i="2"/>
  <c r="S57" i="2"/>
  <c r="R57" i="2"/>
  <c r="O57" i="2"/>
  <c r="P57" i="2" s="1"/>
  <c r="N57" i="2"/>
  <c r="M57" i="2"/>
  <c r="L57" i="2"/>
  <c r="K57" i="2"/>
  <c r="J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O55" i="2"/>
  <c r="P55" i="2" s="1"/>
  <c r="N55" i="2"/>
  <c r="M55" i="2"/>
  <c r="L55" i="2"/>
  <c r="K55" i="2"/>
  <c r="J55" i="2"/>
  <c r="I55" i="2"/>
  <c r="S54" i="2"/>
  <c r="R54" i="2"/>
  <c r="Q54" i="2"/>
  <c r="O54" i="2"/>
  <c r="P54" i="2" s="1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P52" i="2"/>
  <c r="O52" i="2"/>
  <c r="N52" i="2"/>
  <c r="M52" i="2"/>
  <c r="L52" i="2"/>
  <c r="K52" i="2"/>
  <c r="J52" i="2"/>
  <c r="S51" i="2"/>
  <c r="R51" i="2"/>
  <c r="Q51" i="2"/>
  <c r="O51" i="2"/>
  <c r="P51" i="2" s="1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O48" i="2"/>
  <c r="P48" i="2" s="1"/>
  <c r="Q48" i="2" s="1"/>
  <c r="N48" i="2"/>
  <c r="M48" i="2"/>
  <c r="L48" i="2"/>
  <c r="K48" i="2"/>
  <c r="J48" i="2"/>
  <c r="I48" i="2"/>
  <c r="S47" i="2"/>
  <c r="R47" i="2"/>
  <c r="Q47" i="2"/>
  <c r="O47" i="2"/>
  <c r="P47" i="2" s="1"/>
  <c r="N47" i="2"/>
  <c r="M47" i="2"/>
  <c r="L47" i="2"/>
  <c r="K47" i="2"/>
  <c r="J47" i="2"/>
  <c r="S46" i="2"/>
  <c r="R46" i="2"/>
  <c r="Q46" i="2"/>
  <c r="P46" i="2"/>
  <c r="O46" i="2"/>
  <c r="N46" i="2"/>
  <c r="M46" i="2"/>
  <c r="L46" i="2"/>
  <c r="K46" i="2"/>
  <c r="J46" i="2"/>
  <c r="S45" i="2"/>
  <c r="R45" i="2"/>
  <c r="O45" i="2"/>
  <c r="P45" i="2" s="1"/>
  <c r="N45" i="2"/>
  <c r="M45" i="2"/>
  <c r="L45" i="2"/>
  <c r="K45" i="2"/>
  <c r="J45" i="2"/>
  <c r="S44" i="2"/>
  <c r="R44" i="2"/>
  <c r="Q44" i="2"/>
  <c r="P44" i="2"/>
  <c r="O44" i="2"/>
  <c r="N44" i="2"/>
  <c r="M44" i="2"/>
  <c r="L44" i="2"/>
  <c r="K44" i="2"/>
  <c r="J44" i="2"/>
  <c r="S43" i="2"/>
  <c r="R43" i="2"/>
  <c r="Q43" i="2"/>
  <c r="O43" i="2"/>
  <c r="P43" i="2" s="1"/>
  <c r="N43" i="2"/>
  <c r="M43" i="2"/>
  <c r="L43" i="2"/>
  <c r="K43" i="2"/>
  <c r="J43" i="2"/>
  <c r="S42" i="2"/>
  <c r="R42" i="2"/>
  <c r="Q42" i="2"/>
  <c r="P42" i="2"/>
  <c r="O42" i="2"/>
  <c r="N42" i="2"/>
  <c r="M42" i="2"/>
  <c r="L42" i="2"/>
  <c r="K42" i="2"/>
  <c r="J42" i="2"/>
  <c r="S41" i="2"/>
  <c r="R41" i="2"/>
  <c r="Q41" i="2"/>
  <c r="O41" i="2"/>
  <c r="P41" i="2" s="1"/>
  <c r="N41" i="2"/>
  <c r="M41" i="2"/>
  <c r="L41" i="2"/>
  <c r="K41" i="2"/>
  <c r="J41" i="2"/>
  <c r="S40" i="2"/>
  <c r="R40" i="2"/>
  <c r="P40" i="2"/>
  <c r="O40" i="2"/>
  <c r="N40" i="2"/>
  <c r="M40" i="2"/>
  <c r="L40" i="2"/>
  <c r="K40" i="2"/>
  <c r="J40" i="2"/>
  <c r="S39" i="2"/>
  <c r="R39" i="2"/>
  <c r="Q39" i="2"/>
  <c r="O39" i="2"/>
  <c r="P39" i="2" s="1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P37" i="2"/>
  <c r="Q37" i="2" s="1"/>
  <c r="O37" i="2"/>
  <c r="N37" i="2"/>
  <c r="M37" i="2"/>
  <c r="L37" i="2"/>
  <c r="K37" i="2"/>
  <c r="J37" i="2"/>
  <c r="I37" i="2"/>
  <c r="S36" i="2"/>
  <c r="R36" i="2"/>
  <c r="Q36" i="2"/>
  <c r="O36" i="2"/>
  <c r="P36" i="2" s="1"/>
  <c r="N36" i="2"/>
  <c r="M36" i="2"/>
  <c r="L36" i="2"/>
  <c r="K36" i="2"/>
  <c r="J36" i="2"/>
  <c r="I36" i="2"/>
  <c r="S35" i="2"/>
  <c r="R35" i="2"/>
  <c r="Q35" i="2"/>
  <c r="O35" i="2"/>
  <c r="P35" i="2" s="1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O32" i="2"/>
  <c r="P32" i="2" s="1"/>
  <c r="N32" i="2"/>
  <c r="M32" i="2"/>
  <c r="L32" i="2"/>
  <c r="K32" i="2"/>
  <c r="J32" i="2"/>
  <c r="I32" i="2"/>
  <c r="S31" i="2"/>
  <c r="R31" i="2"/>
  <c r="Q31" i="2"/>
  <c r="O31" i="2"/>
  <c r="P31" i="2" s="1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O28" i="2"/>
  <c r="P28" i="2" s="1"/>
  <c r="N28" i="2"/>
  <c r="M28" i="2"/>
  <c r="L28" i="2"/>
  <c r="K28" i="2"/>
  <c r="J28" i="2"/>
  <c r="I28" i="2"/>
  <c r="S27" i="2"/>
  <c r="R27" i="2"/>
  <c r="O27" i="2"/>
  <c r="P27" i="2" s="1"/>
  <c r="Q27" i="2" s="1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O24" i="2"/>
  <c r="P24" i="2" s="1"/>
  <c r="N24" i="2"/>
  <c r="M24" i="2"/>
  <c r="L24" i="2"/>
  <c r="K24" i="2"/>
  <c r="J24" i="2"/>
  <c r="I24" i="2"/>
  <c r="S23" i="2"/>
  <c r="R23" i="2"/>
  <c r="Q23" i="2"/>
  <c r="O23" i="2"/>
  <c r="P23" i="2" s="1"/>
  <c r="N23" i="2"/>
  <c r="M23" i="2"/>
  <c r="L23" i="2"/>
  <c r="K23" i="2"/>
  <c r="J23" i="2"/>
  <c r="I23" i="2"/>
  <c r="S22" i="2"/>
  <c r="R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O20" i="2"/>
  <c r="P20" i="2" s="1"/>
  <c r="N20" i="2"/>
  <c r="M20" i="2"/>
  <c r="L20" i="2"/>
  <c r="K20" i="2"/>
  <c r="J20" i="2"/>
  <c r="I20" i="2"/>
  <c r="S19" i="2"/>
  <c r="R19" i="2"/>
  <c r="Q19" i="2"/>
  <c r="O19" i="2"/>
  <c r="P19" i="2" s="1"/>
  <c r="Q18" i="2" s="1"/>
  <c r="N19" i="2"/>
  <c r="M19" i="2"/>
  <c r="L19" i="2"/>
  <c r="K19" i="2"/>
  <c r="J19" i="2"/>
  <c r="I19" i="2"/>
  <c r="S18" i="2"/>
  <c r="R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O16" i="2"/>
  <c r="P16" i="2" s="1"/>
  <c r="N16" i="2"/>
  <c r="M16" i="2"/>
  <c r="L16" i="2"/>
  <c r="K16" i="2"/>
  <c r="J16" i="2"/>
  <c r="I16" i="2"/>
  <c r="S15" i="2"/>
  <c r="R15" i="2"/>
  <c r="Q15" i="2"/>
  <c r="O15" i="2"/>
  <c r="P15" i="2" s="1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P13" i="2"/>
  <c r="O13" i="2"/>
  <c r="N13" i="2"/>
  <c r="M13" i="2"/>
  <c r="L13" i="2"/>
  <c r="K13" i="2"/>
  <c r="J13" i="2"/>
  <c r="I13" i="2"/>
  <c r="S12" i="2"/>
  <c r="R12" i="2"/>
  <c r="Q12" i="2"/>
  <c r="O12" i="2"/>
  <c r="P12" i="2" s="1"/>
  <c r="N12" i="2"/>
  <c r="M12" i="2"/>
  <c r="L12" i="2"/>
  <c r="K12" i="2"/>
  <c r="J12" i="2"/>
  <c r="I12" i="2"/>
  <c r="S11" i="2"/>
  <c r="R11" i="2"/>
  <c r="Q11" i="2"/>
  <c r="O11" i="2"/>
  <c r="P11" i="2" s="1"/>
  <c r="N11" i="2"/>
  <c r="W8" i="2" s="1"/>
  <c r="M11" i="2"/>
  <c r="L11" i="2"/>
  <c r="K11" i="2"/>
  <c r="J11" i="2"/>
  <c r="I11" i="2"/>
  <c r="S10" i="2"/>
  <c r="R10" i="2"/>
  <c r="Q10" i="2"/>
  <c r="P10" i="2"/>
  <c r="O10" i="2"/>
  <c r="N10" i="2"/>
  <c r="M10" i="2"/>
  <c r="V7" i="2" s="1"/>
  <c r="L10" i="2"/>
  <c r="K10" i="2"/>
  <c r="J10" i="2"/>
  <c r="I10" i="2"/>
  <c r="U7" i="2" s="1"/>
  <c r="W9" i="2"/>
  <c r="V9" i="2"/>
  <c r="U9" i="2"/>
  <c r="S9" i="2"/>
  <c r="R9" i="2"/>
  <c r="Q9" i="2"/>
  <c r="O9" i="2"/>
  <c r="P9" i="2" s="1"/>
  <c r="N9" i="2"/>
  <c r="W6" i="2" s="1"/>
  <c r="M9" i="2"/>
  <c r="L9" i="2"/>
  <c r="K9" i="2"/>
  <c r="J9" i="2"/>
  <c r="I9" i="2"/>
  <c r="V8" i="2"/>
  <c r="U8" i="2"/>
  <c r="S8" i="2"/>
  <c r="R8" i="2"/>
  <c r="P8" i="2"/>
  <c r="O8" i="2"/>
  <c r="N8" i="2"/>
  <c r="M8" i="2"/>
  <c r="V5" i="2" s="1"/>
  <c r="L8" i="2"/>
  <c r="K8" i="2"/>
  <c r="J8" i="2"/>
  <c r="I8" i="2"/>
  <c r="U5" i="2" s="1"/>
  <c r="W7" i="2"/>
  <c r="S7" i="2"/>
  <c r="R7" i="2"/>
  <c r="Q7" i="2"/>
  <c r="O7" i="2"/>
  <c r="P7" i="2" s="1"/>
  <c r="N7" i="2"/>
  <c r="M7" i="2"/>
  <c r="L7" i="2"/>
  <c r="K7" i="2"/>
  <c r="J7" i="2"/>
  <c r="I7" i="2"/>
  <c r="V6" i="2"/>
  <c r="U6" i="2"/>
  <c r="S6" i="2"/>
  <c r="R6" i="2"/>
  <c r="Q6" i="2"/>
  <c r="P6" i="2"/>
  <c r="O6" i="2"/>
  <c r="N6" i="2"/>
  <c r="M6" i="2"/>
  <c r="L6" i="2"/>
  <c r="K6" i="2"/>
  <c r="J6" i="2"/>
  <c r="I6" i="2"/>
  <c r="W5" i="2"/>
  <c r="S5" i="2"/>
  <c r="R5" i="2"/>
  <c r="Q5" i="2"/>
  <c r="O5" i="2"/>
  <c r="P5" i="2" s="1"/>
  <c r="N5" i="2"/>
  <c r="M5" i="2"/>
  <c r="L5" i="2"/>
  <c r="K5" i="2"/>
  <c r="J5" i="2"/>
  <c r="I5" i="2"/>
  <c r="S4" i="2"/>
  <c r="R4" i="2"/>
  <c r="Q4" i="2"/>
  <c r="O4" i="2"/>
  <c r="P4" i="2" s="1"/>
  <c r="N4" i="2"/>
  <c r="M4" i="2"/>
  <c r="L4" i="2"/>
  <c r="K4" i="2"/>
  <c r="J4" i="2"/>
  <c r="I4" i="2"/>
  <c r="R3" i="2"/>
  <c r="P3" i="2"/>
  <c r="O3" i="2"/>
  <c r="N3" i="2"/>
  <c r="M3" i="2"/>
  <c r="L3" i="2"/>
  <c r="K3" i="2"/>
  <c r="J3" i="2"/>
  <c r="I3" i="2"/>
  <c r="I79" i="1"/>
  <c r="I89" i="1"/>
  <c r="I85" i="1"/>
  <c r="I82" i="1"/>
  <c r="I77" i="1"/>
  <c r="I78" i="1"/>
  <c r="I76" i="1"/>
  <c r="I70" i="1"/>
  <c r="I66" i="1"/>
  <c r="I65" i="1"/>
  <c r="I61" i="1"/>
  <c r="I58" i="1"/>
  <c r="I48" i="1"/>
  <c r="I51" i="1"/>
  <c r="I53" i="1"/>
  <c r="I39" i="1"/>
  <c r="I37" i="1"/>
  <c r="I36" i="1"/>
  <c r="I32" i="1"/>
  <c r="I26" i="1"/>
  <c r="I22" i="1"/>
  <c r="I27" i="1"/>
  <c r="I18" i="1"/>
  <c r="I3" i="1"/>
  <c r="I12" i="1"/>
  <c r="I8" i="1"/>
  <c r="I21" i="1"/>
  <c r="I7" i="1"/>
  <c r="I84" i="1"/>
  <c r="I86" i="1"/>
  <c r="I87" i="1"/>
  <c r="I88" i="1"/>
  <c r="I83" i="1"/>
  <c r="I50" i="1"/>
  <c r="I54" i="1"/>
  <c r="I55" i="1"/>
  <c r="I56" i="1"/>
  <c r="I59" i="1"/>
  <c r="I60" i="1"/>
  <c r="I62" i="1"/>
  <c r="I63" i="1"/>
  <c r="I64" i="1"/>
  <c r="I67" i="1"/>
  <c r="I68" i="1"/>
  <c r="I69" i="1"/>
  <c r="I49" i="1"/>
  <c r="I20" i="1"/>
  <c r="I23" i="1"/>
  <c r="I24" i="1"/>
  <c r="I25" i="1"/>
  <c r="I28" i="1"/>
  <c r="I29" i="1"/>
  <c r="I30" i="1"/>
  <c r="I31" i="1"/>
  <c r="I33" i="1"/>
  <c r="I34" i="1"/>
  <c r="I35" i="1"/>
  <c r="I38" i="1"/>
  <c r="I19" i="1"/>
  <c r="I5" i="1"/>
  <c r="I6" i="1"/>
  <c r="I9" i="1"/>
  <c r="I10" i="1"/>
  <c r="I11" i="1"/>
  <c r="I13" i="1"/>
  <c r="I14" i="1"/>
  <c r="I15" i="1"/>
  <c r="I16" i="1"/>
  <c r="I17" i="1"/>
  <c r="I4" i="1"/>
  <c r="Q40" i="2" l="1"/>
  <c r="Q71" i="2"/>
  <c r="Q3" i="2"/>
  <c r="Q22" i="2"/>
  <c r="Q57" i="2"/>
  <c r="Q66" i="2"/>
  <c r="Q82" i="2"/>
  <c r="Q13" i="2"/>
  <c r="Q52" i="2"/>
  <c r="Q8" i="2"/>
  <c r="Q32" i="2"/>
  <c r="Q45" i="2"/>
  <c r="Q61" i="2"/>
  <c r="Q75" i="2"/>
  <c r="Q85" i="2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Q89" i="1"/>
  <c r="P89" i="1"/>
  <c r="O89" i="1"/>
  <c r="N89" i="1"/>
  <c r="W9" i="1" s="1"/>
  <c r="M89" i="1"/>
  <c r="L89" i="1"/>
  <c r="K89" i="1"/>
  <c r="J89" i="1"/>
  <c r="S88" i="1"/>
  <c r="R88" i="1"/>
  <c r="Q88" i="1"/>
  <c r="O88" i="1"/>
  <c r="P88" i="1" s="1"/>
  <c r="N88" i="1"/>
  <c r="M88" i="1"/>
  <c r="L88" i="1"/>
  <c r="K88" i="1"/>
  <c r="J88" i="1"/>
  <c r="U8" i="1"/>
  <c r="S87" i="1"/>
  <c r="R87" i="1"/>
  <c r="Q87" i="1"/>
  <c r="P87" i="1"/>
  <c r="O87" i="1"/>
  <c r="N87" i="1"/>
  <c r="M87" i="1"/>
  <c r="L87" i="1"/>
  <c r="K87" i="1"/>
  <c r="J87" i="1"/>
  <c r="S86" i="1"/>
  <c r="R86" i="1"/>
  <c r="Q86" i="1"/>
  <c r="O86" i="1"/>
  <c r="P86" i="1" s="1"/>
  <c r="N86" i="1"/>
  <c r="M86" i="1"/>
  <c r="L86" i="1"/>
  <c r="K86" i="1"/>
  <c r="J86" i="1"/>
  <c r="S85" i="1"/>
  <c r="R85" i="1"/>
  <c r="P85" i="1"/>
  <c r="O85" i="1"/>
  <c r="N85" i="1"/>
  <c r="W5" i="1" s="1"/>
  <c r="M85" i="1"/>
  <c r="L85" i="1"/>
  <c r="K85" i="1"/>
  <c r="J85" i="1"/>
  <c r="S84" i="1"/>
  <c r="R84" i="1"/>
  <c r="Q84" i="1"/>
  <c r="O84" i="1"/>
  <c r="P84" i="1" s="1"/>
  <c r="N84" i="1"/>
  <c r="M84" i="1"/>
  <c r="L84" i="1"/>
  <c r="K84" i="1"/>
  <c r="J84" i="1"/>
  <c r="S83" i="1"/>
  <c r="R83" i="1"/>
  <c r="Q83" i="1"/>
  <c r="P83" i="1"/>
  <c r="O83" i="1"/>
  <c r="N83" i="1"/>
  <c r="M83" i="1"/>
  <c r="L83" i="1"/>
  <c r="K83" i="1"/>
  <c r="J83" i="1"/>
  <c r="S82" i="1"/>
  <c r="R82" i="1"/>
  <c r="O82" i="1"/>
  <c r="P82" i="1" s="1"/>
  <c r="Q82" i="1" s="1"/>
  <c r="N82" i="1"/>
  <c r="M82" i="1"/>
  <c r="L82" i="1"/>
  <c r="K82" i="1"/>
  <c r="J82" i="1"/>
  <c r="S81" i="1"/>
  <c r="R81" i="1"/>
  <c r="Q81" i="1"/>
  <c r="P81" i="1"/>
  <c r="O81" i="1"/>
  <c r="N81" i="1"/>
  <c r="M81" i="1"/>
  <c r="L81" i="1"/>
  <c r="K81" i="1"/>
  <c r="J81" i="1"/>
  <c r="S80" i="1"/>
  <c r="R80" i="1"/>
  <c r="P80" i="1"/>
  <c r="Q80" i="1" s="1"/>
  <c r="O80" i="1"/>
  <c r="N80" i="1"/>
  <c r="M80" i="1"/>
  <c r="L80" i="1"/>
  <c r="K80" i="1"/>
  <c r="J80" i="1"/>
  <c r="S79" i="1"/>
  <c r="R79" i="1"/>
  <c r="Q79" i="1"/>
  <c r="P79" i="1"/>
  <c r="O79" i="1"/>
  <c r="N79" i="1"/>
  <c r="M79" i="1"/>
  <c r="L79" i="1"/>
  <c r="K79" i="1"/>
  <c r="J79" i="1"/>
  <c r="S78" i="1"/>
  <c r="R78" i="1"/>
  <c r="Q78" i="1"/>
  <c r="O78" i="1"/>
  <c r="P78" i="1" s="1"/>
  <c r="N78" i="1"/>
  <c r="M78" i="1"/>
  <c r="L78" i="1"/>
  <c r="K78" i="1"/>
  <c r="J78" i="1"/>
  <c r="S77" i="1"/>
  <c r="R77" i="1"/>
  <c r="Q77" i="1"/>
  <c r="P77" i="1"/>
  <c r="O77" i="1"/>
  <c r="N77" i="1"/>
  <c r="M77" i="1"/>
  <c r="L77" i="1"/>
  <c r="K77" i="1"/>
  <c r="J77" i="1"/>
  <c r="S76" i="1"/>
  <c r="R76" i="1"/>
  <c r="Q76" i="1"/>
  <c r="O76" i="1"/>
  <c r="P76" i="1" s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I75" i="1"/>
  <c r="S74" i="1"/>
  <c r="R74" i="1"/>
  <c r="Q74" i="1"/>
  <c r="O74" i="1"/>
  <c r="P74" i="1" s="1"/>
  <c r="N74" i="1"/>
  <c r="M74" i="1"/>
  <c r="L74" i="1"/>
  <c r="K74" i="1"/>
  <c r="J74" i="1"/>
  <c r="S73" i="1"/>
  <c r="R73" i="1"/>
  <c r="Q73" i="1"/>
  <c r="O73" i="1"/>
  <c r="P73" i="1" s="1"/>
  <c r="N73" i="1"/>
  <c r="M73" i="1"/>
  <c r="L73" i="1"/>
  <c r="K73" i="1"/>
  <c r="J73" i="1"/>
  <c r="S72" i="1"/>
  <c r="R72" i="1"/>
  <c r="Q72" i="1"/>
  <c r="O72" i="1"/>
  <c r="P72" i="1" s="1"/>
  <c r="N72" i="1"/>
  <c r="M72" i="1"/>
  <c r="L72" i="1"/>
  <c r="K72" i="1"/>
  <c r="J72" i="1"/>
  <c r="S71" i="1"/>
  <c r="R71" i="1"/>
  <c r="O71" i="1"/>
  <c r="P71" i="1" s="1"/>
  <c r="N71" i="1"/>
  <c r="M71" i="1"/>
  <c r="L71" i="1"/>
  <c r="K71" i="1"/>
  <c r="J71" i="1"/>
  <c r="S70" i="1"/>
  <c r="R70" i="1"/>
  <c r="Q70" i="1"/>
  <c r="O70" i="1"/>
  <c r="P70" i="1" s="1"/>
  <c r="N70" i="1"/>
  <c r="M70" i="1"/>
  <c r="L70" i="1"/>
  <c r="K70" i="1"/>
  <c r="J70" i="1"/>
  <c r="S69" i="1"/>
  <c r="R69" i="1"/>
  <c r="Q69" i="1"/>
  <c r="P69" i="1"/>
  <c r="O69" i="1"/>
  <c r="N69" i="1"/>
  <c r="M69" i="1"/>
  <c r="L69" i="1"/>
  <c r="K69" i="1"/>
  <c r="J69" i="1"/>
  <c r="S68" i="1"/>
  <c r="R68" i="1"/>
  <c r="Q68" i="1"/>
  <c r="O68" i="1"/>
  <c r="P68" i="1" s="1"/>
  <c r="N68" i="1"/>
  <c r="M68" i="1"/>
  <c r="L68" i="1"/>
  <c r="K68" i="1"/>
  <c r="J68" i="1"/>
  <c r="S67" i="1"/>
  <c r="R67" i="1"/>
  <c r="Q67" i="1"/>
  <c r="P67" i="1"/>
  <c r="O67" i="1"/>
  <c r="N67" i="1"/>
  <c r="M67" i="1"/>
  <c r="L67" i="1"/>
  <c r="K67" i="1"/>
  <c r="J67" i="1"/>
  <c r="S66" i="1"/>
  <c r="R66" i="1"/>
  <c r="O66" i="1"/>
  <c r="P66" i="1" s="1"/>
  <c r="N66" i="1"/>
  <c r="M66" i="1"/>
  <c r="L66" i="1"/>
  <c r="K66" i="1"/>
  <c r="J66" i="1"/>
  <c r="U5" i="1"/>
  <c r="S65" i="1"/>
  <c r="R65" i="1"/>
  <c r="Q65" i="1"/>
  <c r="P65" i="1"/>
  <c r="O65" i="1"/>
  <c r="N65" i="1"/>
  <c r="M65" i="1"/>
  <c r="L65" i="1"/>
  <c r="K65" i="1"/>
  <c r="J65" i="1"/>
  <c r="S64" i="1"/>
  <c r="R64" i="1"/>
  <c r="Q64" i="1"/>
  <c r="O64" i="1"/>
  <c r="P64" i="1" s="1"/>
  <c r="N64" i="1"/>
  <c r="M64" i="1"/>
  <c r="L64" i="1"/>
  <c r="K64" i="1"/>
  <c r="J64" i="1"/>
  <c r="S63" i="1"/>
  <c r="R63" i="1"/>
  <c r="Q63" i="1"/>
  <c r="P63" i="1"/>
  <c r="O63" i="1"/>
  <c r="N63" i="1"/>
  <c r="M63" i="1"/>
  <c r="L63" i="1"/>
  <c r="K63" i="1"/>
  <c r="J63" i="1"/>
  <c r="S62" i="1"/>
  <c r="R62" i="1"/>
  <c r="Q62" i="1"/>
  <c r="O62" i="1"/>
  <c r="P62" i="1" s="1"/>
  <c r="N62" i="1"/>
  <c r="M62" i="1"/>
  <c r="L62" i="1"/>
  <c r="K62" i="1"/>
  <c r="J62" i="1"/>
  <c r="S61" i="1"/>
  <c r="R61" i="1"/>
  <c r="P61" i="1"/>
  <c r="Q61" i="1" s="1"/>
  <c r="O61" i="1"/>
  <c r="N61" i="1"/>
  <c r="M61" i="1"/>
  <c r="L61" i="1"/>
  <c r="K61" i="1"/>
  <c r="J61" i="1"/>
  <c r="S60" i="1"/>
  <c r="R60" i="1"/>
  <c r="Q60" i="1"/>
  <c r="O60" i="1"/>
  <c r="P60" i="1" s="1"/>
  <c r="N60" i="1"/>
  <c r="M60" i="1"/>
  <c r="L60" i="1"/>
  <c r="K60" i="1"/>
  <c r="J60" i="1"/>
  <c r="S59" i="1"/>
  <c r="R59" i="1"/>
  <c r="Q59" i="1"/>
  <c r="P59" i="1"/>
  <c r="O59" i="1"/>
  <c r="N59" i="1"/>
  <c r="M59" i="1"/>
  <c r="L59" i="1"/>
  <c r="K59" i="1"/>
  <c r="J59" i="1"/>
  <c r="S58" i="1"/>
  <c r="R58" i="1"/>
  <c r="Q58" i="1"/>
  <c r="O58" i="1"/>
  <c r="P58" i="1" s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Q56" i="1"/>
  <c r="P56" i="1"/>
  <c r="O56" i="1"/>
  <c r="N56" i="1"/>
  <c r="M56" i="1"/>
  <c r="L56" i="1"/>
  <c r="K56" i="1"/>
  <c r="J56" i="1"/>
  <c r="S55" i="1"/>
  <c r="R55" i="1"/>
  <c r="Q55" i="1"/>
  <c r="O55" i="1"/>
  <c r="P55" i="1" s="1"/>
  <c r="N55" i="1"/>
  <c r="M55" i="1"/>
  <c r="L55" i="1"/>
  <c r="K55" i="1"/>
  <c r="J55" i="1"/>
  <c r="S54" i="1"/>
  <c r="R54" i="1"/>
  <c r="Q54" i="1"/>
  <c r="P54" i="1"/>
  <c r="O54" i="1"/>
  <c r="N54" i="1"/>
  <c r="M54" i="1"/>
  <c r="L54" i="1"/>
  <c r="K54" i="1"/>
  <c r="J54" i="1"/>
  <c r="S53" i="1"/>
  <c r="R53" i="1"/>
  <c r="Q53" i="1"/>
  <c r="O53" i="1"/>
  <c r="P53" i="1" s="1"/>
  <c r="N53" i="1"/>
  <c r="M53" i="1"/>
  <c r="L53" i="1"/>
  <c r="K53" i="1"/>
  <c r="J53" i="1"/>
  <c r="S52" i="1"/>
  <c r="R52" i="1"/>
  <c r="P52" i="1"/>
  <c r="Q52" i="1" s="1"/>
  <c r="O52" i="1"/>
  <c r="N52" i="1"/>
  <c r="M52" i="1"/>
  <c r="L52" i="1"/>
  <c r="K52" i="1"/>
  <c r="J52" i="1"/>
  <c r="S51" i="1"/>
  <c r="R51" i="1"/>
  <c r="Q51" i="1"/>
  <c r="P51" i="1"/>
  <c r="O51" i="1"/>
  <c r="N51" i="1"/>
  <c r="M51" i="1"/>
  <c r="L51" i="1"/>
  <c r="K51" i="1"/>
  <c r="J51" i="1"/>
  <c r="S50" i="1"/>
  <c r="R50" i="1"/>
  <c r="Q50" i="1"/>
  <c r="O50" i="1"/>
  <c r="P50" i="1" s="1"/>
  <c r="N50" i="1"/>
  <c r="M50" i="1"/>
  <c r="L50" i="1"/>
  <c r="K50" i="1"/>
  <c r="J50" i="1"/>
  <c r="S49" i="1"/>
  <c r="R49" i="1"/>
  <c r="Q49" i="1"/>
  <c r="P49" i="1"/>
  <c r="O49" i="1"/>
  <c r="N49" i="1"/>
  <c r="M49" i="1"/>
  <c r="L49" i="1"/>
  <c r="K49" i="1"/>
  <c r="J49" i="1"/>
  <c r="S48" i="1"/>
  <c r="R48" i="1"/>
  <c r="O48" i="1"/>
  <c r="P48" i="1" s="1"/>
  <c r="Q48" i="1" s="1"/>
  <c r="N48" i="1"/>
  <c r="M48" i="1"/>
  <c r="L48" i="1"/>
  <c r="K48" i="1"/>
  <c r="J48" i="1"/>
  <c r="S47" i="1"/>
  <c r="R47" i="1"/>
  <c r="Q47" i="1"/>
  <c r="P47" i="1"/>
  <c r="O47" i="1"/>
  <c r="N47" i="1"/>
  <c r="M47" i="1"/>
  <c r="L47" i="1"/>
  <c r="K47" i="1"/>
  <c r="J47" i="1"/>
  <c r="S46" i="1"/>
  <c r="R46" i="1"/>
  <c r="Q46" i="1"/>
  <c r="P46" i="1"/>
  <c r="O46" i="1"/>
  <c r="N46" i="1"/>
  <c r="M46" i="1"/>
  <c r="L46" i="1"/>
  <c r="K46" i="1"/>
  <c r="J46" i="1"/>
  <c r="S45" i="1"/>
  <c r="R45" i="1"/>
  <c r="P45" i="1"/>
  <c r="Q45" i="1" s="1"/>
  <c r="O45" i="1"/>
  <c r="N45" i="1"/>
  <c r="M45" i="1"/>
  <c r="L45" i="1"/>
  <c r="K45" i="1"/>
  <c r="J45" i="1"/>
  <c r="S44" i="1"/>
  <c r="R44" i="1"/>
  <c r="Q44" i="1"/>
  <c r="P44" i="1"/>
  <c r="O44" i="1"/>
  <c r="N44" i="1"/>
  <c r="M44" i="1"/>
  <c r="L44" i="1"/>
  <c r="K44" i="1"/>
  <c r="J44" i="1"/>
  <c r="S43" i="1"/>
  <c r="R43" i="1"/>
  <c r="Q43" i="1"/>
  <c r="P43" i="1"/>
  <c r="O43" i="1"/>
  <c r="N43" i="1"/>
  <c r="M43" i="1"/>
  <c r="L43" i="1"/>
  <c r="K43" i="1"/>
  <c r="J43" i="1"/>
  <c r="S42" i="1"/>
  <c r="R42" i="1"/>
  <c r="Q42" i="1"/>
  <c r="P42" i="1"/>
  <c r="O42" i="1"/>
  <c r="N42" i="1"/>
  <c r="M42" i="1"/>
  <c r="L42" i="1"/>
  <c r="K42" i="1"/>
  <c r="J42" i="1"/>
  <c r="S41" i="1"/>
  <c r="R41" i="1"/>
  <c r="Q41" i="1"/>
  <c r="P41" i="1"/>
  <c r="O41" i="1"/>
  <c r="N41" i="1"/>
  <c r="M41" i="1"/>
  <c r="L41" i="1"/>
  <c r="K41" i="1"/>
  <c r="J41" i="1"/>
  <c r="S40" i="1"/>
  <c r="R40" i="1"/>
  <c r="P40" i="1"/>
  <c r="Q40" i="1" s="1"/>
  <c r="O40" i="1"/>
  <c r="N40" i="1"/>
  <c r="M40" i="1"/>
  <c r="L40" i="1"/>
  <c r="K40" i="1"/>
  <c r="J40" i="1"/>
  <c r="S39" i="1"/>
  <c r="R39" i="1"/>
  <c r="Q39" i="1"/>
  <c r="P39" i="1"/>
  <c r="O39" i="1"/>
  <c r="N39" i="1"/>
  <c r="M39" i="1"/>
  <c r="L39" i="1"/>
  <c r="K39" i="1"/>
  <c r="J39" i="1"/>
  <c r="S38" i="1"/>
  <c r="R38" i="1"/>
  <c r="Q38" i="1"/>
  <c r="O38" i="1"/>
  <c r="P38" i="1" s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Q36" i="1"/>
  <c r="O36" i="1"/>
  <c r="P36" i="1" s="1"/>
  <c r="N36" i="1"/>
  <c r="M36" i="1"/>
  <c r="L36" i="1"/>
  <c r="K36" i="1"/>
  <c r="J36" i="1"/>
  <c r="S35" i="1"/>
  <c r="R35" i="1"/>
  <c r="Q35" i="1"/>
  <c r="P35" i="1"/>
  <c r="O35" i="1"/>
  <c r="N35" i="1"/>
  <c r="M35" i="1"/>
  <c r="L35" i="1"/>
  <c r="K35" i="1"/>
  <c r="J35" i="1"/>
  <c r="S34" i="1"/>
  <c r="R34" i="1"/>
  <c r="Q34" i="1"/>
  <c r="O34" i="1"/>
  <c r="P34" i="1" s="1"/>
  <c r="N34" i="1"/>
  <c r="M34" i="1"/>
  <c r="L34" i="1"/>
  <c r="K34" i="1"/>
  <c r="J34" i="1"/>
  <c r="S33" i="1"/>
  <c r="R33" i="1"/>
  <c r="Q33" i="1"/>
  <c r="P33" i="1"/>
  <c r="O33" i="1"/>
  <c r="N33" i="1"/>
  <c r="M33" i="1"/>
  <c r="L33" i="1"/>
  <c r="K33" i="1"/>
  <c r="J33" i="1"/>
  <c r="S32" i="1"/>
  <c r="R32" i="1"/>
  <c r="O32" i="1"/>
  <c r="P32" i="1" s="1"/>
  <c r="N32" i="1"/>
  <c r="M32" i="1"/>
  <c r="L32" i="1"/>
  <c r="K32" i="1"/>
  <c r="J32" i="1"/>
  <c r="S31" i="1"/>
  <c r="R31" i="1"/>
  <c r="Q31" i="1"/>
  <c r="P31" i="1"/>
  <c r="O31" i="1"/>
  <c r="N31" i="1"/>
  <c r="M31" i="1"/>
  <c r="L31" i="1"/>
  <c r="K31" i="1"/>
  <c r="J31" i="1"/>
  <c r="S30" i="1"/>
  <c r="R30" i="1"/>
  <c r="Q30" i="1"/>
  <c r="O30" i="1"/>
  <c r="P30" i="1" s="1"/>
  <c r="N30" i="1"/>
  <c r="M30" i="1"/>
  <c r="L30" i="1"/>
  <c r="K30" i="1"/>
  <c r="J30" i="1"/>
  <c r="S29" i="1"/>
  <c r="R29" i="1"/>
  <c r="Q29" i="1"/>
  <c r="P29" i="1"/>
  <c r="O29" i="1"/>
  <c r="N29" i="1"/>
  <c r="M29" i="1"/>
  <c r="L29" i="1"/>
  <c r="K29" i="1"/>
  <c r="J29" i="1"/>
  <c r="S28" i="1"/>
  <c r="R28" i="1"/>
  <c r="Q28" i="1"/>
  <c r="O28" i="1"/>
  <c r="P28" i="1" s="1"/>
  <c r="N28" i="1"/>
  <c r="M28" i="1"/>
  <c r="L28" i="1"/>
  <c r="K28" i="1"/>
  <c r="J28" i="1"/>
  <c r="S27" i="1"/>
  <c r="R27" i="1"/>
  <c r="P27" i="1"/>
  <c r="Q27" i="1" s="1"/>
  <c r="O27" i="1"/>
  <c r="N27" i="1"/>
  <c r="M27" i="1"/>
  <c r="L27" i="1"/>
  <c r="K27" i="1"/>
  <c r="J27" i="1"/>
  <c r="S26" i="1"/>
  <c r="R26" i="1"/>
  <c r="Q26" i="1"/>
  <c r="O26" i="1"/>
  <c r="P26" i="1" s="1"/>
  <c r="N26" i="1"/>
  <c r="M26" i="1"/>
  <c r="L26" i="1"/>
  <c r="K26" i="1"/>
  <c r="J26" i="1"/>
  <c r="S25" i="1"/>
  <c r="R25" i="1"/>
  <c r="Q25" i="1"/>
  <c r="P25" i="1"/>
  <c r="O25" i="1"/>
  <c r="N25" i="1"/>
  <c r="M25" i="1"/>
  <c r="L25" i="1"/>
  <c r="K25" i="1"/>
  <c r="J25" i="1"/>
  <c r="S24" i="1"/>
  <c r="R24" i="1"/>
  <c r="Q24" i="1"/>
  <c r="O24" i="1"/>
  <c r="P24" i="1" s="1"/>
  <c r="N24" i="1"/>
  <c r="M24" i="1"/>
  <c r="L24" i="1"/>
  <c r="K24" i="1"/>
  <c r="J24" i="1"/>
  <c r="S23" i="1"/>
  <c r="R23" i="1"/>
  <c r="Q23" i="1"/>
  <c r="P23" i="1"/>
  <c r="O23" i="1"/>
  <c r="N23" i="1"/>
  <c r="M23" i="1"/>
  <c r="L23" i="1"/>
  <c r="K23" i="1"/>
  <c r="J23" i="1"/>
  <c r="S22" i="1"/>
  <c r="R22" i="1"/>
  <c r="O22" i="1"/>
  <c r="P22" i="1" s="1"/>
  <c r="Q22" i="1" s="1"/>
  <c r="N22" i="1"/>
  <c r="M22" i="1"/>
  <c r="L22" i="1"/>
  <c r="K22" i="1"/>
  <c r="J22" i="1"/>
  <c r="S21" i="1"/>
  <c r="R21" i="1"/>
  <c r="Q21" i="1"/>
  <c r="P21" i="1"/>
  <c r="O21" i="1"/>
  <c r="N21" i="1"/>
  <c r="M21" i="1"/>
  <c r="L21" i="1"/>
  <c r="K21" i="1"/>
  <c r="J21" i="1"/>
  <c r="S20" i="1"/>
  <c r="R20" i="1"/>
  <c r="Q20" i="1"/>
  <c r="O20" i="1"/>
  <c r="P20" i="1" s="1"/>
  <c r="N20" i="1"/>
  <c r="M20" i="1"/>
  <c r="L20" i="1"/>
  <c r="K20" i="1"/>
  <c r="J20" i="1"/>
  <c r="S19" i="1"/>
  <c r="R19" i="1"/>
  <c r="Q19" i="1"/>
  <c r="P19" i="1"/>
  <c r="O19" i="1"/>
  <c r="N19" i="1"/>
  <c r="M19" i="1"/>
  <c r="L19" i="1"/>
  <c r="K19" i="1"/>
  <c r="J19" i="1"/>
  <c r="S18" i="1"/>
  <c r="R18" i="1"/>
  <c r="O18" i="1"/>
  <c r="P18" i="1" s="1"/>
  <c r="Q18" i="1" s="1"/>
  <c r="N18" i="1"/>
  <c r="M18" i="1"/>
  <c r="L18" i="1"/>
  <c r="K18" i="1"/>
  <c r="J18" i="1"/>
  <c r="S17" i="1"/>
  <c r="R17" i="1"/>
  <c r="Q17" i="1"/>
  <c r="P17" i="1"/>
  <c r="O17" i="1"/>
  <c r="N17" i="1"/>
  <c r="M17" i="1"/>
  <c r="L17" i="1"/>
  <c r="K17" i="1"/>
  <c r="J17" i="1"/>
  <c r="S16" i="1"/>
  <c r="R16" i="1"/>
  <c r="Q16" i="1"/>
  <c r="O16" i="1"/>
  <c r="P16" i="1" s="1"/>
  <c r="N16" i="1"/>
  <c r="M16" i="1"/>
  <c r="L16" i="1"/>
  <c r="K16" i="1"/>
  <c r="J16" i="1"/>
  <c r="S15" i="1"/>
  <c r="R15" i="1"/>
  <c r="Q15" i="1"/>
  <c r="P15" i="1"/>
  <c r="O15" i="1"/>
  <c r="N15" i="1"/>
  <c r="M15" i="1"/>
  <c r="L15" i="1"/>
  <c r="K15" i="1"/>
  <c r="J15" i="1"/>
  <c r="S14" i="1"/>
  <c r="R14" i="1"/>
  <c r="Q14" i="1"/>
  <c r="O14" i="1"/>
  <c r="P14" i="1" s="1"/>
  <c r="N14" i="1"/>
  <c r="M14" i="1"/>
  <c r="L14" i="1"/>
  <c r="K14" i="1"/>
  <c r="J14" i="1"/>
  <c r="S13" i="1"/>
  <c r="R13" i="1"/>
  <c r="P13" i="1"/>
  <c r="Q13" i="1" s="1"/>
  <c r="O13" i="1"/>
  <c r="N13" i="1"/>
  <c r="M13" i="1"/>
  <c r="L13" i="1"/>
  <c r="K13" i="1"/>
  <c r="J13" i="1"/>
  <c r="S12" i="1"/>
  <c r="R12" i="1"/>
  <c r="Q12" i="1"/>
  <c r="O12" i="1"/>
  <c r="P12" i="1" s="1"/>
  <c r="N12" i="1"/>
  <c r="M12" i="1"/>
  <c r="L12" i="1"/>
  <c r="K12" i="1"/>
  <c r="J12" i="1"/>
  <c r="S11" i="1"/>
  <c r="R11" i="1"/>
  <c r="Q11" i="1"/>
  <c r="P11" i="1"/>
  <c r="O11" i="1"/>
  <c r="N11" i="1"/>
  <c r="M11" i="1"/>
  <c r="L11" i="1"/>
  <c r="K11" i="1"/>
  <c r="J11" i="1"/>
  <c r="S10" i="1"/>
  <c r="R10" i="1"/>
  <c r="Q10" i="1"/>
  <c r="O10" i="1"/>
  <c r="P10" i="1" s="1"/>
  <c r="N10" i="1"/>
  <c r="M10" i="1"/>
  <c r="L10" i="1"/>
  <c r="K10" i="1"/>
  <c r="J10" i="1"/>
  <c r="V9" i="1"/>
  <c r="U9" i="1"/>
  <c r="S9" i="1"/>
  <c r="R9" i="1"/>
  <c r="Q9" i="1"/>
  <c r="O9" i="1"/>
  <c r="P9" i="1" s="1"/>
  <c r="N9" i="1"/>
  <c r="M9" i="1"/>
  <c r="L9" i="1"/>
  <c r="K9" i="1"/>
  <c r="J9" i="1"/>
  <c r="W8" i="1"/>
  <c r="V8" i="1"/>
  <c r="S8" i="1"/>
  <c r="R8" i="1"/>
  <c r="O8" i="1"/>
  <c r="P8" i="1" s="1"/>
  <c r="N8" i="1"/>
  <c r="M8" i="1"/>
  <c r="L8" i="1"/>
  <c r="K8" i="1"/>
  <c r="J8" i="1"/>
  <c r="W7" i="1"/>
  <c r="V7" i="1"/>
  <c r="U7" i="1"/>
  <c r="S7" i="1"/>
  <c r="R7" i="1"/>
  <c r="Q7" i="1"/>
  <c r="O7" i="1"/>
  <c r="P7" i="1" s="1"/>
  <c r="N7" i="1"/>
  <c r="M7" i="1"/>
  <c r="L7" i="1"/>
  <c r="K7" i="1"/>
  <c r="J7" i="1"/>
  <c r="W6" i="1"/>
  <c r="V6" i="1"/>
  <c r="U6" i="1"/>
  <c r="S6" i="1"/>
  <c r="R6" i="1"/>
  <c r="Q6" i="1"/>
  <c r="O6" i="1"/>
  <c r="P6" i="1" s="1"/>
  <c r="N6" i="1"/>
  <c r="M6" i="1"/>
  <c r="L6" i="1"/>
  <c r="K6" i="1"/>
  <c r="J6" i="1"/>
  <c r="V5" i="1"/>
  <c r="S5" i="1"/>
  <c r="R5" i="1"/>
  <c r="Q5" i="1"/>
  <c r="O5" i="1"/>
  <c r="P5" i="1" s="1"/>
  <c r="N5" i="1"/>
  <c r="M5" i="1"/>
  <c r="L5" i="1"/>
  <c r="K5" i="1"/>
  <c r="J5" i="1"/>
  <c r="S4" i="1"/>
  <c r="R4" i="1"/>
  <c r="Q4" i="1"/>
  <c r="P4" i="1"/>
  <c r="O4" i="1"/>
  <c r="N4" i="1"/>
  <c r="M4" i="1"/>
  <c r="L4" i="1"/>
  <c r="K4" i="1"/>
  <c r="J4" i="1"/>
  <c r="R3" i="1"/>
  <c r="P3" i="1"/>
  <c r="O3" i="1"/>
  <c r="N3" i="1"/>
  <c r="M3" i="1"/>
  <c r="L3" i="1"/>
  <c r="K3" i="1"/>
  <c r="J3" i="1"/>
  <c r="Q3" i="1" l="1"/>
  <c r="Q8" i="1"/>
  <c r="Q71" i="1"/>
  <c r="Q75" i="1"/>
  <c r="Q32" i="1"/>
  <c r="Q37" i="1"/>
  <c r="Q57" i="1"/>
  <c r="Q66" i="1"/>
  <c r="Q85" i="1"/>
</calcChain>
</file>

<file path=xl/sharedStrings.xml><?xml version="1.0" encoding="utf-8"?>
<sst xmlns="http://schemas.openxmlformats.org/spreadsheetml/2006/main" count="508" uniqueCount="77">
  <si>
    <t>红色为其他组</t>
    <phoneticPr fontId="3" type="noConversion"/>
  </si>
  <si>
    <t>VAR_NAME</t>
  </si>
  <si>
    <t>LL</t>
  </si>
  <si>
    <t>UL</t>
  </si>
  <si>
    <t>Total</t>
    <phoneticPr fontId="3" type="noConversion"/>
  </si>
  <si>
    <t>#Good</t>
    <phoneticPr fontId="3" type="noConversion"/>
  </si>
  <si>
    <t>#Bad</t>
    <phoneticPr fontId="3" type="noConversion"/>
  </si>
  <si>
    <t>clus</t>
  </si>
  <si>
    <t>Group</t>
    <phoneticPr fontId="3" type="noConversion"/>
  </si>
  <si>
    <t>PctTotal</t>
    <phoneticPr fontId="3" type="noConversion"/>
  </si>
  <si>
    <t>BadRate</t>
    <phoneticPr fontId="3" type="noConversion"/>
  </si>
  <si>
    <t>WOE</t>
    <phoneticPr fontId="3" type="noConversion"/>
  </si>
  <si>
    <t>IV</t>
    <phoneticPr fontId="3" type="noConversion"/>
  </si>
  <si>
    <t>IV_Sum</t>
    <phoneticPr fontId="3" type="noConversion"/>
  </si>
  <si>
    <t>下拉菜单</t>
    <phoneticPr fontId="3" type="noConversion"/>
  </si>
  <si>
    <t>roll_seq</t>
  </si>
  <si>
    <t>avg_days</t>
  </si>
  <si>
    <t>bptp_ratio</t>
  </si>
  <si>
    <t>Group</t>
    <phoneticPr fontId="3" type="noConversion"/>
  </si>
  <si>
    <t>PctTotal</t>
    <phoneticPr fontId="3" type="noConversion"/>
  </si>
  <si>
    <t>BadRate</t>
    <phoneticPr fontId="3" type="noConversion"/>
  </si>
  <si>
    <t>city</t>
  </si>
  <si>
    <t>con10_due_times</t>
  </si>
  <si>
    <t>contact</t>
  </si>
  <si>
    <t>.</t>
  </si>
  <si>
    <t>cs_times</t>
  </si>
  <si>
    <t>delay_days_rate</t>
  </si>
  <si>
    <t>delay_times</t>
  </si>
  <si>
    <t>education</t>
  </si>
  <si>
    <t>family_state</t>
  </si>
  <si>
    <t>finish_periods_ratio</t>
  </si>
  <si>
    <t>incm_times</t>
  </si>
  <si>
    <t>lost</t>
  </si>
  <si>
    <t>max_cpd</t>
  </si>
  <si>
    <t>max_overdue</t>
  </si>
  <si>
    <t>other_person_type</t>
  </si>
  <si>
    <t>pay_delay_num</t>
  </si>
  <si>
    <t>person_sex</t>
  </si>
  <si>
    <t>ptp_ratio</t>
  </si>
  <si>
    <t>手动调整分组</t>
    <phoneticPr fontId="3" type="noConversion"/>
  </si>
  <si>
    <t>else</t>
    <phoneticPr fontId="3" type="noConversion"/>
  </si>
  <si>
    <t>3,5,2,4,1</t>
  </si>
  <si>
    <t>missing---&gt;未婚</t>
  </si>
  <si>
    <t>未婚</t>
  </si>
  <si>
    <t>o</t>
    <phoneticPr fontId="3" type="noConversion"/>
  </si>
  <si>
    <t>con10_due_times</t>
    <phoneticPr fontId="3" type="noConversion"/>
  </si>
  <si>
    <t>3+4</t>
  </si>
  <si>
    <t>o</t>
    <phoneticPr fontId="3" type="noConversion"/>
  </si>
  <si>
    <t>1+2+3</t>
  </si>
  <si>
    <t>o</t>
    <phoneticPr fontId="3" type="noConversion"/>
  </si>
  <si>
    <t>4+5</t>
  </si>
  <si>
    <t>o</t>
    <phoneticPr fontId="3" type="noConversion"/>
  </si>
  <si>
    <t>2+3+4</t>
  </si>
  <si>
    <t>3+4+5</t>
  </si>
  <si>
    <t>小学&amp;初中&amp;NA</t>
    <phoneticPr fontId="3" type="noConversion"/>
  </si>
  <si>
    <t>1+2</t>
  </si>
  <si>
    <t>专科</t>
    <phoneticPr fontId="3" type="noConversion"/>
  </si>
  <si>
    <t>高中</t>
    <phoneticPr fontId="3" type="noConversion"/>
  </si>
  <si>
    <t>本科&amp;硕士及以上</t>
    <phoneticPr fontId="3" type="noConversion"/>
  </si>
  <si>
    <t>中专</t>
    <phoneticPr fontId="3" type="noConversion"/>
  </si>
  <si>
    <t>已婚</t>
    <phoneticPr fontId="3" type="noConversion"/>
  </si>
  <si>
    <t>未婚&amp;NA</t>
    <phoneticPr fontId="3" type="noConversion"/>
  </si>
  <si>
    <t>离异</t>
    <phoneticPr fontId="3" type="noConversion"/>
  </si>
  <si>
    <t>NA</t>
    <phoneticPr fontId="3" type="noConversion"/>
  </si>
  <si>
    <t>NA</t>
    <phoneticPr fontId="3" type="noConversion"/>
  </si>
  <si>
    <t>同事或朋友</t>
    <phoneticPr fontId="3" type="noConversion"/>
  </si>
  <si>
    <t>同学</t>
    <phoneticPr fontId="3" type="noConversion"/>
  </si>
  <si>
    <t>其他</t>
    <phoneticPr fontId="3" type="noConversion"/>
  </si>
  <si>
    <t>女</t>
    <phoneticPr fontId="3" type="noConversion"/>
  </si>
  <si>
    <t>bptp_ratio</t>
    <phoneticPr fontId="3" type="noConversion"/>
  </si>
  <si>
    <t>cs_times</t>
    <phoneticPr fontId="3" type="noConversion"/>
  </si>
  <si>
    <t>contact</t>
    <phoneticPr fontId="3" type="noConversion"/>
  </si>
  <si>
    <t>缺失值或者默认组是否归结为第1组，即风险最低组</t>
    <phoneticPr fontId="3" type="noConversion"/>
  </si>
  <si>
    <t>-inf</t>
    <phoneticPr fontId="3" type="noConversion"/>
  </si>
  <si>
    <t>+inf</t>
    <phoneticPr fontId="3" type="noConversion"/>
  </si>
  <si>
    <t>NA</t>
    <phoneticPr fontId="3" type="noConversion"/>
  </si>
  <si>
    <t>男&amp;NA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</si>
</sst>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_ "/>
  </numFmts>
  <fonts count="13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1" fillId="2" borderId="0" xfId="0" applyFont="1" applyFill="1">
      <alignment vertical="center"/>
    </xf>
    <xf numFmtId="177" fontId="0" fillId="2" borderId="0" xfId="0" applyNumberFormat="1" applyFill="1">
      <alignment vertical="center"/>
    </xf>
    <xf numFmtId="177" fontId="2" fillId="2" borderId="0" xfId="0" applyNumberFormat="1" applyFont="1" applyFill="1">
      <alignment vertical="center"/>
    </xf>
    <xf numFmtId="177" fontId="4" fillId="2" borderId="0" xfId="0" applyNumberFormat="1" applyFont="1" applyFill="1">
      <alignment vertical="center"/>
    </xf>
    <xf numFmtId="177" fontId="5" fillId="2" borderId="0" xfId="0" applyNumberFormat="1" applyFont="1" applyFill="1" applyBorder="1">
      <alignment vertical="center"/>
    </xf>
    <xf numFmtId="177" fontId="6" fillId="2" borderId="0" xfId="0" applyNumberFormat="1" applyFont="1" applyFill="1">
      <alignment vertic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7" fontId="0" fillId="2" borderId="0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0" fontId="8" fillId="2" borderId="0" xfId="0" applyFont="1" applyFill="1">
      <alignment vertical="center"/>
    </xf>
    <xf numFmtId="0" fontId="0" fillId="2" borderId="2" xfId="0" applyFont="1" applyFill="1" applyBorder="1">
      <alignment vertical="center"/>
    </xf>
    <xf numFmtId="176" fontId="5" fillId="2" borderId="3" xfId="0" applyNumberFormat="1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3" xfId="0" applyFont="1" applyFill="1" applyBorder="1" applyAlignment="1">
      <alignment horizontal="right" vertical="center"/>
    </xf>
    <xf numFmtId="10" fontId="5" fillId="2" borderId="3" xfId="0" applyNumberFormat="1" applyFont="1" applyFill="1" applyBorder="1">
      <alignment vertical="center"/>
    </xf>
    <xf numFmtId="177" fontId="5" fillId="2" borderId="3" xfId="0" applyNumberFormat="1" applyFont="1" applyFill="1" applyBorder="1">
      <alignment vertical="center"/>
    </xf>
    <xf numFmtId="177" fontId="5" fillId="2" borderId="4" xfId="0" applyNumberFormat="1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5" fillId="2" borderId="5" xfId="0" applyFont="1" applyFill="1" applyBorder="1">
      <alignment vertical="center"/>
    </xf>
    <xf numFmtId="176" fontId="5" fillId="2" borderId="0" xfId="0" applyNumberFormat="1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right" vertical="center"/>
    </xf>
    <xf numFmtId="10" fontId="5" fillId="2" borderId="0" xfId="0" applyNumberFormat="1" applyFont="1" applyFill="1" applyBorder="1">
      <alignment vertical="center"/>
    </xf>
    <xf numFmtId="177" fontId="5" fillId="2" borderId="6" xfId="0" applyNumberFormat="1" applyFont="1" applyFill="1" applyBorder="1">
      <alignment vertical="center"/>
    </xf>
    <xf numFmtId="178" fontId="2" fillId="2" borderId="0" xfId="0" applyNumberFormat="1" applyFont="1" applyFill="1">
      <alignment vertical="center"/>
    </xf>
    <xf numFmtId="0" fontId="10" fillId="4" borderId="1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2" xfId="0" applyFont="1" applyFill="1" applyBorder="1" applyAlignment="1">
      <alignment horizontal="right" vertical="center"/>
    </xf>
    <xf numFmtId="10" fontId="6" fillId="2" borderId="3" xfId="0" applyNumberFormat="1" applyFont="1" applyFill="1" applyBorder="1" applyAlignment="1">
      <alignment horizontal="right" vertical="center"/>
    </xf>
    <xf numFmtId="10" fontId="6" fillId="2" borderId="4" xfId="0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10" fontId="6" fillId="2" borderId="0" xfId="0" applyNumberFormat="1" applyFont="1" applyFill="1" applyBorder="1" applyAlignment="1">
      <alignment horizontal="right" vertical="center"/>
    </xf>
    <xf numFmtId="10" fontId="6" fillId="2" borderId="6" xfId="0" applyNumberFormat="1" applyFont="1" applyFill="1" applyBorder="1" applyAlignment="1">
      <alignment horizontal="right" vertical="center"/>
    </xf>
    <xf numFmtId="0" fontId="5" fillId="5" borderId="0" xfId="0" applyFont="1" applyFill="1" applyBorder="1">
      <alignment vertical="center"/>
    </xf>
    <xf numFmtId="0" fontId="5" fillId="2" borderId="7" xfId="0" applyFont="1" applyFill="1" applyBorder="1">
      <alignment vertical="center"/>
    </xf>
    <xf numFmtId="176" fontId="5" fillId="2" borderId="8" xfId="0" applyNumberFormat="1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8" xfId="0" applyFont="1" applyFill="1" applyBorder="1" applyAlignment="1">
      <alignment horizontal="right" vertical="center"/>
    </xf>
    <xf numFmtId="10" fontId="5" fillId="2" borderId="8" xfId="0" applyNumberFormat="1" applyFont="1" applyFill="1" applyBorder="1">
      <alignment vertical="center"/>
    </xf>
    <xf numFmtId="177" fontId="5" fillId="2" borderId="8" xfId="0" applyNumberFormat="1" applyFont="1" applyFill="1" applyBorder="1">
      <alignment vertical="center"/>
    </xf>
    <xf numFmtId="177" fontId="5" fillId="2" borderId="9" xfId="0" applyNumberFormat="1" applyFont="1" applyFill="1" applyBorder="1">
      <alignment vertical="center"/>
    </xf>
    <xf numFmtId="0" fontId="6" fillId="2" borderId="10" xfId="0" applyFont="1" applyFill="1" applyBorder="1" applyAlignment="1">
      <alignment horizontal="right" vertical="center"/>
    </xf>
    <xf numFmtId="10" fontId="6" fillId="2" borderId="11" xfId="0" applyNumberFormat="1" applyFont="1" applyFill="1" applyBorder="1" applyAlignment="1">
      <alignment horizontal="right" vertical="center"/>
    </xf>
    <xf numFmtId="10" fontId="6" fillId="2" borderId="12" xfId="0" applyNumberFormat="1" applyFont="1" applyFill="1" applyBorder="1" applyAlignment="1">
      <alignment horizontal="right" vertical="center"/>
    </xf>
    <xf numFmtId="0" fontId="5" fillId="2" borderId="13" xfId="0" applyFont="1" applyFill="1" applyBorder="1">
      <alignment vertical="center"/>
    </xf>
    <xf numFmtId="176" fontId="5" fillId="2" borderId="14" xfId="0" applyNumberFormat="1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2" borderId="14" xfId="0" applyFont="1" applyFill="1" applyBorder="1" applyAlignment="1">
      <alignment horizontal="right" vertical="center"/>
    </xf>
    <xf numFmtId="10" fontId="5" fillId="2" borderId="14" xfId="0" applyNumberFormat="1" applyFont="1" applyFill="1" applyBorder="1">
      <alignment vertical="center"/>
    </xf>
    <xf numFmtId="177" fontId="5" fillId="2" borderId="14" xfId="0" applyNumberFormat="1" applyFont="1" applyFill="1" applyBorder="1">
      <alignment vertical="center"/>
    </xf>
    <xf numFmtId="177" fontId="5" fillId="2" borderId="15" xfId="0" applyNumberFormat="1" applyFont="1" applyFill="1" applyBorder="1">
      <alignment vertical="center"/>
    </xf>
    <xf numFmtId="0" fontId="5" fillId="6" borderId="0" xfId="0" applyFont="1" applyFill="1" applyBorder="1" applyAlignment="1">
      <alignment horizontal="right" vertical="center"/>
    </xf>
    <xf numFmtId="0" fontId="6" fillId="2" borderId="0" xfId="0" applyFont="1" applyFill="1" applyBorder="1">
      <alignment vertical="center"/>
    </xf>
    <xf numFmtId="178" fontId="6" fillId="2" borderId="0" xfId="0" applyNumberFormat="1" applyFont="1" applyFill="1">
      <alignment vertical="center"/>
    </xf>
    <xf numFmtId="177" fontId="6" fillId="6" borderId="0" xfId="0" applyNumberFormat="1" applyFont="1" applyFill="1">
      <alignment vertical="center"/>
    </xf>
    <xf numFmtId="0" fontId="5" fillId="6" borderId="8" xfId="0" applyFont="1" applyFill="1" applyBorder="1" applyAlignment="1">
      <alignment horizontal="right" vertical="center"/>
    </xf>
    <xf numFmtId="0" fontId="5" fillId="6" borderId="14" xfId="0" applyFont="1" applyFill="1" applyBorder="1" applyAlignment="1">
      <alignment horizontal="right" vertical="center"/>
    </xf>
    <xf numFmtId="0" fontId="5" fillId="5" borderId="8" xfId="0" applyFont="1" applyFill="1" applyBorder="1">
      <alignment vertical="center"/>
    </xf>
    <xf numFmtId="0" fontId="5" fillId="2" borderId="10" xfId="0" applyFont="1" applyFill="1" applyBorder="1">
      <alignment vertical="center"/>
    </xf>
    <xf numFmtId="176" fontId="5" fillId="2" borderId="11" xfId="0" applyNumberFormat="1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2" borderId="11" xfId="0" applyFont="1" applyFill="1" applyBorder="1" applyAlignment="1">
      <alignment horizontal="right" vertical="center"/>
    </xf>
    <xf numFmtId="10" fontId="5" fillId="2" borderId="11" xfId="0" applyNumberFormat="1" applyFont="1" applyFill="1" applyBorder="1">
      <alignment vertical="center"/>
    </xf>
    <xf numFmtId="177" fontId="5" fillId="2" borderId="11" xfId="0" applyNumberFormat="1" applyFont="1" applyFill="1" applyBorder="1">
      <alignment vertical="center"/>
    </xf>
    <xf numFmtId="177" fontId="5" fillId="2" borderId="12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7" borderId="0" xfId="0" applyFill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right" wrapText="1"/>
    </xf>
    <xf numFmtId="0" fontId="12" fillId="9" borderId="17" xfId="0" applyFont="1" applyFill="1" applyBorder="1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903BD"/>
      <color rgb="FF1E04DE"/>
      <color rgb="FF1F0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23813546164356E-2"/>
          <c:y val="0.11437781549829629"/>
          <c:w val="0.9329523729076713"/>
          <c:h val="0.737183043098631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'12变量表现_合并'!$V$4</c:f>
              <c:strCache>
                <c:ptCount val="1"/>
                <c:pt idx="0">
                  <c:v>PctTotal</c:v>
                </c:pt>
              </c:strCache>
            </c:strRef>
          </c:tx>
          <c:spPr>
            <a:solidFill>
              <a:srgbClr val="1E04DE"/>
            </a:solidFill>
            <a:ln>
              <a:solidFill>
                <a:srgbClr val="1903B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903BD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'12变量表现_合并'!$U$5:$U$9</c:f>
              <c:strCache>
                <c:ptCount val="5"/>
                <c:pt idx="0">
                  <c:v>(-inf,0.09)</c:v>
                </c:pt>
                <c:pt idx="1">
                  <c:v>[0.09,0.18)</c:v>
                </c:pt>
                <c:pt idx="2">
                  <c:v>[0.18,0.31)</c:v>
                </c:pt>
                <c:pt idx="3">
                  <c:v>[0.31,0.40)</c:v>
                </c:pt>
                <c:pt idx="4">
                  <c:v>[0.40,+inf)&amp;NA</c:v>
                </c:pt>
              </c:strCache>
            </c:strRef>
          </c:cat>
          <c:val>
            <c:numRef>
              <c:f>'12变量表现_合并'!$V$5:$V$9</c:f>
              <c:numCache>
                <c:formatCode>0.00%</c:formatCode>
                <c:ptCount val="5"/>
                <c:pt idx="0">
                  <c:v>0.54697568156770626</c:v>
                </c:pt>
                <c:pt idx="1">
                  <c:v>0.22721068734631711</c:v>
                </c:pt>
                <c:pt idx="2">
                  <c:v>0.13318156100255546</c:v>
                </c:pt>
                <c:pt idx="3">
                  <c:v>4.331410705044151E-2</c:v>
                </c:pt>
                <c:pt idx="4">
                  <c:v>4.9317963032979646E-2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66761016"/>
        <c:axId val="466759056"/>
      </c:barChart>
      <c:lineChart>
        <c:grouping val="standard"/>
        <c:varyColors val="0"/>
        <c:ser>
          <c:idx val="1"/>
          <c:order val="1"/>
          <c:tx>
            <c:strRef>
              <c:f>'12变量表现_合并'!$W$4</c:f>
              <c:strCache>
                <c:ptCount val="1"/>
                <c:pt idx="0">
                  <c:v>BadRate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'12变量表现_合并'!$U$5:$U$9</c:f>
              <c:strCache>
                <c:ptCount val="5"/>
                <c:pt idx="0">
                  <c:v>(-inf,0.09)</c:v>
                </c:pt>
                <c:pt idx="1">
                  <c:v>[0.09,0.18)</c:v>
                </c:pt>
                <c:pt idx="2">
                  <c:v>[0.18,0.31)</c:v>
                </c:pt>
                <c:pt idx="3">
                  <c:v>[0.31,0.40)</c:v>
                </c:pt>
                <c:pt idx="4">
                  <c:v>[0.40,+inf)&amp;NA</c:v>
                </c:pt>
              </c:strCache>
            </c:strRef>
          </c:cat>
          <c:val>
            <c:numRef>
              <c:f>'12变量表现_合并'!$W$5:$W$9</c:f>
              <c:numCache>
                <c:formatCode>0.00%</c:formatCode>
                <c:ptCount val="5"/>
                <c:pt idx="0">
                  <c:v>6.5044954947005129E-2</c:v>
                </c:pt>
                <c:pt idx="1">
                  <c:v>0.10070456610765581</c:v>
                </c:pt>
                <c:pt idx="2">
                  <c:v>0.18239474902853001</c:v>
                </c:pt>
                <c:pt idx="3">
                  <c:v>0.26725685631152107</c:v>
                </c:pt>
                <c:pt idx="4">
                  <c:v>0.36733362331448455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758664"/>
        <c:axId val="466759448"/>
      </c:lineChart>
      <c:catAx>
        <c:axId val="46676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759056"/>
        <c:crosses val="autoZero"/>
        <c:auto val="1"/>
        <c:lblAlgn val="ctr"/>
        <c:lblOffset val="100"/>
        <c:noMultiLvlLbl val="0"/>
      </c:catAx>
      <c:valAx>
        <c:axId val="46675905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66761016"/>
        <c:crosses val="autoZero"/>
        <c:crossBetween val="between"/>
      </c:valAx>
      <c:valAx>
        <c:axId val="466759448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466758664"/>
        <c:crosses val="max"/>
        <c:crossBetween val="between"/>
      </c:valAx>
      <c:catAx>
        <c:axId val="466758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759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13889225513518"/>
          <c:y val="3.8392299774331874E-2"/>
          <c:w val="0.39722191492726389"/>
          <c:h val="8.2384232353019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Unicode MS" panose="020B0604020202020204" pitchFamily="3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23813546164356E-2"/>
          <c:y val="0.11437781549829629"/>
          <c:w val="0.9329523729076713"/>
          <c:h val="0.737183043098631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'12变量表现_合并'!$V$4</c:f>
              <c:strCache>
                <c:ptCount val="1"/>
                <c:pt idx="0">
                  <c:v>PctTotal</c:v>
                </c:pt>
              </c:strCache>
            </c:strRef>
          </c:tx>
          <c:spPr>
            <a:solidFill>
              <a:srgbClr val="1E04DE"/>
            </a:solidFill>
            <a:ln>
              <a:solidFill>
                <a:srgbClr val="1903B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903BD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'12变量表现_合并'!$U$5:$U$9</c:f>
              <c:strCache>
                <c:ptCount val="5"/>
                <c:pt idx="0">
                  <c:v>(-inf,0.09)</c:v>
                </c:pt>
                <c:pt idx="1">
                  <c:v>[0.09,0.18)</c:v>
                </c:pt>
                <c:pt idx="2">
                  <c:v>[0.18,0.31)</c:v>
                </c:pt>
                <c:pt idx="3">
                  <c:v>[0.31,0.40)</c:v>
                </c:pt>
                <c:pt idx="4">
                  <c:v>[0.40,+inf)&amp;NA</c:v>
                </c:pt>
              </c:strCache>
            </c:strRef>
          </c:cat>
          <c:val>
            <c:numRef>
              <c:f>'12变量表现_合并'!$V$5:$V$9</c:f>
              <c:numCache>
                <c:formatCode>0.00%</c:formatCode>
                <c:ptCount val="5"/>
                <c:pt idx="0">
                  <c:v>0.54697568156770626</c:v>
                </c:pt>
                <c:pt idx="1">
                  <c:v>0.22721068734631711</c:v>
                </c:pt>
                <c:pt idx="2">
                  <c:v>0.13318156100255546</c:v>
                </c:pt>
                <c:pt idx="3">
                  <c:v>4.331410705044151E-2</c:v>
                </c:pt>
                <c:pt idx="4">
                  <c:v>4.9317963032979646E-2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67377192"/>
        <c:axId val="217258648"/>
      </c:barChart>
      <c:lineChart>
        <c:grouping val="standard"/>
        <c:varyColors val="0"/>
        <c:ser>
          <c:idx val="1"/>
          <c:order val="1"/>
          <c:tx>
            <c:strRef>
              <c:f>'12变量表现_合并'!$W$4</c:f>
              <c:strCache>
                <c:ptCount val="1"/>
                <c:pt idx="0">
                  <c:v>BadRate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'12变量表现_合并'!$U$5:$U$9</c:f>
              <c:strCache>
                <c:ptCount val="5"/>
                <c:pt idx="0">
                  <c:v>(-inf,0.09)</c:v>
                </c:pt>
                <c:pt idx="1">
                  <c:v>[0.09,0.18)</c:v>
                </c:pt>
                <c:pt idx="2">
                  <c:v>[0.18,0.31)</c:v>
                </c:pt>
                <c:pt idx="3">
                  <c:v>[0.31,0.40)</c:v>
                </c:pt>
                <c:pt idx="4">
                  <c:v>[0.40,+inf)&amp;NA</c:v>
                </c:pt>
              </c:strCache>
            </c:strRef>
          </c:cat>
          <c:val>
            <c:numRef>
              <c:f>'12变量表现_合并'!$W$5:$W$9</c:f>
              <c:numCache>
                <c:formatCode>0.00%</c:formatCode>
                <c:ptCount val="5"/>
                <c:pt idx="0">
                  <c:v>6.5044954947005129E-2</c:v>
                </c:pt>
                <c:pt idx="1">
                  <c:v>0.10070456610765581</c:v>
                </c:pt>
                <c:pt idx="2">
                  <c:v>0.18239474902853001</c:v>
                </c:pt>
                <c:pt idx="3">
                  <c:v>0.26725685631152107</c:v>
                </c:pt>
                <c:pt idx="4">
                  <c:v>0.36733362331448455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7259432"/>
        <c:axId val="217259040"/>
      </c:lineChart>
      <c:catAx>
        <c:axId val="4673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258648"/>
        <c:crosses val="autoZero"/>
        <c:auto val="1"/>
        <c:lblAlgn val="ctr"/>
        <c:lblOffset val="100"/>
        <c:noMultiLvlLbl val="0"/>
      </c:catAx>
      <c:valAx>
        <c:axId val="2172586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67377192"/>
        <c:crosses val="autoZero"/>
        <c:crossBetween val="between"/>
      </c:valAx>
      <c:valAx>
        <c:axId val="217259040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217259432"/>
        <c:crosses val="max"/>
        <c:crossBetween val="between"/>
      </c:valAx>
      <c:catAx>
        <c:axId val="217259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25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13889225513518"/>
          <c:y val="3.8392299774331874E-2"/>
          <c:w val="0.39722191492726389"/>
          <c:h val="8.2384232353019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Unicode MS" panose="020B0604020202020204" pitchFamily="3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23813546164356E-2"/>
          <c:y val="0.11437781549829629"/>
          <c:w val="0.9329523729076713"/>
          <c:h val="0.737183043098631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'12变量表现_合并'!$V$4</c:f>
              <c:strCache>
                <c:ptCount val="1"/>
                <c:pt idx="0">
                  <c:v>PctTotal</c:v>
                </c:pt>
              </c:strCache>
            </c:strRef>
          </c:tx>
          <c:spPr>
            <a:solidFill>
              <a:srgbClr val="1E04DE"/>
            </a:solidFill>
            <a:ln>
              <a:solidFill>
                <a:srgbClr val="1903B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903BD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'12变量表现_合并'!$U$5:$U$9</c:f>
              <c:strCache>
                <c:ptCount val="5"/>
                <c:pt idx="0">
                  <c:v>(-inf,0.09)</c:v>
                </c:pt>
                <c:pt idx="1">
                  <c:v>[0.09,0.18)</c:v>
                </c:pt>
                <c:pt idx="2">
                  <c:v>[0.18,0.31)</c:v>
                </c:pt>
                <c:pt idx="3">
                  <c:v>[0.31,0.40)</c:v>
                </c:pt>
                <c:pt idx="4">
                  <c:v>[0.40,+inf)&amp;NA</c:v>
                </c:pt>
              </c:strCache>
            </c:strRef>
          </c:cat>
          <c:val>
            <c:numRef>
              <c:f>'12变量表现_合并'!$V$5:$V$9</c:f>
              <c:numCache>
                <c:formatCode>0.00%</c:formatCode>
                <c:ptCount val="5"/>
                <c:pt idx="0">
                  <c:v>0.54697568156770626</c:v>
                </c:pt>
                <c:pt idx="1">
                  <c:v>0.22721068734631711</c:v>
                </c:pt>
                <c:pt idx="2">
                  <c:v>0.13318156100255546</c:v>
                </c:pt>
                <c:pt idx="3">
                  <c:v>4.331410705044151E-2</c:v>
                </c:pt>
                <c:pt idx="4">
                  <c:v>4.9317963032979646E-2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75951496"/>
        <c:axId val="275951888"/>
      </c:barChart>
      <c:lineChart>
        <c:grouping val="standard"/>
        <c:varyColors val="0"/>
        <c:ser>
          <c:idx val="1"/>
          <c:order val="1"/>
          <c:tx>
            <c:strRef>
              <c:f>'12变量表现_合并'!$W$4</c:f>
              <c:strCache>
                <c:ptCount val="1"/>
                <c:pt idx="0">
                  <c:v>BadRate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'12变量表现_合并'!$U$5:$U$9</c:f>
              <c:strCache>
                <c:ptCount val="5"/>
                <c:pt idx="0">
                  <c:v>(-inf,0.09)</c:v>
                </c:pt>
                <c:pt idx="1">
                  <c:v>[0.09,0.18)</c:v>
                </c:pt>
                <c:pt idx="2">
                  <c:v>[0.18,0.31)</c:v>
                </c:pt>
                <c:pt idx="3">
                  <c:v>[0.31,0.40)</c:v>
                </c:pt>
                <c:pt idx="4">
                  <c:v>[0.40,+inf)&amp;NA</c:v>
                </c:pt>
              </c:strCache>
            </c:strRef>
          </c:cat>
          <c:val>
            <c:numRef>
              <c:f>'12变量表现_合并'!$W$5:$W$9</c:f>
              <c:numCache>
                <c:formatCode>0.00%</c:formatCode>
                <c:ptCount val="5"/>
                <c:pt idx="0">
                  <c:v>6.5044954947005129E-2</c:v>
                </c:pt>
                <c:pt idx="1">
                  <c:v>0.10070456610765581</c:v>
                </c:pt>
                <c:pt idx="2">
                  <c:v>0.18239474902853001</c:v>
                </c:pt>
                <c:pt idx="3">
                  <c:v>0.26725685631152107</c:v>
                </c:pt>
                <c:pt idx="4">
                  <c:v>0.36733362331448455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5952672"/>
        <c:axId val="275952280"/>
      </c:lineChart>
      <c:catAx>
        <c:axId val="27595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951888"/>
        <c:crosses val="autoZero"/>
        <c:auto val="1"/>
        <c:lblAlgn val="ctr"/>
        <c:lblOffset val="100"/>
        <c:noMultiLvlLbl val="0"/>
      </c:catAx>
      <c:valAx>
        <c:axId val="275951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75951496"/>
        <c:crosses val="autoZero"/>
        <c:crossBetween val="between"/>
      </c:valAx>
      <c:valAx>
        <c:axId val="275952280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275952672"/>
        <c:crosses val="max"/>
        <c:crossBetween val="between"/>
      </c:valAx>
      <c:catAx>
        <c:axId val="27595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952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13889225513518"/>
          <c:y val="3.8392299774331874E-2"/>
          <c:w val="0.39722191492726389"/>
          <c:h val="8.2384232353019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Unicode MS" panose="020B0604020202020204" pitchFamily="3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683172</xdr:colOff>
      <xdr:row>11</xdr:row>
      <xdr:rowOff>0</xdr:rowOff>
    </xdr:from>
    <xdr:to>
      <xdr:col>25</xdr:col>
      <xdr:colOff>246530</xdr:colOff>
      <xdr:row>25</xdr:row>
      <xdr:rowOff>98534</xdr:rowOff>
    </xdr:to>
    <xdr:graphicFrame macro="">
      <xdr:nvGraphicFramePr>
        <xdr:cNvPr id="2" name="图表 1" title="VARIABL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11</xdr:row>
      <xdr:rowOff>0</xdr:rowOff>
    </xdr:from>
    <xdr:to>
      <xdr:col>32</xdr:col>
      <xdr:colOff>87233</xdr:colOff>
      <xdr:row>25</xdr:row>
      <xdr:rowOff>98534</xdr:rowOff>
    </xdr:to>
    <xdr:graphicFrame macro="">
      <xdr:nvGraphicFramePr>
        <xdr:cNvPr id="3" name="图表 2" title="VARIABL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683172</xdr:colOff>
      <xdr:row>11</xdr:row>
      <xdr:rowOff>0</xdr:rowOff>
    </xdr:from>
    <xdr:to>
      <xdr:col>25</xdr:col>
      <xdr:colOff>246530</xdr:colOff>
      <xdr:row>25</xdr:row>
      <xdr:rowOff>98534</xdr:rowOff>
    </xdr:to>
    <xdr:graphicFrame macro="">
      <xdr:nvGraphicFramePr>
        <xdr:cNvPr id="2" name="图表 1" title="VARIABL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.Project/04.M1_Cash_Cuishou_Scorecard/03.Analysis/20170808_M1&#29616;&#37329;&#36151;&#20652;&#25910;&#35780;&#20998;&#21345;_&#24314;&#27169;&#36807;&#31243;&#26085;&#24535;_DZ_D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Log"/>
      <sheetName val="1a_数据字典"/>
      <sheetName val="1b_重要变量理解"/>
      <sheetName val="1b_Means"/>
      <sheetName val="1b_Freq"/>
      <sheetName val="03名义变量最优法降基"/>
      <sheetName val="04连续变量最优法分割"/>
      <sheetName val="06变量woe计算与映射"/>
      <sheetName val="07计算IV值"/>
      <sheetName val="08相关性检验"/>
      <sheetName val="09逻辑回归"/>
      <sheetName val="10变量稳定性"/>
      <sheetName val="11模型效果"/>
      <sheetName val="12变量表现"/>
      <sheetName val="12变量表现_缺失值处理"/>
      <sheetName val="13模型排序效果"/>
      <sheetName val="14各省模型表现"/>
      <sheetName val="15PSI计算"/>
      <sheetName val="A1_代码"/>
      <sheetName val="12变量表现_Raw"/>
      <sheetName val="12变量表现_合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Name</v>
          </cell>
          <cell r="B1" t="str">
            <v>VariableName</v>
          </cell>
          <cell r="C1" t="str">
            <v>Var_Name</v>
          </cell>
          <cell r="D1" t="str">
            <v>InformationValue</v>
          </cell>
        </row>
        <row r="2">
          <cell r="A2" t="str">
            <v>delay_days_rate</v>
          </cell>
          <cell r="B2" t="str">
            <v>delay_days_rate_b_ch</v>
          </cell>
          <cell r="C2" t="str">
            <v>delay_days_rate_woe</v>
          </cell>
          <cell r="D2">
            <v>0.46928808709999997</v>
          </cell>
        </row>
        <row r="3">
          <cell r="A3" t="str">
            <v>bptp_ratio</v>
          </cell>
          <cell r="B3" t="str">
            <v>bptp_ratio_b_ch</v>
          </cell>
          <cell r="C3" t="str">
            <v>bptp_ratio_woe</v>
          </cell>
          <cell r="D3">
            <v>0.35361352089999998</v>
          </cell>
        </row>
        <row r="4">
          <cell r="A4" t="str">
            <v>pay_delay_num</v>
          </cell>
          <cell r="B4" t="str">
            <v>pay_delay_num_b_ch</v>
          </cell>
          <cell r="C4" t="str">
            <v>pay_delay_num_woe</v>
          </cell>
          <cell r="D4">
            <v>0.34008763860000002</v>
          </cell>
        </row>
        <row r="5">
          <cell r="A5" t="str">
            <v>max_condue10</v>
          </cell>
          <cell r="B5" t="str">
            <v>max_condue10_b_ch</v>
          </cell>
          <cell r="C5" t="str">
            <v>max_condue10_woe</v>
          </cell>
          <cell r="D5">
            <v>0.3188109965</v>
          </cell>
        </row>
        <row r="6">
          <cell r="A6" t="str">
            <v>cs_times</v>
          </cell>
          <cell r="B6" t="str">
            <v>cs_times_b_ch</v>
          </cell>
          <cell r="C6" t="str">
            <v>cs_times_woe</v>
          </cell>
          <cell r="D6">
            <v>0.30464764160000002</v>
          </cell>
        </row>
        <row r="7">
          <cell r="A7" t="str">
            <v>dk_ratio</v>
          </cell>
          <cell r="B7" t="str">
            <v>dk_ratio_b_ch</v>
          </cell>
          <cell r="C7" t="str">
            <v>dk_ratio_woe</v>
          </cell>
          <cell r="D7">
            <v>0.29991838840000001</v>
          </cell>
        </row>
        <row r="8">
          <cell r="A8" t="str">
            <v>contact</v>
          </cell>
          <cell r="B8" t="str">
            <v>contact_b_ch</v>
          </cell>
          <cell r="C8" t="str">
            <v>contact_woe</v>
          </cell>
          <cell r="D8">
            <v>0.2921945661</v>
          </cell>
        </row>
        <row r="9">
          <cell r="A9" t="str">
            <v>pay_delay_fee</v>
          </cell>
          <cell r="B9" t="str">
            <v>pay_delay_fee_b_ch</v>
          </cell>
          <cell r="C9" t="str">
            <v>pay_delay_fee_woe</v>
          </cell>
          <cell r="D9">
            <v>0.2913946717</v>
          </cell>
        </row>
        <row r="10">
          <cell r="A10" t="str">
            <v>delay_days</v>
          </cell>
          <cell r="B10" t="str">
            <v>delay_days_b_ch</v>
          </cell>
          <cell r="C10" t="str">
            <v>delay_days_woe</v>
          </cell>
          <cell r="D10">
            <v>0.2474999319</v>
          </cell>
        </row>
        <row r="11">
          <cell r="A11" t="str">
            <v>his_delaydays</v>
          </cell>
          <cell r="B11" t="str">
            <v>his_delaydays_b_ch</v>
          </cell>
          <cell r="C11" t="str">
            <v>his_delaydays_woe</v>
          </cell>
          <cell r="D11">
            <v>0.2474999319</v>
          </cell>
        </row>
        <row r="12">
          <cell r="A12" t="str">
            <v>con10_due_times</v>
          </cell>
          <cell r="B12" t="str">
            <v>con10_due_times_b_ch</v>
          </cell>
          <cell r="C12" t="str">
            <v>con10_due_times_woe</v>
          </cell>
          <cell r="D12">
            <v>0.22877060909999999</v>
          </cell>
        </row>
        <row r="13">
          <cell r="A13" t="str">
            <v>seq_duedays</v>
          </cell>
          <cell r="B13" t="str">
            <v>seq_duedays_b_ch</v>
          </cell>
          <cell r="C13" t="str">
            <v>seq_duedays_woe</v>
          </cell>
          <cell r="D13">
            <v>0.22831448060000001</v>
          </cell>
        </row>
        <row r="14">
          <cell r="A14" t="str">
            <v>avg_days</v>
          </cell>
          <cell r="B14" t="str">
            <v>avg_days_b_ch</v>
          </cell>
          <cell r="C14" t="str">
            <v>avg_days_woe</v>
          </cell>
          <cell r="D14">
            <v>0.22212860500000001</v>
          </cell>
        </row>
        <row r="15">
          <cell r="A15" t="str">
            <v>roll_seq</v>
          </cell>
          <cell r="B15" t="str">
            <v>roll_seq_b_ch</v>
          </cell>
          <cell r="C15" t="str">
            <v>roll_seq_woe</v>
          </cell>
          <cell r="D15">
            <v>0.2199134697</v>
          </cell>
        </row>
        <row r="16">
          <cell r="A16" t="str">
            <v>ptp_ratio</v>
          </cell>
          <cell r="B16" t="str">
            <v>ptp_ratio_b_ch</v>
          </cell>
          <cell r="C16" t="str">
            <v>ptp_ratio_woe</v>
          </cell>
          <cell r="D16">
            <v>0.2179534092</v>
          </cell>
        </row>
        <row r="17">
          <cell r="A17" t="str">
            <v>roll_time</v>
          </cell>
          <cell r="B17" t="str">
            <v>roll_time_b_ch</v>
          </cell>
          <cell r="C17" t="str">
            <v>roll_time_woe</v>
          </cell>
          <cell r="D17">
            <v>0.21721661950000001</v>
          </cell>
        </row>
        <row r="18">
          <cell r="A18" t="str">
            <v>avg_rollseq</v>
          </cell>
          <cell r="B18" t="str">
            <v>avg_rollseq_b_ch</v>
          </cell>
          <cell r="C18" t="str">
            <v>avg_rollseq_woe</v>
          </cell>
          <cell r="D18">
            <v>0.21643695269999999</v>
          </cell>
        </row>
        <row r="19">
          <cell r="A19" t="str">
            <v>max_roll_seq</v>
          </cell>
          <cell r="B19" t="str">
            <v>max_roll_seq_b_ch</v>
          </cell>
          <cell r="C19" t="str">
            <v>max_roll_seq_woe</v>
          </cell>
          <cell r="D19">
            <v>0.2161660701</v>
          </cell>
        </row>
        <row r="20">
          <cell r="A20" t="str">
            <v>max_cpd</v>
          </cell>
          <cell r="B20" t="str">
            <v>max_cpd_b_ch</v>
          </cell>
          <cell r="C20" t="str">
            <v>max_cpd_woe</v>
          </cell>
          <cell r="D20">
            <v>0.18280990189999999</v>
          </cell>
        </row>
        <row r="21">
          <cell r="A21" t="str">
            <v>bptp</v>
          </cell>
          <cell r="B21" t="str">
            <v>bptp_b_ch</v>
          </cell>
          <cell r="C21" t="str">
            <v>bptp_woe</v>
          </cell>
          <cell r="D21">
            <v>0.17520840090000001</v>
          </cell>
        </row>
        <row r="22">
          <cell r="A22" t="str">
            <v>ptp</v>
          </cell>
          <cell r="B22" t="str">
            <v>ptp_b_ch</v>
          </cell>
          <cell r="C22" t="str">
            <v>ptp_woe</v>
          </cell>
          <cell r="D22">
            <v>0.1190017907</v>
          </cell>
        </row>
        <row r="23">
          <cell r="A23" t="str">
            <v>his_ptp</v>
          </cell>
          <cell r="B23" t="str">
            <v>his_ptp_b_ch</v>
          </cell>
          <cell r="C23" t="str">
            <v>his_ptp_woe</v>
          </cell>
          <cell r="D23">
            <v>0.1190017907</v>
          </cell>
        </row>
        <row r="24">
          <cell r="A24" t="str">
            <v>max_overdue</v>
          </cell>
          <cell r="B24" t="str">
            <v>max_overdue_b_ch</v>
          </cell>
          <cell r="C24" t="str">
            <v>max_overdue_woe</v>
          </cell>
          <cell r="D24">
            <v>7.4213914000000006E-2</v>
          </cell>
        </row>
        <row r="25">
          <cell r="A25" t="str">
            <v>lost</v>
          </cell>
          <cell r="B25" t="str">
            <v>lost_b_ch</v>
          </cell>
          <cell r="C25" t="str">
            <v>lost_woe</v>
          </cell>
          <cell r="D25">
            <v>5.7533820399999998E-2</v>
          </cell>
        </row>
        <row r="26">
          <cell r="A26" t="str">
            <v>csfq</v>
          </cell>
          <cell r="B26" t="str">
            <v>csfq_b_ch</v>
          </cell>
          <cell r="C26" t="str">
            <v>csfq_woe</v>
          </cell>
          <cell r="D26">
            <v>5.1234320899999998E-2</v>
          </cell>
        </row>
        <row r="27">
          <cell r="A27" t="str">
            <v>incm_times</v>
          </cell>
          <cell r="B27" t="str">
            <v>incm_times_b_ch</v>
          </cell>
          <cell r="C27" t="str">
            <v>incm_times_woe</v>
          </cell>
          <cell r="D27">
            <v>4.2137641000000003E-2</v>
          </cell>
        </row>
        <row r="28">
          <cell r="A28" t="str">
            <v>delay_times</v>
          </cell>
          <cell r="B28" t="str">
            <v>delay_times_b_ch</v>
          </cell>
          <cell r="C28" t="str">
            <v>delay_times_woe</v>
          </cell>
          <cell r="D28">
            <v>3.40681891E-2</v>
          </cell>
        </row>
        <row r="29">
          <cell r="A29" t="str">
            <v>person_sex</v>
          </cell>
          <cell r="B29" t="str">
            <v>person_sex_b_ch</v>
          </cell>
          <cell r="C29" t="str">
            <v>person_sex_woe</v>
          </cell>
          <cell r="D29">
            <v>2.5362198200000002E-2</v>
          </cell>
        </row>
        <row r="30">
          <cell r="A30" t="str">
            <v>kptp</v>
          </cell>
          <cell r="B30" t="str">
            <v>kptp_b_ch</v>
          </cell>
          <cell r="C30" t="str">
            <v>kptp_woe</v>
          </cell>
          <cell r="D30">
            <v>1.7825931900000001E-2</v>
          </cell>
        </row>
        <row r="31">
          <cell r="A31" t="str">
            <v>city</v>
          </cell>
          <cell r="B31" t="str">
            <v>city_b_ch</v>
          </cell>
          <cell r="C31" t="str">
            <v>city_woe</v>
          </cell>
          <cell r="D31">
            <v>1.7762838999999999E-2</v>
          </cell>
        </row>
        <row r="32">
          <cell r="A32" t="str">
            <v>education</v>
          </cell>
          <cell r="B32" t="str">
            <v>education_b_ch</v>
          </cell>
          <cell r="C32" t="str">
            <v>education_woe</v>
          </cell>
          <cell r="D32">
            <v>1.43386274E-2</v>
          </cell>
        </row>
        <row r="33">
          <cell r="A33" t="str">
            <v>other_person_type</v>
          </cell>
          <cell r="B33" t="str">
            <v>other_person_type_b_ch</v>
          </cell>
          <cell r="C33" t="str">
            <v>other_person_type_woe</v>
          </cell>
          <cell r="D33">
            <v>1.2565836299999999E-2</v>
          </cell>
        </row>
        <row r="34">
          <cell r="A34" t="str">
            <v>finish_periods_ratio</v>
          </cell>
          <cell r="B34" t="str">
            <v>finish_periods_ratio_b_ch</v>
          </cell>
          <cell r="C34" t="str">
            <v>finish_periods_ratio_woe</v>
          </cell>
          <cell r="D34">
            <v>1.17735501E-2</v>
          </cell>
        </row>
        <row r="35">
          <cell r="A35" t="str">
            <v>credit_amount</v>
          </cell>
          <cell r="B35" t="str">
            <v>credit_amount_b_ch</v>
          </cell>
          <cell r="C35" t="str">
            <v>credit_amount_woe</v>
          </cell>
          <cell r="D35">
            <v>1.0784207000000001E-2</v>
          </cell>
        </row>
        <row r="36">
          <cell r="A36" t="str">
            <v>apr_credit_amt</v>
          </cell>
          <cell r="B36" t="str">
            <v>apr_credit_amt_b_ch</v>
          </cell>
          <cell r="C36" t="str">
            <v>apr_credit_amt_woe</v>
          </cell>
          <cell r="D36">
            <v>9.6948619000000007E-3</v>
          </cell>
        </row>
        <row r="37">
          <cell r="A37" t="str">
            <v>family_state</v>
          </cell>
          <cell r="B37" t="str">
            <v>family_state_b_ch</v>
          </cell>
          <cell r="C37" t="str">
            <v>family_state_woe</v>
          </cell>
          <cell r="D37">
            <v>5.0297967999999998E-3</v>
          </cell>
        </row>
        <row r="38">
          <cell r="A38" t="str">
            <v>value_balance_ratio</v>
          </cell>
          <cell r="B38" t="str">
            <v>value_balance_ratio_b_ch</v>
          </cell>
          <cell r="C38" t="str">
            <v>value_balance_ratio_woe</v>
          </cell>
          <cell r="D38">
            <v>4.5302151000000002E-3</v>
          </cell>
        </row>
        <row r="39">
          <cell r="A39" t="str">
            <v>is_ssi</v>
          </cell>
          <cell r="B39" t="str">
            <v>is_ssi_b_ch</v>
          </cell>
          <cell r="C39" t="str">
            <v>is_ssi_woe</v>
          </cell>
          <cell r="D39">
            <v>3.9635876000000004E-3</v>
          </cell>
        </row>
        <row r="40">
          <cell r="A40" t="str">
            <v>is_insure</v>
          </cell>
          <cell r="B40" t="str">
            <v>is_insure_b_ch</v>
          </cell>
          <cell r="C40" t="str">
            <v>is_insure_woe</v>
          </cell>
          <cell r="D40">
            <v>3.1431273E-3</v>
          </cell>
        </row>
        <row r="41">
          <cell r="A41" t="str">
            <v>person_app_age</v>
          </cell>
          <cell r="B41" t="str">
            <v>person_app_age_b_ch</v>
          </cell>
          <cell r="C41" t="str">
            <v>person_app_age_woe</v>
          </cell>
          <cell r="D41">
            <v>2.0230261999999999E-3</v>
          </cell>
        </row>
        <row r="42">
          <cell r="A42" t="str">
            <v>childrentotal</v>
          </cell>
          <cell r="B42" t="str">
            <v>childrentotal_b_ch</v>
          </cell>
          <cell r="C42" t="str">
            <v>childrentotal_woe</v>
          </cell>
          <cell r="D42">
            <v>1.3798637999999999E-3</v>
          </cell>
        </row>
        <row r="43">
          <cell r="A43" t="str">
            <v>due_cstime_ratio</v>
          </cell>
          <cell r="B43" t="str">
            <v>due_cstime_ratio_b_ch</v>
          </cell>
          <cell r="C43" t="str">
            <v>due_cstime_ratio_woe</v>
          </cell>
          <cell r="D43">
            <v>3.1169759999999998E-4</v>
          </cell>
        </row>
        <row r="44">
          <cell r="A44" t="str">
            <v>due_contact_ratio</v>
          </cell>
          <cell r="B44" t="str">
            <v>due_contact_ratio_b_ch</v>
          </cell>
          <cell r="C44" t="str">
            <v>due_contact_ratio_woe</v>
          </cell>
          <cell r="D44">
            <v>2.8616299999999998E-4</v>
          </cell>
        </row>
        <row r="45">
          <cell r="A45" t="str">
            <v>due_ptp_ratio</v>
          </cell>
          <cell r="B45" t="str">
            <v>due_ptp_ratio_b_ch</v>
          </cell>
          <cell r="C45" t="str">
            <v>due_ptp_ratio_woe</v>
          </cell>
          <cell r="D45">
            <v>2.4000900000000001E-4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tabSelected="1" topLeftCell="B4" zoomScaleNormal="100" workbookViewId="0">
      <pane xSplit="1" topLeftCell="P1" activePane="topRight" state="frozen"/>
      <selection activeCell="B1" sqref="B1"/>
      <selection pane="topRight" activeCell="AB10" sqref="AB10"/>
    </sheetView>
  </sheetViews>
  <sheetFormatPr defaultRowHeight="13.5"/>
  <cols>
    <col min="1" max="1" width="3.375" style="1" customWidth="1"/>
    <col min="2" max="2" width="17.25" style="1" bestFit="1" customWidth="1"/>
    <col min="3" max="4" width="10.5" style="2" customWidth="1"/>
    <col min="5" max="7" width="10.5" style="1" customWidth="1"/>
    <col min="8" max="8" width="5.625" style="1" bestFit="1" customWidth="1"/>
    <col min="9" max="9" width="17.25" style="1" bestFit="1" customWidth="1"/>
    <col min="10" max="12" width="10.375" style="1" customWidth="1"/>
    <col min="13" max="16" width="10.5" style="1" customWidth="1"/>
    <col min="17" max="17" width="10.5" style="4" customWidth="1"/>
    <col min="18" max="18" width="8.5" style="5" bestFit="1" customWidth="1"/>
    <col min="19" max="19" width="5.75" style="6" customWidth="1"/>
    <col min="20" max="20" width="9" style="7"/>
    <col min="21" max="21" width="16.125" style="8" bestFit="1" customWidth="1"/>
    <col min="22" max="23" width="9" style="8"/>
    <col min="24" max="24" width="9" style="5"/>
    <col min="25" max="25" width="9" style="5" customWidth="1"/>
    <col min="26" max="26" width="9.5" style="5" bestFit="1" customWidth="1"/>
    <col min="27" max="28" width="9.125" style="1" bestFit="1" customWidth="1"/>
    <col min="29" max="16384" width="9" style="1"/>
  </cols>
  <sheetData>
    <row r="1" spans="1:28">
      <c r="H1" s="3" t="s">
        <v>0</v>
      </c>
      <c r="I1" s="3"/>
    </row>
    <row r="2" spans="1:28">
      <c r="B2" s="9" t="s">
        <v>1</v>
      </c>
      <c r="C2" s="10" t="s">
        <v>2</v>
      </c>
      <c r="D2" s="10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11" t="s">
        <v>4</v>
      </c>
      <c r="K2" s="11" t="s">
        <v>5</v>
      </c>
      <c r="L2" s="11" t="s">
        <v>6</v>
      </c>
      <c r="M2" s="11" t="s">
        <v>9</v>
      </c>
      <c r="N2" s="11" t="s">
        <v>10</v>
      </c>
      <c r="O2" s="11" t="s">
        <v>11</v>
      </c>
      <c r="P2" s="11" t="s">
        <v>12</v>
      </c>
      <c r="Q2" s="12" t="s">
        <v>13</v>
      </c>
      <c r="T2" s="13" t="s">
        <v>14</v>
      </c>
      <c r="U2" s="14" t="s">
        <v>26</v>
      </c>
    </row>
    <row r="3" spans="1:28">
      <c r="A3" s="15">
        <v>1</v>
      </c>
      <c r="B3" s="16" t="s">
        <v>16</v>
      </c>
      <c r="C3" s="78" t="s">
        <v>73</v>
      </c>
      <c r="D3" s="17">
        <v>8.8000000000000007</v>
      </c>
      <c r="E3" s="18">
        <v>307072</v>
      </c>
      <c r="F3" s="18">
        <v>282541</v>
      </c>
      <c r="G3" s="18">
        <v>24531</v>
      </c>
      <c r="H3" s="18">
        <v>1</v>
      </c>
      <c r="I3" s="19" t="str">
        <f>IF(AND(C3=".",D3="."),H3,CONCATENATE("(",TEXT(C3,"#0.00"),",",TEXT(D3,"#0.00"),")"))</f>
        <v>(-inf,8.80)</v>
      </c>
      <c r="J3" s="19">
        <f>E3</f>
        <v>307072</v>
      </c>
      <c r="K3" s="19">
        <f t="shared" ref="K3:L18" si="0">F3</f>
        <v>282541</v>
      </c>
      <c r="L3" s="19">
        <f t="shared" si="0"/>
        <v>24531</v>
      </c>
      <c r="M3" s="20">
        <f t="shared" ref="M3:M34" si="1">E3/SUMIFS($E:$E,$B:$B,B3)</f>
        <v>0.82341047979899551</v>
      </c>
      <c r="N3" s="20">
        <f>G3/E3</f>
        <v>7.9886801792413503E-2</v>
      </c>
      <c r="O3" s="21">
        <f t="shared" ref="O3:O34" si="2">LN(G3*SUMIFS($F:$F,$B:$B,B3)/F3/SUMIFS($G:$G,$B:$B,B3))</f>
        <v>-0.37785890706765929</v>
      </c>
      <c r="P3" s="21">
        <f t="shared" ref="P3:P34" si="3">(G3/SUMIFS($G:$G,$B:$B,B3)-F3/SUMIFS($F:$F,$B:$B,B3))*O3</f>
        <v>0.10149630709643571</v>
      </c>
      <c r="Q3" s="22">
        <f t="shared" ref="Q3:Q34" si="4">IF(B3=B2,"",SUMIFS($P:$P,$B:$B,B3))</f>
        <v>0.4126708818228193</v>
      </c>
      <c r="R3" s="5">
        <f>IF(B3=B2,"",VLOOKUP(B3,'[1]07计算IV值'!A:D,4,FALSE))</f>
        <v>0.22212860500000001</v>
      </c>
      <c r="T3" s="23" t="s">
        <v>16</v>
      </c>
    </row>
    <row r="4" spans="1:28">
      <c r="A4" s="15">
        <v>1</v>
      </c>
      <c r="B4" s="24" t="s">
        <v>16</v>
      </c>
      <c r="C4" s="25">
        <v>8.8000000000000007</v>
      </c>
      <c r="D4" s="25">
        <v>16.600000000000001</v>
      </c>
      <c r="E4" s="26">
        <v>46152</v>
      </c>
      <c r="F4" s="26">
        <v>35836</v>
      </c>
      <c r="G4" s="26">
        <v>10316</v>
      </c>
      <c r="H4" s="26">
        <v>2</v>
      </c>
      <c r="I4" s="27" t="str">
        <f>IF(AND(C4=".",D4="."),H4,CONCATENATE("[",TEXT(C4,"#0.00"),",",TEXT(D4,"#0.00"),")"))</f>
        <v>[8.80,16.60)</v>
      </c>
      <c r="J4" s="27">
        <f t="shared" ref="J4:L48" si="5">E4</f>
        <v>46152</v>
      </c>
      <c r="K4" s="27">
        <f t="shared" si="0"/>
        <v>35836</v>
      </c>
      <c r="L4" s="27">
        <f t="shared" si="0"/>
        <v>10316</v>
      </c>
      <c r="M4" s="28">
        <f t="shared" si="1"/>
        <v>0.1237561238526575</v>
      </c>
      <c r="N4" s="28">
        <f t="shared" ref="N4:N67" si="6">G4/E4</f>
        <v>0.22352227422430229</v>
      </c>
      <c r="O4" s="7">
        <f t="shared" si="2"/>
        <v>0.82077025516727786</v>
      </c>
      <c r="P4" s="7">
        <f t="shared" si="3"/>
        <v>0.11305590794596931</v>
      </c>
      <c r="Q4" s="29" t="str">
        <f t="shared" si="4"/>
        <v/>
      </c>
      <c r="R4" s="5" t="str">
        <f>IF(B4=B3,"",VLOOKUP(B4,'[1]07计算IV值'!A:D,4,FALSE))</f>
        <v/>
      </c>
      <c r="S4" s="30">
        <f>IF(AND(B4=B3,C4=D3),1,IF(B4&lt;&gt;B3,"",0))</f>
        <v>1</v>
      </c>
      <c r="T4" s="23" t="s">
        <v>17</v>
      </c>
      <c r="U4" s="31" t="s">
        <v>18</v>
      </c>
      <c r="V4" s="31" t="s">
        <v>19</v>
      </c>
      <c r="W4" s="31" t="s">
        <v>20</v>
      </c>
      <c r="Z4" s="6"/>
      <c r="AA4" s="32"/>
      <c r="AB4" s="32"/>
    </row>
    <row r="5" spans="1:28">
      <c r="A5" s="15">
        <v>1</v>
      </c>
      <c r="B5" s="24" t="s">
        <v>16</v>
      </c>
      <c r="C5" s="25">
        <v>16.600000000000001</v>
      </c>
      <c r="D5" s="25">
        <v>24.4</v>
      </c>
      <c r="E5" s="26">
        <v>13083</v>
      </c>
      <c r="F5" s="26">
        <v>8744</v>
      </c>
      <c r="G5" s="26">
        <v>4339</v>
      </c>
      <c r="H5" s="26">
        <v>3</v>
      </c>
      <c r="I5" s="27" t="str">
        <f t="shared" ref="I5:I12" si="7">IF(AND(C5=".",D5="."),H5,CONCATENATE("[",TEXT(C5,"#0.00"),",",TEXT(D5,"#0.00"),")"))</f>
        <v>[16.60,24.40)</v>
      </c>
      <c r="J5" s="27">
        <f t="shared" si="5"/>
        <v>13083</v>
      </c>
      <c r="K5" s="27">
        <f t="shared" si="0"/>
        <v>8744</v>
      </c>
      <c r="L5" s="27">
        <f t="shared" si="0"/>
        <v>4339</v>
      </c>
      <c r="M5" s="28">
        <f t="shared" si="1"/>
        <v>3.5081932925210564E-2</v>
      </c>
      <c r="N5" s="28">
        <f t="shared" si="6"/>
        <v>0.33165176182832684</v>
      </c>
      <c r="O5" s="7">
        <f t="shared" si="2"/>
        <v>1.3653032978254878</v>
      </c>
      <c r="P5" s="7">
        <f t="shared" si="3"/>
        <v>0.10520643989315023</v>
      </c>
      <c r="Q5" s="29" t="str">
        <f t="shared" si="4"/>
        <v/>
      </c>
      <c r="R5" s="5" t="str">
        <f>IF(B5=B4,"",VLOOKUP(B5,'[1]07计算IV值'!A:D,4,FALSE))</f>
        <v/>
      </c>
      <c r="S5" s="30">
        <f t="shared" ref="S5:S68" si="8">IF(AND(B5=B4,C5=D4),1,IF(B5&lt;&gt;B4,"",0))</f>
        <v>1</v>
      </c>
      <c r="T5" s="23" t="s">
        <v>21</v>
      </c>
      <c r="U5" s="33" t="str">
        <f ca="1">IF(SUMIFS($A:$A,$B:$B,$U$2)&gt;=(ROW()-4),OFFSET($I$2,MATCH($U$2,$B$3:$B$97,0)+ROW()-5,COLUMN()-21),#N/A)</f>
        <v>(-inf,0.09)</v>
      </c>
      <c r="V5" s="34">
        <f t="shared" ref="V5:W9" ca="1" si="9">IF(SUMIFS($A:$A,$B:$B,$U$2)&gt;=(ROW()-4),OFFSET($I$2,MATCH($U$2,$B$3:$B$97,0)+ROW()-5,COLUMN()-18),#N/A)</f>
        <v>0.54697568156770626</v>
      </c>
      <c r="W5" s="35">
        <f t="shared" ca="1" si="9"/>
        <v>6.5044954947005129E-2</v>
      </c>
      <c r="Y5" s="6"/>
      <c r="Z5" s="6"/>
      <c r="AA5" s="32"/>
      <c r="AB5" s="32"/>
    </row>
    <row r="6" spans="1:28">
      <c r="A6" s="15">
        <v>1</v>
      </c>
      <c r="B6" s="24" t="s">
        <v>16</v>
      </c>
      <c r="C6" s="25">
        <v>24.4</v>
      </c>
      <c r="D6" s="25">
        <v>32.200000000000003</v>
      </c>
      <c r="E6" s="26">
        <v>4313</v>
      </c>
      <c r="F6" s="26">
        <v>2582</v>
      </c>
      <c r="G6" s="26">
        <v>1731</v>
      </c>
      <c r="H6" s="26">
        <v>4</v>
      </c>
      <c r="I6" s="27" t="str">
        <f t="shared" si="7"/>
        <v>[24.40,32.20)</v>
      </c>
      <c r="J6" s="27">
        <f t="shared" si="5"/>
        <v>4313</v>
      </c>
      <c r="K6" s="27">
        <f t="shared" si="0"/>
        <v>2582</v>
      </c>
      <c r="L6" s="27">
        <f t="shared" si="0"/>
        <v>1731</v>
      </c>
      <c r="M6" s="28">
        <f t="shared" si="1"/>
        <v>1.1565266124469399E-2</v>
      </c>
      <c r="N6" s="28">
        <f t="shared" si="6"/>
        <v>0.40134477162068166</v>
      </c>
      <c r="O6" s="7">
        <f t="shared" si="2"/>
        <v>1.6661621256531329</v>
      </c>
      <c r="P6" s="7">
        <f t="shared" si="3"/>
        <v>5.5782094488982588E-2</v>
      </c>
      <c r="Q6" s="29" t="str">
        <f t="shared" si="4"/>
        <v/>
      </c>
      <c r="R6" s="5" t="str">
        <f>IF(B6=B5,"",VLOOKUP(B6,'[1]07计算IV值'!A:D,4,FALSE))</f>
        <v/>
      </c>
      <c r="S6" s="30">
        <f t="shared" si="8"/>
        <v>1</v>
      </c>
      <c r="T6" s="23" t="s">
        <v>22</v>
      </c>
      <c r="U6" s="36" t="str">
        <f ca="1">IF(SUMIFS($A:$A,$B:$B,$U$2)&gt;=(ROW()-4),OFFSET($I$2,MATCH($U$2,$B$3:$B$97,0)+ROW()-5,COLUMN()-21),#N/A)</f>
        <v>[0.09,0.18)</v>
      </c>
      <c r="V6" s="37">
        <f t="shared" ca="1" si="9"/>
        <v>0.22721068734631711</v>
      </c>
      <c r="W6" s="38">
        <f t="shared" ca="1" si="9"/>
        <v>0.10070456610765581</v>
      </c>
      <c r="Z6" s="6"/>
      <c r="AA6" s="32"/>
      <c r="AB6" s="32"/>
    </row>
    <row r="7" spans="1:28">
      <c r="A7" s="15">
        <v>1</v>
      </c>
      <c r="B7" s="24" t="s">
        <v>16</v>
      </c>
      <c r="C7" s="25">
        <v>32.200000000000003</v>
      </c>
      <c r="D7" s="79" t="s">
        <v>74</v>
      </c>
      <c r="E7" s="26">
        <v>2307</v>
      </c>
      <c r="F7" s="26">
        <v>1291</v>
      </c>
      <c r="G7" s="26">
        <v>1016</v>
      </c>
      <c r="H7" s="39">
        <v>5</v>
      </c>
      <c r="I7" s="27" t="str">
        <f>CONCATENATE(IF(AND(C7=".",D7="."),H7,CONCATENATE("[",TEXT(C7,"#0.00"),",",TEXT(D7,"#0.00"),")")),"&amp;NA")</f>
        <v>[32.20,+inf)&amp;NA</v>
      </c>
      <c r="J7" s="27">
        <f t="shared" si="5"/>
        <v>2307</v>
      </c>
      <c r="K7" s="27">
        <f t="shared" si="0"/>
        <v>1291</v>
      </c>
      <c r="L7" s="27">
        <f t="shared" si="0"/>
        <v>1016</v>
      </c>
      <c r="M7" s="28">
        <f t="shared" si="1"/>
        <v>6.1861972986670313E-3</v>
      </c>
      <c r="N7" s="28">
        <f t="shared" si="6"/>
        <v>0.44039878630255741</v>
      </c>
      <c r="O7" s="7">
        <f t="shared" si="2"/>
        <v>1.8264833791752964</v>
      </c>
      <c r="P7" s="7">
        <f t="shared" si="3"/>
        <v>3.7130132398281501E-2</v>
      </c>
      <c r="Q7" s="29" t="str">
        <f t="shared" si="4"/>
        <v/>
      </c>
      <c r="R7" s="5" t="str">
        <f>IF(B7=B6,"",VLOOKUP(B7,'[1]07计算IV值'!A:D,4,FALSE))</f>
        <v/>
      </c>
      <c r="S7" s="30">
        <f t="shared" si="8"/>
        <v>1</v>
      </c>
      <c r="T7" s="23" t="s">
        <v>23</v>
      </c>
      <c r="U7" s="36" t="str">
        <f ca="1">IF(SUMIFS($A:$A,$B:$B,$U$2)&gt;=(ROW()-4),OFFSET($I$2,MATCH($U$2,$B$3:$B$97,0)+ROW()-5,COLUMN()-21),#N/A)</f>
        <v>[0.18,0.31)</v>
      </c>
      <c r="V7" s="37">
        <f t="shared" ca="1" si="9"/>
        <v>0.13318156100255546</v>
      </c>
      <c r="W7" s="38">
        <f t="shared" ca="1" si="9"/>
        <v>0.18239474902853001</v>
      </c>
      <c r="Z7" s="6"/>
      <c r="AA7" s="32"/>
      <c r="AB7" s="32"/>
    </row>
    <row r="8" spans="1:28">
      <c r="A8" s="15">
        <v>1</v>
      </c>
      <c r="B8" s="40" t="s">
        <v>17</v>
      </c>
      <c r="C8" s="78" t="s">
        <v>73</v>
      </c>
      <c r="D8" s="41">
        <v>0.2</v>
      </c>
      <c r="E8" s="42">
        <v>225743</v>
      </c>
      <c r="F8" s="42">
        <v>209536</v>
      </c>
      <c r="G8" s="42">
        <v>16207</v>
      </c>
      <c r="H8" s="53">
        <v>1</v>
      </c>
      <c r="I8" s="27" t="str">
        <f>CONCATENATE(IF(AND(C8=".",D8="."),H8,CONCATENATE("(",TEXT(C8,"#0.00"),",",TEXT(D8,"#0.00"),")")),"&amp;NA")</f>
        <v>(-inf,0.20)&amp;NA</v>
      </c>
      <c r="J8" s="43">
        <f t="shared" si="5"/>
        <v>225743</v>
      </c>
      <c r="K8" s="43">
        <f t="shared" si="0"/>
        <v>209536</v>
      </c>
      <c r="L8" s="43">
        <f t="shared" si="0"/>
        <v>16207</v>
      </c>
      <c r="M8" s="44">
        <f t="shared" si="1"/>
        <v>0.60532758421889543</v>
      </c>
      <c r="N8" s="44">
        <f t="shared" si="6"/>
        <v>7.1794031265642794E-2</v>
      </c>
      <c r="O8" s="45">
        <f t="shared" si="2"/>
        <v>-0.4934251727491209</v>
      </c>
      <c r="P8" s="45">
        <f t="shared" si="3"/>
        <v>0.12165557614182834</v>
      </c>
      <c r="Q8" s="46">
        <f t="shared" si="4"/>
        <v>0.3605673188499684</v>
      </c>
      <c r="R8" s="5">
        <f>IF(B8=B7,"",VLOOKUP(B8,'[1]07计算IV值'!A:D,4,FALSE))</f>
        <v>0.35361352089999998</v>
      </c>
      <c r="S8" s="30" t="str">
        <f t="shared" si="8"/>
        <v/>
      </c>
      <c r="T8" s="23" t="s">
        <v>25</v>
      </c>
      <c r="U8" s="36" t="str">
        <f ca="1">IF(SUMIFS($A:$A,$B:$B,$U$2)&gt;=(ROW()-4),OFFSET($I$2,MATCH($U$2,$B$3:$B$97,0)+ROW()-5,COLUMN()-21),#N/A)</f>
        <v>[0.31,0.40)</v>
      </c>
      <c r="V8" s="37">
        <f t="shared" ca="1" si="9"/>
        <v>4.331410705044151E-2</v>
      </c>
      <c r="W8" s="38">
        <f t="shared" ca="1" si="9"/>
        <v>0.26725685631152107</v>
      </c>
      <c r="Z8" s="6"/>
      <c r="AA8" s="32"/>
      <c r="AB8" s="32"/>
    </row>
    <row r="9" spans="1:28">
      <c r="A9" s="15">
        <v>1</v>
      </c>
      <c r="B9" s="24" t="s">
        <v>17</v>
      </c>
      <c r="C9" s="25">
        <v>0.2</v>
      </c>
      <c r="D9" s="25">
        <v>0.4</v>
      </c>
      <c r="E9" s="26">
        <v>59728</v>
      </c>
      <c r="F9" s="26">
        <v>52883</v>
      </c>
      <c r="G9" s="26">
        <v>6845</v>
      </c>
      <c r="H9" s="26">
        <v>2</v>
      </c>
      <c r="I9" s="27" t="str">
        <f t="shared" si="7"/>
        <v>[0.20,0.40)</v>
      </c>
      <c r="J9" s="27">
        <f t="shared" si="5"/>
        <v>59728</v>
      </c>
      <c r="K9" s="27">
        <f t="shared" si="0"/>
        <v>52883</v>
      </c>
      <c r="L9" s="27">
        <f t="shared" si="0"/>
        <v>6845</v>
      </c>
      <c r="M9" s="28">
        <f t="shared" si="1"/>
        <v>0.16016003131980253</v>
      </c>
      <c r="N9" s="28">
        <f t="shared" si="6"/>
        <v>0.11460286632735066</v>
      </c>
      <c r="O9" s="7">
        <f t="shared" si="2"/>
        <v>2.1463674465801569E-2</v>
      </c>
      <c r="P9" s="7">
        <f t="shared" si="3"/>
        <v>7.4400049216919934E-5</v>
      </c>
      <c r="Q9" s="29" t="str">
        <f t="shared" si="4"/>
        <v/>
      </c>
      <c r="R9" s="5" t="str">
        <f>IF(B9=B8,"",VLOOKUP(B9,'[1]07计算IV值'!A:D,4,FALSE))</f>
        <v/>
      </c>
      <c r="S9" s="30">
        <f t="shared" si="8"/>
        <v>1</v>
      </c>
      <c r="T9" s="23" t="s">
        <v>26</v>
      </c>
      <c r="U9" s="47" t="str">
        <f ca="1">IF(SUMIFS($A:$A,$B:$B,$U$2)&gt;=(ROW()-4),OFFSET($I$2,MATCH($U$2,$B$3:$B$97,0)+ROW()-5,COLUMN()-21),#N/A)</f>
        <v>[0.40,+inf)&amp;NA</v>
      </c>
      <c r="V9" s="48">
        <f t="shared" ca="1" si="9"/>
        <v>4.9317963032979646E-2</v>
      </c>
      <c r="W9" s="49">
        <f t="shared" ca="1" si="9"/>
        <v>0.36733362331448455</v>
      </c>
      <c r="Z9" s="6"/>
      <c r="AA9" s="32"/>
      <c r="AB9" s="32"/>
    </row>
    <row r="10" spans="1:28">
      <c r="A10" s="15">
        <v>1</v>
      </c>
      <c r="B10" s="24" t="s">
        <v>17</v>
      </c>
      <c r="C10" s="25">
        <v>0.4</v>
      </c>
      <c r="D10" s="25">
        <v>0.6</v>
      </c>
      <c r="E10" s="26">
        <v>50792</v>
      </c>
      <c r="F10" s="26">
        <v>42451</v>
      </c>
      <c r="G10" s="26">
        <v>8341</v>
      </c>
      <c r="H10" s="26">
        <v>3</v>
      </c>
      <c r="I10" s="27" t="str">
        <f t="shared" si="7"/>
        <v>[0.40,0.60)</v>
      </c>
      <c r="J10" s="27">
        <f t="shared" si="5"/>
        <v>50792</v>
      </c>
      <c r="K10" s="27">
        <f t="shared" si="0"/>
        <v>42451</v>
      </c>
      <c r="L10" s="27">
        <f t="shared" si="0"/>
        <v>8341</v>
      </c>
      <c r="M10" s="28">
        <f t="shared" si="1"/>
        <v>0.13619823718851143</v>
      </c>
      <c r="N10" s="28">
        <f t="shared" si="6"/>
        <v>0.16421877461017484</v>
      </c>
      <c r="O10" s="7">
        <f t="shared" si="2"/>
        <v>0.43885978553706417</v>
      </c>
      <c r="P10" s="7">
        <f t="shared" si="3"/>
        <v>3.1009600226867984E-2</v>
      </c>
      <c r="Q10" s="29" t="str">
        <f t="shared" si="4"/>
        <v/>
      </c>
      <c r="R10" s="5" t="str">
        <f>IF(B10=B9,"",VLOOKUP(B10,'[1]07计算IV值'!A:D,4,FALSE))</f>
        <v/>
      </c>
      <c r="S10" s="30">
        <f t="shared" si="8"/>
        <v>1</v>
      </c>
      <c r="T10" s="23" t="s">
        <v>27</v>
      </c>
    </row>
    <row r="11" spans="1:28">
      <c r="A11" s="15">
        <v>1</v>
      </c>
      <c r="B11" s="24" t="s">
        <v>17</v>
      </c>
      <c r="C11" s="25">
        <v>0.6</v>
      </c>
      <c r="D11" s="25">
        <v>0.7</v>
      </c>
      <c r="E11" s="26">
        <v>18916</v>
      </c>
      <c r="F11" s="26">
        <v>14308</v>
      </c>
      <c r="G11" s="26">
        <v>4608</v>
      </c>
      <c r="H11" s="26">
        <v>4</v>
      </c>
      <c r="I11" s="27" t="str">
        <f t="shared" si="7"/>
        <v>[0.60,0.70)</v>
      </c>
      <c r="J11" s="27">
        <f t="shared" si="5"/>
        <v>18916</v>
      </c>
      <c r="K11" s="27">
        <f t="shared" si="0"/>
        <v>14308</v>
      </c>
      <c r="L11" s="27">
        <f t="shared" si="0"/>
        <v>4608</v>
      </c>
      <c r="M11" s="28">
        <f t="shared" si="1"/>
        <v>5.0723063763149355E-2</v>
      </c>
      <c r="N11" s="28">
        <f t="shared" si="6"/>
        <v>0.24360329879467119</v>
      </c>
      <c r="O11" s="7">
        <f t="shared" si="2"/>
        <v>0.93300224388033026</v>
      </c>
      <c r="P11" s="7">
        <f t="shared" si="3"/>
        <v>6.2195997191537879E-2</v>
      </c>
      <c r="Q11" s="29" t="str">
        <f t="shared" si="4"/>
        <v/>
      </c>
      <c r="R11" s="5" t="str">
        <f>IF(B11=B10,"",VLOOKUP(B11,'[1]07计算IV值'!A:D,4,FALSE))</f>
        <v/>
      </c>
      <c r="S11" s="30">
        <f t="shared" si="8"/>
        <v>1</v>
      </c>
      <c r="T11" s="23" t="s">
        <v>28</v>
      </c>
    </row>
    <row r="12" spans="1:28">
      <c r="A12" s="15">
        <v>1</v>
      </c>
      <c r="B12" s="50" t="s">
        <v>17</v>
      </c>
      <c r="C12" s="51">
        <v>0.7</v>
      </c>
      <c r="D12" s="79" t="s">
        <v>74</v>
      </c>
      <c r="E12" s="52">
        <v>17748</v>
      </c>
      <c r="F12" s="52">
        <v>11816</v>
      </c>
      <c r="G12" s="52">
        <v>5932</v>
      </c>
      <c r="H12" s="52">
        <v>5</v>
      </c>
      <c r="I12" s="27" t="str">
        <f>IF(AND(C12=".",D12="."),H12,CONCATENATE("[",TEXT(C12,"#0.00"),",",TEXT(D12,"#0.00"),")"))</f>
        <v>[0.70,+inf)</v>
      </c>
      <c r="J12" s="54">
        <f t="shared" si="5"/>
        <v>17748</v>
      </c>
      <c r="K12" s="54">
        <f t="shared" si="0"/>
        <v>11816</v>
      </c>
      <c r="L12" s="54">
        <f t="shared" si="0"/>
        <v>5932</v>
      </c>
      <c r="M12" s="55">
        <f t="shared" si="1"/>
        <v>4.7591083509641294E-2</v>
      </c>
      <c r="N12" s="55">
        <f t="shared" si="6"/>
        <v>0.33423484336263243</v>
      </c>
      <c r="O12" s="56">
        <f t="shared" si="2"/>
        <v>1.3769340209301184</v>
      </c>
      <c r="P12" s="56">
        <f t="shared" si="3"/>
        <v>0.14563174524051728</v>
      </c>
      <c r="Q12" s="57" t="str">
        <f t="shared" si="4"/>
        <v/>
      </c>
      <c r="R12" s="5" t="str">
        <f>IF(B12=B11,"",VLOOKUP(B12,'[1]07计算IV值'!A:D,4,FALSE))</f>
        <v/>
      </c>
      <c r="S12" s="30">
        <f t="shared" si="8"/>
        <v>1</v>
      </c>
      <c r="T12" s="23" t="s">
        <v>29</v>
      </c>
    </row>
    <row r="13" spans="1:28">
      <c r="A13" s="15">
        <v>1</v>
      </c>
      <c r="B13" s="24" t="s">
        <v>21</v>
      </c>
      <c r="C13" s="25" t="s">
        <v>24</v>
      </c>
      <c r="D13" s="25" t="s">
        <v>24</v>
      </c>
      <c r="E13" s="26">
        <v>23177</v>
      </c>
      <c r="F13" s="26">
        <v>19762</v>
      </c>
      <c r="G13" s="26">
        <v>3415</v>
      </c>
      <c r="H13" s="39">
        <v>1</v>
      </c>
      <c r="I13" s="58">
        <f t="shared" ref="I4:I67" si="10">IF(AND(C13=".",D13="."),H13,CONCATENATE("(",TEXT(C13,"#0.00"),",",TEXT(D13,"#0.00"),"]"))</f>
        <v>1</v>
      </c>
      <c r="J13" s="27">
        <f t="shared" si="5"/>
        <v>23177</v>
      </c>
      <c r="K13" s="27">
        <f t="shared" si="0"/>
        <v>19762</v>
      </c>
      <c r="L13" s="27">
        <f t="shared" si="0"/>
        <v>3415</v>
      </c>
      <c r="M13" s="28">
        <f t="shared" si="1"/>
        <v>6.2148892410579012E-2</v>
      </c>
      <c r="N13" s="28">
        <f t="shared" si="6"/>
        <v>0.14734435000215731</v>
      </c>
      <c r="O13" s="7">
        <f t="shared" si="2"/>
        <v>0.31044373313349388</v>
      </c>
      <c r="P13" s="7">
        <f t="shared" si="3"/>
        <v>6.747317383932556E-3</v>
      </c>
      <c r="Q13" s="29">
        <f t="shared" si="4"/>
        <v>1.9073335671890991E-2</v>
      </c>
      <c r="R13" s="5">
        <f>IF(B13=B12,"",VLOOKUP(B13,'[1]07计算IV值'!A:D,4,FALSE))</f>
        <v>1.7762838999999999E-2</v>
      </c>
      <c r="S13" s="30" t="str">
        <f t="shared" si="8"/>
        <v/>
      </c>
      <c r="T13" s="23" t="s">
        <v>30</v>
      </c>
    </row>
    <row r="14" spans="1:28">
      <c r="A14" s="15">
        <v>1</v>
      </c>
      <c r="B14" s="24" t="s">
        <v>21</v>
      </c>
      <c r="C14" s="25" t="s">
        <v>24</v>
      </c>
      <c r="D14" s="25" t="s">
        <v>24</v>
      </c>
      <c r="E14" s="26">
        <v>125252</v>
      </c>
      <c r="F14" s="26">
        <v>111393</v>
      </c>
      <c r="G14" s="26">
        <v>13859</v>
      </c>
      <c r="H14" s="26">
        <v>2</v>
      </c>
      <c r="I14" s="58">
        <f t="shared" si="10"/>
        <v>2</v>
      </c>
      <c r="J14" s="27">
        <f t="shared" si="5"/>
        <v>125252</v>
      </c>
      <c r="K14" s="27">
        <f t="shared" si="0"/>
        <v>111393</v>
      </c>
      <c r="L14" s="27">
        <f t="shared" si="0"/>
        <v>13859</v>
      </c>
      <c r="M14" s="28">
        <f t="shared" si="1"/>
        <v>0.3358619783496502</v>
      </c>
      <c r="N14" s="28">
        <f t="shared" si="6"/>
        <v>0.11064893175358477</v>
      </c>
      <c r="O14" s="7">
        <f t="shared" si="2"/>
        <v>-1.8102505923927661E-2</v>
      </c>
      <c r="P14" s="7">
        <f t="shared" si="3"/>
        <v>1.0929245873869239E-4</v>
      </c>
      <c r="Q14" s="29" t="str">
        <f t="shared" si="4"/>
        <v/>
      </c>
      <c r="R14" s="5" t="str">
        <f>IF(B14=B13,"",VLOOKUP(B14,'[1]07计算IV值'!A:D,4,FALSE))</f>
        <v/>
      </c>
      <c r="S14" s="30">
        <f t="shared" si="8"/>
        <v>1</v>
      </c>
      <c r="T14" s="23" t="s">
        <v>31</v>
      </c>
    </row>
    <row r="15" spans="1:28">
      <c r="A15" s="15">
        <v>1</v>
      </c>
      <c r="B15" s="24" t="s">
        <v>21</v>
      </c>
      <c r="C15" s="25" t="s">
        <v>24</v>
      </c>
      <c r="D15" s="25" t="s">
        <v>24</v>
      </c>
      <c r="E15" s="26">
        <v>47821</v>
      </c>
      <c r="F15" s="26">
        <v>43502</v>
      </c>
      <c r="G15" s="26">
        <v>4319</v>
      </c>
      <c r="H15" s="26">
        <v>3</v>
      </c>
      <c r="I15" s="58">
        <f t="shared" si="10"/>
        <v>3</v>
      </c>
      <c r="J15" s="27">
        <f t="shared" si="5"/>
        <v>47821</v>
      </c>
      <c r="K15" s="27">
        <f t="shared" si="0"/>
        <v>43502</v>
      </c>
      <c r="L15" s="27">
        <f t="shared" si="0"/>
        <v>4319</v>
      </c>
      <c r="M15" s="28">
        <f t="shared" si="1"/>
        <v>0.12823153056764461</v>
      </c>
      <c r="N15" s="28">
        <f t="shared" si="6"/>
        <v>9.0315969971351495E-2</v>
      </c>
      <c r="O15" s="7">
        <f t="shared" si="2"/>
        <v>-0.24375587818714659</v>
      </c>
      <c r="P15" s="7">
        <f t="shared" si="3"/>
        <v>6.9301563811763516E-3</v>
      </c>
      <c r="Q15" s="29" t="str">
        <f t="shared" si="4"/>
        <v/>
      </c>
      <c r="R15" s="5" t="str">
        <f>IF(B15=B14,"",VLOOKUP(B15,'[1]07计算IV值'!A:D,4,FALSE))</f>
        <v/>
      </c>
      <c r="S15" s="30">
        <f t="shared" si="8"/>
        <v>1</v>
      </c>
      <c r="T15" s="23" t="s">
        <v>32</v>
      </c>
    </row>
    <row r="16" spans="1:28">
      <c r="A16" s="15">
        <v>1</v>
      </c>
      <c r="B16" s="24" t="s">
        <v>21</v>
      </c>
      <c r="C16" s="25" t="s">
        <v>24</v>
      </c>
      <c r="D16" s="25" t="s">
        <v>24</v>
      </c>
      <c r="E16" s="26">
        <v>106724</v>
      </c>
      <c r="F16" s="26">
        <v>93551</v>
      </c>
      <c r="G16" s="26">
        <v>13173</v>
      </c>
      <c r="H16" s="26">
        <v>4</v>
      </c>
      <c r="I16" s="58">
        <f t="shared" si="10"/>
        <v>4</v>
      </c>
      <c r="J16" s="27">
        <f t="shared" si="5"/>
        <v>106724</v>
      </c>
      <c r="K16" s="27">
        <f t="shared" si="0"/>
        <v>93551</v>
      </c>
      <c r="L16" s="27">
        <f t="shared" si="0"/>
        <v>13173</v>
      </c>
      <c r="M16" s="28">
        <f t="shared" si="1"/>
        <v>0.28617933268441276</v>
      </c>
      <c r="N16" s="28">
        <f t="shared" si="6"/>
        <v>0.12343053108953937</v>
      </c>
      <c r="O16" s="7">
        <f t="shared" si="2"/>
        <v>0.10568967999736394</v>
      </c>
      <c r="P16" s="7">
        <f t="shared" si="3"/>
        <v>3.3300121331222053E-3</v>
      </c>
      <c r="Q16" s="29" t="str">
        <f t="shared" si="4"/>
        <v/>
      </c>
      <c r="R16" s="5" t="str">
        <f>IF(B16=B15,"",VLOOKUP(B16,'[1]07计算IV值'!A:D,4,FALSE))</f>
        <v/>
      </c>
      <c r="S16" s="30">
        <f t="shared" si="8"/>
        <v>1</v>
      </c>
      <c r="T16" s="23" t="s">
        <v>33</v>
      </c>
    </row>
    <row r="17" spans="1:24">
      <c r="A17" s="15">
        <v>1</v>
      </c>
      <c r="B17" s="24" t="s">
        <v>21</v>
      </c>
      <c r="C17" s="25" t="s">
        <v>24</v>
      </c>
      <c r="D17" s="25" t="s">
        <v>24</v>
      </c>
      <c r="E17" s="26">
        <v>69953</v>
      </c>
      <c r="F17" s="26">
        <v>62786</v>
      </c>
      <c r="G17" s="26">
        <v>7167</v>
      </c>
      <c r="H17" s="26">
        <v>5</v>
      </c>
      <c r="I17" s="58">
        <f t="shared" si="10"/>
        <v>5</v>
      </c>
      <c r="J17" s="27">
        <f t="shared" si="5"/>
        <v>69953</v>
      </c>
      <c r="K17" s="27">
        <f t="shared" si="0"/>
        <v>62786</v>
      </c>
      <c r="L17" s="27">
        <f t="shared" si="0"/>
        <v>7167</v>
      </c>
      <c r="M17" s="28">
        <f t="shared" si="1"/>
        <v>0.18757826598771341</v>
      </c>
      <c r="N17" s="28">
        <f t="shared" si="6"/>
        <v>0.10245450516775549</v>
      </c>
      <c r="O17" s="7">
        <f t="shared" si="2"/>
        <v>-0.10421781978998156</v>
      </c>
      <c r="P17" s="7">
        <f t="shared" si="3"/>
        <v>1.9565573149211875E-3</v>
      </c>
      <c r="Q17" s="29" t="str">
        <f t="shared" si="4"/>
        <v/>
      </c>
      <c r="R17" s="5" t="str">
        <f>IF(B17=B16,"",VLOOKUP(B17,'[1]07计算IV值'!A:D,4,FALSE))</f>
        <v/>
      </c>
      <c r="S17" s="30">
        <f t="shared" si="8"/>
        <v>1</v>
      </c>
      <c r="T17" s="23" t="s">
        <v>34</v>
      </c>
    </row>
    <row r="18" spans="1:24">
      <c r="A18" s="15">
        <v>1</v>
      </c>
      <c r="B18" s="40" t="s">
        <v>22</v>
      </c>
      <c r="C18" s="78" t="s">
        <v>73</v>
      </c>
      <c r="D18" s="41">
        <v>0.45</v>
      </c>
      <c r="E18" s="42">
        <v>295484</v>
      </c>
      <c r="F18" s="42">
        <v>269995</v>
      </c>
      <c r="G18" s="42">
        <v>25489</v>
      </c>
      <c r="H18" s="42">
        <v>1</v>
      </c>
      <c r="I18" s="43" t="str">
        <f>IF(AND(C18=".",D18="."),H18,CONCATENATE("(",TEXT(C18,"#0.00"),",",TEXT(D18,"#0.00"),")"))</f>
        <v>(-inf,0.45)</v>
      </c>
      <c r="J18" s="43">
        <f t="shared" si="5"/>
        <v>295484</v>
      </c>
      <c r="K18" s="43">
        <f t="shared" si="0"/>
        <v>269995</v>
      </c>
      <c r="L18" s="43">
        <f t="shared" si="0"/>
        <v>25489</v>
      </c>
      <c r="M18" s="44">
        <f t="shared" si="1"/>
        <v>0.79233737433867757</v>
      </c>
      <c r="N18" s="44">
        <f t="shared" si="6"/>
        <v>8.6261861894383451E-2</v>
      </c>
      <c r="O18" s="45">
        <f t="shared" si="2"/>
        <v>-0.29412931187741759</v>
      </c>
      <c r="P18" s="45">
        <f t="shared" si="3"/>
        <v>6.1137433897201506E-2</v>
      </c>
      <c r="Q18" s="46">
        <f t="shared" si="4"/>
        <v>0.22872840021292867</v>
      </c>
      <c r="R18" s="5">
        <f>IF(B18=B17,"",VLOOKUP(B18,'[1]07计算IV值'!A:D,4,FALSE))</f>
        <v>0.22877060909999999</v>
      </c>
      <c r="S18" s="30" t="str">
        <f t="shared" si="8"/>
        <v/>
      </c>
      <c r="T18" s="23" t="s">
        <v>35</v>
      </c>
    </row>
    <row r="19" spans="1:24">
      <c r="A19" s="15">
        <v>1</v>
      </c>
      <c r="B19" s="24" t="s">
        <v>22</v>
      </c>
      <c r="C19" s="25">
        <v>0.45</v>
      </c>
      <c r="D19" s="25">
        <v>1.35</v>
      </c>
      <c r="E19" s="26">
        <v>32147</v>
      </c>
      <c r="F19" s="26">
        <v>26533</v>
      </c>
      <c r="G19" s="26">
        <v>5614</v>
      </c>
      <c r="H19" s="26">
        <v>2</v>
      </c>
      <c r="I19" s="27" t="str">
        <f>IF(AND(C19=".",D19="."),H19,CONCATENATE("[",TEXT(C19,"#0.00"),",",TEXT(D19,"#0.00"),")"))</f>
        <v>[0.45,1.35)</v>
      </c>
      <c r="J19" s="27">
        <f t="shared" si="5"/>
        <v>32147</v>
      </c>
      <c r="K19" s="27">
        <f t="shared" si="5"/>
        <v>26533</v>
      </c>
      <c r="L19" s="27">
        <f t="shared" si="5"/>
        <v>5614</v>
      </c>
      <c r="M19" s="28">
        <f t="shared" si="1"/>
        <v>8.6201857199934576E-2</v>
      </c>
      <c r="N19" s="28">
        <f t="shared" si="6"/>
        <v>0.17463526923196565</v>
      </c>
      <c r="O19" s="7">
        <f t="shared" si="2"/>
        <v>0.51290137853395779</v>
      </c>
      <c r="P19" s="7">
        <f t="shared" si="3"/>
        <v>2.7552376611364459E-2</v>
      </c>
      <c r="Q19" s="29" t="str">
        <f t="shared" si="4"/>
        <v/>
      </c>
      <c r="R19" s="5" t="str">
        <f>IF(B19=B18,"",VLOOKUP(B19,'[1]07计算IV值'!A:D,4,FALSE))</f>
        <v/>
      </c>
      <c r="S19" s="30">
        <f t="shared" si="8"/>
        <v>1</v>
      </c>
      <c r="T19" s="23" t="s">
        <v>36</v>
      </c>
    </row>
    <row r="20" spans="1:24">
      <c r="A20" s="15">
        <v>1</v>
      </c>
      <c r="B20" s="24" t="s">
        <v>22</v>
      </c>
      <c r="C20" s="25">
        <v>1.35</v>
      </c>
      <c r="D20" s="25">
        <v>3.15</v>
      </c>
      <c r="E20" s="26">
        <v>40543</v>
      </c>
      <c r="F20" s="26">
        <v>30877</v>
      </c>
      <c r="G20" s="26">
        <v>9666</v>
      </c>
      <c r="H20" s="26">
        <v>3</v>
      </c>
      <c r="I20" s="27" t="str">
        <f t="shared" ref="I20:I39" si="11">IF(AND(C20=".",D20="."),H20,CONCATENATE("[",TEXT(C20,"#0.00"),",",TEXT(D20,"#0.00"),")"))</f>
        <v>[1.35,3.15)</v>
      </c>
      <c r="J20" s="27">
        <f t="shared" si="5"/>
        <v>40543</v>
      </c>
      <c r="K20" s="27">
        <f t="shared" si="5"/>
        <v>30877</v>
      </c>
      <c r="L20" s="27">
        <f t="shared" si="5"/>
        <v>9666</v>
      </c>
      <c r="M20" s="28">
        <f t="shared" si="1"/>
        <v>0.10871564676196682</v>
      </c>
      <c r="N20" s="28">
        <f t="shared" si="6"/>
        <v>0.23841353624546777</v>
      </c>
      <c r="O20" s="7">
        <f t="shared" si="2"/>
        <v>0.90463014512828799</v>
      </c>
      <c r="P20" s="7">
        <f t="shared" si="3"/>
        <v>0.12413777894172259</v>
      </c>
      <c r="Q20" s="29" t="str">
        <f t="shared" si="4"/>
        <v/>
      </c>
      <c r="R20" s="5" t="str">
        <f>IF(B20=B19,"",VLOOKUP(B20,'[1]07计算IV值'!A:D,4,FALSE))</f>
        <v/>
      </c>
      <c r="S20" s="30">
        <f t="shared" si="8"/>
        <v>1</v>
      </c>
      <c r="T20" s="23" t="s">
        <v>37</v>
      </c>
    </row>
    <row r="21" spans="1:24">
      <c r="A21" s="15">
        <v>1</v>
      </c>
      <c r="B21" s="50" t="s">
        <v>22</v>
      </c>
      <c r="C21" s="51">
        <v>3.15</v>
      </c>
      <c r="D21" s="79" t="s">
        <v>74</v>
      </c>
      <c r="E21" s="52">
        <v>4753</v>
      </c>
      <c r="F21" s="52">
        <v>3589</v>
      </c>
      <c r="G21" s="52">
        <v>1164</v>
      </c>
      <c r="H21" s="53">
        <v>4</v>
      </c>
      <c r="I21" s="27" t="str">
        <f>CONCATENATE(IF(AND(C21=".",D21="."),H21,CONCATENATE("[",TEXT(C21,"#0.00"),",",TEXT(D21,"#0.00"),")")),,"&amp;NA")</f>
        <v>[3.15,+inf)&amp;NA</v>
      </c>
      <c r="J21" s="54">
        <f t="shared" si="5"/>
        <v>4753</v>
      </c>
      <c r="K21" s="54">
        <f t="shared" si="5"/>
        <v>3589</v>
      </c>
      <c r="L21" s="54">
        <f t="shared" si="5"/>
        <v>1164</v>
      </c>
      <c r="M21" s="55">
        <f t="shared" si="1"/>
        <v>1.2745121699421066E-2</v>
      </c>
      <c r="N21" s="55">
        <f t="shared" si="6"/>
        <v>0.24489795918367346</v>
      </c>
      <c r="O21" s="56">
        <f t="shared" si="2"/>
        <v>0.94001587902728734</v>
      </c>
      <c r="P21" s="56">
        <f t="shared" si="3"/>
        <v>1.5900810762640116E-2</v>
      </c>
      <c r="Q21" s="57" t="str">
        <f t="shared" si="4"/>
        <v/>
      </c>
      <c r="R21" s="5" t="str">
        <f>IF(B21=B20,"",VLOOKUP(B21,'[1]07计算IV值'!A:D,4,FALSE))</f>
        <v/>
      </c>
      <c r="S21" s="30">
        <f t="shared" si="8"/>
        <v>1</v>
      </c>
      <c r="T21" s="23" t="s">
        <v>38</v>
      </c>
    </row>
    <row r="22" spans="1:24">
      <c r="A22" s="15">
        <v>1</v>
      </c>
      <c r="B22" s="24" t="s">
        <v>23</v>
      </c>
      <c r="C22" s="78" t="s">
        <v>73</v>
      </c>
      <c r="D22" s="25">
        <v>10.35</v>
      </c>
      <c r="E22" s="26">
        <v>237299</v>
      </c>
      <c r="F22" s="26">
        <v>219337</v>
      </c>
      <c r="G22" s="26">
        <v>17962</v>
      </c>
      <c r="H22" s="53">
        <v>1</v>
      </c>
      <c r="I22" s="27" t="str">
        <f>CONCATENATE(IF(AND(C22=".",D22="."),H22,CONCATENATE("(",TEXT(C22,"#0.00"),",",TEXT(D22,"#0.00"),")")),"&amp;NA")</f>
        <v>(-inf,10.35)&amp;NA</v>
      </c>
      <c r="J22" s="27">
        <f t="shared" si="5"/>
        <v>237299</v>
      </c>
      <c r="K22" s="27">
        <f t="shared" si="5"/>
        <v>219337</v>
      </c>
      <c r="L22" s="27">
        <f t="shared" si="5"/>
        <v>17962</v>
      </c>
      <c r="M22" s="28">
        <f t="shared" si="1"/>
        <v>0.63631488200103503</v>
      </c>
      <c r="N22" s="28">
        <f t="shared" si="6"/>
        <v>7.5693534317464464E-2</v>
      </c>
      <c r="O22" s="7">
        <f t="shared" si="2"/>
        <v>-0.43632380271043303</v>
      </c>
      <c r="P22" s="7">
        <f t="shared" si="3"/>
        <v>0.10223571608615675</v>
      </c>
      <c r="Q22" s="29">
        <f t="shared" si="4"/>
        <v>0.29387061851806007</v>
      </c>
      <c r="R22" s="5">
        <f>IF(B22=B21,"",VLOOKUP(B22,'[1]07计算IV值'!A:D,4,FALSE))</f>
        <v>0.2921945661</v>
      </c>
      <c r="S22" s="30" t="str">
        <f t="shared" si="8"/>
        <v/>
      </c>
      <c r="T22" s="23" t="s">
        <v>15</v>
      </c>
    </row>
    <row r="23" spans="1:24">
      <c r="A23" s="15">
        <v>1</v>
      </c>
      <c r="B23" s="24" t="s">
        <v>23</v>
      </c>
      <c r="C23" s="25">
        <v>10.35</v>
      </c>
      <c r="D23" s="25">
        <v>20.7</v>
      </c>
      <c r="E23" s="26">
        <v>66555</v>
      </c>
      <c r="F23" s="26">
        <v>58044</v>
      </c>
      <c r="G23" s="26">
        <v>8511</v>
      </c>
      <c r="H23" s="26">
        <v>2</v>
      </c>
      <c r="I23" s="27" t="str">
        <f t="shared" si="11"/>
        <v>[10.35,20.70)</v>
      </c>
      <c r="J23" s="27">
        <f t="shared" si="5"/>
        <v>66555</v>
      </c>
      <c r="K23" s="27">
        <f t="shared" si="5"/>
        <v>58044</v>
      </c>
      <c r="L23" s="27">
        <f t="shared" si="5"/>
        <v>8511</v>
      </c>
      <c r="M23" s="28">
        <f t="shared" si="1"/>
        <v>0.17846656316115486</v>
      </c>
      <c r="N23" s="28">
        <f t="shared" si="6"/>
        <v>0.12787919765607392</v>
      </c>
      <c r="O23" s="7">
        <f t="shared" si="2"/>
        <v>0.14618524274948899</v>
      </c>
      <c r="P23" s="7">
        <f t="shared" si="3"/>
        <v>4.0352889414096184E-3</v>
      </c>
      <c r="Q23" s="29" t="str">
        <f t="shared" si="4"/>
        <v/>
      </c>
      <c r="R23" s="5" t="str">
        <f>IF(B23=B22,"",VLOOKUP(B23,'[1]07计算IV值'!A:D,4,FALSE))</f>
        <v/>
      </c>
      <c r="S23" s="30">
        <f t="shared" si="8"/>
        <v>1</v>
      </c>
      <c r="T23" s="59"/>
    </row>
    <row r="24" spans="1:24">
      <c r="A24" s="15">
        <v>1</v>
      </c>
      <c r="B24" s="24" t="s">
        <v>23</v>
      </c>
      <c r="C24" s="25">
        <v>20.7</v>
      </c>
      <c r="D24" s="25">
        <v>31.05</v>
      </c>
      <c r="E24" s="26">
        <v>33423</v>
      </c>
      <c r="F24" s="26">
        <v>27325</v>
      </c>
      <c r="G24" s="26">
        <v>6098</v>
      </c>
      <c r="H24" s="26">
        <v>3</v>
      </c>
      <c r="I24" s="27" t="str">
        <f t="shared" si="11"/>
        <v>[20.70,31.05)</v>
      </c>
      <c r="J24" s="27">
        <f t="shared" si="5"/>
        <v>33423</v>
      </c>
      <c r="K24" s="27">
        <f t="shared" si="5"/>
        <v>27325</v>
      </c>
      <c r="L24" s="27">
        <f t="shared" si="5"/>
        <v>6098</v>
      </c>
      <c r="M24" s="28">
        <f t="shared" si="1"/>
        <v>8.9623438367294403E-2</v>
      </c>
      <c r="N24" s="28">
        <f t="shared" si="6"/>
        <v>0.18244921162074021</v>
      </c>
      <c r="O24" s="7">
        <f t="shared" si="2"/>
        <v>0.56618595638697244</v>
      </c>
      <c r="P24" s="7">
        <f t="shared" si="3"/>
        <v>3.5595031414416799E-2</v>
      </c>
      <c r="Q24" s="29" t="str">
        <f t="shared" si="4"/>
        <v/>
      </c>
      <c r="R24" s="5" t="str">
        <f>IF(B24=B23,"",VLOOKUP(B24,'[1]07计算IV值'!A:D,4,FALSE))</f>
        <v/>
      </c>
      <c r="S24" s="30">
        <f t="shared" si="8"/>
        <v>1</v>
      </c>
      <c r="T24" s="26"/>
    </row>
    <row r="25" spans="1:24">
      <c r="A25" s="15">
        <v>1</v>
      </c>
      <c r="B25" s="24" t="s">
        <v>23</v>
      </c>
      <c r="C25" s="25">
        <v>31.05</v>
      </c>
      <c r="D25" s="25">
        <v>41.4</v>
      </c>
      <c r="E25" s="26">
        <v>15707</v>
      </c>
      <c r="F25" s="26">
        <v>12089</v>
      </c>
      <c r="G25" s="26">
        <v>3618</v>
      </c>
      <c r="H25" s="26">
        <v>4</v>
      </c>
      <c r="I25" s="27" t="str">
        <f t="shared" si="11"/>
        <v>[31.05,41.40)</v>
      </c>
      <c r="J25" s="27">
        <f t="shared" si="5"/>
        <v>15707</v>
      </c>
      <c r="K25" s="27">
        <f t="shared" si="5"/>
        <v>12089</v>
      </c>
      <c r="L25" s="27">
        <f t="shared" si="5"/>
        <v>3618</v>
      </c>
      <c r="M25" s="28">
        <f t="shared" si="1"/>
        <v>4.2118162535831408E-2</v>
      </c>
      <c r="N25" s="28">
        <f t="shared" si="6"/>
        <v>0.23034315910103775</v>
      </c>
      <c r="O25" s="7">
        <f t="shared" si="2"/>
        <v>0.85965258063675998</v>
      </c>
      <c r="P25" s="7">
        <f t="shared" si="3"/>
        <v>4.2773883387656475E-2</v>
      </c>
      <c r="Q25" s="29" t="str">
        <f t="shared" si="4"/>
        <v/>
      </c>
      <c r="R25" s="5" t="str">
        <f>IF(B25=B24,"",VLOOKUP(B25,'[1]07计算IV值'!A:D,4,FALSE))</f>
        <v/>
      </c>
      <c r="S25" s="30">
        <f t="shared" si="8"/>
        <v>1</v>
      </c>
      <c r="T25" s="26"/>
    </row>
    <row r="26" spans="1:24">
      <c r="A26" s="15">
        <v>1</v>
      </c>
      <c r="B26" s="24" t="s">
        <v>23</v>
      </c>
      <c r="C26" s="25">
        <v>41.4</v>
      </c>
      <c r="D26" s="79" t="s">
        <v>74</v>
      </c>
      <c r="E26" s="26">
        <v>19943</v>
      </c>
      <c r="F26" s="26">
        <v>14199</v>
      </c>
      <c r="G26" s="26">
        <v>5744</v>
      </c>
      <c r="H26" s="26">
        <v>5</v>
      </c>
      <c r="I26" s="27" t="str">
        <f>IF(AND(C26=".",D26="."),H26,CONCATENATE("[",TEXT(C26,"#0.00"),",",TEXT(D26,"#0.00"),")"))</f>
        <v>[41.40,+inf)</v>
      </c>
      <c r="J26" s="27">
        <f t="shared" si="5"/>
        <v>19943</v>
      </c>
      <c r="K26" s="27">
        <f t="shared" si="5"/>
        <v>14199</v>
      </c>
      <c r="L26" s="27">
        <f t="shared" si="5"/>
        <v>5744</v>
      </c>
      <c r="M26" s="28">
        <f t="shared" si="1"/>
        <v>5.3476953934684268E-2</v>
      </c>
      <c r="N26" s="28">
        <f t="shared" si="6"/>
        <v>0.2880208594494309</v>
      </c>
      <c r="O26" s="7">
        <f t="shared" si="2"/>
        <v>1.161011434037214</v>
      </c>
      <c r="P26" s="7">
        <f t="shared" si="3"/>
        <v>0.10923069868842041</v>
      </c>
      <c r="Q26" s="29" t="str">
        <f t="shared" si="4"/>
        <v/>
      </c>
      <c r="R26" s="5" t="str">
        <f>IF(B26=B25,"",VLOOKUP(B26,'[1]07计算IV值'!A:D,4,FALSE))</f>
        <v/>
      </c>
      <c r="S26" s="30">
        <f t="shared" si="8"/>
        <v>1</v>
      </c>
      <c r="T26" s="26"/>
    </row>
    <row r="27" spans="1:24">
      <c r="A27" s="15">
        <v>1</v>
      </c>
      <c r="B27" s="40" t="s">
        <v>25</v>
      </c>
      <c r="C27" s="78" t="s">
        <v>73</v>
      </c>
      <c r="D27" s="41">
        <v>16.2</v>
      </c>
      <c r="E27" s="42">
        <v>269078</v>
      </c>
      <c r="F27" s="42">
        <v>247822</v>
      </c>
      <c r="G27" s="42">
        <v>21256</v>
      </c>
      <c r="H27" s="53">
        <v>1</v>
      </c>
      <c r="I27" s="27" t="str">
        <f>CONCATENATE(IF(AND(C27=".",D27="."),H27,CONCATENATE("(",TEXT(C27,"#0.00"),",",TEXT(D27,"#0.00"),")")),"&amp;NA")</f>
        <v>(-inf,16.20)&amp;NA</v>
      </c>
      <c r="J27" s="43">
        <f t="shared" si="5"/>
        <v>269078</v>
      </c>
      <c r="K27" s="43">
        <f t="shared" si="5"/>
        <v>247822</v>
      </c>
      <c r="L27" s="43">
        <f t="shared" si="5"/>
        <v>21256</v>
      </c>
      <c r="M27" s="44">
        <f t="shared" si="1"/>
        <v>0.72152995090191918</v>
      </c>
      <c r="N27" s="44">
        <f t="shared" si="6"/>
        <v>7.8995681549587846E-2</v>
      </c>
      <c r="O27" s="45">
        <f t="shared" si="2"/>
        <v>-0.39004439618841608</v>
      </c>
      <c r="P27" s="45">
        <f t="shared" si="3"/>
        <v>9.4319229297484763E-2</v>
      </c>
      <c r="Q27" s="46">
        <f t="shared" si="4"/>
        <v>0.30134797584533668</v>
      </c>
      <c r="R27" s="5">
        <f>IF(B27=B26,"",VLOOKUP(B27,'[1]07计算IV值'!A:D,4,FALSE))</f>
        <v>0.30464764160000002</v>
      </c>
      <c r="S27" s="30" t="str">
        <f t="shared" si="8"/>
        <v/>
      </c>
      <c r="T27" s="26"/>
    </row>
    <row r="28" spans="1:24">
      <c r="A28" s="15">
        <v>1</v>
      </c>
      <c r="B28" s="24" t="s">
        <v>25</v>
      </c>
      <c r="C28" s="25">
        <v>16.2</v>
      </c>
      <c r="D28" s="25">
        <v>31.4</v>
      </c>
      <c r="E28" s="26">
        <v>52093</v>
      </c>
      <c r="F28" s="26">
        <v>44274</v>
      </c>
      <c r="G28" s="26">
        <v>7819</v>
      </c>
      <c r="H28" s="26">
        <v>2</v>
      </c>
      <c r="I28" s="27" t="str">
        <f t="shared" si="11"/>
        <v>[16.20,31.40)</v>
      </c>
      <c r="J28" s="27">
        <f t="shared" si="5"/>
        <v>52093</v>
      </c>
      <c r="K28" s="27">
        <f t="shared" si="5"/>
        <v>44274</v>
      </c>
      <c r="L28" s="27">
        <f t="shared" si="5"/>
        <v>7819</v>
      </c>
      <c r="M28" s="28">
        <f t="shared" si="1"/>
        <v>0.13968685560444805</v>
      </c>
      <c r="N28" s="28">
        <f t="shared" si="6"/>
        <v>0.15009694200756341</v>
      </c>
      <c r="O28" s="7">
        <f t="shared" si="2"/>
        <v>0.3321862137216039</v>
      </c>
      <c r="P28" s="7">
        <f t="shared" si="3"/>
        <v>1.7507339080586989E-2</v>
      </c>
      <c r="Q28" s="29" t="str">
        <f t="shared" si="4"/>
        <v/>
      </c>
      <c r="R28" s="5" t="str">
        <f>IF(B28=B27,"",VLOOKUP(B28,'[1]07计算IV值'!A:D,4,FALSE))</f>
        <v/>
      </c>
      <c r="S28" s="30">
        <f t="shared" si="8"/>
        <v>1</v>
      </c>
      <c r="T28" s="26"/>
      <c r="U28" s="8" t="s">
        <v>39</v>
      </c>
      <c r="W28" s="8" t="s">
        <v>40</v>
      </c>
    </row>
    <row r="29" spans="1:24">
      <c r="A29" s="15">
        <v>1</v>
      </c>
      <c r="B29" s="24" t="s">
        <v>25</v>
      </c>
      <c r="C29" s="25">
        <v>31.4</v>
      </c>
      <c r="D29" s="25">
        <v>46.6</v>
      </c>
      <c r="E29" s="26">
        <v>23537</v>
      </c>
      <c r="F29" s="26">
        <v>18556</v>
      </c>
      <c r="G29" s="26">
        <v>4981</v>
      </c>
      <c r="H29" s="26">
        <v>3</v>
      </c>
      <c r="I29" s="27" t="str">
        <f t="shared" si="11"/>
        <v>[31.40,46.60)</v>
      </c>
      <c r="J29" s="27">
        <f t="shared" si="5"/>
        <v>23537</v>
      </c>
      <c r="K29" s="27">
        <f t="shared" si="5"/>
        <v>18556</v>
      </c>
      <c r="L29" s="27">
        <f t="shared" si="5"/>
        <v>4981</v>
      </c>
      <c r="M29" s="28">
        <f t="shared" si="1"/>
        <v>6.3114228790084922E-2</v>
      </c>
      <c r="N29" s="28">
        <f t="shared" si="6"/>
        <v>0.21162425117899478</v>
      </c>
      <c r="O29" s="7">
        <f t="shared" si="2"/>
        <v>0.75086462908516072</v>
      </c>
      <c r="P29" s="7">
        <f t="shared" si="3"/>
        <v>4.7096699008601042E-2</v>
      </c>
      <c r="Q29" s="29" t="str">
        <f t="shared" si="4"/>
        <v/>
      </c>
      <c r="R29" s="5" t="str">
        <f>IF(B29=B28,"",VLOOKUP(B29,'[1]07计算IV值'!A:D,4,FALSE))</f>
        <v/>
      </c>
      <c r="S29" s="30">
        <f t="shared" si="8"/>
        <v>1</v>
      </c>
      <c r="T29" s="26"/>
      <c r="U29" s="8" t="s">
        <v>21</v>
      </c>
      <c r="V29" s="8" t="s">
        <v>41</v>
      </c>
      <c r="W29" s="60">
        <v>1</v>
      </c>
      <c r="X29" s="6"/>
    </row>
    <row r="30" spans="1:24">
      <c r="A30" s="15">
        <v>1</v>
      </c>
      <c r="B30" s="24" t="s">
        <v>25</v>
      </c>
      <c r="C30" s="25">
        <v>46.6</v>
      </c>
      <c r="D30" s="25">
        <v>61.8</v>
      </c>
      <c r="E30" s="26">
        <v>12732</v>
      </c>
      <c r="F30" s="26">
        <v>9456</v>
      </c>
      <c r="G30" s="26">
        <v>3276</v>
      </c>
      <c r="H30" s="26">
        <v>4</v>
      </c>
      <c r="I30" s="27" t="str">
        <f t="shared" si="11"/>
        <v>[46.60,61.80)</v>
      </c>
      <c r="J30" s="27">
        <f t="shared" si="5"/>
        <v>12732</v>
      </c>
      <c r="K30" s="27">
        <f t="shared" si="5"/>
        <v>9456</v>
      </c>
      <c r="L30" s="27">
        <f t="shared" si="5"/>
        <v>3276</v>
      </c>
      <c r="M30" s="28">
        <f t="shared" si="1"/>
        <v>3.4140729955192302E-2</v>
      </c>
      <c r="N30" s="28">
        <f t="shared" si="6"/>
        <v>0.25730442978322338</v>
      </c>
      <c r="O30" s="7">
        <f t="shared" si="2"/>
        <v>1.0060008472105921</v>
      </c>
      <c r="P30" s="7">
        <f t="shared" si="3"/>
        <v>4.985351247970813E-2</v>
      </c>
      <c r="Q30" s="29" t="str">
        <f t="shared" si="4"/>
        <v/>
      </c>
      <c r="R30" s="5" t="str">
        <f>IF(B30=B29,"",VLOOKUP(B30,'[1]07计算IV值'!A:D,4,FALSE))</f>
        <v/>
      </c>
      <c r="S30" s="30">
        <f t="shared" si="8"/>
        <v>1</v>
      </c>
      <c r="T30" s="26"/>
      <c r="U30" s="8" t="s">
        <v>35</v>
      </c>
      <c r="W30" s="60">
        <v>1</v>
      </c>
      <c r="X30" s="6"/>
    </row>
    <row r="31" spans="1:24">
      <c r="A31" s="15">
        <v>1</v>
      </c>
      <c r="B31" s="50" t="s">
        <v>25</v>
      </c>
      <c r="C31" s="51">
        <v>61.8</v>
      </c>
      <c r="D31" s="79" t="s">
        <v>74</v>
      </c>
      <c r="E31" s="52">
        <v>15487</v>
      </c>
      <c r="F31" s="52">
        <v>10886</v>
      </c>
      <c r="G31" s="52">
        <v>4601</v>
      </c>
      <c r="H31" s="52">
        <v>5</v>
      </c>
      <c r="I31" s="27" t="str">
        <f t="shared" si="11"/>
        <v>[61.80,+inf)</v>
      </c>
      <c r="J31" s="54">
        <f t="shared" si="5"/>
        <v>15487</v>
      </c>
      <c r="K31" s="54">
        <f t="shared" si="5"/>
        <v>10886</v>
      </c>
      <c r="L31" s="54">
        <f t="shared" si="5"/>
        <v>4601</v>
      </c>
      <c r="M31" s="55">
        <f t="shared" si="1"/>
        <v>4.1528234748355576E-2</v>
      </c>
      <c r="N31" s="55">
        <f t="shared" si="6"/>
        <v>0.2970878801575515</v>
      </c>
      <c r="O31" s="56">
        <f t="shared" si="2"/>
        <v>1.2048232530448348</v>
      </c>
      <c r="P31" s="56">
        <f t="shared" si="3"/>
        <v>9.2571195978955786E-2</v>
      </c>
      <c r="Q31" s="57" t="str">
        <f t="shared" si="4"/>
        <v/>
      </c>
      <c r="R31" s="5" t="str">
        <f>IF(B31=B30,"",VLOOKUP(B31,'[1]07计算IV值'!A:D,4,FALSE))</f>
        <v/>
      </c>
      <c r="S31" s="30">
        <f t="shared" si="8"/>
        <v>1</v>
      </c>
      <c r="T31" s="26"/>
      <c r="U31" s="8" t="s">
        <v>29</v>
      </c>
      <c r="V31" s="8" t="s">
        <v>42</v>
      </c>
      <c r="W31" s="60" t="s">
        <v>43</v>
      </c>
      <c r="X31" s="6" t="s">
        <v>44</v>
      </c>
    </row>
    <row r="32" spans="1:24">
      <c r="A32" s="15">
        <v>1</v>
      </c>
      <c r="B32" s="24" t="s">
        <v>26</v>
      </c>
      <c r="C32" s="78" t="s">
        <v>73</v>
      </c>
      <c r="D32" s="25">
        <v>8.9152099999999998E-2</v>
      </c>
      <c r="E32" s="26">
        <v>203982</v>
      </c>
      <c r="F32" s="26">
        <v>190714</v>
      </c>
      <c r="G32" s="26">
        <v>13268</v>
      </c>
      <c r="H32" s="26">
        <v>1</v>
      </c>
      <c r="I32" s="27" t="str">
        <f>IF(AND(C32=".",D32="."),H32,CONCATENATE("(",TEXT(C32,"#0.00"),",",TEXT(D32,"#0.00"),")"))</f>
        <v>(-inf,0.09)</v>
      </c>
      <c r="J32" s="27">
        <f t="shared" si="5"/>
        <v>203982</v>
      </c>
      <c r="K32" s="27">
        <f t="shared" si="5"/>
        <v>190714</v>
      </c>
      <c r="L32" s="27">
        <f t="shared" si="5"/>
        <v>13268</v>
      </c>
      <c r="M32" s="28">
        <f t="shared" si="1"/>
        <v>0.54697568156770626</v>
      </c>
      <c r="N32" s="28">
        <f t="shared" si="6"/>
        <v>6.5044954947005129E-2</v>
      </c>
      <c r="O32" s="7">
        <f t="shared" si="2"/>
        <v>-0.59939266068225594</v>
      </c>
      <c r="P32" s="7">
        <f t="shared" si="3"/>
        <v>0.15570792410177173</v>
      </c>
      <c r="Q32" s="29">
        <f t="shared" si="4"/>
        <v>0.47463045241278279</v>
      </c>
      <c r="R32" s="5">
        <f>IF(B32=B31,"",VLOOKUP(B32,'[1]07计算IV值'!A:D,4,FALSE))</f>
        <v>0.46928808709999997</v>
      </c>
      <c r="S32" s="30" t="str">
        <f t="shared" si="8"/>
        <v/>
      </c>
      <c r="T32" s="26"/>
      <c r="U32" s="8" t="s">
        <v>28</v>
      </c>
      <c r="W32" s="60">
        <v>1</v>
      </c>
      <c r="X32" s="8"/>
    </row>
    <row r="33" spans="1:28">
      <c r="A33" s="15">
        <v>1</v>
      </c>
      <c r="B33" s="24" t="s">
        <v>26</v>
      </c>
      <c r="C33" s="25">
        <v>8.9152099999999998E-2</v>
      </c>
      <c r="D33" s="25">
        <v>0.17671220000000001</v>
      </c>
      <c r="E33" s="26">
        <v>84733</v>
      </c>
      <c r="F33" s="26">
        <v>76200</v>
      </c>
      <c r="G33" s="26">
        <v>8533</v>
      </c>
      <c r="H33" s="26">
        <v>2</v>
      </c>
      <c r="I33" s="27" t="str">
        <f t="shared" si="11"/>
        <v>[0.09,0.18)</v>
      </c>
      <c r="J33" s="27">
        <f t="shared" si="5"/>
        <v>84733</v>
      </c>
      <c r="K33" s="27">
        <f t="shared" si="5"/>
        <v>76200</v>
      </c>
      <c r="L33" s="27">
        <f t="shared" si="5"/>
        <v>8533</v>
      </c>
      <c r="M33" s="28">
        <f t="shared" si="1"/>
        <v>0.22721068734631711</v>
      </c>
      <c r="N33" s="28">
        <f t="shared" si="6"/>
        <v>0.10070456610765581</v>
      </c>
      <c r="O33" s="7">
        <f t="shared" si="2"/>
        <v>-0.12339332125464129</v>
      </c>
      <c r="P33" s="7">
        <f t="shared" si="3"/>
        <v>3.2976087408354126E-3</v>
      </c>
      <c r="Q33" s="29" t="str">
        <f t="shared" si="4"/>
        <v/>
      </c>
      <c r="R33" s="5" t="str">
        <f>IF(B33=B32,"",VLOOKUP(B33,'[1]07计算IV值'!A:D,4,FALSE))</f>
        <v/>
      </c>
      <c r="S33" s="30">
        <f t="shared" si="8"/>
        <v>1</v>
      </c>
      <c r="T33" s="26"/>
      <c r="U33" s="8" t="s">
        <v>37</v>
      </c>
      <c r="W33" s="60">
        <v>1</v>
      </c>
      <c r="X33" s="8"/>
    </row>
    <row r="34" spans="1:28">
      <c r="A34" s="15">
        <v>1</v>
      </c>
      <c r="B34" s="24" t="s">
        <v>26</v>
      </c>
      <c r="C34" s="25">
        <v>0.17671220000000001</v>
      </c>
      <c r="D34" s="25">
        <v>0.30805234999999997</v>
      </c>
      <c r="E34" s="26">
        <v>49667</v>
      </c>
      <c r="F34" s="26">
        <v>40608</v>
      </c>
      <c r="G34" s="26">
        <v>9059</v>
      </c>
      <c r="H34" s="26">
        <v>3</v>
      </c>
      <c r="I34" s="27" t="str">
        <f t="shared" si="11"/>
        <v>[0.18,0.31)</v>
      </c>
      <c r="J34" s="27">
        <f t="shared" si="5"/>
        <v>49667</v>
      </c>
      <c r="K34" s="27">
        <f t="shared" si="5"/>
        <v>40608</v>
      </c>
      <c r="L34" s="27">
        <f t="shared" si="5"/>
        <v>9059</v>
      </c>
      <c r="M34" s="28">
        <f t="shared" si="1"/>
        <v>0.13318156100255546</v>
      </c>
      <c r="N34" s="28">
        <f t="shared" si="6"/>
        <v>0.18239474902853001</v>
      </c>
      <c r="O34" s="7">
        <f t="shared" si="2"/>
        <v>0.56582078903868527</v>
      </c>
      <c r="P34" s="7">
        <f t="shared" si="3"/>
        <v>5.2819427388296473E-2</v>
      </c>
      <c r="Q34" s="29" t="str">
        <f t="shared" si="4"/>
        <v/>
      </c>
      <c r="R34" s="5" t="str">
        <f>IF(B34=B33,"",VLOOKUP(B34,'[1]07计算IV值'!A:D,4,FALSE))</f>
        <v/>
      </c>
      <c r="S34" s="30">
        <f t="shared" si="8"/>
        <v>1</v>
      </c>
      <c r="T34" s="26"/>
      <c r="W34" s="60"/>
      <c r="X34" s="8"/>
    </row>
    <row r="35" spans="1:28">
      <c r="A35" s="15">
        <v>1</v>
      </c>
      <c r="B35" s="24" t="s">
        <v>26</v>
      </c>
      <c r="C35" s="25">
        <v>0.30805234999999997</v>
      </c>
      <c r="D35" s="25">
        <v>0.39561245</v>
      </c>
      <c r="E35" s="26">
        <v>16153</v>
      </c>
      <c r="F35" s="26">
        <v>11836</v>
      </c>
      <c r="G35" s="26">
        <v>4317</v>
      </c>
      <c r="H35" s="26">
        <v>4</v>
      </c>
      <c r="I35" s="27" t="str">
        <f t="shared" si="11"/>
        <v>[0.31,0.40)</v>
      </c>
      <c r="J35" s="27">
        <f t="shared" si="5"/>
        <v>16153</v>
      </c>
      <c r="K35" s="27">
        <f t="shared" si="5"/>
        <v>11836</v>
      </c>
      <c r="L35" s="27">
        <f t="shared" si="5"/>
        <v>4317</v>
      </c>
      <c r="M35" s="28">
        <f t="shared" ref="M35:M66" si="12">E35/SUMIFS($E:$E,$B:$B,B35)</f>
        <v>4.331410705044151E-2</v>
      </c>
      <c r="N35" s="28">
        <f t="shared" si="6"/>
        <v>0.26725685631152107</v>
      </c>
      <c r="O35" s="7">
        <f t="shared" ref="O35:O66" si="13">LN(G35*SUMIFS($F:$F,$B:$B,B35)/F35/SUMIFS($G:$G,$B:$B,B35))</f>
        <v>1.0574421239188887</v>
      </c>
      <c r="P35" s="7">
        <f t="shared" ref="P35:P66" si="14">(G35/SUMIFS($G:$G,$B:$B,B35)-F35/SUMIFS($F:$F,$B:$B,B35))*O35</f>
        <v>7.1050580638610888E-2</v>
      </c>
      <c r="Q35" s="29" t="str">
        <f t="shared" ref="Q35:Q66" si="15">IF(B35=B34,"",SUMIFS($P:$P,$B:$B,B35))</f>
        <v/>
      </c>
      <c r="R35" s="5" t="str">
        <f>IF(B35=B34,"",VLOOKUP(B35,'[1]07计算IV值'!A:D,4,FALSE))</f>
        <v/>
      </c>
      <c r="S35" s="30">
        <f t="shared" si="8"/>
        <v>1</v>
      </c>
      <c r="T35" s="26"/>
      <c r="U35" s="8" t="s">
        <v>26</v>
      </c>
      <c r="W35" s="60"/>
      <c r="X35" s="8"/>
    </row>
    <row r="36" spans="1:28">
      <c r="A36" s="15">
        <v>1</v>
      </c>
      <c r="B36" s="24" t="s">
        <v>26</v>
      </c>
      <c r="C36" s="25">
        <v>0.39561245</v>
      </c>
      <c r="D36" s="79" t="s">
        <v>74</v>
      </c>
      <c r="E36" s="26">
        <v>18392</v>
      </c>
      <c r="F36" s="26">
        <v>11636</v>
      </c>
      <c r="G36" s="26">
        <v>6756</v>
      </c>
      <c r="H36" s="39">
        <v>5</v>
      </c>
      <c r="I36" s="27" t="str">
        <f>CONCATENATE(IF(AND(C36=".",D36="."),H36,CONCATENATE("[",TEXT(C36,"#0.00"),",",TEXT(D36,"#0.00"),")")),"&amp;NA")</f>
        <v>[0.40,+inf)&amp;NA</v>
      </c>
      <c r="J36" s="27">
        <f t="shared" si="5"/>
        <v>18392</v>
      </c>
      <c r="K36" s="27">
        <f t="shared" si="5"/>
        <v>11636</v>
      </c>
      <c r="L36" s="27">
        <f t="shared" si="5"/>
        <v>6756</v>
      </c>
      <c r="M36" s="28">
        <f t="shared" si="12"/>
        <v>4.9317963032979646E-2</v>
      </c>
      <c r="N36" s="28">
        <f t="shared" si="6"/>
        <v>0.36733362331448455</v>
      </c>
      <c r="O36" s="7">
        <f t="shared" si="13"/>
        <v>1.5223544001961098</v>
      </c>
      <c r="P36" s="7">
        <f t="shared" si="14"/>
        <v>0.19175491154326826</v>
      </c>
      <c r="Q36" s="29" t="str">
        <f t="shared" si="15"/>
        <v/>
      </c>
      <c r="R36" s="5" t="str">
        <f>IF(B36=B35,"",VLOOKUP(B36,'[1]07计算IV值'!A:D,4,FALSE))</f>
        <v/>
      </c>
      <c r="S36" s="30">
        <f t="shared" si="8"/>
        <v>1</v>
      </c>
      <c r="T36" s="26"/>
      <c r="U36" s="8" t="s">
        <v>45</v>
      </c>
      <c r="V36" s="8" t="s">
        <v>46</v>
      </c>
      <c r="W36" s="60">
        <v>5</v>
      </c>
      <c r="X36" s="8" t="s">
        <v>47</v>
      </c>
    </row>
    <row r="37" spans="1:28">
      <c r="A37" s="15">
        <v>1</v>
      </c>
      <c r="B37" s="40" t="s">
        <v>27</v>
      </c>
      <c r="C37" s="78" t="s">
        <v>73</v>
      </c>
      <c r="D37" s="41">
        <v>3.75</v>
      </c>
      <c r="E37" s="42">
        <v>67664</v>
      </c>
      <c r="F37" s="42">
        <v>62401</v>
      </c>
      <c r="G37" s="42">
        <v>5263</v>
      </c>
      <c r="H37" s="42">
        <v>1</v>
      </c>
      <c r="I37" s="27" t="str">
        <f>IF(AND(C37=".",D37="."),H37,CONCATENATE("(",TEXT(C37,"#0.00"),",",TEXT(D37,"#0.00"),")"))</f>
        <v>(-inf,3.75)</v>
      </c>
      <c r="J37" s="43">
        <f t="shared" si="5"/>
        <v>67664</v>
      </c>
      <c r="K37" s="43">
        <f t="shared" si="5"/>
        <v>62401</v>
      </c>
      <c r="L37" s="43">
        <f t="shared" si="5"/>
        <v>5263</v>
      </c>
      <c r="M37" s="44">
        <f t="shared" si="12"/>
        <v>0.18144033550802169</v>
      </c>
      <c r="N37" s="44">
        <f t="shared" si="6"/>
        <v>7.7781390399621661E-2</v>
      </c>
      <c r="O37" s="45">
        <f t="shared" si="13"/>
        <v>-0.40685295263284504</v>
      </c>
      <c r="P37" s="45">
        <f t="shared" si="14"/>
        <v>2.5638381662059936E-2</v>
      </c>
      <c r="Q37" s="46">
        <f t="shared" si="15"/>
        <v>3.4368737990686814E-2</v>
      </c>
      <c r="R37" s="5">
        <f>IF(B37=B36,"",VLOOKUP(B37,'[1]07计算IV值'!A:D,4,FALSE))</f>
        <v>3.40681891E-2</v>
      </c>
      <c r="S37" s="30" t="str">
        <f t="shared" si="8"/>
        <v/>
      </c>
      <c r="T37" s="26"/>
      <c r="U37" s="8" t="s">
        <v>38</v>
      </c>
      <c r="V37" s="8" t="s">
        <v>48</v>
      </c>
      <c r="W37" s="60">
        <v>1</v>
      </c>
      <c r="X37" s="8" t="s">
        <v>49</v>
      </c>
    </row>
    <row r="38" spans="1:28">
      <c r="A38" s="15">
        <v>1</v>
      </c>
      <c r="B38" s="24" t="s">
        <v>27</v>
      </c>
      <c r="C38" s="25">
        <v>3.75</v>
      </c>
      <c r="D38" s="25">
        <v>6.5</v>
      </c>
      <c r="E38" s="26">
        <v>91010</v>
      </c>
      <c r="F38" s="26">
        <v>81084</v>
      </c>
      <c r="G38" s="26">
        <v>9926</v>
      </c>
      <c r="H38" s="26">
        <v>2</v>
      </c>
      <c r="I38" s="27" t="str">
        <f t="shared" si="11"/>
        <v>[3.75,6.50)</v>
      </c>
      <c r="J38" s="27">
        <f t="shared" si="5"/>
        <v>91010</v>
      </c>
      <c r="K38" s="27">
        <f t="shared" si="5"/>
        <v>81084</v>
      </c>
      <c r="L38" s="27">
        <f t="shared" si="5"/>
        <v>9926</v>
      </c>
      <c r="M38" s="28">
        <f t="shared" si="12"/>
        <v>0.24404239971897984</v>
      </c>
      <c r="N38" s="28">
        <f t="shared" si="6"/>
        <v>0.10906493791891</v>
      </c>
      <c r="O38" s="7">
        <f t="shared" si="13"/>
        <v>-3.4300935309277324E-2</v>
      </c>
      <c r="P38" s="7">
        <f t="shared" si="14"/>
        <v>2.8333479101806642E-4</v>
      </c>
      <c r="Q38" s="29" t="str">
        <f t="shared" si="15"/>
        <v/>
      </c>
      <c r="R38" s="5" t="str">
        <f>IF(B38=B37,"",VLOOKUP(B38,'[1]07计算IV值'!A:D,4,FALSE))</f>
        <v/>
      </c>
      <c r="S38" s="30">
        <f t="shared" si="8"/>
        <v>1</v>
      </c>
      <c r="T38" s="26"/>
      <c r="U38" s="61" t="s">
        <v>33</v>
      </c>
      <c r="V38" s="8" t="s">
        <v>50</v>
      </c>
      <c r="W38" s="60">
        <v>5</v>
      </c>
      <c r="X38" s="8" t="s">
        <v>51</v>
      </c>
    </row>
    <row r="39" spans="1:28">
      <c r="A39" s="15">
        <v>1</v>
      </c>
      <c r="B39" s="50" t="s">
        <v>27</v>
      </c>
      <c r="C39" s="51">
        <v>6.5</v>
      </c>
      <c r="D39" s="79" t="s">
        <v>74</v>
      </c>
      <c r="E39" s="52">
        <v>214253</v>
      </c>
      <c r="F39" s="52">
        <v>187509</v>
      </c>
      <c r="G39" s="52">
        <v>26744</v>
      </c>
      <c r="H39" s="53">
        <v>3</v>
      </c>
      <c r="I39" s="27" t="str">
        <f>CONCATENATE(IF(AND(C39=".",D39="."),H39,CONCATENATE("[",TEXT(C39,"#0.00"),",",TEXT(D39,"#0.00"),")")),"&amp;NA")</f>
        <v>[6.50,+inf)&amp;NA</v>
      </c>
      <c r="J39" s="54">
        <f t="shared" si="5"/>
        <v>214253</v>
      </c>
      <c r="K39" s="54">
        <f t="shared" si="5"/>
        <v>187509</v>
      </c>
      <c r="L39" s="54">
        <f t="shared" si="5"/>
        <v>26744</v>
      </c>
      <c r="M39" s="55">
        <f t="shared" si="12"/>
        <v>0.57451726477299847</v>
      </c>
      <c r="N39" s="55">
        <f t="shared" si="6"/>
        <v>0.12482438985685147</v>
      </c>
      <c r="O39" s="56">
        <f t="shared" si="13"/>
        <v>0.11851044674280668</v>
      </c>
      <c r="P39" s="56">
        <f t="shared" si="14"/>
        <v>8.4470215376088089E-3</v>
      </c>
      <c r="Q39" s="57" t="str">
        <f t="shared" si="15"/>
        <v/>
      </c>
      <c r="R39" s="5" t="str">
        <f>IF(B39=B38,"",VLOOKUP(B39,'[1]07计算IV值'!A:D,4,FALSE))</f>
        <v/>
      </c>
      <c r="S39" s="30">
        <f t="shared" si="8"/>
        <v>1</v>
      </c>
      <c r="T39" s="26"/>
      <c r="U39" s="61" t="s">
        <v>34</v>
      </c>
      <c r="V39" s="8" t="s">
        <v>52</v>
      </c>
      <c r="W39" s="60">
        <v>5</v>
      </c>
      <c r="X39" s="8" t="s">
        <v>51</v>
      </c>
    </row>
    <row r="40" spans="1:28">
      <c r="A40" s="15">
        <v>1</v>
      </c>
      <c r="B40" s="24" t="s">
        <v>28</v>
      </c>
      <c r="C40" s="25" t="s">
        <v>24</v>
      </c>
      <c r="D40" s="25" t="s">
        <v>24</v>
      </c>
      <c r="E40" s="26">
        <v>99115</v>
      </c>
      <c r="F40" s="26">
        <v>86657</v>
      </c>
      <c r="G40" s="26">
        <v>12458</v>
      </c>
      <c r="H40" s="39">
        <v>1</v>
      </c>
      <c r="I40" s="58" t="s">
        <v>54</v>
      </c>
      <c r="J40" s="27">
        <f t="shared" si="5"/>
        <v>99115</v>
      </c>
      <c r="K40" s="27">
        <f t="shared" si="5"/>
        <v>86657</v>
      </c>
      <c r="L40" s="27">
        <f t="shared" si="5"/>
        <v>12458</v>
      </c>
      <c r="M40" s="28">
        <f t="shared" si="12"/>
        <v>0.26577587570757816</v>
      </c>
      <c r="N40" s="28">
        <f t="shared" si="6"/>
        <v>0.12569237754123996</v>
      </c>
      <c r="O40" s="7">
        <f t="shared" si="13"/>
        <v>0.1264323310504625</v>
      </c>
      <c r="P40" s="7">
        <f t="shared" si="14"/>
        <v>4.4611155573029918E-3</v>
      </c>
      <c r="Q40" s="29">
        <f t="shared" si="15"/>
        <v>1.4767661906320664E-2</v>
      </c>
      <c r="R40" s="5">
        <f>IF(B40=B39,"",VLOOKUP(B40,'[1]07计算IV值'!A:D,4,FALSE))</f>
        <v>1.43386274E-2</v>
      </c>
      <c r="S40" s="30" t="str">
        <f t="shared" si="8"/>
        <v/>
      </c>
      <c r="T40" s="26"/>
      <c r="U40" s="8" t="s">
        <v>32</v>
      </c>
      <c r="V40" s="8" t="s">
        <v>46</v>
      </c>
      <c r="W40" s="60">
        <v>1</v>
      </c>
      <c r="X40" s="8" t="s">
        <v>51</v>
      </c>
    </row>
    <row r="41" spans="1:28">
      <c r="A41" s="15">
        <v>1</v>
      </c>
      <c r="B41" s="24" t="s">
        <v>28</v>
      </c>
      <c r="C41" s="25" t="s">
        <v>24</v>
      </c>
      <c r="D41" s="25" t="s">
        <v>24</v>
      </c>
      <c r="E41" s="26">
        <v>54096</v>
      </c>
      <c r="F41" s="26">
        <v>48988</v>
      </c>
      <c r="G41" s="26">
        <v>5108</v>
      </c>
      <c r="H41" s="26">
        <v>2</v>
      </c>
      <c r="I41" s="58" t="s">
        <v>56</v>
      </c>
      <c r="J41" s="27">
        <f t="shared" si="5"/>
        <v>54096</v>
      </c>
      <c r="K41" s="27">
        <f t="shared" si="5"/>
        <v>48988</v>
      </c>
      <c r="L41" s="27">
        <f t="shared" si="5"/>
        <v>5108</v>
      </c>
      <c r="M41" s="28">
        <f t="shared" si="12"/>
        <v>0.14505787996042122</v>
      </c>
      <c r="N41" s="28">
        <f t="shared" si="6"/>
        <v>9.4424726412304053E-2</v>
      </c>
      <c r="O41" s="7">
        <f t="shared" si="13"/>
        <v>-0.19474029010523647</v>
      </c>
      <c r="P41" s="7">
        <f t="shared" si="14"/>
        <v>5.1001145831134171E-3</v>
      </c>
      <c r="Q41" s="29" t="str">
        <f t="shared" si="15"/>
        <v/>
      </c>
      <c r="R41" s="5" t="str">
        <f>IF(B41=B40,"",VLOOKUP(B41,'[1]07计算IV值'!A:D,4,FALSE))</f>
        <v/>
      </c>
      <c r="S41" s="30">
        <f t="shared" si="8"/>
        <v>1</v>
      </c>
      <c r="T41" s="26"/>
      <c r="U41" s="8" t="s">
        <v>27</v>
      </c>
      <c r="V41" s="8" t="s">
        <v>53</v>
      </c>
      <c r="W41" s="60">
        <v>5</v>
      </c>
      <c r="X41" s="8" t="s">
        <v>51</v>
      </c>
    </row>
    <row r="42" spans="1:28">
      <c r="A42" s="15">
        <v>1</v>
      </c>
      <c r="B42" s="24" t="s">
        <v>28</v>
      </c>
      <c r="C42" s="25" t="s">
        <v>24</v>
      </c>
      <c r="D42" s="25" t="s">
        <v>24</v>
      </c>
      <c r="E42" s="26">
        <v>116573</v>
      </c>
      <c r="F42" s="26">
        <v>103169</v>
      </c>
      <c r="G42" s="26">
        <v>13404</v>
      </c>
      <c r="H42" s="26">
        <v>3</v>
      </c>
      <c r="I42" s="58" t="s">
        <v>57</v>
      </c>
      <c r="J42" s="27">
        <f t="shared" si="5"/>
        <v>116573</v>
      </c>
      <c r="K42" s="27">
        <f t="shared" si="5"/>
        <v>103169</v>
      </c>
      <c r="L42" s="27">
        <f t="shared" si="5"/>
        <v>13404</v>
      </c>
      <c r="M42" s="28">
        <f t="shared" si="12"/>
        <v>0.31258932713372861</v>
      </c>
      <c r="N42" s="28">
        <f t="shared" si="6"/>
        <v>0.11498374409168503</v>
      </c>
      <c r="O42" s="7">
        <f t="shared" si="13"/>
        <v>2.521189143340356E-2</v>
      </c>
      <c r="P42" s="7">
        <f t="shared" si="14"/>
        <v>2.0064398797995769E-4</v>
      </c>
      <c r="Q42" s="29" t="str">
        <f t="shared" si="15"/>
        <v/>
      </c>
      <c r="R42" s="5" t="str">
        <f>IF(B42=B41,"",VLOOKUP(B42,'[1]07计算IV值'!A:D,4,FALSE))</f>
        <v/>
      </c>
      <c r="S42" s="30">
        <f t="shared" si="8"/>
        <v>1</v>
      </c>
      <c r="T42" s="26"/>
      <c r="U42" s="8" t="s">
        <v>30</v>
      </c>
      <c r="V42" s="8" t="s">
        <v>55</v>
      </c>
      <c r="W42" s="60">
        <v>1</v>
      </c>
      <c r="X42" s="8" t="s">
        <v>51</v>
      </c>
    </row>
    <row r="43" spans="1:28">
      <c r="A43" s="15">
        <v>1</v>
      </c>
      <c r="B43" s="24" t="s">
        <v>28</v>
      </c>
      <c r="C43" s="25" t="s">
        <v>24</v>
      </c>
      <c r="D43" s="25" t="s">
        <v>24</v>
      </c>
      <c r="E43" s="26">
        <v>13740</v>
      </c>
      <c r="F43" s="26">
        <v>12659</v>
      </c>
      <c r="G43" s="26">
        <v>1081</v>
      </c>
      <c r="H43" s="26">
        <v>4</v>
      </c>
      <c r="I43" s="58" t="s">
        <v>58</v>
      </c>
      <c r="J43" s="27">
        <f t="shared" si="5"/>
        <v>13740</v>
      </c>
      <c r="K43" s="27">
        <f t="shared" si="5"/>
        <v>12659</v>
      </c>
      <c r="L43" s="27">
        <f t="shared" si="5"/>
        <v>1081</v>
      </c>
      <c r="M43" s="28">
        <f t="shared" si="12"/>
        <v>3.684367181780885E-2</v>
      </c>
      <c r="N43" s="28">
        <f t="shared" si="6"/>
        <v>7.8675400291120814E-2</v>
      </c>
      <c r="O43" s="7">
        <f t="shared" si="13"/>
        <v>-0.39445474411410841</v>
      </c>
      <c r="P43" s="7">
        <f t="shared" si="14"/>
        <v>4.9173466151799699E-3</v>
      </c>
      <c r="Q43" s="29" t="str">
        <f t="shared" si="15"/>
        <v/>
      </c>
      <c r="R43" s="5" t="str">
        <f>IF(B43=B42,"",VLOOKUP(B43,'[1]07计算IV值'!A:D,4,FALSE))</f>
        <v/>
      </c>
      <c r="S43" s="30">
        <f t="shared" si="8"/>
        <v>1</v>
      </c>
      <c r="T43" s="1"/>
      <c r="U43" s="1"/>
      <c r="V43" s="1"/>
      <c r="W43" s="1"/>
      <c r="X43" s="1"/>
    </row>
    <row r="44" spans="1:28">
      <c r="A44" s="15">
        <v>1</v>
      </c>
      <c r="B44" s="24" t="s">
        <v>28</v>
      </c>
      <c r="C44" s="25" t="s">
        <v>24</v>
      </c>
      <c r="D44" s="25" t="s">
        <v>24</v>
      </c>
      <c r="E44" s="26">
        <v>89403</v>
      </c>
      <c r="F44" s="26">
        <v>79521</v>
      </c>
      <c r="G44" s="26">
        <v>9882</v>
      </c>
      <c r="H44" s="26">
        <v>5</v>
      </c>
      <c r="I44" s="58" t="s">
        <v>59</v>
      </c>
      <c r="J44" s="27">
        <f t="shared" si="5"/>
        <v>89403</v>
      </c>
      <c r="K44" s="27">
        <f t="shared" si="5"/>
        <v>79521</v>
      </c>
      <c r="L44" s="27">
        <f t="shared" si="5"/>
        <v>9882</v>
      </c>
      <c r="M44" s="28">
        <f t="shared" si="12"/>
        <v>0.2397332453804632</v>
      </c>
      <c r="N44" s="28">
        <f t="shared" si="6"/>
        <v>0.11053320358377236</v>
      </c>
      <c r="O44" s="7">
        <f t="shared" si="13"/>
        <v>-1.9279075414894754E-2</v>
      </c>
      <c r="P44" s="7">
        <f t="shared" si="14"/>
        <v>8.8441162744327701E-5</v>
      </c>
      <c r="Q44" s="29" t="str">
        <f t="shared" si="15"/>
        <v/>
      </c>
      <c r="R44" s="5" t="str">
        <f>IF(B44=B43,"",VLOOKUP(B44,'[1]07计算IV值'!A:D,4,FALSE))</f>
        <v/>
      </c>
      <c r="S44" s="30">
        <f t="shared" si="8"/>
        <v>1</v>
      </c>
      <c r="T44" s="1"/>
      <c r="U44" s="1"/>
      <c r="V44" s="1"/>
      <c r="W44" s="1"/>
      <c r="X44" s="1"/>
    </row>
    <row r="45" spans="1:28">
      <c r="A45" s="15">
        <v>1</v>
      </c>
      <c r="B45" s="40" t="s">
        <v>29</v>
      </c>
      <c r="C45" s="41" t="s">
        <v>24</v>
      </c>
      <c r="D45" s="41" t="s">
        <v>24</v>
      </c>
      <c r="E45" s="42">
        <v>152802</v>
      </c>
      <c r="F45" s="42">
        <v>136870</v>
      </c>
      <c r="G45" s="42">
        <v>15932</v>
      </c>
      <c r="H45" s="42">
        <v>1</v>
      </c>
      <c r="I45" s="62" t="s">
        <v>60</v>
      </c>
      <c r="J45" s="43">
        <f t="shared" si="5"/>
        <v>152802</v>
      </c>
      <c r="K45" s="43">
        <f t="shared" si="5"/>
        <v>136870</v>
      </c>
      <c r="L45" s="43">
        <f t="shared" si="5"/>
        <v>15932</v>
      </c>
      <c r="M45" s="44">
        <f t="shared" si="12"/>
        <v>0.40973702628128295</v>
      </c>
      <c r="N45" s="44">
        <f t="shared" si="6"/>
        <v>0.10426565097315481</v>
      </c>
      <c r="O45" s="45">
        <f t="shared" si="13"/>
        <v>-8.4674763020265609E-2</v>
      </c>
      <c r="P45" s="45">
        <f t="shared" si="14"/>
        <v>2.8427519681865068E-3</v>
      </c>
      <c r="Q45" s="46">
        <f t="shared" si="15"/>
        <v>4.8760275115645119E-3</v>
      </c>
      <c r="R45" s="5">
        <f>IF(B45=B44,"",VLOOKUP(B45,'[1]07计算IV值'!A:D,4,FALSE))</f>
        <v>5.0297967999999998E-3</v>
      </c>
      <c r="S45" s="30" t="str">
        <f t="shared" si="8"/>
        <v/>
      </c>
      <c r="T45" s="1"/>
      <c r="U45" s="75" t="s">
        <v>69</v>
      </c>
      <c r="V45" s="76" t="s">
        <v>72</v>
      </c>
      <c r="W45" s="77"/>
      <c r="X45" s="77"/>
      <c r="Y45" s="77"/>
      <c r="Z45" s="77"/>
      <c r="AA45" s="77"/>
      <c r="AB45" s="77"/>
    </row>
    <row r="46" spans="1:28">
      <c r="A46" s="15">
        <v>1</v>
      </c>
      <c r="B46" s="24" t="s">
        <v>29</v>
      </c>
      <c r="C46" s="25" t="s">
        <v>24</v>
      </c>
      <c r="D46" s="25" t="s">
        <v>24</v>
      </c>
      <c r="E46" s="26">
        <v>200856</v>
      </c>
      <c r="F46" s="26">
        <v>177239</v>
      </c>
      <c r="G46" s="26">
        <v>23617</v>
      </c>
      <c r="H46" s="39">
        <v>2</v>
      </c>
      <c r="I46" s="58" t="s">
        <v>61</v>
      </c>
      <c r="J46" s="27">
        <f t="shared" si="5"/>
        <v>200856</v>
      </c>
      <c r="K46" s="27">
        <f t="shared" si="5"/>
        <v>177239</v>
      </c>
      <c r="L46" s="27">
        <f t="shared" si="5"/>
        <v>23617</v>
      </c>
      <c r="M46" s="28">
        <f t="shared" si="12"/>
        <v>0.53859334400566328</v>
      </c>
      <c r="N46" s="28">
        <f t="shared" si="6"/>
        <v>0.1175817501095312</v>
      </c>
      <c r="O46" s="7">
        <f t="shared" si="13"/>
        <v>5.0494829330407373E-2</v>
      </c>
      <c r="P46" s="7">
        <f t="shared" si="14"/>
        <v>1.400373674118659E-3</v>
      </c>
      <c r="Q46" s="29" t="str">
        <f t="shared" si="15"/>
        <v/>
      </c>
      <c r="R46" s="5" t="str">
        <f>IF(B46=B45,"",VLOOKUP(B46,'[1]07计算IV值'!A:D,4,FALSE))</f>
        <v/>
      </c>
      <c r="S46" s="30">
        <f t="shared" si="8"/>
        <v>1</v>
      </c>
      <c r="T46" s="1"/>
      <c r="U46" s="75" t="s">
        <v>70</v>
      </c>
      <c r="V46" s="77"/>
      <c r="W46" s="77"/>
      <c r="X46" s="77"/>
      <c r="Y46" s="77"/>
      <c r="Z46" s="77"/>
      <c r="AA46" s="77"/>
      <c r="AB46" s="77"/>
    </row>
    <row r="47" spans="1:28">
      <c r="A47" s="15">
        <v>1</v>
      </c>
      <c r="B47" s="50" t="s">
        <v>29</v>
      </c>
      <c r="C47" s="51" t="s">
        <v>24</v>
      </c>
      <c r="D47" s="51" t="s">
        <v>24</v>
      </c>
      <c r="E47" s="52">
        <v>19269</v>
      </c>
      <c r="F47" s="52">
        <v>16885</v>
      </c>
      <c r="G47" s="52">
        <v>2384</v>
      </c>
      <c r="H47" s="52">
        <v>3</v>
      </c>
      <c r="I47" s="63" t="s">
        <v>62</v>
      </c>
      <c r="J47" s="54">
        <f t="shared" si="5"/>
        <v>19269</v>
      </c>
      <c r="K47" s="54">
        <f t="shared" si="5"/>
        <v>16885</v>
      </c>
      <c r="L47" s="54">
        <f t="shared" si="5"/>
        <v>2384</v>
      </c>
      <c r="M47" s="55">
        <f t="shared" si="12"/>
        <v>5.1669629713053764E-2</v>
      </c>
      <c r="N47" s="55">
        <f t="shared" si="6"/>
        <v>0.12372204058332036</v>
      </c>
      <c r="O47" s="56">
        <f t="shared" si="13"/>
        <v>0.10838123724908383</v>
      </c>
      <c r="P47" s="56">
        <f t="shared" si="14"/>
        <v>6.3290186925934555E-4</v>
      </c>
      <c r="Q47" s="57" t="str">
        <f t="shared" si="15"/>
        <v/>
      </c>
      <c r="R47" s="5" t="str">
        <f>IF(B47=B46,"",VLOOKUP(B47,'[1]07计算IV值'!A:D,4,FALSE))</f>
        <v/>
      </c>
      <c r="S47" s="30">
        <f t="shared" si="8"/>
        <v>1</v>
      </c>
      <c r="T47" s="1"/>
      <c r="U47" s="75" t="s">
        <v>71</v>
      </c>
      <c r="V47" s="77"/>
      <c r="W47" s="77"/>
      <c r="X47" s="77"/>
      <c r="Y47" s="77"/>
      <c r="Z47" s="77"/>
      <c r="AA47" s="77"/>
      <c r="AB47" s="77"/>
    </row>
    <row r="48" spans="1:28">
      <c r="A48" s="15">
        <v>1</v>
      </c>
      <c r="B48" s="24" t="s">
        <v>30</v>
      </c>
      <c r="C48" s="78" t="s">
        <v>73</v>
      </c>
      <c r="D48" s="25">
        <v>0.22048000000000001</v>
      </c>
      <c r="E48" s="26">
        <v>58104</v>
      </c>
      <c r="F48" s="26">
        <v>50547</v>
      </c>
      <c r="G48" s="26">
        <v>7557</v>
      </c>
      <c r="H48" s="39">
        <v>1</v>
      </c>
      <c r="I48" s="27" t="str">
        <f>CONCATENATE(IF(AND(C48=".",D48="."),H48,CONCATENATE("(",TEXT(C48,"#0.00"),",",TEXT(D48,"#0.00"),")")),"&amp;NA")</f>
        <v>(-inf,0.22)&amp;NA</v>
      </c>
      <c r="J48" s="27">
        <f t="shared" si="5"/>
        <v>58104</v>
      </c>
      <c r="K48" s="27">
        <f t="shared" si="5"/>
        <v>50547</v>
      </c>
      <c r="L48" s="27">
        <f t="shared" si="5"/>
        <v>7557</v>
      </c>
      <c r="M48" s="28">
        <f t="shared" si="12"/>
        <v>0.15580529165225365</v>
      </c>
      <c r="N48" s="28">
        <f t="shared" si="6"/>
        <v>0.130059892606361</v>
      </c>
      <c r="O48" s="7">
        <f t="shared" si="13"/>
        <v>0.16559783139773651</v>
      </c>
      <c r="P48" s="7">
        <f t="shared" si="14"/>
        <v>4.554490306538486E-3</v>
      </c>
      <c r="Q48" s="29">
        <f t="shared" si="15"/>
        <v>1.1473112009045366E-2</v>
      </c>
      <c r="R48" s="5">
        <f>IF(B48=B47,"",VLOOKUP(B48,'[1]07计算IV值'!A:D,4,FALSE))</f>
        <v>1.17735501E-2</v>
      </c>
      <c r="S48" s="30" t="str">
        <f t="shared" si="8"/>
        <v/>
      </c>
      <c r="T48" s="1"/>
      <c r="U48" s="1"/>
      <c r="V48" s="1"/>
      <c r="W48" s="1"/>
      <c r="X48" s="1"/>
    </row>
    <row r="49" spans="1:24">
      <c r="A49" s="15">
        <v>1</v>
      </c>
      <c r="B49" s="24" t="s">
        <v>30</v>
      </c>
      <c r="C49" s="25">
        <v>0.22048000000000001</v>
      </c>
      <c r="D49" s="25">
        <v>0.41536000000000001</v>
      </c>
      <c r="E49" s="26">
        <v>150877</v>
      </c>
      <c r="F49" s="26">
        <v>133210</v>
      </c>
      <c r="G49" s="26">
        <v>17667</v>
      </c>
      <c r="H49" s="26">
        <v>2</v>
      </c>
      <c r="I49" s="27" t="str">
        <f>IF(AND(C49=".",D49="."),H49,CONCATENATE("[",TEXT(C49,"#0.00"),",",TEXT(D49,"#0.00"),")"))</f>
        <v>[0.22,0.42)</v>
      </c>
      <c r="J49" s="27">
        <f t="shared" ref="J49:L86" si="16">E49</f>
        <v>150877</v>
      </c>
      <c r="K49" s="27">
        <f t="shared" si="16"/>
        <v>133210</v>
      </c>
      <c r="L49" s="27">
        <f t="shared" si="16"/>
        <v>17667</v>
      </c>
      <c r="M49" s="28">
        <f t="shared" si="12"/>
        <v>0.40457515814086942</v>
      </c>
      <c r="N49" s="28">
        <f t="shared" si="6"/>
        <v>0.11709538233130298</v>
      </c>
      <c r="O49" s="7">
        <f t="shared" si="13"/>
        <v>4.5798804150683506E-2</v>
      </c>
      <c r="P49" s="7">
        <f t="shared" si="14"/>
        <v>8.6378970376134641E-4</v>
      </c>
      <c r="Q49" s="29" t="str">
        <f t="shared" si="15"/>
        <v/>
      </c>
      <c r="R49" s="5" t="str">
        <f>IF(B49=B48,"",VLOOKUP(B49,'[1]07计算IV值'!A:D,4,FALSE))</f>
        <v/>
      </c>
      <c r="S49" s="30">
        <f t="shared" si="8"/>
        <v>1</v>
      </c>
      <c r="T49" s="1"/>
      <c r="U49" s="1"/>
      <c r="V49" s="1"/>
      <c r="W49" s="1"/>
      <c r="X49" s="1"/>
    </row>
    <row r="50" spans="1:24">
      <c r="A50" s="15">
        <v>1</v>
      </c>
      <c r="B50" s="24" t="s">
        <v>30</v>
      </c>
      <c r="C50" s="25">
        <v>0.41536000000000001</v>
      </c>
      <c r="D50" s="25">
        <v>0.61024</v>
      </c>
      <c r="E50" s="26">
        <v>105344</v>
      </c>
      <c r="F50" s="26">
        <v>94268</v>
      </c>
      <c r="G50" s="26">
        <v>11076</v>
      </c>
      <c r="H50" s="26">
        <v>3</v>
      </c>
      <c r="I50" s="27" t="str">
        <f t="shared" ref="I50:I70" si="17">IF(AND(C50=".",D50="."),H50,CONCATENATE("[",TEXT(C50,"#0.00"),",",TEXT(D50,"#0.00"),")"))</f>
        <v>[0.42,0.61)</v>
      </c>
      <c r="J50" s="27">
        <f t="shared" si="16"/>
        <v>105344</v>
      </c>
      <c r="K50" s="27">
        <f t="shared" si="16"/>
        <v>94268</v>
      </c>
      <c r="L50" s="27">
        <f t="shared" si="16"/>
        <v>11076</v>
      </c>
      <c r="M50" s="28">
        <f t="shared" si="12"/>
        <v>0.28247887656297344</v>
      </c>
      <c r="N50" s="28">
        <f t="shared" si="6"/>
        <v>0.10514125151883354</v>
      </c>
      <c r="O50" s="7">
        <f t="shared" si="13"/>
        <v>-7.5334042333621773E-2</v>
      </c>
      <c r="P50" s="7">
        <f t="shared" si="14"/>
        <v>1.5569362399264523E-3</v>
      </c>
      <c r="Q50" s="29" t="str">
        <f t="shared" si="15"/>
        <v/>
      </c>
      <c r="R50" s="5" t="str">
        <f>IF(B50=B49,"",VLOOKUP(B50,'[1]07计算IV值'!A:D,4,FALSE))</f>
        <v/>
      </c>
      <c r="S50" s="30">
        <f t="shared" si="8"/>
        <v>1</v>
      </c>
      <c r="T50" s="26"/>
    </row>
    <row r="51" spans="1:24">
      <c r="A51" s="15">
        <v>1</v>
      </c>
      <c r="B51" s="24" t="s">
        <v>30</v>
      </c>
      <c r="C51" s="25">
        <v>0.61024</v>
      </c>
      <c r="D51" s="79" t="s">
        <v>74</v>
      </c>
      <c r="E51" s="26">
        <v>58602</v>
      </c>
      <c r="F51" s="26">
        <v>52969</v>
      </c>
      <c r="G51" s="26">
        <v>5633</v>
      </c>
      <c r="H51" s="26">
        <v>4</v>
      </c>
      <c r="I51" s="27" t="str">
        <f>IF(AND(C51=".",D51="."),H51,CONCATENATE("[",TEXT(C51,"#0.00"),",",TEXT(D51,"#0.00"),")"))</f>
        <v>[0.61,+inf)</v>
      </c>
      <c r="J51" s="27">
        <f t="shared" si="16"/>
        <v>58602</v>
      </c>
      <c r="K51" s="27">
        <f t="shared" si="16"/>
        <v>52969</v>
      </c>
      <c r="L51" s="27">
        <f t="shared" si="16"/>
        <v>5633</v>
      </c>
      <c r="M51" s="28">
        <f t="shared" si="12"/>
        <v>0.15714067364390349</v>
      </c>
      <c r="N51" s="28">
        <f t="shared" si="6"/>
        <v>9.6122999215043858E-2</v>
      </c>
      <c r="O51" s="7">
        <f t="shared" si="13"/>
        <v>-0.17503753497160945</v>
      </c>
      <c r="P51" s="7">
        <f t="shared" si="14"/>
        <v>4.4978957588190805E-3</v>
      </c>
      <c r="Q51" s="29" t="str">
        <f t="shared" si="15"/>
        <v/>
      </c>
      <c r="R51" s="5" t="str">
        <f>IF(B51=B50,"",VLOOKUP(B51,'[1]07计算IV值'!A:D,4,FALSE))</f>
        <v/>
      </c>
      <c r="S51" s="30">
        <f t="shared" si="8"/>
        <v>1</v>
      </c>
      <c r="T51" s="26"/>
    </row>
    <row r="52" spans="1:24">
      <c r="A52" s="15">
        <v>1</v>
      </c>
      <c r="B52" s="40" t="s">
        <v>31</v>
      </c>
      <c r="C52" s="41" t="s">
        <v>24</v>
      </c>
      <c r="D52" s="41" t="s">
        <v>24</v>
      </c>
      <c r="E52" s="42">
        <v>43467</v>
      </c>
      <c r="F52" s="42">
        <v>40103</v>
      </c>
      <c r="G52" s="42">
        <v>3364</v>
      </c>
      <c r="H52" s="64">
        <v>1</v>
      </c>
      <c r="I52" s="27" t="s">
        <v>75</v>
      </c>
      <c r="J52" s="43">
        <f t="shared" si="16"/>
        <v>43467</v>
      </c>
      <c r="K52" s="43">
        <f t="shared" si="16"/>
        <v>40103</v>
      </c>
      <c r="L52" s="43">
        <f t="shared" si="16"/>
        <v>3364</v>
      </c>
      <c r="M52" s="44">
        <f t="shared" si="12"/>
        <v>0.11655632335550925</v>
      </c>
      <c r="N52" s="44">
        <f t="shared" si="6"/>
        <v>7.7392044539535743E-2</v>
      </c>
      <c r="O52" s="45">
        <f t="shared" si="13"/>
        <v>-0.41229326048754089</v>
      </c>
      <c r="P52" s="45">
        <f t="shared" si="14"/>
        <v>1.6877671015312904E-2</v>
      </c>
      <c r="Q52" s="46">
        <f t="shared" si="15"/>
        <v>5.3856491720757578E-2</v>
      </c>
      <c r="R52" s="5">
        <f>IF(B52=B51,"",VLOOKUP(B52,'[1]07计算IV值'!A:D,4,FALSE))</f>
        <v>4.2137641000000003E-2</v>
      </c>
      <c r="S52" s="30" t="str">
        <f t="shared" si="8"/>
        <v/>
      </c>
      <c r="T52" s="26"/>
    </row>
    <row r="53" spans="1:24">
      <c r="A53" s="15">
        <v>1</v>
      </c>
      <c r="B53" s="24" t="s">
        <v>31</v>
      </c>
      <c r="C53" s="78" t="s">
        <v>73</v>
      </c>
      <c r="D53" s="25">
        <v>4.3</v>
      </c>
      <c r="E53" s="26">
        <v>303931</v>
      </c>
      <c r="F53" s="26">
        <v>270259</v>
      </c>
      <c r="G53" s="26">
        <v>33672</v>
      </c>
      <c r="H53" s="26">
        <v>2</v>
      </c>
      <c r="I53" s="27" t="str">
        <f>IF(AND(C53=".",D53="."),H53,CONCATENATE("(",TEXT(C53,"#0.00"),",",TEXT(D53,"#0.00"),")"))</f>
        <v>(-inf,4.30)</v>
      </c>
      <c r="J53" s="27">
        <f t="shared" si="16"/>
        <v>303931</v>
      </c>
      <c r="K53" s="27">
        <f t="shared" si="16"/>
        <v>270259</v>
      </c>
      <c r="L53" s="27">
        <f t="shared" si="16"/>
        <v>33672</v>
      </c>
      <c r="M53" s="28">
        <f t="shared" si="12"/>
        <v>0.8149879198878065</v>
      </c>
      <c r="N53" s="28">
        <f t="shared" si="6"/>
        <v>0.11078830392424596</v>
      </c>
      <c r="O53" s="7">
        <f t="shared" si="13"/>
        <v>-1.66869851107081E-2</v>
      </c>
      <c r="P53" s="7">
        <f t="shared" si="14"/>
        <v>2.2547443487153589E-4</v>
      </c>
      <c r="Q53" s="29" t="str">
        <f t="shared" si="15"/>
        <v/>
      </c>
      <c r="R53" s="5" t="str">
        <f>IF(B53=B52,"",VLOOKUP(B53,'[1]07计算IV值'!A:D,4,FALSE))</f>
        <v/>
      </c>
      <c r="S53" s="30">
        <f t="shared" si="8"/>
        <v>0</v>
      </c>
      <c r="T53" s="26"/>
    </row>
    <row r="54" spans="1:24">
      <c r="A54" s="15">
        <v>1</v>
      </c>
      <c r="B54" s="24" t="s">
        <v>31</v>
      </c>
      <c r="C54" s="25">
        <v>4.3</v>
      </c>
      <c r="D54" s="25">
        <v>8.6</v>
      </c>
      <c r="E54" s="26">
        <v>18663</v>
      </c>
      <c r="F54" s="26">
        <v>15367</v>
      </c>
      <c r="G54" s="26">
        <v>3296</v>
      </c>
      <c r="H54" s="26">
        <v>3</v>
      </c>
      <c r="I54" s="27" t="str">
        <f t="shared" si="17"/>
        <v>[4.30,8.60)</v>
      </c>
      <c r="J54" s="27">
        <f t="shared" si="16"/>
        <v>18663</v>
      </c>
      <c r="K54" s="27">
        <f t="shared" si="16"/>
        <v>15367</v>
      </c>
      <c r="L54" s="27">
        <f t="shared" si="16"/>
        <v>3296</v>
      </c>
      <c r="M54" s="28">
        <f t="shared" si="12"/>
        <v>5.0044646807552148E-2</v>
      </c>
      <c r="N54" s="28">
        <f t="shared" si="6"/>
        <v>0.1766061190591009</v>
      </c>
      <c r="O54" s="7">
        <f t="shared" si="13"/>
        <v>0.52651440085754153</v>
      </c>
      <c r="P54" s="7">
        <f t="shared" si="14"/>
        <v>1.6940471989479455E-2</v>
      </c>
      <c r="Q54" s="29" t="str">
        <f t="shared" si="15"/>
        <v/>
      </c>
      <c r="R54" s="5" t="str">
        <f>IF(B54=B53,"",VLOOKUP(B54,'[1]07计算IV值'!A:D,4,FALSE))</f>
        <v/>
      </c>
      <c r="S54" s="30">
        <f t="shared" si="8"/>
        <v>1</v>
      </c>
      <c r="T54" s="26"/>
    </row>
    <row r="55" spans="1:24" ht="14.25" thickBot="1">
      <c r="A55" s="15">
        <v>1</v>
      </c>
      <c r="B55" s="24" t="s">
        <v>31</v>
      </c>
      <c r="C55" s="25">
        <v>8.6</v>
      </c>
      <c r="D55" s="25">
        <v>21.5</v>
      </c>
      <c r="E55" s="26">
        <v>6474</v>
      </c>
      <c r="F55" s="26">
        <v>4996</v>
      </c>
      <c r="G55" s="26">
        <v>1478</v>
      </c>
      <c r="H55" s="26">
        <v>4</v>
      </c>
      <c r="I55" s="27" t="str">
        <f t="shared" si="17"/>
        <v>[8.60,21.50)</v>
      </c>
      <c r="J55" s="27">
        <f t="shared" si="16"/>
        <v>6474</v>
      </c>
      <c r="K55" s="27">
        <f t="shared" si="16"/>
        <v>4996</v>
      </c>
      <c r="L55" s="27">
        <f t="shared" si="16"/>
        <v>1478</v>
      </c>
      <c r="M55" s="28">
        <f t="shared" si="12"/>
        <v>1.7359965891447924E-2</v>
      </c>
      <c r="N55" s="28">
        <f t="shared" si="6"/>
        <v>0.22829780661105961</v>
      </c>
      <c r="O55" s="7">
        <f t="shared" si="13"/>
        <v>0.84807937214619034</v>
      </c>
      <c r="P55" s="7">
        <f t="shared" si="14"/>
        <v>1.709115181818786E-2</v>
      </c>
      <c r="Q55" s="29" t="str">
        <f t="shared" si="15"/>
        <v/>
      </c>
      <c r="R55" s="5" t="str">
        <f>IF(B55=B54,"",VLOOKUP(B55,'[1]07计算IV值'!A:D,4,FALSE))</f>
        <v/>
      </c>
      <c r="S55" s="30">
        <f t="shared" si="8"/>
        <v>1</v>
      </c>
      <c r="T55" s="26"/>
    </row>
    <row r="56" spans="1:24" ht="14.25" thickBot="1">
      <c r="A56" s="15">
        <v>1</v>
      </c>
      <c r="B56" s="50" t="s">
        <v>31</v>
      </c>
      <c r="C56" s="51">
        <v>21.5</v>
      </c>
      <c r="D56" s="79" t="s">
        <v>74</v>
      </c>
      <c r="E56" s="52">
        <v>392</v>
      </c>
      <c r="F56" s="52">
        <v>269</v>
      </c>
      <c r="G56" s="52">
        <v>123</v>
      </c>
      <c r="H56" s="52">
        <v>5</v>
      </c>
      <c r="I56" s="27" t="str">
        <f t="shared" si="17"/>
        <v>[21.50,+inf)</v>
      </c>
      <c r="J56" s="54">
        <f t="shared" si="16"/>
        <v>392</v>
      </c>
      <c r="K56" s="54">
        <f t="shared" si="16"/>
        <v>269</v>
      </c>
      <c r="L56" s="54">
        <f t="shared" si="16"/>
        <v>123</v>
      </c>
      <c r="M56" s="55">
        <f t="shared" si="12"/>
        <v>1.0511440576842117E-3</v>
      </c>
      <c r="N56" s="55">
        <f t="shared" si="6"/>
        <v>0.31377551020408162</v>
      </c>
      <c r="O56" s="56">
        <f t="shared" si="13"/>
        <v>1.2835001176540899</v>
      </c>
      <c r="P56" s="56">
        <f t="shared" si="14"/>
        <v>2.7217224629058254E-3</v>
      </c>
      <c r="Q56" s="57" t="str">
        <f t="shared" si="15"/>
        <v/>
      </c>
      <c r="R56" s="5" t="str">
        <f>IF(B56=B55,"",VLOOKUP(B56,'[1]07计算IV值'!A:D,4,FALSE))</f>
        <v/>
      </c>
      <c r="S56" s="30">
        <f t="shared" si="8"/>
        <v>1</v>
      </c>
      <c r="T56" s="26"/>
      <c r="U56" s="80"/>
    </row>
    <row r="57" spans="1:24" ht="14.25" thickBot="1">
      <c r="A57" s="15">
        <v>1</v>
      </c>
      <c r="B57" s="24" t="s">
        <v>32</v>
      </c>
      <c r="C57" s="25" t="s">
        <v>24</v>
      </c>
      <c r="D57" s="25" t="s">
        <v>24</v>
      </c>
      <c r="E57" s="26">
        <v>43467</v>
      </c>
      <c r="F57" s="26">
        <v>40103</v>
      </c>
      <c r="G57" s="26">
        <v>3364</v>
      </c>
      <c r="H57" s="39">
        <v>1</v>
      </c>
      <c r="I57" s="27" t="s">
        <v>75</v>
      </c>
      <c r="J57" s="27">
        <f t="shared" si="16"/>
        <v>43467</v>
      </c>
      <c r="K57" s="27">
        <f t="shared" si="16"/>
        <v>40103</v>
      </c>
      <c r="L57" s="27">
        <f t="shared" si="16"/>
        <v>3364</v>
      </c>
      <c r="M57" s="28">
        <f t="shared" si="12"/>
        <v>0.11655632335550925</v>
      </c>
      <c r="N57" s="28">
        <f t="shared" si="6"/>
        <v>7.7392044539535743E-2</v>
      </c>
      <c r="O57" s="7">
        <f t="shared" si="13"/>
        <v>-0.41229326048754089</v>
      </c>
      <c r="P57" s="7">
        <f t="shared" si="14"/>
        <v>1.6877671015312904E-2</v>
      </c>
      <c r="Q57" s="29">
        <f t="shared" si="15"/>
        <v>6.989668783601577E-2</v>
      </c>
      <c r="R57" s="5">
        <f>IF(B57=B56,"",VLOOKUP(B57,'[1]07计算IV值'!A:D,4,FALSE))</f>
        <v>5.7533820399999998E-2</v>
      </c>
      <c r="S57" s="30" t="str">
        <f t="shared" si="8"/>
        <v/>
      </c>
      <c r="T57" s="26"/>
      <c r="U57" s="81">
        <v>203982</v>
      </c>
    </row>
    <row r="58" spans="1:24" ht="14.25" thickBot="1">
      <c r="A58" s="15">
        <v>1</v>
      </c>
      <c r="B58" s="24" t="s">
        <v>32</v>
      </c>
      <c r="C58" s="78" t="s">
        <v>73</v>
      </c>
      <c r="D58" s="25">
        <v>7.75</v>
      </c>
      <c r="E58" s="26">
        <v>318780</v>
      </c>
      <c r="F58" s="26">
        <v>283183</v>
      </c>
      <c r="G58" s="26">
        <v>35597</v>
      </c>
      <c r="H58" s="26">
        <v>2</v>
      </c>
      <c r="I58" s="27" t="str">
        <f>IF(AND(C58=".",D58="."),H58,CONCATENATE("(",TEXT(C58,"#0.00"),",",TEXT(D58,"#0.00"),")"))</f>
        <v>(-inf,7.75)</v>
      </c>
      <c r="J58" s="27">
        <f t="shared" si="16"/>
        <v>318780</v>
      </c>
      <c r="K58" s="27">
        <f t="shared" si="16"/>
        <v>283183</v>
      </c>
      <c r="L58" s="27">
        <f t="shared" si="16"/>
        <v>35597</v>
      </c>
      <c r="M58" s="28">
        <f t="shared" si="12"/>
        <v>0.85480536405248209</v>
      </c>
      <c r="N58" s="28">
        <f t="shared" si="6"/>
        <v>0.11166635297070079</v>
      </c>
      <c r="O58" s="7">
        <f t="shared" si="13"/>
        <v>-7.804825241522313E-3</v>
      </c>
      <c r="P58" s="7">
        <f t="shared" si="14"/>
        <v>5.191343060616216E-5</v>
      </c>
      <c r="Q58" s="29" t="str">
        <f t="shared" si="15"/>
        <v/>
      </c>
      <c r="R58" s="5" t="str">
        <f>IF(B58=B57,"",VLOOKUP(B58,'[1]07计算IV值'!A:D,4,FALSE))</f>
        <v/>
      </c>
      <c r="S58" s="30">
        <f t="shared" si="8"/>
        <v>0</v>
      </c>
      <c r="T58" s="26"/>
      <c r="U58" s="80"/>
    </row>
    <row r="59" spans="1:24" ht="14.25" thickBot="1">
      <c r="A59" s="15">
        <v>1</v>
      </c>
      <c r="B59" s="24" t="s">
        <v>32</v>
      </c>
      <c r="C59" s="25">
        <v>7.75</v>
      </c>
      <c r="D59" s="25">
        <v>93</v>
      </c>
      <c r="E59" s="26">
        <v>10664</v>
      </c>
      <c r="F59" s="26">
        <v>7697</v>
      </c>
      <c r="G59" s="26">
        <v>2967</v>
      </c>
      <c r="H59" s="26">
        <v>3</v>
      </c>
      <c r="I59" s="27" t="str">
        <f t="shared" si="17"/>
        <v>[7.75,93.00)</v>
      </c>
      <c r="J59" s="27">
        <f t="shared" si="16"/>
        <v>10664</v>
      </c>
      <c r="K59" s="27">
        <f t="shared" si="16"/>
        <v>7697</v>
      </c>
      <c r="L59" s="27">
        <f t="shared" si="16"/>
        <v>2967</v>
      </c>
      <c r="M59" s="28">
        <f t="shared" si="12"/>
        <v>2.8595408752919473E-2</v>
      </c>
      <c r="N59" s="28">
        <f t="shared" si="6"/>
        <v>0.27822580645161288</v>
      </c>
      <c r="O59" s="7">
        <f t="shared" si="13"/>
        <v>1.112747840640016</v>
      </c>
      <c r="P59" s="7">
        <f t="shared" si="14"/>
        <v>5.2857226510831676E-2</v>
      </c>
      <c r="Q59" s="29" t="str">
        <f t="shared" si="15"/>
        <v/>
      </c>
      <c r="R59" s="5" t="str">
        <f>IF(B59=B58,"",VLOOKUP(B59,'[1]07计算IV值'!A:D,4,FALSE))</f>
        <v/>
      </c>
      <c r="S59" s="30">
        <f t="shared" si="8"/>
        <v>1</v>
      </c>
      <c r="T59" s="26"/>
      <c r="U59" s="81">
        <v>190714</v>
      </c>
    </row>
    <row r="60" spans="1:24" ht="14.25" thickBot="1">
      <c r="A60" s="15">
        <v>1</v>
      </c>
      <c r="B60" s="24" t="s">
        <v>32</v>
      </c>
      <c r="C60" s="25">
        <v>93</v>
      </c>
      <c r="D60" s="79" t="s">
        <v>74</v>
      </c>
      <c r="E60" s="26">
        <v>16</v>
      </c>
      <c r="F60" s="26">
        <v>11</v>
      </c>
      <c r="G60" s="26">
        <v>5</v>
      </c>
      <c r="H60" s="26">
        <v>4</v>
      </c>
      <c r="I60" s="27" t="str">
        <f t="shared" si="17"/>
        <v>[93.00,+inf)</v>
      </c>
      <c r="J60" s="27">
        <f t="shared" si="16"/>
        <v>16</v>
      </c>
      <c r="K60" s="27">
        <f t="shared" si="16"/>
        <v>11</v>
      </c>
      <c r="L60" s="27">
        <f t="shared" si="16"/>
        <v>5</v>
      </c>
      <c r="M60" s="28">
        <f t="shared" si="12"/>
        <v>4.2903839089151499E-5</v>
      </c>
      <c r="N60" s="28">
        <f t="shared" si="6"/>
        <v>0.3125</v>
      </c>
      <c r="O60" s="7">
        <f t="shared" si="13"/>
        <v>1.2775697815192413</v>
      </c>
      <c r="P60" s="7">
        <f t="shared" si="14"/>
        <v>1.0987687926503516E-4</v>
      </c>
      <c r="Q60" s="29" t="str">
        <f t="shared" si="15"/>
        <v/>
      </c>
      <c r="R60" s="5" t="str">
        <f>IF(B60=B59,"",VLOOKUP(B60,'[1]07计算IV值'!A:D,4,FALSE))</f>
        <v/>
      </c>
      <c r="S60" s="30">
        <f t="shared" si="8"/>
        <v>1</v>
      </c>
      <c r="T60" s="26"/>
      <c r="U60" s="80"/>
    </row>
    <row r="61" spans="1:24" ht="14.25" thickBot="1">
      <c r="A61" s="15">
        <v>1</v>
      </c>
      <c r="B61" s="40" t="s">
        <v>33</v>
      </c>
      <c r="C61" s="78" t="s">
        <v>73</v>
      </c>
      <c r="D61" s="41">
        <v>5.5</v>
      </c>
      <c r="E61" s="42">
        <v>147773</v>
      </c>
      <c r="F61" s="42">
        <v>138526</v>
      </c>
      <c r="G61" s="42">
        <v>9247</v>
      </c>
      <c r="H61" s="42">
        <v>1</v>
      </c>
      <c r="I61" s="27" t="str">
        <f>IF(AND(C61=".",D61="."),H61,CONCATENATE("(",TEXT(C61,"#0.00"),",",TEXT(D61,"#0.00"),")"))</f>
        <v>(-inf,5.50)</v>
      </c>
      <c r="J61" s="43">
        <f t="shared" si="16"/>
        <v>147773</v>
      </c>
      <c r="K61" s="43">
        <f t="shared" si="16"/>
        <v>138526</v>
      </c>
      <c r="L61" s="43">
        <f t="shared" si="16"/>
        <v>9247</v>
      </c>
      <c r="M61" s="44">
        <f t="shared" si="12"/>
        <v>0.39625181335757398</v>
      </c>
      <c r="N61" s="44">
        <f t="shared" si="6"/>
        <v>6.2575707334898797E-2</v>
      </c>
      <c r="O61" s="45">
        <f t="shared" si="13"/>
        <v>-0.64073171716189758</v>
      </c>
      <c r="P61" s="45">
        <f t="shared" si="14"/>
        <v>0.12686276119736317</v>
      </c>
      <c r="Q61" s="46">
        <f t="shared" si="15"/>
        <v>0.4378536723471404</v>
      </c>
      <c r="R61" s="5">
        <f>IF(B61=B60,"",VLOOKUP(B61,'[1]07计算IV值'!A:D,4,FALSE))</f>
        <v>0.18280990189999999</v>
      </c>
      <c r="S61" s="30" t="str">
        <f t="shared" si="8"/>
        <v/>
      </c>
      <c r="T61" s="26"/>
      <c r="U61" s="81">
        <v>13268</v>
      </c>
    </row>
    <row r="62" spans="1:24" ht="14.25" thickBot="1">
      <c r="A62" s="15">
        <v>1</v>
      </c>
      <c r="B62" s="24" t="s">
        <v>33</v>
      </c>
      <c r="C62" s="25">
        <v>5.5</v>
      </c>
      <c r="D62" s="25">
        <v>19.5</v>
      </c>
      <c r="E62" s="26">
        <v>161345</v>
      </c>
      <c r="F62" s="26">
        <v>145767</v>
      </c>
      <c r="G62" s="26">
        <v>15578</v>
      </c>
      <c r="H62" s="26">
        <v>2</v>
      </c>
      <c r="I62" s="27" t="str">
        <f t="shared" si="17"/>
        <v>[5.50,19.50)</v>
      </c>
      <c r="J62" s="27">
        <f t="shared" si="16"/>
        <v>161345</v>
      </c>
      <c r="K62" s="27">
        <f t="shared" si="16"/>
        <v>145767</v>
      </c>
      <c r="L62" s="27">
        <f t="shared" si="16"/>
        <v>15578</v>
      </c>
      <c r="M62" s="28">
        <f t="shared" si="12"/>
        <v>0.43264499486494679</v>
      </c>
      <c r="N62" s="28">
        <f t="shared" si="6"/>
        <v>9.6550869255322441E-2</v>
      </c>
      <c r="O62" s="7">
        <f t="shared" si="13"/>
        <v>-0.17012265212654376</v>
      </c>
      <c r="P62" s="7">
        <f t="shared" si="14"/>
        <v>1.1720477636697677E-2</v>
      </c>
      <c r="Q62" s="29" t="str">
        <f t="shared" si="15"/>
        <v/>
      </c>
      <c r="R62" s="5" t="str">
        <f>IF(B62=B61,"",VLOOKUP(B62,'[1]07计算IV值'!A:D,4,FALSE))</f>
        <v/>
      </c>
      <c r="S62" s="30">
        <f t="shared" si="8"/>
        <v>1</v>
      </c>
      <c r="T62" s="26"/>
      <c r="U62" s="80"/>
    </row>
    <row r="63" spans="1:24" ht="14.25" thickBot="1">
      <c r="A63" s="15">
        <v>1</v>
      </c>
      <c r="B63" s="24" t="s">
        <v>33</v>
      </c>
      <c r="C63" s="25">
        <v>19.5</v>
      </c>
      <c r="D63" s="25">
        <v>38.5</v>
      </c>
      <c r="E63" s="26">
        <v>40488</v>
      </c>
      <c r="F63" s="26">
        <v>31064</v>
      </c>
      <c r="G63" s="26">
        <v>9424</v>
      </c>
      <c r="H63" s="26">
        <v>3</v>
      </c>
      <c r="I63" s="27" t="str">
        <f t="shared" si="17"/>
        <v>[19.50,38.50)</v>
      </c>
      <c r="J63" s="27">
        <f t="shared" si="16"/>
        <v>40488</v>
      </c>
      <c r="K63" s="27">
        <f t="shared" si="16"/>
        <v>31064</v>
      </c>
      <c r="L63" s="27">
        <f t="shared" si="16"/>
        <v>9424</v>
      </c>
      <c r="M63" s="28">
        <f t="shared" si="12"/>
        <v>0.10856816481509786</v>
      </c>
      <c r="N63" s="28">
        <f t="shared" si="6"/>
        <v>0.23276032404663111</v>
      </c>
      <c r="O63" s="7">
        <f t="shared" si="13"/>
        <v>0.87323717636337628</v>
      </c>
      <c r="P63" s="7">
        <f t="shared" si="14"/>
        <v>0.11429698492099574</v>
      </c>
      <c r="Q63" s="29" t="str">
        <f t="shared" si="15"/>
        <v/>
      </c>
      <c r="R63" s="5" t="str">
        <f>IF(B63=B62,"",VLOOKUP(B63,'[1]07计算IV值'!A:D,4,FALSE))</f>
        <v/>
      </c>
      <c r="S63" s="30">
        <f t="shared" si="8"/>
        <v>1</v>
      </c>
      <c r="T63" s="26"/>
      <c r="U63" s="81">
        <v>225743</v>
      </c>
    </row>
    <row r="64" spans="1:24" ht="14.25" thickBot="1">
      <c r="A64" s="15">
        <v>1</v>
      </c>
      <c r="B64" s="24" t="s">
        <v>33</v>
      </c>
      <c r="C64" s="25">
        <v>38.5</v>
      </c>
      <c r="D64" s="25">
        <v>56.5</v>
      </c>
      <c r="E64" s="26">
        <v>13224</v>
      </c>
      <c r="F64" s="26">
        <v>9054</v>
      </c>
      <c r="G64" s="26">
        <v>4170</v>
      </c>
      <c r="H64" s="26">
        <v>4</v>
      </c>
      <c r="I64" s="27" t="str">
        <f t="shared" si="17"/>
        <v>[38.50,56.50)</v>
      </c>
      <c r="J64" s="27">
        <f t="shared" si="16"/>
        <v>13224</v>
      </c>
      <c r="K64" s="27">
        <f t="shared" si="16"/>
        <v>9054</v>
      </c>
      <c r="L64" s="27">
        <f t="shared" si="16"/>
        <v>4170</v>
      </c>
      <c r="M64" s="28">
        <f t="shared" si="12"/>
        <v>3.5460023007183712E-2</v>
      </c>
      <c r="N64" s="28">
        <f t="shared" si="6"/>
        <v>0.31533575317604357</v>
      </c>
      <c r="O64" s="7">
        <f t="shared" si="13"/>
        <v>1.2907365286804549</v>
      </c>
      <c r="P64" s="7">
        <f t="shared" si="14"/>
        <v>9.3049688821876753E-2</v>
      </c>
      <c r="Q64" s="29" t="str">
        <f t="shared" si="15"/>
        <v/>
      </c>
      <c r="R64" s="5" t="str">
        <f>IF(B64=B63,"",VLOOKUP(B64,'[1]07计算IV值'!A:D,4,FALSE))</f>
        <v/>
      </c>
      <c r="S64" s="30">
        <f t="shared" si="8"/>
        <v>1</v>
      </c>
      <c r="T64" s="26"/>
      <c r="U64" s="80"/>
    </row>
    <row r="65" spans="1:21" ht="14.25" thickBot="1">
      <c r="A65" s="15">
        <v>1</v>
      </c>
      <c r="B65" s="50" t="s">
        <v>33</v>
      </c>
      <c r="C65" s="51">
        <v>56.5</v>
      </c>
      <c r="D65" s="79" t="s">
        <v>74</v>
      </c>
      <c r="E65" s="52">
        <v>10097</v>
      </c>
      <c r="F65" s="52">
        <v>6583</v>
      </c>
      <c r="G65" s="52">
        <v>3514</v>
      </c>
      <c r="H65" s="53">
        <v>5</v>
      </c>
      <c r="I65" s="27" t="str">
        <f>CONCATENATE(IF(AND(C65=".",D65="."),H65,CONCATENATE("[",TEXT(C65,"#0.00"),",",TEXT(D65,"#0.00"),")")),"&amp;NA")</f>
        <v>[56.50,+inf)&amp;NA</v>
      </c>
      <c r="J65" s="54">
        <f t="shared" si="16"/>
        <v>10097</v>
      </c>
      <c r="K65" s="54">
        <f t="shared" si="16"/>
        <v>6583</v>
      </c>
      <c r="L65" s="54">
        <f t="shared" si="16"/>
        <v>3514</v>
      </c>
      <c r="M65" s="55">
        <f t="shared" si="12"/>
        <v>2.7075003955197668E-2</v>
      </c>
      <c r="N65" s="55">
        <f t="shared" si="6"/>
        <v>0.34802416559374072</v>
      </c>
      <c r="O65" s="56">
        <f t="shared" si="13"/>
        <v>1.4382915631626774</v>
      </c>
      <c r="P65" s="56">
        <f t="shared" si="14"/>
        <v>9.1923759770207072E-2</v>
      </c>
      <c r="Q65" s="57" t="str">
        <f t="shared" si="15"/>
        <v/>
      </c>
      <c r="R65" s="5" t="str">
        <f>IF(B65=B64,"",VLOOKUP(B65,'[1]07计算IV值'!A:D,4,FALSE))</f>
        <v/>
      </c>
      <c r="S65" s="30">
        <f t="shared" si="8"/>
        <v>1</v>
      </c>
      <c r="T65" s="26"/>
      <c r="U65" s="81">
        <v>209536</v>
      </c>
    </row>
    <row r="66" spans="1:21" ht="14.25" thickBot="1">
      <c r="A66" s="15">
        <v>1</v>
      </c>
      <c r="B66" s="24" t="s">
        <v>34</v>
      </c>
      <c r="C66" s="78" t="s">
        <v>73</v>
      </c>
      <c r="D66" s="25">
        <v>500</v>
      </c>
      <c r="E66" s="26">
        <v>91574</v>
      </c>
      <c r="F66" s="26">
        <v>84040</v>
      </c>
      <c r="G66" s="26">
        <v>7534</v>
      </c>
      <c r="H66" s="26">
        <v>1</v>
      </c>
      <c r="I66" s="27" t="str">
        <f>IF(AND(C66=".",D66="."),H66,CONCATENATE("(",TEXT(C66,"#0.00"),",",TEXT(D66,"#0.00"),")"))</f>
        <v>(-inf,500.00)</v>
      </c>
      <c r="J66" s="27">
        <f t="shared" si="16"/>
        <v>91574</v>
      </c>
      <c r="K66" s="27">
        <f t="shared" si="16"/>
        <v>84040</v>
      </c>
      <c r="L66" s="27">
        <f t="shared" si="16"/>
        <v>7534</v>
      </c>
      <c r="M66" s="28">
        <f t="shared" si="12"/>
        <v>0.24555476004687243</v>
      </c>
      <c r="N66" s="28">
        <f t="shared" si="6"/>
        <v>8.2272260685347376E-2</v>
      </c>
      <c r="O66" s="7">
        <f t="shared" si="13"/>
        <v>-0.34583962482343883</v>
      </c>
      <c r="P66" s="7">
        <f t="shared" si="14"/>
        <v>2.5673168856582926E-2</v>
      </c>
      <c r="Q66" s="29">
        <f t="shared" si="15"/>
        <v>0.13727019684720271</v>
      </c>
      <c r="R66" s="5">
        <f>IF(B66=B65,"",VLOOKUP(B66,'[1]07计算IV值'!A:D,4,FALSE))</f>
        <v>7.4213914000000006E-2</v>
      </c>
      <c r="S66" s="30" t="str">
        <f t="shared" si="8"/>
        <v/>
      </c>
      <c r="T66" s="26"/>
      <c r="U66" s="80"/>
    </row>
    <row r="67" spans="1:21">
      <c r="A67" s="15">
        <v>1</v>
      </c>
      <c r="B67" s="24" t="s">
        <v>34</v>
      </c>
      <c r="C67" s="25">
        <v>500</v>
      </c>
      <c r="D67" s="25">
        <v>1000</v>
      </c>
      <c r="E67" s="26">
        <v>217688</v>
      </c>
      <c r="F67" s="26">
        <v>195373</v>
      </c>
      <c r="G67" s="26">
        <v>22315</v>
      </c>
      <c r="H67" s="26">
        <v>2</v>
      </c>
      <c r="I67" s="27" t="str">
        <f t="shared" si="17"/>
        <v>[500.00,1000.00)</v>
      </c>
      <c r="J67" s="27">
        <f t="shared" si="16"/>
        <v>217688</v>
      </c>
      <c r="K67" s="27">
        <f t="shared" si="16"/>
        <v>195373</v>
      </c>
      <c r="L67" s="27">
        <f t="shared" si="16"/>
        <v>22315</v>
      </c>
      <c r="M67" s="28">
        <f t="shared" ref="M67:M89" si="18">E67/SUMIFS($E:$E,$B:$B,B67)</f>
        <v>0.58372818272745064</v>
      </c>
      <c r="N67" s="28">
        <f t="shared" si="6"/>
        <v>0.10250909558634376</v>
      </c>
      <c r="O67" s="7">
        <f t="shared" ref="O67:O89" si="19">LN(G67*SUMIFS($F:$F,$B:$B,B67)/F67/SUMIFS($G:$G,$B:$B,B67))</f>
        <v>-0.103624312000252</v>
      </c>
      <c r="P67" s="7">
        <f t="shared" ref="P67:P89" si="20">(G67/SUMIFS($G:$G,$B:$B,B67)-F67/SUMIFS($F:$F,$B:$B,B67))*O67</f>
        <v>6.0208846083637663E-3</v>
      </c>
      <c r="Q67" s="29" t="str">
        <f t="shared" ref="Q67:Q89" si="21">IF(B67=B66,"",SUMIFS($P:$P,$B:$B,B67))</f>
        <v/>
      </c>
      <c r="R67" s="5" t="str">
        <f>IF(B67=B66,"",VLOOKUP(B67,'[1]07计算IV值'!A:D,4,FALSE))</f>
        <v/>
      </c>
      <c r="S67" s="30">
        <f t="shared" si="8"/>
        <v>1</v>
      </c>
      <c r="T67" s="26"/>
      <c r="U67" s="81">
        <v>16207</v>
      </c>
    </row>
    <row r="68" spans="1:21">
      <c r="A68" s="15">
        <v>1</v>
      </c>
      <c r="B68" s="24" t="s">
        <v>34</v>
      </c>
      <c r="C68" s="25">
        <v>1000</v>
      </c>
      <c r="D68" s="25">
        <v>1808.64</v>
      </c>
      <c r="E68" s="26">
        <v>54864</v>
      </c>
      <c r="F68" s="26">
        <v>45640</v>
      </c>
      <c r="G68" s="26">
        <v>9224</v>
      </c>
      <c r="H68" s="26">
        <v>3</v>
      </c>
      <c r="I68" s="27" t="str">
        <f t="shared" si="17"/>
        <v>[1000.00,1808.64)</v>
      </c>
      <c r="J68" s="27">
        <f t="shared" si="16"/>
        <v>54864</v>
      </c>
      <c r="K68" s="27">
        <f t="shared" si="16"/>
        <v>45640</v>
      </c>
      <c r="L68" s="27">
        <f t="shared" si="16"/>
        <v>9224</v>
      </c>
      <c r="M68" s="28">
        <f t="shared" si="18"/>
        <v>0.14711726423670049</v>
      </c>
      <c r="N68" s="28">
        <f t="shared" ref="N68:N89" si="22">G68/E68</f>
        <v>0.16812481773111695</v>
      </c>
      <c r="O68" s="7">
        <f t="shared" si="19"/>
        <v>0.4670513998563946</v>
      </c>
      <c r="P68" s="7">
        <f t="shared" si="20"/>
        <v>3.8336632669483763E-2</v>
      </c>
      <c r="Q68" s="29" t="str">
        <f t="shared" si="21"/>
        <v/>
      </c>
      <c r="R68" s="5" t="str">
        <f>IF(B68=B67,"",VLOOKUP(B68,'[1]07计算IV值'!A:D,4,FALSE))</f>
        <v/>
      </c>
      <c r="S68" s="30">
        <f t="shared" si="8"/>
        <v>1</v>
      </c>
      <c r="T68" s="26"/>
    </row>
    <row r="69" spans="1:21">
      <c r="A69" s="15">
        <v>1</v>
      </c>
      <c r="B69" s="24" t="s">
        <v>34</v>
      </c>
      <c r="C69" s="25">
        <v>1808.64</v>
      </c>
      <c r="D69" s="25">
        <v>10553.287</v>
      </c>
      <c r="E69" s="26">
        <v>8758</v>
      </c>
      <c r="F69" s="26">
        <v>5920</v>
      </c>
      <c r="G69" s="26">
        <v>2838</v>
      </c>
      <c r="H69" s="26">
        <v>4</v>
      </c>
      <c r="I69" s="27" t="str">
        <f t="shared" si="17"/>
        <v>[1808.64,10553.29)</v>
      </c>
      <c r="J69" s="27">
        <f t="shared" si="16"/>
        <v>8758</v>
      </c>
      <c r="K69" s="27">
        <f t="shared" si="16"/>
        <v>5920</v>
      </c>
      <c r="L69" s="27">
        <f t="shared" si="16"/>
        <v>2838</v>
      </c>
      <c r="M69" s="28">
        <f t="shared" si="18"/>
        <v>2.3484488921424299E-2</v>
      </c>
      <c r="N69" s="28">
        <f t="shared" si="22"/>
        <v>0.32404658597853392</v>
      </c>
      <c r="O69" s="7">
        <f t="shared" si="19"/>
        <v>1.3307902717254481</v>
      </c>
      <c r="P69" s="7">
        <f t="shared" si="20"/>
        <v>6.6265201426550707E-2</v>
      </c>
      <c r="Q69" s="29" t="str">
        <f t="shared" si="21"/>
        <v/>
      </c>
      <c r="R69" s="5" t="str">
        <f>IF(B69=B68,"",VLOOKUP(B69,'[1]07计算IV值'!A:D,4,FALSE))</f>
        <v/>
      </c>
      <c r="S69" s="30">
        <f t="shared" ref="S69:S97" si="23">IF(AND(B69=B68,C69=D68),1,IF(B69&lt;&gt;B68,"",0))</f>
        <v>1</v>
      </c>
      <c r="T69" s="26"/>
    </row>
    <row r="70" spans="1:21">
      <c r="A70" s="15">
        <v>1</v>
      </c>
      <c r="B70" s="24" t="s">
        <v>34</v>
      </c>
      <c r="C70" s="25">
        <v>10553.29</v>
      </c>
      <c r="D70" s="79" t="s">
        <v>74</v>
      </c>
      <c r="E70" s="26">
        <v>43</v>
      </c>
      <c r="F70" s="26">
        <v>21</v>
      </c>
      <c r="G70" s="26">
        <v>22</v>
      </c>
      <c r="H70" s="39">
        <v>5</v>
      </c>
      <c r="I70" s="27" t="str">
        <f>CONCATENATE(IF(AND(C70=".",D70="."),H70,CONCATENATE("[",TEXT(C70,"#0.00"),",",TEXT(D70,"#0.00"),")")),"&amp;NA")</f>
        <v>[10553.29,+inf)&amp;NA</v>
      </c>
      <c r="J70" s="27">
        <f t="shared" si="16"/>
        <v>43</v>
      </c>
      <c r="K70" s="27">
        <f t="shared" si="16"/>
        <v>21</v>
      </c>
      <c r="L70" s="27">
        <f t="shared" si="16"/>
        <v>22</v>
      </c>
      <c r="M70" s="28">
        <f t="shared" si="18"/>
        <v>1.1530406755209465E-4</v>
      </c>
      <c r="N70" s="28">
        <f t="shared" si="22"/>
        <v>0.51162790697674421</v>
      </c>
      <c r="O70" s="7">
        <f t="shared" si="19"/>
        <v>2.1125471575184043</v>
      </c>
      <c r="P70" s="7">
        <f t="shared" si="20"/>
        <v>9.7430928622154757E-4</v>
      </c>
      <c r="Q70" s="29" t="str">
        <f t="shared" si="21"/>
        <v/>
      </c>
      <c r="R70" s="5" t="str">
        <f>IF(B70=B69,"",VLOOKUP(B70,'[1]07计算IV值'!A:D,4,FALSE))</f>
        <v/>
      </c>
      <c r="S70" s="30">
        <f t="shared" si="23"/>
        <v>0</v>
      </c>
      <c r="T70" s="26"/>
    </row>
    <row r="71" spans="1:21">
      <c r="A71" s="15">
        <v>1</v>
      </c>
      <c r="B71" s="40" t="s">
        <v>35</v>
      </c>
      <c r="C71" s="41" t="s">
        <v>24</v>
      </c>
      <c r="D71" s="41" t="s">
        <v>24</v>
      </c>
      <c r="E71" s="42">
        <v>88</v>
      </c>
      <c r="F71" s="42">
        <v>74</v>
      </c>
      <c r="G71" s="42">
        <v>14</v>
      </c>
      <c r="H71" s="64">
        <v>1</v>
      </c>
      <c r="I71" s="62" t="s">
        <v>64</v>
      </c>
      <c r="J71" s="43">
        <f t="shared" si="16"/>
        <v>88</v>
      </c>
      <c r="K71" s="43">
        <f t="shared" si="16"/>
        <v>74</v>
      </c>
      <c r="L71" s="43">
        <f t="shared" si="16"/>
        <v>14</v>
      </c>
      <c r="M71" s="44">
        <f t="shared" si="18"/>
        <v>2.3597111499033322E-4</v>
      </c>
      <c r="N71" s="44">
        <f t="shared" si="22"/>
        <v>0.15909090909090909</v>
      </c>
      <c r="O71" s="45">
        <f t="shared" si="19"/>
        <v>0.40101937829460038</v>
      </c>
      <c r="P71" s="45">
        <f t="shared" si="20"/>
        <v>4.4231202963436291E-5</v>
      </c>
      <c r="Q71" s="46">
        <f t="shared" si="21"/>
        <v>1.2812256394174264E-2</v>
      </c>
      <c r="R71" s="5">
        <f>IF(B71=B70,"",VLOOKUP(B71,'[1]07计算IV值'!A:D,4,FALSE))</f>
        <v>1.2565836299999999E-2</v>
      </c>
      <c r="S71" s="30" t="str">
        <f t="shared" si="23"/>
        <v/>
      </c>
      <c r="T71" s="26"/>
    </row>
    <row r="72" spans="1:21">
      <c r="A72" s="15">
        <v>1</v>
      </c>
      <c r="B72" s="24" t="s">
        <v>35</v>
      </c>
      <c r="C72" s="25" t="s">
        <v>24</v>
      </c>
      <c r="D72" s="25" t="s">
        <v>24</v>
      </c>
      <c r="E72" s="26">
        <v>141415</v>
      </c>
      <c r="F72" s="26">
        <v>127392</v>
      </c>
      <c r="G72" s="26">
        <v>14023</v>
      </c>
      <c r="H72" s="26">
        <v>2</v>
      </c>
      <c r="I72" s="58" t="s">
        <v>65</v>
      </c>
      <c r="J72" s="27">
        <f t="shared" si="16"/>
        <v>141415</v>
      </c>
      <c r="K72" s="27">
        <f t="shared" si="16"/>
        <v>127392</v>
      </c>
      <c r="L72" s="27">
        <f t="shared" si="16"/>
        <v>14023</v>
      </c>
      <c r="M72" s="28">
        <f t="shared" si="18"/>
        <v>0.37920290029952242</v>
      </c>
      <c r="N72" s="28">
        <f t="shared" si="22"/>
        <v>9.9162040801895127E-2</v>
      </c>
      <c r="O72" s="7">
        <f t="shared" si="19"/>
        <v>-0.14054296618988141</v>
      </c>
      <c r="P72" s="7">
        <f t="shared" si="20"/>
        <v>7.0921697046635625E-3</v>
      </c>
      <c r="Q72" s="29" t="str">
        <f t="shared" si="21"/>
        <v/>
      </c>
      <c r="R72" s="5" t="str">
        <f>IF(B72=B71,"",VLOOKUP(B72,'[1]07计算IV值'!A:D,4,FALSE))</f>
        <v/>
      </c>
      <c r="S72" s="30">
        <f t="shared" si="23"/>
        <v>1</v>
      </c>
      <c r="T72" s="26"/>
    </row>
    <row r="73" spans="1:21">
      <c r="A73" s="15">
        <v>1</v>
      </c>
      <c r="B73" s="24" t="s">
        <v>35</v>
      </c>
      <c r="C73" s="25" t="s">
        <v>24</v>
      </c>
      <c r="D73" s="25" t="s">
        <v>24</v>
      </c>
      <c r="E73" s="26">
        <v>1042</v>
      </c>
      <c r="F73" s="26">
        <v>988</v>
      </c>
      <c r="G73" s="26">
        <v>54</v>
      </c>
      <c r="H73" s="26">
        <v>3</v>
      </c>
      <c r="I73" s="58" t="s">
        <v>66</v>
      </c>
      <c r="J73" s="27">
        <f t="shared" si="16"/>
        <v>1042</v>
      </c>
      <c r="K73" s="27">
        <f t="shared" si="16"/>
        <v>988</v>
      </c>
      <c r="L73" s="27">
        <f t="shared" si="16"/>
        <v>54</v>
      </c>
      <c r="M73" s="28">
        <f t="shared" si="18"/>
        <v>2.794112520680991E-3</v>
      </c>
      <c r="N73" s="28">
        <f t="shared" si="22"/>
        <v>5.1823416506717852E-2</v>
      </c>
      <c r="O73" s="7">
        <f t="shared" si="19"/>
        <v>-0.84067150930008183</v>
      </c>
      <c r="P73" s="7">
        <f t="shared" si="20"/>
        <v>1.4267706909287109E-3</v>
      </c>
      <c r="Q73" s="29" t="str">
        <f t="shared" si="21"/>
        <v/>
      </c>
      <c r="R73" s="5" t="str">
        <f>IF(B73=B72,"",VLOOKUP(B73,'[1]07计算IV值'!A:D,4,FALSE))</f>
        <v/>
      </c>
      <c r="S73" s="30">
        <f t="shared" si="23"/>
        <v>1</v>
      </c>
      <c r="T73" s="26"/>
    </row>
    <row r="74" spans="1:21">
      <c r="A74" s="15">
        <v>1</v>
      </c>
      <c r="B74" s="50" t="s">
        <v>35</v>
      </c>
      <c r="C74" s="51" t="s">
        <v>24</v>
      </c>
      <c r="D74" s="51" t="s">
        <v>24</v>
      </c>
      <c r="E74" s="52">
        <v>230382</v>
      </c>
      <c r="F74" s="52">
        <v>202540</v>
      </c>
      <c r="G74" s="52">
        <v>27842</v>
      </c>
      <c r="H74" s="52">
        <v>4</v>
      </c>
      <c r="I74" s="63" t="s">
        <v>67</v>
      </c>
      <c r="J74" s="54">
        <f t="shared" si="16"/>
        <v>230382</v>
      </c>
      <c r="K74" s="54">
        <f t="shared" si="16"/>
        <v>202540</v>
      </c>
      <c r="L74" s="54">
        <f t="shared" si="16"/>
        <v>27842</v>
      </c>
      <c r="M74" s="55">
        <f t="shared" si="18"/>
        <v>0.61776701606480622</v>
      </c>
      <c r="N74" s="55">
        <f t="shared" si="22"/>
        <v>0.12085145540884271</v>
      </c>
      <c r="O74" s="56">
        <f t="shared" si="19"/>
        <v>8.163541594574808E-2</v>
      </c>
      <c r="P74" s="56">
        <f t="shared" si="20"/>
        <v>4.249084795618553E-3</v>
      </c>
      <c r="Q74" s="57" t="str">
        <f t="shared" si="21"/>
        <v/>
      </c>
      <c r="R74" s="5" t="str">
        <f>IF(B74=B73,"",VLOOKUP(B74,'[1]07计算IV值'!A:D,4,FALSE))</f>
        <v/>
      </c>
      <c r="S74" s="30">
        <f t="shared" si="23"/>
        <v>1</v>
      </c>
      <c r="T74" s="26"/>
    </row>
    <row r="75" spans="1:21">
      <c r="A75" s="15">
        <v>1</v>
      </c>
      <c r="B75" s="24" t="s">
        <v>36</v>
      </c>
      <c r="C75" s="78" t="s">
        <v>73</v>
      </c>
      <c r="D75" s="25">
        <v>2</v>
      </c>
      <c r="E75" s="26">
        <v>242348</v>
      </c>
      <c r="F75" s="26">
        <v>225418</v>
      </c>
      <c r="G75" s="26">
        <v>16930</v>
      </c>
      <c r="H75" s="26">
        <v>1</v>
      </c>
      <c r="I75" s="27" t="str">
        <f t="shared" ref="I75:I89" si="24">IF(AND(C75=".",D75="."),H75,CONCATENATE("(",TEXT(C75,"#0.00"),",",TEXT(D75,"#0.00"),"]"))</f>
        <v>(-inf,2.00]</v>
      </c>
      <c r="J75" s="27">
        <f t="shared" si="16"/>
        <v>242348</v>
      </c>
      <c r="K75" s="27">
        <f t="shared" si="16"/>
        <v>225418</v>
      </c>
      <c r="L75" s="27">
        <f t="shared" si="16"/>
        <v>16930</v>
      </c>
      <c r="M75" s="28">
        <f t="shared" si="18"/>
        <v>0.64985372472360547</v>
      </c>
      <c r="N75" s="28">
        <f t="shared" si="22"/>
        <v>6.9858220410319041E-2</v>
      </c>
      <c r="O75" s="7">
        <f t="shared" si="19"/>
        <v>-0.52284211841880623</v>
      </c>
      <c r="P75" s="7">
        <f t="shared" si="20"/>
        <v>0.14498108415586344</v>
      </c>
      <c r="Q75" s="29">
        <f t="shared" si="21"/>
        <v>0.34428366426986773</v>
      </c>
      <c r="R75" s="5">
        <f>IF(B75=B74,"",VLOOKUP(B75,'[1]07计算IV值'!A:D,4,FALSE))</f>
        <v>0.34008763860000002</v>
      </c>
      <c r="S75" s="30" t="str">
        <f t="shared" si="23"/>
        <v/>
      </c>
      <c r="T75" s="26"/>
    </row>
    <row r="76" spans="1:21">
      <c r="A76" s="15">
        <v>1</v>
      </c>
      <c r="B76" s="24" t="s">
        <v>36</v>
      </c>
      <c r="C76" s="25">
        <v>2</v>
      </c>
      <c r="D76" s="25">
        <v>4</v>
      </c>
      <c r="E76" s="26">
        <v>55799</v>
      </c>
      <c r="F76" s="26">
        <v>47253</v>
      </c>
      <c r="G76" s="26">
        <v>8546</v>
      </c>
      <c r="H76" s="26">
        <v>2</v>
      </c>
      <c r="I76" s="27" t="str">
        <f>IF(AND(C76=".",D76="."),H76,CONCATENATE("[",TEXT(C76,"#0.00"),",",TEXT(D76,"#0.00"),")"))</f>
        <v>[2.00,4.00)</v>
      </c>
      <c r="J76" s="27">
        <f t="shared" si="16"/>
        <v>55799</v>
      </c>
      <c r="K76" s="27">
        <f t="shared" si="16"/>
        <v>47253</v>
      </c>
      <c r="L76" s="27">
        <f t="shared" si="16"/>
        <v>8546</v>
      </c>
      <c r="M76" s="28">
        <f t="shared" si="18"/>
        <v>0.14962445733347277</v>
      </c>
      <c r="N76" s="28">
        <f t="shared" si="22"/>
        <v>0.15315686661051273</v>
      </c>
      <c r="O76" s="7">
        <f t="shared" si="19"/>
        <v>0.35597433511763665</v>
      </c>
      <c r="P76" s="7">
        <f t="shared" si="20"/>
        <v>2.172881798004022E-2</v>
      </c>
      <c r="Q76" s="29" t="str">
        <f t="shared" si="21"/>
        <v/>
      </c>
      <c r="R76" s="5" t="str">
        <f>IF(B76=B75,"",VLOOKUP(B76,'[1]07计算IV值'!A:D,4,FALSE))</f>
        <v/>
      </c>
      <c r="S76" s="30">
        <f t="shared" si="23"/>
        <v>1</v>
      </c>
      <c r="T76" s="26"/>
    </row>
    <row r="77" spans="1:21">
      <c r="A77" s="15">
        <v>1</v>
      </c>
      <c r="B77" s="24" t="s">
        <v>36</v>
      </c>
      <c r="C77" s="25">
        <v>4</v>
      </c>
      <c r="D77" s="25">
        <v>6</v>
      </c>
      <c r="E77" s="26">
        <v>28987</v>
      </c>
      <c r="F77" s="26">
        <v>23285</v>
      </c>
      <c r="G77" s="26">
        <v>5702</v>
      </c>
      <c r="H77" s="26">
        <v>3</v>
      </c>
      <c r="I77" s="27" t="str">
        <f t="shared" ref="I77:I79" si="25">IF(AND(C77=".",D77="."),H77,CONCATENATE("[",TEXT(C77,"#0.00"),",",TEXT(D77,"#0.00"),")"))</f>
        <v>[4.00,6.00)</v>
      </c>
      <c r="J77" s="27">
        <f t="shared" si="16"/>
        <v>28987</v>
      </c>
      <c r="K77" s="27">
        <f t="shared" si="16"/>
        <v>23285</v>
      </c>
      <c r="L77" s="27">
        <f t="shared" si="16"/>
        <v>5702</v>
      </c>
      <c r="M77" s="28">
        <f t="shared" si="18"/>
        <v>7.7728348979827153E-2</v>
      </c>
      <c r="N77" s="28">
        <f t="shared" si="22"/>
        <v>0.19670886949322111</v>
      </c>
      <c r="O77" s="7">
        <f t="shared" si="19"/>
        <v>0.65903475593965133</v>
      </c>
      <c r="P77" s="7">
        <f t="shared" si="20"/>
        <v>4.3252527568499975E-2</v>
      </c>
      <c r="Q77" s="29" t="str">
        <f t="shared" si="21"/>
        <v/>
      </c>
      <c r="R77" s="5" t="str">
        <f>IF(B77=B76,"",VLOOKUP(B77,'[1]07计算IV值'!A:D,4,FALSE))</f>
        <v/>
      </c>
      <c r="S77" s="30">
        <f t="shared" si="23"/>
        <v>1</v>
      </c>
      <c r="T77" s="26"/>
    </row>
    <row r="78" spans="1:21">
      <c r="A78" s="15">
        <v>1</v>
      </c>
      <c r="B78" s="24" t="s">
        <v>36</v>
      </c>
      <c r="C78" s="25">
        <v>6</v>
      </c>
      <c r="D78" s="25">
        <v>16</v>
      </c>
      <c r="E78" s="26">
        <v>42156</v>
      </c>
      <c r="F78" s="26">
        <v>32426</v>
      </c>
      <c r="G78" s="26">
        <v>9730</v>
      </c>
      <c r="H78" s="26">
        <v>4</v>
      </c>
      <c r="I78" s="27" t="str">
        <f t="shared" si="25"/>
        <v>[6.00,16.00)</v>
      </c>
      <c r="J78" s="27">
        <f t="shared" si="16"/>
        <v>42156</v>
      </c>
      <c r="K78" s="27">
        <f t="shared" si="16"/>
        <v>32426</v>
      </c>
      <c r="L78" s="27">
        <f t="shared" si="16"/>
        <v>9730</v>
      </c>
      <c r="M78" s="28">
        <f t="shared" si="18"/>
        <v>0.11304089004014191</v>
      </c>
      <c r="N78" s="28">
        <f t="shared" si="22"/>
        <v>0.23080937470348231</v>
      </c>
      <c r="O78" s="7">
        <f t="shared" si="19"/>
        <v>0.86228046795354774</v>
      </c>
      <c r="P78" s="7">
        <f t="shared" si="20"/>
        <v>0.11560706210355434</v>
      </c>
      <c r="Q78" s="29" t="str">
        <f t="shared" si="21"/>
        <v/>
      </c>
      <c r="R78" s="5" t="str">
        <f>IF(B78=B77,"",VLOOKUP(B78,'[1]07计算IV值'!A:D,4,FALSE))</f>
        <v/>
      </c>
      <c r="S78" s="30">
        <f t="shared" si="23"/>
        <v>1</v>
      </c>
      <c r="T78" s="26"/>
    </row>
    <row r="79" spans="1:21">
      <c r="A79" s="15">
        <v>1</v>
      </c>
      <c r="B79" s="24" t="s">
        <v>36</v>
      </c>
      <c r="C79" s="25">
        <v>16</v>
      </c>
      <c r="D79" s="79" t="s">
        <v>74</v>
      </c>
      <c r="E79" s="26">
        <v>3637</v>
      </c>
      <c r="F79" s="26">
        <v>2612</v>
      </c>
      <c r="G79" s="26">
        <v>1025</v>
      </c>
      <c r="H79" s="39">
        <v>5</v>
      </c>
      <c r="I79" s="27" t="str">
        <f>CONCATENATE(IF(AND(C79=".",D79="."),H79,CONCATENATE("[",TEXT(C79,"#0.00"),",",TEXT(D79,"#0.00"),")")),"&amp;NA")</f>
        <v>[16.00,+inf)&amp;NA</v>
      </c>
      <c r="J79" s="27">
        <f t="shared" si="16"/>
        <v>3637</v>
      </c>
      <c r="K79" s="27">
        <f t="shared" si="16"/>
        <v>2612</v>
      </c>
      <c r="L79" s="27">
        <f t="shared" si="16"/>
        <v>1025</v>
      </c>
      <c r="M79" s="28">
        <f t="shared" si="18"/>
        <v>9.7525789229527503E-3</v>
      </c>
      <c r="N79" s="28">
        <f t="shared" si="22"/>
        <v>0.28182568050591145</v>
      </c>
      <c r="O79" s="7">
        <f t="shared" si="19"/>
        <v>1.1306035430596983</v>
      </c>
      <c r="P79" s="7">
        <f t="shared" si="20"/>
        <v>1.8714172461909699E-2</v>
      </c>
      <c r="Q79" s="29" t="str">
        <f t="shared" si="21"/>
        <v/>
      </c>
      <c r="R79" s="5" t="str">
        <f>IF(B79=B78,"",VLOOKUP(B79,'[1]07计算IV值'!A:D,4,FALSE))</f>
        <v/>
      </c>
      <c r="S79" s="30">
        <f t="shared" si="23"/>
        <v>1</v>
      </c>
      <c r="T79" s="26"/>
    </row>
    <row r="80" spans="1:21">
      <c r="A80" s="15">
        <v>1</v>
      </c>
      <c r="B80" s="40" t="s">
        <v>37</v>
      </c>
      <c r="C80" s="41" t="s">
        <v>24</v>
      </c>
      <c r="D80" s="41" t="s">
        <v>24</v>
      </c>
      <c r="E80" s="42">
        <v>262897</v>
      </c>
      <c r="F80" s="42">
        <v>230707</v>
      </c>
      <c r="G80" s="42">
        <v>32190</v>
      </c>
      <c r="H80" s="64">
        <v>1</v>
      </c>
      <c r="I80" s="62" t="s">
        <v>76</v>
      </c>
      <c r="J80" s="43">
        <f t="shared" si="16"/>
        <v>262897</v>
      </c>
      <c r="K80" s="43">
        <f t="shared" si="16"/>
        <v>230707</v>
      </c>
      <c r="L80" s="43">
        <f t="shared" si="16"/>
        <v>32190</v>
      </c>
      <c r="M80" s="44">
        <f t="shared" si="18"/>
        <v>0.7049556615637913</v>
      </c>
      <c r="N80" s="44">
        <f t="shared" si="22"/>
        <v>0.12244339037721998</v>
      </c>
      <c r="O80" s="45">
        <f t="shared" si="19"/>
        <v>9.65344800387785E-2</v>
      </c>
      <c r="P80" s="45">
        <f t="shared" si="20"/>
        <v>6.8192464784307492E-3</v>
      </c>
      <c r="Q80" s="46">
        <f t="shared" si="21"/>
        <v>2.557147035899443E-2</v>
      </c>
      <c r="R80" s="5">
        <f>IF(B80=B79,"",VLOOKUP(B80,'[1]07计算IV值'!A:D,4,FALSE))</f>
        <v>2.5362198200000002E-2</v>
      </c>
      <c r="S80" s="30" t="str">
        <f t="shared" si="23"/>
        <v/>
      </c>
      <c r="T80" s="26"/>
    </row>
    <row r="81" spans="1:20">
      <c r="A81" s="15">
        <v>1</v>
      </c>
      <c r="B81" s="50" t="s">
        <v>37</v>
      </c>
      <c r="C81" s="51" t="s">
        <v>24</v>
      </c>
      <c r="D81" s="51" t="s">
        <v>24</v>
      </c>
      <c r="E81" s="52">
        <v>110030</v>
      </c>
      <c r="F81" s="52">
        <v>100287</v>
      </c>
      <c r="G81" s="52">
        <v>9743</v>
      </c>
      <c r="H81" s="52">
        <v>2</v>
      </c>
      <c r="I81" s="63" t="s">
        <v>68</v>
      </c>
      <c r="J81" s="54">
        <f t="shared" si="16"/>
        <v>110030</v>
      </c>
      <c r="K81" s="54">
        <f t="shared" si="16"/>
        <v>100287</v>
      </c>
      <c r="L81" s="54">
        <f t="shared" si="16"/>
        <v>9743</v>
      </c>
      <c r="M81" s="55">
        <f t="shared" si="18"/>
        <v>0.2950443384362087</v>
      </c>
      <c r="N81" s="55">
        <f t="shared" si="22"/>
        <v>8.8548577660638006E-2</v>
      </c>
      <c r="O81" s="56">
        <f t="shared" si="19"/>
        <v>-0.26545985507442049</v>
      </c>
      <c r="P81" s="56">
        <f t="shared" si="20"/>
        <v>1.8752223880563683E-2</v>
      </c>
      <c r="Q81" s="57" t="str">
        <f t="shared" si="21"/>
        <v/>
      </c>
      <c r="R81" s="5" t="str">
        <f>IF(B81=B80,"",VLOOKUP(B81,'[1]07计算IV值'!A:D,4,FALSE))</f>
        <v/>
      </c>
      <c r="S81" s="30">
        <f t="shared" si="23"/>
        <v>1</v>
      </c>
      <c r="T81" s="26"/>
    </row>
    <row r="82" spans="1:20">
      <c r="A82" s="15">
        <v>1</v>
      </c>
      <c r="B82" s="40" t="s">
        <v>38</v>
      </c>
      <c r="C82" s="78" t="s">
        <v>73</v>
      </c>
      <c r="D82" s="41">
        <v>0.5</v>
      </c>
      <c r="E82" s="42">
        <v>175392</v>
      </c>
      <c r="F82" s="42">
        <v>149861</v>
      </c>
      <c r="G82" s="42">
        <v>25531</v>
      </c>
      <c r="H82" s="64">
        <v>1</v>
      </c>
      <c r="I82" s="43" t="str">
        <f>CONCATENATE(IF(AND(C82=".",D82="."),H82,CONCATENATE("(",TEXT(C82,"#0.00"),",",TEXT(D82,"#0.00"),")")),"&amp;NA")</f>
        <v>(-inf,0.50)&amp;NA</v>
      </c>
      <c r="J82" s="43">
        <f t="shared" si="16"/>
        <v>175392</v>
      </c>
      <c r="K82" s="43">
        <f t="shared" si="16"/>
        <v>149861</v>
      </c>
      <c r="L82" s="43">
        <f t="shared" si="16"/>
        <v>25531</v>
      </c>
      <c r="M82" s="44">
        <f t="shared" si="18"/>
        <v>0.47031188409527869</v>
      </c>
      <c r="N82" s="44">
        <f t="shared" si="22"/>
        <v>0.14556536216018975</v>
      </c>
      <c r="O82" s="45">
        <f t="shared" si="19"/>
        <v>0.2962123441655794</v>
      </c>
      <c r="P82" s="45">
        <f t="shared" si="20"/>
        <v>4.6236301286062854E-2</v>
      </c>
      <c r="Q82" s="46">
        <f t="shared" si="21"/>
        <v>0.1149103620183488</v>
      </c>
      <c r="R82" s="5">
        <f>IF(B82=B81,"",VLOOKUP(B82,'[1]07计算IV值'!A:D,4,FALSE))</f>
        <v>0.2179534092</v>
      </c>
      <c r="S82" s="30" t="str">
        <f t="shared" si="23"/>
        <v/>
      </c>
      <c r="T82" s="26"/>
    </row>
    <row r="83" spans="1:20">
      <c r="A83" s="15">
        <v>1</v>
      </c>
      <c r="B83" s="24" t="s">
        <v>38</v>
      </c>
      <c r="C83" s="25">
        <v>0.5</v>
      </c>
      <c r="D83" s="25">
        <v>0.65</v>
      </c>
      <c r="E83" s="26">
        <v>89473</v>
      </c>
      <c r="F83" s="26">
        <v>80646</v>
      </c>
      <c r="G83" s="26">
        <v>8827</v>
      </c>
      <c r="H83" s="26">
        <v>2</v>
      </c>
      <c r="I83" s="27" t="str">
        <f>IF(AND(C83=".",D83="."),H83,CONCATENATE("[",TEXT(C83,"#0.00"),",",TEXT(D83,"#0.00"),")"))</f>
        <v>[0.50,0.65)</v>
      </c>
      <c r="J83" s="27">
        <f t="shared" si="16"/>
        <v>89473</v>
      </c>
      <c r="K83" s="27">
        <f t="shared" si="16"/>
        <v>80646</v>
      </c>
      <c r="L83" s="27">
        <f t="shared" si="16"/>
        <v>8827</v>
      </c>
      <c r="M83" s="28">
        <f t="shared" si="18"/>
        <v>0.23992094967647823</v>
      </c>
      <c r="N83" s="28">
        <f t="shared" si="22"/>
        <v>9.8655460306461162E-2</v>
      </c>
      <c r="O83" s="7">
        <f t="shared" si="19"/>
        <v>-0.14622685839545888</v>
      </c>
      <c r="P83" s="7">
        <f t="shared" si="20"/>
        <v>4.8467554457950132E-3</v>
      </c>
      <c r="Q83" s="29" t="str">
        <f t="shared" si="21"/>
        <v/>
      </c>
      <c r="R83" s="5" t="str">
        <f>IF(B83=B82,"",VLOOKUP(B83,'[1]07计算IV值'!A:D,4,FALSE))</f>
        <v/>
      </c>
      <c r="S83" s="30">
        <f t="shared" si="23"/>
        <v>1</v>
      </c>
      <c r="T83" s="26"/>
    </row>
    <row r="84" spans="1:20">
      <c r="A84" s="15">
        <v>1</v>
      </c>
      <c r="B84" s="50" t="s">
        <v>38</v>
      </c>
      <c r="C84" s="51">
        <v>0.65</v>
      </c>
      <c r="D84" s="79" t="s">
        <v>74</v>
      </c>
      <c r="E84" s="52">
        <v>108062</v>
      </c>
      <c r="F84" s="52">
        <v>100487</v>
      </c>
      <c r="G84" s="52">
        <v>7575</v>
      </c>
      <c r="H84" s="52">
        <v>3</v>
      </c>
      <c r="I84" s="27" t="str">
        <f t="shared" ref="I84:I89" si="26">IF(AND(C84=".",D84="."),H84,CONCATENATE("[",TEXT(C84,"#0.00"),",",TEXT(D84,"#0.00"),")"))</f>
        <v>[0.65,+inf)</v>
      </c>
      <c r="J84" s="54">
        <f t="shared" si="16"/>
        <v>108062</v>
      </c>
      <c r="K84" s="54">
        <f t="shared" si="16"/>
        <v>100487</v>
      </c>
      <c r="L84" s="54">
        <f t="shared" si="16"/>
        <v>7575</v>
      </c>
      <c r="M84" s="55">
        <f t="shared" si="18"/>
        <v>0.28976716622824306</v>
      </c>
      <c r="N84" s="55">
        <f t="shared" si="22"/>
        <v>7.0098647072976625E-2</v>
      </c>
      <c r="O84" s="56">
        <f t="shared" si="19"/>
        <v>-0.51914787261950424</v>
      </c>
      <c r="P84" s="56">
        <f t="shared" si="20"/>
        <v>6.3827305286490929E-2</v>
      </c>
      <c r="Q84" s="57" t="str">
        <f t="shared" si="21"/>
        <v/>
      </c>
      <c r="R84" s="5" t="str">
        <f>IF(B84=B83,"",VLOOKUP(B84,'[1]07计算IV值'!A:D,4,FALSE))</f>
        <v/>
      </c>
      <c r="S84" s="30">
        <f t="shared" si="23"/>
        <v>1</v>
      </c>
      <c r="T84" s="26"/>
    </row>
    <row r="85" spans="1:20">
      <c r="A85" s="15">
        <v>1</v>
      </c>
      <c r="B85" s="24" t="s">
        <v>15</v>
      </c>
      <c r="C85" s="78" t="s">
        <v>73</v>
      </c>
      <c r="D85" s="25">
        <v>0.3</v>
      </c>
      <c r="E85" s="26">
        <v>360413</v>
      </c>
      <c r="F85" s="26">
        <v>323952</v>
      </c>
      <c r="G85" s="26">
        <v>36461</v>
      </c>
      <c r="H85" s="26">
        <v>1</v>
      </c>
      <c r="I85" s="27" t="str">
        <f>IF(AND(C85=".",D85="."),H85,CONCATENATE("(",TEXT(C85,"#0.00"),",",TEXT(D85,"#0.00"),")"))</f>
        <v>(-inf,0.30)</v>
      </c>
      <c r="J85" s="27">
        <f t="shared" si="16"/>
        <v>360413</v>
      </c>
      <c r="K85" s="27">
        <f t="shared" si="16"/>
        <v>323952</v>
      </c>
      <c r="L85" s="27">
        <f t="shared" si="16"/>
        <v>36461</v>
      </c>
      <c r="M85" s="28">
        <f t="shared" si="18"/>
        <v>0.96644383485239738</v>
      </c>
      <c r="N85" s="28">
        <f t="shared" si="22"/>
        <v>0.10116449739604287</v>
      </c>
      <c r="O85" s="7">
        <f t="shared" si="19"/>
        <v>-0.11832501859364557</v>
      </c>
      <c r="P85" s="7">
        <f t="shared" si="20"/>
        <v>1.2923289677773519E-2</v>
      </c>
      <c r="Q85" s="29">
        <f t="shared" si="21"/>
        <v>0.21698632104998597</v>
      </c>
      <c r="R85" s="5">
        <f>IF(B85=B84,"",VLOOKUP(B85,'[1]07计算IV值'!A:D,4,FALSE))</f>
        <v>0.2199134697</v>
      </c>
      <c r="S85" s="30" t="str">
        <f t="shared" si="23"/>
        <v/>
      </c>
      <c r="T85" s="26"/>
    </row>
    <row r="86" spans="1:20">
      <c r="A86" s="15">
        <v>1</v>
      </c>
      <c r="B86" s="24" t="s">
        <v>15</v>
      </c>
      <c r="C86" s="25">
        <v>0.3</v>
      </c>
      <c r="D86" s="25">
        <v>1.2</v>
      </c>
      <c r="E86" s="26">
        <v>6426</v>
      </c>
      <c r="F86" s="26">
        <v>4025</v>
      </c>
      <c r="G86" s="26">
        <v>2401</v>
      </c>
      <c r="H86" s="26">
        <v>2</v>
      </c>
      <c r="I86" s="27" t="str">
        <f t="shared" si="26"/>
        <v>[0.30,1.20)</v>
      </c>
      <c r="J86" s="27">
        <f t="shared" si="16"/>
        <v>6426</v>
      </c>
      <c r="K86" s="27">
        <f t="shared" si="16"/>
        <v>4025</v>
      </c>
      <c r="L86" s="27">
        <f t="shared" si="16"/>
        <v>2401</v>
      </c>
      <c r="M86" s="28">
        <f t="shared" si="18"/>
        <v>1.7231254374180469E-2</v>
      </c>
      <c r="N86" s="28">
        <f t="shared" si="22"/>
        <v>0.37363834422657954</v>
      </c>
      <c r="O86" s="7">
        <f t="shared" si="19"/>
        <v>1.5493875482521011</v>
      </c>
      <c r="P86" s="7">
        <f t="shared" si="20"/>
        <v>6.9873761451180696E-2</v>
      </c>
      <c r="Q86" s="29" t="str">
        <f t="shared" si="21"/>
        <v/>
      </c>
      <c r="R86" s="5" t="str">
        <f>IF(B86=B85,"",VLOOKUP(B86,'[1]07计算IV值'!A:D,4,FALSE))</f>
        <v/>
      </c>
      <c r="S86" s="30">
        <f t="shared" si="23"/>
        <v>1</v>
      </c>
      <c r="T86" s="26"/>
    </row>
    <row r="87" spans="1:20">
      <c r="A87" s="15">
        <v>1</v>
      </c>
      <c r="B87" s="24" t="s">
        <v>15</v>
      </c>
      <c r="C87" s="25">
        <v>1.2</v>
      </c>
      <c r="D87" s="25">
        <v>2.1</v>
      </c>
      <c r="E87" s="26">
        <v>5044</v>
      </c>
      <c r="F87" s="26">
        <v>2562</v>
      </c>
      <c r="G87" s="26">
        <v>2482</v>
      </c>
      <c r="H87" s="26">
        <v>3</v>
      </c>
      <c r="I87" s="27" t="str">
        <f t="shared" si="26"/>
        <v>[1.20,2.10)</v>
      </c>
      <c r="J87" s="27">
        <f t="shared" ref="J87:L89" si="27">E87</f>
        <v>5044</v>
      </c>
      <c r="K87" s="27">
        <f t="shared" si="27"/>
        <v>2562</v>
      </c>
      <c r="L87" s="27">
        <f t="shared" si="27"/>
        <v>2482</v>
      </c>
      <c r="M87" s="28">
        <f t="shared" si="18"/>
        <v>1.352543527285501E-2</v>
      </c>
      <c r="N87" s="28">
        <f t="shared" si="22"/>
        <v>0.49206978588421885</v>
      </c>
      <c r="O87" s="7">
        <f t="shared" si="19"/>
        <v>2.0343036251913844</v>
      </c>
      <c r="P87" s="7">
        <f t="shared" si="20"/>
        <v>0.10466357504796234</v>
      </c>
      <c r="Q87" s="29" t="str">
        <f t="shared" si="21"/>
        <v/>
      </c>
      <c r="R87" s="5" t="str">
        <f>IF(B87=B86,"",VLOOKUP(B87,'[1]07计算IV值'!A:D,4,FALSE))</f>
        <v/>
      </c>
      <c r="S87" s="30">
        <f t="shared" si="23"/>
        <v>1</v>
      </c>
      <c r="T87" s="26"/>
    </row>
    <row r="88" spans="1:20">
      <c r="A88" s="15">
        <v>1</v>
      </c>
      <c r="B88" s="24" t="s">
        <v>15</v>
      </c>
      <c r="C88" s="25">
        <v>2.1</v>
      </c>
      <c r="D88" s="25">
        <v>3.3</v>
      </c>
      <c r="E88" s="26">
        <v>360</v>
      </c>
      <c r="F88" s="26">
        <v>169</v>
      </c>
      <c r="G88" s="26">
        <v>191</v>
      </c>
      <c r="H88" s="26">
        <v>4</v>
      </c>
      <c r="I88" s="27" t="str">
        <f t="shared" si="26"/>
        <v>[2.10,3.30)</v>
      </c>
      <c r="J88" s="27">
        <f t="shared" si="27"/>
        <v>360</v>
      </c>
      <c r="K88" s="27">
        <f t="shared" si="27"/>
        <v>169</v>
      </c>
      <c r="L88" s="27">
        <f t="shared" si="27"/>
        <v>191</v>
      </c>
      <c r="M88" s="28">
        <f t="shared" si="18"/>
        <v>9.653363795059087E-4</v>
      </c>
      <c r="N88" s="28">
        <f t="shared" si="22"/>
        <v>0.53055555555555556</v>
      </c>
      <c r="O88" s="7">
        <f t="shared" si="19"/>
        <v>2.1884018550070681</v>
      </c>
      <c r="P88" s="7">
        <f t="shared" si="20"/>
        <v>8.8505577813835796E-3</v>
      </c>
      <c r="Q88" s="29" t="str">
        <f t="shared" si="21"/>
        <v/>
      </c>
      <c r="R88" s="5" t="str">
        <f>IF(B88=B87,"",VLOOKUP(B88,'[1]07计算IV值'!A:D,4,FALSE))</f>
        <v/>
      </c>
      <c r="S88" s="30">
        <f t="shared" si="23"/>
        <v>1</v>
      </c>
      <c r="T88" s="26"/>
    </row>
    <row r="89" spans="1:20">
      <c r="A89" s="15">
        <v>1</v>
      </c>
      <c r="B89" s="65" t="s">
        <v>15</v>
      </c>
      <c r="C89" s="66">
        <v>3.3</v>
      </c>
      <c r="D89" s="79" t="s">
        <v>74</v>
      </c>
      <c r="E89" s="67">
        <v>684</v>
      </c>
      <c r="F89" s="67">
        <v>286</v>
      </c>
      <c r="G89" s="67">
        <v>398</v>
      </c>
      <c r="H89" s="68">
        <v>5</v>
      </c>
      <c r="I89" s="27" t="str">
        <f>CONCATENATE(IF(AND(C89=".",D89="."),H89,CONCATENATE("[",TEXT(C89,"#0.00"),",",TEXT(D89,"#0.00"),")")),"&amp;NA")</f>
        <v>[3.30,+inf)&amp;NA</v>
      </c>
      <c r="J89" s="69">
        <f t="shared" si="27"/>
        <v>684</v>
      </c>
      <c r="K89" s="69">
        <f t="shared" si="27"/>
        <v>286</v>
      </c>
      <c r="L89" s="69">
        <f t="shared" si="27"/>
        <v>398</v>
      </c>
      <c r="M89" s="70">
        <f t="shared" si="18"/>
        <v>1.8341391210612264E-3</v>
      </c>
      <c r="N89" s="70">
        <f t="shared" si="22"/>
        <v>0.58187134502923976</v>
      </c>
      <c r="O89" s="71">
        <f t="shared" si="19"/>
        <v>2.3964873363480965</v>
      </c>
      <c r="P89" s="71">
        <f t="shared" si="20"/>
        <v>2.0675137091685829E-2</v>
      </c>
      <c r="Q89" s="72" t="str">
        <f t="shared" si="21"/>
        <v/>
      </c>
      <c r="R89" s="5" t="str">
        <f>IF(B89=B88,"",VLOOKUP(B89,'[1]07计算IV值'!A:D,4,FALSE))</f>
        <v/>
      </c>
      <c r="S89" s="30">
        <f t="shared" si="23"/>
        <v>1</v>
      </c>
      <c r="T89" s="26"/>
    </row>
    <row r="90" spans="1:20">
      <c r="A90" s="15">
        <v>1</v>
      </c>
      <c r="B90" s="73"/>
      <c r="C90" s="74"/>
      <c r="D90" s="74"/>
      <c r="E90" s="73"/>
      <c r="F90" s="73"/>
      <c r="G90" s="73"/>
      <c r="H90" s="73"/>
      <c r="I90" s="27"/>
      <c r="J90" s="27"/>
      <c r="K90" s="27"/>
      <c r="L90" s="27"/>
      <c r="M90" s="28"/>
      <c r="N90" s="28"/>
      <c r="O90" s="7"/>
      <c r="P90" s="7"/>
      <c r="Q90" s="7"/>
      <c r="R90" s="5" t="e">
        <f>IF(B90=B89,"",VLOOKUP(B90,'[1]07计算IV值'!A:D,4,FALSE))</f>
        <v>#N/A</v>
      </c>
      <c r="S90" s="30" t="str">
        <f t="shared" si="23"/>
        <v/>
      </c>
    </row>
    <row r="91" spans="1:20">
      <c r="A91" s="15">
        <v>1</v>
      </c>
      <c r="B91" s="73"/>
      <c r="C91" s="74"/>
      <c r="D91" s="74"/>
      <c r="E91" s="73"/>
      <c r="F91" s="73"/>
      <c r="G91" s="73"/>
      <c r="H91" s="73"/>
      <c r="I91" s="27"/>
      <c r="J91" s="27"/>
      <c r="K91" s="27"/>
      <c r="L91" s="27"/>
      <c r="M91" s="28"/>
      <c r="N91" s="28"/>
      <c r="O91" s="7"/>
      <c r="P91" s="7"/>
      <c r="Q91" s="7"/>
      <c r="R91" s="5" t="str">
        <f>IF(B91=B90,"",VLOOKUP(B91,'[1]07计算IV值'!A:D,4,FALSE))</f>
        <v/>
      </c>
      <c r="S91" s="30">
        <f t="shared" si="23"/>
        <v>1</v>
      </c>
    </row>
    <row r="92" spans="1:20">
      <c r="A92" s="15">
        <v>1</v>
      </c>
      <c r="B92" s="73"/>
      <c r="C92" s="74"/>
      <c r="D92" s="74"/>
      <c r="E92" s="73"/>
      <c r="F92" s="73"/>
      <c r="G92" s="73"/>
      <c r="H92" s="73"/>
      <c r="I92" s="27"/>
      <c r="J92" s="27"/>
      <c r="K92" s="27"/>
      <c r="L92" s="27"/>
      <c r="M92" s="28"/>
      <c r="N92" s="28"/>
      <c r="O92" s="7"/>
      <c r="P92" s="7"/>
      <c r="Q92" s="7"/>
      <c r="R92" s="5" t="str">
        <f>IF(B92=B91,"",VLOOKUP(B92,'[1]07计算IV值'!A:D,4,FALSE))</f>
        <v/>
      </c>
      <c r="S92" s="30">
        <f t="shared" si="23"/>
        <v>1</v>
      </c>
    </row>
    <row r="93" spans="1:20">
      <c r="A93" s="15">
        <v>1</v>
      </c>
      <c r="B93" s="73"/>
      <c r="C93" s="74"/>
      <c r="D93" s="74"/>
      <c r="E93" s="73"/>
      <c r="F93" s="73"/>
      <c r="G93" s="73"/>
      <c r="H93" s="73"/>
      <c r="I93" s="27"/>
      <c r="J93" s="27"/>
      <c r="K93" s="27"/>
      <c r="L93" s="27"/>
      <c r="M93" s="28"/>
      <c r="N93" s="28"/>
      <c r="O93" s="7"/>
      <c r="P93" s="7"/>
      <c r="Q93" s="7"/>
      <c r="R93" s="5" t="str">
        <f>IF(B93=B92,"",VLOOKUP(B93,'[1]07计算IV值'!A:D,4,FALSE))</f>
        <v/>
      </c>
      <c r="S93" s="30">
        <f t="shared" si="23"/>
        <v>1</v>
      </c>
    </row>
    <row r="94" spans="1:20">
      <c r="A94" s="15">
        <v>1</v>
      </c>
      <c r="B94" s="73"/>
      <c r="C94" s="74"/>
      <c r="D94" s="74"/>
      <c r="E94" s="73"/>
      <c r="F94" s="73"/>
      <c r="G94" s="73"/>
      <c r="H94" s="73"/>
      <c r="I94" s="27"/>
      <c r="J94" s="27"/>
      <c r="K94" s="27"/>
      <c r="L94" s="27"/>
      <c r="M94" s="28"/>
      <c r="N94" s="28"/>
      <c r="O94" s="7"/>
      <c r="P94" s="7"/>
      <c r="Q94" s="7"/>
      <c r="R94" s="5" t="str">
        <f>IF(B94=B93,"",VLOOKUP(B94,'[1]07计算IV值'!A:D,4,FALSE))</f>
        <v/>
      </c>
      <c r="S94" s="30">
        <f t="shared" si="23"/>
        <v>1</v>
      </c>
    </row>
    <row r="95" spans="1:20">
      <c r="A95" s="15">
        <v>1</v>
      </c>
      <c r="B95" s="73"/>
      <c r="C95" s="74"/>
      <c r="D95" s="74"/>
      <c r="E95" s="73"/>
      <c r="F95" s="73"/>
      <c r="G95" s="73"/>
      <c r="H95" s="73"/>
      <c r="I95" s="27"/>
      <c r="J95" s="27"/>
      <c r="K95" s="27"/>
      <c r="L95" s="27"/>
      <c r="M95" s="28"/>
      <c r="N95" s="28"/>
      <c r="O95" s="7"/>
      <c r="P95" s="7"/>
      <c r="Q95" s="7"/>
      <c r="R95" s="5" t="str">
        <f>IF(B95=B94,"",VLOOKUP(B95,'[1]07计算IV值'!A:D,4,FALSE))</f>
        <v/>
      </c>
      <c r="S95" s="30">
        <f t="shared" si="23"/>
        <v>1</v>
      </c>
    </row>
    <row r="96" spans="1:20">
      <c r="A96" s="15">
        <v>1</v>
      </c>
      <c r="B96" s="73"/>
      <c r="C96" s="74"/>
      <c r="D96" s="74"/>
      <c r="E96" s="73"/>
      <c r="F96" s="73"/>
      <c r="G96" s="73"/>
      <c r="H96" s="73"/>
      <c r="I96" s="27"/>
      <c r="J96" s="27"/>
      <c r="K96" s="27"/>
      <c r="L96" s="27"/>
      <c r="M96" s="28"/>
      <c r="N96" s="28"/>
      <c r="O96" s="7"/>
      <c r="P96" s="7"/>
      <c r="Q96" s="7"/>
      <c r="R96" s="5" t="str">
        <f>IF(B96=B95,"",VLOOKUP(B96,'[1]07计算IV值'!A:D,4,FALSE))</f>
        <v/>
      </c>
      <c r="S96" s="30">
        <f t="shared" si="23"/>
        <v>1</v>
      </c>
    </row>
    <row r="97" spans="1:19">
      <c r="A97" s="15">
        <v>1</v>
      </c>
      <c r="B97" s="73"/>
      <c r="C97" s="74"/>
      <c r="D97" s="74"/>
      <c r="E97" s="73"/>
      <c r="F97" s="73"/>
      <c r="G97" s="73"/>
      <c r="H97" s="73"/>
      <c r="I97" s="27"/>
      <c r="J97" s="27"/>
      <c r="K97" s="27"/>
      <c r="L97" s="27"/>
      <c r="M97" s="28"/>
      <c r="N97" s="28"/>
      <c r="O97" s="7"/>
      <c r="P97" s="7"/>
      <c r="Q97" s="7"/>
      <c r="R97" s="5" t="str">
        <f>IF(B97=B96,"",VLOOKUP(B97,'[1]07计算IV值'!A:D,4,FALSE))</f>
        <v/>
      </c>
      <c r="S97" s="30">
        <f t="shared" si="23"/>
        <v>1</v>
      </c>
    </row>
  </sheetData>
  <mergeCells count="1">
    <mergeCell ref="V45:AB47"/>
  </mergeCells>
  <phoneticPr fontId="3" type="noConversion"/>
  <dataValidations count="2">
    <dataValidation type="list" allowBlank="1" showInputMessage="1" showErrorMessage="1" sqref="W2">
      <formula1>$T$3:$T$24</formula1>
    </dataValidation>
    <dataValidation type="list" allowBlank="1" showInputMessage="1" showErrorMessage="1" sqref="U2">
      <formula1>$T$3:$T$22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topLeftCell="J7" zoomScaleNormal="100" workbookViewId="0">
      <selection activeCell="AA19" sqref="AA19"/>
    </sheetView>
  </sheetViews>
  <sheetFormatPr defaultRowHeight="13.5"/>
  <sheetData>
    <row r="1" spans="1:28">
      <c r="A1" s="1"/>
      <c r="B1" s="1"/>
      <c r="C1" s="2"/>
      <c r="D1" s="2"/>
      <c r="E1" s="1"/>
      <c r="F1" s="1"/>
      <c r="G1" s="1"/>
      <c r="H1" s="3" t="s">
        <v>0</v>
      </c>
      <c r="I1" s="3"/>
      <c r="J1" s="1"/>
      <c r="K1" s="1"/>
      <c r="L1" s="1"/>
      <c r="M1" s="1"/>
      <c r="N1" s="1"/>
      <c r="O1" s="1"/>
      <c r="P1" s="1"/>
      <c r="Q1" s="4"/>
      <c r="R1" s="5"/>
      <c r="S1" s="6"/>
      <c r="T1" s="7"/>
      <c r="U1" s="8"/>
      <c r="V1" s="8"/>
      <c r="W1" s="8"/>
      <c r="X1" s="5"/>
      <c r="Y1" s="5"/>
      <c r="Z1" s="5"/>
      <c r="AA1" s="1"/>
      <c r="AB1" s="1"/>
    </row>
    <row r="2" spans="1:28">
      <c r="A2" s="1"/>
      <c r="B2" s="9" t="s">
        <v>1</v>
      </c>
      <c r="C2" s="10" t="s">
        <v>2</v>
      </c>
      <c r="D2" s="10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11" t="s">
        <v>4</v>
      </c>
      <c r="K2" s="11" t="s">
        <v>5</v>
      </c>
      <c r="L2" s="11" t="s">
        <v>6</v>
      </c>
      <c r="M2" s="11" t="s">
        <v>9</v>
      </c>
      <c r="N2" s="11" t="s">
        <v>10</v>
      </c>
      <c r="O2" s="11" t="s">
        <v>11</v>
      </c>
      <c r="P2" s="11" t="s">
        <v>12</v>
      </c>
      <c r="Q2" s="12" t="s">
        <v>13</v>
      </c>
      <c r="R2" s="5"/>
      <c r="S2" s="6"/>
      <c r="T2" s="13" t="s">
        <v>14</v>
      </c>
      <c r="U2" s="14" t="s">
        <v>17</v>
      </c>
      <c r="V2" s="8"/>
      <c r="W2" s="8"/>
      <c r="X2" s="5"/>
      <c r="Y2" s="5"/>
      <c r="Z2" s="5"/>
      <c r="AA2" s="1"/>
      <c r="AB2" s="1"/>
    </row>
    <row r="3" spans="1:28">
      <c r="A3" s="15">
        <v>1</v>
      </c>
      <c r="B3" s="16" t="s">
        <v>16</v>
      </c>
      <c r="C3" s="78" t="s">
        <v>73</v>
      </c>
      <c r="D3" s="17">
        <v>8.8000000000000007</v>
      </c>
      <c r="E3" s="18">
        <v>307072</v>
      </c>
      <c r="F3" s="18">
        <v>282541</v>
      </c>
      <c r="G3" s="18">
        <v>24531</v>
      </c>
      <c r="H3" s="18">
        <v>1</v>
      </c>
      <c r="I3" s="19" t="str">
        <f>IF(AND(C3=".",D3="."),H3,CONCATENATE("(",TEXT(C3,"#0.00"),",",TEXT(D3,"#0.00"),")"))</f>
        <v>(-inf,8.80)</v>
      </c>
      <c r="J3" s="19">
        <f>E3</f>
        <v>307072</v>
      </c>
      <c r="K3" s="19">
        <f t="shared" ref="K3:L18" si="0">F3</f>
        <v>282541</v>
      </c>
      <c r="L3" s="19">
        <f t="shared" si="0"/>
        <v>24531</v>
      </c>
      <c r="M3" s="20">
        <f t="shared" ref="M3:M66" si="1">E3/SUMIFS($E:$E,$B:$B,B3)</f>
        <v>0.82341047979899551</v>
      </c>
      <c r="N3" s="20">
        <f>G3/E3</f>
        <v>7.9886801792413503E-2</v>
      </c>
      <c r="O3" s="21">
        <f t="shared" ref="O3:O66" si="2">LN(G3*SUMIFS($F:$F,$B:$B,B3)/F3/SUMIFS($G:$G,$B:$B,B3))</f>
        <v>-0.37785890706765929</v>
      </c>
      <c r="P3" s="21">
        <f t="shared" ref="P3:P66" si="3">(G3/SUMIFS($G:$G,$B:$B,B3)-F3/SUMIFS($F:$F,$B:$B,B3))*O3</f>
        <v>0.10149630709643571</v>
      </c>
      <c r="Q3" s="22">
        <f t="shared" ref="Q3:Q66" si="4">IF(B3=B2,"",SUMIFS($P:$P,$B:$B,B3))</f>
        <v>0.4126708818228193</v>
      </c>
      <c r="R3" s="5">
        <f>IF(B3=B2,"",VLOOKUP(B3,'[1]07计算IV值'!A:D,4,FALSE))</f>
        <v>0.22212860500000001</v>
      </c>
      <c r="S3" s="6"/>
      <c r="T3" s="23" t="s">
        <v>16</v>
      </c>
      <c r="U3" s="8"/>
      <c r="V3" s="8"/>
      <c r="W3" s="8"/>
      <c r="X3" s="5"/>
      <c r="Y3" s="5"/>
      <c r="Z3" s="5"/>
      <c r="AA3" s="1"/>
      <c r="AB3" s="1"/>
    </row>
    <row r="4" spans="1:28">
      <c r="A4" s="15">
        <v>1</v>
      </c>
      <c r="B4" s="24" t="s">
        <v>16</v>
      </c>
      <c r="C4" s="25">
        <v>8.8000000000000007</v>
      </c>
      <c r="D4" s="25">
        <v>16.600000000000001</v>
      </c>
      <c r="E4" s="26">
        <v>46152</v>
      </c>
      <c r="F4" s="26">
        <v>35836</v>
      </c>
      <c r="G4" s="26">
        <v>10316</v>
      </c>
      <c r="H4" s="26">
        <v>2</v>
      </c>
      <c r="I4" s="27" t="str">
        <f>IF(AND(C4=".",D4="."),H4,CONCATENATE("[",TEXT(C4,"#0.00"),",",TEXT(D4,"#0.00"),")"))</f>
        <v>[8.80,16.60)</v>
      </c>
      <c r="J4" s="27">
        <f t="shared" ref="J4:L48" si="5">E4</f>
        <v>46152</v>
      </c>
      <c r="K4" s="27">
        <f t="shared" si="0"/>
        <v>35836</v>
      </c>
      <c r="L4" s="27">
        <f t="shared" si="0"/>
        <v>10316</v>
      </c>
      <c r="M4" s="28">
        <f t="shared" si="1"/>
        <v>0.1237561238526575</v>
      </c>
      <c r="N4" s="28">
        <f t="shared" ref="N4:N67" si="6">G4/E4</f>
        <v>0.22352227422430229</v>
      </c>
      <c r="O4" s="7">
        <f t="shared" si="2"/>
        <v>0.82077025516727786</v>
      </c>
      <c r="P4" s="7">
        <f t="shared" si="3"/>
        <v>0.11305590794596931</v>
      </c>
      <c r="Q4" s="29" t="str">
        <f t="shared" si="4"/>
        <v/>
      </c>
      <c r="R4" s="5" t="str">
        <f>IF(B4=B3,"",VLOOKUP(B4,'[1]07计算IV值'!A:D,4,FALSE))</f>
        <v/>
      </c>
      <c r="S4" s="30">
        <f>IF(AND(B4=B3,C4=D3),1,IF(B4&lt;&gt;B3,"",0))</f>
        <v>1</v>
      </c>
      <c r="T4" s="23" t="s">
        <v>17</v>
      </c>
      <c r="U4" s="31" t="s">
        <v>8</v>
      </c>
      <c r="V4" s="31" t="s">
        <v>9</v>
      </c>
      <c r="W4" s="31" t="s">
        <v>10</v>
      </c>
      <c r="X4" s="5"/>
      <c r="Y4" s="5"/>
      <c r="Z4" s="6"/>
      <c r="AA4" s="32"/>
      <c r="AB4" s="32"/>
    </row>
    <row r="5" spans="1:28">
      <c r="A5" s="15">
        <v>1</v>
      </c>
      <c r="B5" s="24" t="s">
        <v>16</v>
      </c>
      <c r="C5" s="25">
        <v>16.600000000000001</v>
      </c>
      <c r="D5" s="25">
        <v>24.4</v>
      </c>
      <c r="E5" s="26">
        <v>13083</v>
      </c>
      <c r="F5" s="26">
        <v>8744</v>
      </c>
      <c r="G5" s="26">
        <v>4339</v>
      </c>
      <c r="H5" s="26">
        <v>3</v>
      </c>
      <c r="I5" s="27" t="str">
        <f t="shared" ref="I5:I11" si="7">IF(AND(C5=".",D5="."),H5,CONCATENATE("[",TEXT(C5,"#0.00"),",",TEXT(D5,"#0.00"),")"))</f>
        <v>[16.60,24.40)</v>
      </c>
      <c r="J5" s="27">
        <f t="shared" si="5"/>
        <v>13083</v>
      </c>
      <c r="K5" s="27">
        <f t="shared" si="0"/>
        <v>8744</v>
      </c>
      <c r="L5" s="27">
        <f t="shared" si="0"/>
        <v>4339</v>
      </c>
      <c r="M5" s="28">
        <f t="shared" si="1"/>
        <v>3.5081932925210564E-2</v>
      </c>
      <c r="N5" s="28">
        <f t="shared" si="6"/>
        <v>0.33165176182832684</v>
      </c>
      <c r="O5" s="7">
        <f t="shared" si="2"/>
        <v>1.3653032978254878</v>
      </c>
      <c r="P5" s="7">
        <f t="shared" si="3"/>
        <v>0.10520643989315023</v>
      </c>
      <c r="Q5" s="29" t="str">
        <f t="shared" si="4"/>
        <v/>
      </c>
      <c r="R5" s="5" t="str">
        <f>IF(B5=B4,"",VLOOKUP(B5,'[1]07计算IV值'!A:D,4,FALSE))</f>
        <v/>
      </c>
      <c r="S5" s="30">
        <f t="shared" ref="S5:S68" si="8">IF(AND(B5=B4,C5=D4),1,IF(B5&lt;&gt;B4,"",0))</f>
        <v>1</v>
      </c>
      <c r="T5" s="23" t="s">
        <v>21</v>
      </c>
      <c r="U5" s="33" t="str">
        <f ca="1">IF(SUMIFS($A:$A,$B:$B,$U$2)&gt;=(ROW()-4),OFFSET($I$2,MATCH($U$2,$B$3:$B$97,0)+ROW()-5,COLUMN()-21),#N/A)</f>
        <v>(-inf,0.20)&amp;NA</v>
      </c>
      <c r="V5" s="34">
        <f t="shared" ref="V5:W9" ca="1" si="9">IF(SUMIFS($A:$A,$B:$B,$U$2)&gt;=(ROW()-4),OFFSET($I$2,MATCH($U$2,$B$3:$B$97,0)+ROW()-5,COLUMN()-18),#N/A)</f>
        <v>0.60532758421889543</v>
      </c>
      <c r="W5" s="35">
        <f t="shared" ca="1" si="9"/>
        <v>7.1794031265642794E-2</v>
      </c>
      <c r="X5" s="5"/>
      <c r="Y5" s="6"/>
      <c r="Z5" s="6"/>
      <c r="AA5" s="32"/>
      <c r="AB5" s="32"/>
    </row>
    <row r="6" spans="1:28">
      <c r="A6" s="15">
        <v>1</v>
      </c>
      <c r="B6" s="24" t="s">
        <v>16</v>
      </c>
      <c r="C6" s="25">
        <v>24.4</v>
      </c>
      <c r="D6" s="25">
        <v>32.200000000000003</v>
      </c>
      <c r="E6" s="26">
        <v>4313</v>
      </c>
      <c r="F6" s="26">
        <v>2582</v>
      </c>
      <c r="G6" s="26">
        <v>1731</v>
      </c>
      <c r="H6" s="26">
        <v>4</v>
      </c>
      <c r="I6" s="27" t="str">
        <f t="shared" si="7"/>
        <v>[24.40,32.20)</v>
      </c>
      <c r="J6" s="27">
        <f t="shared" si="5"/>
        <v>4313</v>
      </c>
      <c r="K6" s="27">
        <f t="shared" si="0"/>
        <v>2582</v>
      </c>
      <c r="L6" s="27">
        <f t="shared" si="0"/>
        <v>1731</v>
      </c>
      <c r="M6" s="28">
        <f t="shared" si="1"/>
        <v>1.1565266124469399E-2</v>
      </c>
      <c r="N6" s="28">
        <f t="shared" si="6"/>
        <v>0.40134477162068166</v>
      </c>
      <c r="O6" s="7">
        <f t="shared" si="2"/>
        <v>1.6661621256531329</v>
      </c>
      <c r="P6" s="7">
        <f t="shared" si="3"/>
        <v>5.5782094488982588E-2</v>
      </c>
      <c r="Q6" s="29" t="str">
        <f t="shared" si="4"/>
        <v/>
      </c>
      <c r="R6" s="5" t="str">
        <f>IF(B6=B5,"",VLOOKUP(B6,'[1]07计算IV值'!A:D,4,FALSE))</f>
        <v/>
      </c>
      <c r="S6" s="30">
        <f t="shared" si="8"/>
        <v>1</v>
      </c>
      <c r="T6" s="23" t="s">
        <v>22</v>
      </c>
      <c r="U6" s="36" t="str">
        <f ca="1">IF(SUMIFS($A:$A,$B:$B,$U$2)&gt;=(ROW()-4),OFFSET($I$2,MATCH($U$2,$B$3:$B$97,0)+ROW()-5,COLUMN()-21),#N/A)</f>
        <v>[0.20,0.40)</v>
      </c>
      <c r="V6" s="37">
        <f t="shared" ca="1" si="9"/>
        <v>0.16016003131980253</v>
      </c>
      <c r="W6" s="38">
        <f t="shared" ca="1" si="9"/>
        <v>0.11460286632735066</v>
      </c>
      <c r="X6" s="5"/>
      <c r="Y6" s="5"/>
      <c r="Z6" s="6"/>
      <c r="AA6" s="32"/>
      <c r="AB6" s="32"/>
    </row>
    <row r="7" spans="1:28">
      <c r="A7" s="15">
        <v>1</v>
      </c>
      <c r="B7" s="24" t="s">
        <v>16</v>
      </c>
      <c r="C7" s="25">
        <v>32.200000000000003</v>
      </c>
      <c r="D7" s="79" t="s">
        <v>74</v>
      </c>
      <c r="E7" s="26">
        <v>2307</v>
      </c>
      <c r="F7" s="26">
        <v>1291</v>
      </c>
      <c r="G7" s="26">
        <v>1016</v>
      </c>
      <c r="H7" s="39">
        <v>5</v>
      </c>
      <c r="I7" s="27" t="str">
        <f>CONCATENATE(IF(AND(C7=".",D7="."),H7,CONCATENATE("[",TEXT(C7,"#0.00"),",",TEXT(D7,"#0.00"),")")),"&amp;NA")</f>
        <v>[32.20,+inf)&amp;NA</v>
      </c>
      <c r="J7" s="27">
        <f t="shared" si="5"/>
        <v>2307</v>
      </c>
      <c r="K7" s="27">
        <f t="shared" si="0"/>
        <v>1291</v>
      </c>
      <c r="L7" s="27">
        <f t="shared" si="0"/>
        <v>1016</v>
      </c>
      <c r="M7" s="28">
        <f t="shared" si="1"/>
        <v>6.1861972986670313E-3</v>
      </c>
      <c r="N7" s="28">
        <f t="shared" si="6"/>
        <v>0.44039878630255741</v>
      </c>
      <c r="O7" s="7">
        <f t="shared" si="2"/>
        <v>1.8264833791752964</v>
      </c>
      <c r="P7" s="7">
        <f t="shared" si="3"/>
        <v>3.7130132398281501E-2</v>
      </c>
      <c r="Q7" s="29" t="str">
        <f t="shared" si="4"/>
        <v/>
      </c>
      <c r="R7" s="5" t="str">
        <f>IF(B7=B6,"",VLOOKUP(B7,'[1]07计算IV值'!A:D,4,FALSE))</f>
        <v/>
      </c>
      <c r="S7" s="30">
        <f t="shared" si="8"/>
        <v>1</v>
      </c>
      <c r="T7" s="23" t="s">
        <v>23</v>
      </c>
      <c r="U7" s="36" t="str">
        <f ca="1">IF(SUMIFS($A:$A,$B:$B,$U$2)&gt;=(ROW()-4),OFFSET($I$2,MATCH($U$2,$B$3:$B$97,0)+ROW()-5,COLUMN()-21),#N/A)</f>
        <v>[0.40,0.60)</v>
      </c>
      <c r="V7" s="37">
        <f t="shared" ca="1" si="9"/>
        <v>0.13619823718851143</v>
      </c>
      <c r="W7" s="38">
        <f t="shared" ca="1" si="9"/>
        <v>0.16421877461017484</v>
      </c>
      <c r="X7" s="5"/>
      <c r="Y7" s="5"/>
      <c r="Z7" s="6"/>
      <c r="AA7" s="32"/>
      <c r="AB7" s="32"/>
    </row>
    <row r="8" spans="1:28">
      <c r="A8" s="15">
        <v>1</v>
      </c>
      <c r="B8" s="40" t="s">
        <v>17</v>
      </c>
      <c r="C8" s="78" t="s">
        <v>73</v>
      </c>
      <c r="D8" s="41">
        <v>0.2</v>
      </c>
      <c r="E8" s="42">
        <v>225743</v>
      </c>
      <c r="F8" s="42">
        <v>209536</v>
      </c>
      <c r="G8" s="42">
        <v>16207</v>
      </c>
      <c r="H8" s="53">
        <v>1</v>
      </c>
      <c r="I8" s="27" t="str">
        <f>CONCATENATE(IF(AND(C8=".",D8="."),H8,CONCATENATE("(",TEXT(C8,"#0.00"),",",TEXT(D8,"#0.00"),")")),"&amp;NA")</f>
        <v>(-inf,0.20)&amp;NA</v>
      </c>
      <c r="J8" s="43">
        <f t="shared" si="5"/>
        <v>225743</v>
      </c>
      <c r="K8" s="43">
        <f t="shared" si="0"/>
        <v>209536</v>
      </c>
      <c r="L8" s="43">
        <f t="shared" si="0"/>
        <v>16207</v>
      </c>
      <c r="M8" s="44">
        <f t="shared" si="1"/>
        <v>0.60532758421889543</v>
      </c>
      <c r="N8" s="44">
        <f t="shared" si="6"/>
        <v>7.1794031265642794E-2</v>
      </c>
      <c r="O8" s="45">
        <f t="shared" si="2"/>
        <v>-0.4934251727491209</v>
      </c>
      <c r="P8" s="45">
        <f t="shared" si="3"/>
        <v>0.12165557614182834</v>
      </c>
      <c r="Q8" s="46">
        <f t="shared" si="4"/>
        <v>0.3605673188499684</v>
      </c>
      <c r="R8" s="5">
        <f>IF(B8=B7,"",VLOOKUP(B8,'[1]07计算IV值'!A:D,4,FALSE))</f>
        <v>0.35361352089999998</v>
      </c>
      <c r="S8" s="30" t="str">
        <f t="shared" si="8"/>
        <v/>
      </c>
      <c r="T8" s="23" t="s">
        <v>25</v>
      </c>
      <c r="U8" s="36" t="str">
        <f ca="1">IF(SUMIFS($A:$A,$B:$B,$U$2)&gt;=(ROW()-4),OFFSET($I$2,MATCH($U$2,$B$3:$B$97,0)+ROW()-5,COLUMN()-21),#N/A)</f>
        <v>[0.60,0.70)</v>
      </c>
      <c r="V8" s="37">
        <f t="shared" ca="1" si="9"/>
        <v>5.0723063763149355E-2</v>
      </c>
      <c r="W8" s="38">
        <f t="shared" ca="1" si="9"/>
        <v>0.24360329879467119</v>
      </c>
      <c r="X8" s="5"/>
      <c r="Y8" s="5"/>
      <c r="Z8" s="6"/>
      <c r="AA8" s="32"/>
      <c r="AB8" s="32"/>
    </row>
    <row r="9" spans="1:28">
      <c r="A9" s="15">
        <v>1</v>
      </c>
      <c r="B9" s="24" t="s">
        <v>17</v>
      </c>
      <c r="C9" s="25">
        <v>0.2</v>
      </c>
      <c r="D9" s="25">
        <v>0.4</v>
      </c>
      <c r="E9" s="26">
        <v>59728</v>
      </c>
      <c r="F9" s="26">
        <v>52883</v>
      </c>
      <c r="G9" s="26">
        <v>6845</v>
      </c>
      <c r="H9" s="26">
        <v>2</v>
      </c>
      <c r="I9" s="27" t="str">
        <f t="shared" si="7"/>
        <v>[0.20,0.40)</v>
      </c>
      <c r="J9" s="27">
        <f t="shared" si="5"/>
        <v>59728</v>
      </c>
      <c r="K9" s="27">
        <f t="shared" si="0"/>
        <v>52883</v>
      </c>
      <c r="L9" s="27">
        <f t="shared" si="0"/>
        <v>6845</v>
      </c>
      <c r="M9" s="28">
        <f t="shared" si="1"/>
        <v>0.16016003131980253</v>
      </c>
      <c r="N9" s="28">
        <f t="shared" si="6"/>
        <v>0.11460286632735066</v>
      </c>
      <c r="O9" s="7">
        <f t="shared" si="2"/>
        <v>2.1463674465801569E-2</v>
      </c>
      <c r="P9" s="7">
        <f t="shared" si="3"/>
        <v>7.4400049216919934E-5</v>
      </c>
      <c r="Q9" s="29" t="str">
        <f t="shared" si="4"/>
        <v/>
      </c>
      <c r="R9" s="5" t="str">
        <f>IF(B9=B8,"",VLOOKUP(B9,'[1]07计算IV值'!A:D,4,FALSE))</f>
        <v/>
      </c>
      <c r="S9" s="30">
        <f t="shared" si="8"/>
        <v>1</v>
      </c>
      <c r="T9" s="23" t="s">
        <v>26</v>
      </c>
      <c r="U9" s="47" t="str">
        <f ca="1">IF(SUMIFS($A:$A,$B:$B,$U$2)&gt;=(ROW()-4),OFFSET($I$2,MATCH($U$2,$B$3:$B$97,0)+ROW()-5,COLUMN()-21),#N/A)</f>
        <v>[0.70,+inf)</v>
      </c>
      <c r="V9" s="48">
        <f t="shared" ca="1" si="9"/>
        <v>4.7591083509641294E-2</v>
      </c>
      <c r="W9" s="49">
        <f t="shared" ca="1" si="9"/>
        <v>0.33423484336263243</v>
      </c>
      <c r="X9" s="5"/>
      <c r="Y9" s="5"/>
      <c r="Z9" s="6"/>
      <c r="AA9" s="32"/>
      <c r="AB9" s="32"/>
    </row>
    <row r="10" spans="1:28">
      <c r="A10" s="15">
        <v>1</v>
      </c>
      <c r="B10" s="24" t="s">
        <v>17</v>
      </c>
      <c r="C10" s="25">
        <v>0.4</v>
      </c>
      <c r="D10" s="25">
        <v>0.6</v>
      </c>
      <c r="E10" s="26">
        <v>50792</v>
      </c>
      <c r="F10" s="26">
        <v>42451</v>
      </c>
      <c r="G10" s="26">
        <v>8341</v>
      </c>
      <c r="H10" s="26">
        <v>3</v>
      </c>
      <c r="I10" s="27" t="str">
        <f t="shared" si="7"/>
        <v>[0.40,0.60)</v>
      </c>
      <c r="J10" s="27">
        <f t="shared" si="5"/>
        <v>50792</v>
      </c>
      <c r="K10" s="27">
        <f t="shared" si="0"/>
        <v>42451</v>
      </c>
      <c r="L10" s="27">
        <f t="shared" si="0"/>
        <v>8341</v>
      </c>
      <c r="M10" s="28">
        <f t="shared" si="1"/>
        <v>0.13619823718851143</v>
      </c>
      <c r="N10" s="28">
        <f t="shared" si="6"/>
        <v>0.16421877461017484</v>
      </c>
      <c r="O10" s="7">
        <f t="shared" si="2"/>
        <v>0.43885978553706417</v>
      </c>
      <c r="P10" s="7">
        <f t="shared" si="3"/>
        <v>3.1009600226867984E-2</v>
      </c>
      <c r="Q10" s="29" t="str">
        <f t="shared" si="4"/>
        <v/>
      </c>
      <c r="R10" s="5" t="str">
        <f>IF(B10=B9,"",VLOOKUP(B10,'[1]07计算IV值'!A:D,4,FALSE))</f>
        <v/>
      </c>
      <c r="S10" s="30">
        <f t="shared" si="8"/>
        <v>1</v>
      </c>
      <c r="T10" s="23" t="s">
        <v>27</v>
      </c>
      <c r="U10" s="8"/>
      <c r="V10" s="8"/>
      <c r="W10" s="8"/>
      <c r="X10" s="5"/>
      <c r="Y10" s="5"/>
      <c r="Z10" s="5"/>
      <c r="AA10" s="1"/>
      <c r="AB10" s="1"/>
    </row>
    <row r="11" spans="1:28">
      <c r="A11" s="15">
        <v>1</v>
      </c>
      <c r="B11" s="24" t="s">
        <v>17</v>
      </c>
      <c r="C11" s="25">
        <v>0.6</v>
      </c>
      <c r="D11" s="25">
        <v>0.7</v>
      </c>
      <c r="E11" s="26">
        <v>18916</v>
      </c>
      <c r="F11" s="26">
        <v>14308</v>
      </c>
      <c r="G11" s="26">
        <v>4608</v>
      </c>
      <c r="H11" s="26">
        <v>4</v>
      </c>
      <c r="I11" s="27" t="str">
        <f t="shared" si="7"/>
        <v>[0.60,0.70)</v>
      </c>
      <c r="J11" s="27">
        <f t="shared" si="5"/>
        <v>18916</v>
      </c>
      <c r="K11" s="27">
        <f t="shared" si="0"/>
        <v>14308</v>
      </c>
      <c r="L11" s="27">
        <f t="shared" si="0"/>
        <v>4608</v>
      </c>
      <c r="M11" s="28">
        <f t="shared" si="1"/>
        <v>5.0723063763149355E-2</v>
      </c>
      <c r="N11" s="28">
        <f t="shared" si="6"/>
        <v>0.24360329879467119</v>
      </c>
      <c r="O11" s="7">
        <f t="shared" si="2"/>
        <v>0.93300224388033026</v>
      </c>
      <c r="P11" s="7">
        <f t="shared" si="3"/>
        <v>6.2195997191537879E-2</v>
      </c>
      <c r="Q11" s="29" t="str">
        <f t="shared" si="4"/>
        <v/>
      </c>
      <c r="R11" s="5" t="str">
        <f>IF(B11=B10,"",VLOOKUP(B11,'[1]07计算IV值'!A:D,4,FALSE))</f>
        <v/>
      </c>
      <c r="S11" s="30">
        <f t="shared" si="8"/>
        <v>1</v>
      </c>
      <c r="T11" s="23" t="s">
        <v>28</v>
      </c>
      <c r="U11" s="8"/>
      <c r="V11" s="8"/>
      <c r="W11" s="8"/>
      <c r="X11" s="5"/>
      <c r="Y11" s="5"/>
      <c r="Z11" s="5"/>
      <c r="AA11" s="1"/>
      <c r="AB11" s="1"/>
    </row>
    <row r="12" spans="1:28">
      <c r="A12" s="15">
        <v>1</v>
      </c>
      <c r="B12" s="50" t="s">
        <v>17</v>
      </c>
      <c r="C12" s="51">
        <v>0.7</v>
      </c>
      <c r="D12" s="79" t="s">
        <v>74</v>
      </c>
      <c r="E12" s="52">
        <v>17748</v>
      </c>
      <c r="F12" s="52">
        <v>11816</v>
      </c>
      <c r="G12" s="52">
        <v>5932</v>
      </c>
      <c r="H12" s="52">
        <v>5</v>
      </c>
      <c r="I12" s="27" t="str">
        <f>IF(AND(C12=".",D12="."),H12,CONCATENATE("[",TEXT(C12,"#0.00"),",",TEXT(D12,"#0.00"),")"))</f>
        <v>[0.70,+inf)</v>
      </c>
      <c r="J12" s="54">
        <f t="shared" si="5"/>
        <v>17748</v>
      </c>
      <c r="K12" s="54">
        <f t="shared" si="0"/>
        <v>11816</v>
      </c>
      <c r="L12" s="54">
        <f t="shared" si="0"/>
        <v>5932</v>
      </c>
      <c r="M12" s="55">
        <f t="shared" si="1"/>
        <v>4.7591083509641294E-2</v>
      </c>
      <c r="N12" s="55">
        <f t="shared" si="6"/>
        <v>0.33423484336263243</v>
      </c>
      <c r="O12" s="56">
        <f t="shared" si="2"/>
        <v>1.3769340209301184</v>
      </c>
      <c r="P12" s="56">
        <f t="shared" si="3"/>
        <v>0.14563174524051728</v>
      </c>
      <c r="Q12" s="57" t="str">
        <f t="shared" si="4"/>
        <v/>
      </c>
      <c r="R12" s="5" t="str">
        <f>IF(B12=B11,"",VLOOKUP(B12,'[1]07计算IV值'!A:D,4,FALSE))</f>
        <v/>
      </c>
      <c r="S12" s="30">
        <f t="shared" si="8"/>
        <v>1</v>
      </c>
      <c r="T12" s="23" t="s">
        <v>29</v>
      </c>
      <c r="U12" s="8"/>
      <c r="V12" s="8"/>
      <c r="W12" s="8"/>
      <c r="X12" s="5"/>
      <c r="Y12" s="5"/>
      <c r="Z12" s="5"/>
      <c r="AA12" s="1"/>
      <c r="AB12" s="1"/>
    </row>
    <row r="13" spans="1:28">
      <c r="A13" s="15">
        <v>1</v>
      </c>
      <c r="B13" s="24" t="s">
        <v>21</v>
      </c>
      <c r="C13" s="25" t="s">
        <v>24</v>
      </c>
      <c r="D13" s="25" t="s">
        <v>24</v>
      </c>
      <c r="E13" s="26">
        <v>23177</v>
      </c>
      <c r="F13" s="26">
        <v>19762</v>
      </c>
      <c r="G13" s="26">
        <v>3415</v>
      </c>
      <c r="H13" s="39">
        <v>1</v>
      </c>
      <c r="I13" s="58">
        <f t="shared" ref="I13:I76" si="10">IF(AND(C13=".",D13="."),H13,CONCATENATE("(",TEXT(C13,"#0.00"),",",TEXT(D13,"#0.00"),"]"))</f>
        <v>1</v>
      </c>
      <c r="J13" s="27">
        <f t="shared" si="5"/>
        <v>23177</v>
      </c>
      <c r="K13" s="27">
        <f t="shared" si="0"/>
        <v>19762</v>
      </c>
      <c r="L13" s="27">
        <f t="shared" si="0"/>
        <v>3415</v>
      </c>
      <c r="M13" s="28">
        <f t="shared" si="1"/>
        <v>6.2148892410579012E-2</v>
      </c>
      <c r="N13" s="28">
        <f t="shared" si="6"/>
        <v>0.14734435000215731</v>
      </c>
      <c r="O13" s="7">
        <f t="shared" si="2"/>
        <v>0.31044373313349388</v>
      </c>
      <c r="P13" s="7">
        <f t="shared" si="3"/>
        <v>6.747317383932556E-3</v>
      </c>
      <c r="Q13" s="29">
        <f t="shared" si="4"/>
        <v>1.9073335671890991E-2</v>
      </c>
      <c r="R13" s="5">
        <f>IF(B13=B12,"",VLOOKUP(B13,'[1]07计算IV值'!A:D,4,FALSE))</f>
        <v>1.7762838999999999E-2</v>
      </c>
      <c r="S13" s="30" t="str">
        <f t="shared" si="8"/>
        <v/>
      </c>
      <c r="T13" s="23" t="s">
        <v>30</v>
      </c>
      <c r="U13" s="8"/>
      <c r="V13" s="8"/>
      <c r="W13" s="8"/>
      <c r="X13" s="5"/>
      <c r="Y13" s="5"/>
      <c r="Z13" s="5"/>
      <c r="AA13" s="1"/>
      <c r="AB13" s="1"/>
    </row>
    <row r="14" spans="1:28">
      <c r="A14" s="15">
        <v>1</v>
      </c>
      <c r="B14" s="24" t="s">
        <v>21</v>
      </c>
      <c r="C14" s="25" t="s">
        <v>24</v>
      </c>
      <c r="D14" s="25" t="s">
        <v>24</v>
      </c>
      <c r="E14" s="26">
        <v>125252</v>
      </c>
      <c r="F14" s="26">
        <v>111393</v>
      </c>
      <c r="G14" s="26">
        <v>13859</v>
      </c>
      <c r="H14" s="26">
        <v>2</v>
      </c>
      <c r="I14" s="58">
        <f t="shared" si="10"/>
        <v>2</v>
      </c>
      <c r="J14" s="27">
        <f t="shared" si="5"/>
        <v>125252</v>
      </c>
      <c r="K14" s="27">
        <f t="shared" si="0"/>
        <v>111393</v>
      </c>
      <c r="L14" s="27">
        <f t="shared" si="0"/>
        <v>13859</v>
      </c>
      <c r="M14" s="28">
        <f t="shared" si="1"/>
        <v>0.3358619783496502</v>
      </c>
      <c r="N14" s="28">
        <f t="shared" si="6"/>
        <v>0.11064893175358477</v>
      </c>
      <c r="O14" s="7">
        <f t="shared" si="2"/>
        <v>-1.8102505923927661E-2</v>
      </c>
      <c r="P14" s="7">
        <f t="shared" si="3"/>
        <v>1.0929245873869239E-4</v>
      </c>
      <c r="Q14" s="29" t="str">
        <f t="shared" si="4"/>
        <v/>
      </c>
      <c r="R14" s="5" t="str">
        <f>IF(B14=B13,"",VLOOKUP(B14,'[1]07计算IV值'!A:D,4,FALSE))</f>
        <v/>
      </c>
      <c r="S14" s="30">
        <f t="shared" si="8"/>
        <v>1</v>
      </c>
      <c r="T14" s="23" t="s">
        <v>31</v>
      </c>
      <c r="U14" s="8"/>
      <c r="V14" s="8"/>
      <c r="W14" s="8"/>
      <c r="X14" s="5"/>
      <c r="Y14" s="5"/>
      <c r="Z14" s="5"/>
      <c r="AA14" s="1"/>
      <c r="AB14" s="1"/>
    </row>
    <row r="15" spans="1:28">
      <c r="A15" s="15">
        <v>1</v>
      </c>
      <c r="B15" s="24" t="s">
        <v>21</v>
      </c>
      <c r="C15" s="25" t="s">
        <v>24</v>
      </c>
      <c r="D15" s="25" t="s">
        <v>24</v>
      </c>
      <c r="E15" s="26">
        <v>47821</v>
      </c>
      <c r="F15" s="26">
        <v>43502</v>
      </c>
      <c r="G15" s="26">
        <v>4319</v>
      </c>
      <c r="H15" s="26">
        <v>3</v>
      </c>
      <c r="I15" s="58">
        <f t="shared" si="10"/>
        <v>3</v>
      </c>
      <c r="J15" s="27">
        <f t="shared" si="5"/>
        <v>47821</v>
      </c>
      <c r="K15" s="27">
        <f t="shared" si="0"/>
        <v>43502</v>
      </c>
      <c r="L15" s="27">
        <f t="shared" si="0"/>
        <v>4319</v>
      </c>
      <c r="M15" s="28">
        <f t="shared" si="1"/>
        <v>0.12823153056764461</v>
      </c>
      <c r="N15" s="28">
        <f t="shared" si="6"/>
        <v>9.0315969971351495E-2</v>
      </c>
      <c r="O15" s="7">
        <f t="shared" si="2"/>
        <v>-0.24375587818714659</v>
      </c>
      <c r="P15" s="7">
        <f t="shared" si="3"/>
        <v>6.9301563811763516E-3</v>
      </c>
      <c r="Q15" s="29" t="str">
        <f t="shared" si="4"/>
        <v/>
      </c>
      <c r="R15" s="5" t="str">
        <f>IF(B15=B14,"",VLOOKUP(B15,'[1]07计算IV值'!A:D,4,FALSE))</f>
        <v/>
      </c>
      <c r="S15" s="30">
        <f t="shared" si="8"/>
        <v>1</v>
      </c>
      <c r="T15" s="23" t="s">
        <v>32</v>
      </c>
      <c r="U15" s="8"/>
      <c r="V15" s="8"/>
      <c r="W15" s="8"/>
      <c r="X15" s="5"/>
      <c r="Y15" s="5"/>
      <c r="Z15" s="5"/>
      <c r="AA15" s="1"/>
      <c r="AB15" s="1"/>
    </row>
    <row r="16" spans="1:28">
      <c r="A16" s="15">
        <v>1</v>
      </c>
      <c r="B16" s="24" t="s">
        <v>21</v>
      </c>
      <c r="C16" s="25" t="s">
        <v>24</v>
      </c>
      <c r="D16" s="25" t="s">
        <v>24</v>
      </c>
      <c r="E16" s="26">
        <v>106724</v>
      </c>
      <c r="F16" s="26">
        <v>93551</v>
      </c>
      <c r="G16" s="26">
        <v>13173</v>
      </c>
      <c r="H16" s="26">
        <v>4</v>
      </c>
      <c r="I16" s="58">
        <f t="shared" si="10"/>
        <v>4</v>
      </c>
      <c r="J16" s="27">
        <f t="shared" si="5"/>
        <v>106724</v>
      </c>
      <c r="K16" s="27">
        <f t="shared" si="0"/>
        <v>93551</v>
      </c>
      <c r="L16" s="27">
        <f t="shared" si="0"/>
        <v>13173</v>
      </c>
      <c r="M16" s="28">
        <f t="shared" si="1"/>
        <v>0.28617933268441276</v>
      </c>
      <c r="N16" s="28">
        <f t="shared" si="6"/>
        <v>0.12343053108953937</v>
      </c>
      <c r="O16" s="7">
        <f t="shared" si="2"/>
        <v>0.10568967999736394</v>
      </c>
      <c r="P16" s="7">
        <f t="shared" si="3"/>
        <v>3.3300121331222053E-3</v>
      </c>
      <c r="Q16" s="29" t="str">
        <f t="shared" si="4"/>
        <v/>
      </c>
      <c r="R16" s="5" t="str">
        <f>IF(B16=B15,"",VLOOKUP(B16,'[1]07计算IV值'!A:D,4,FALSE))</f>
        <v/>
      </c>
      <c r="S16" s="30">
        <f t="shared" si="8"/>
        <v>1</v>
      </c>
      <c r="T16" s="23" t="s">
        <v>33</v>
      </c>
      <c r="U16" s="8"/>
      <c r="V16" s="8"/>
      <c r="W16" s="8"/>
      <c r="X16" s="5"/>
      <c r="Y16" s="5"/>
      <c r="Z16" s="5"/>
      <c r="AA16" s="1"/>
      <c r="AB16" s="1"/>
    </row>
    <row r="17" spans="1:28">
      <c r="A17" s="15">
        <v>1</v>
      </c>
      <c r="B17" s="24" t="s">
        <v>21</v>
      </c>
      <c r="C17" s="25" t="s">
        <v>24</v>
      </c>
      <c r="D17" s="25" t="s">
        <v>24</v>
      </c>
      <c r="E17" s="26">
        <v>69953</v>
      </c>
      <c r="F17" s="26">
        <v>62786</v>
      </c>
      <c r="G17" s="26">
        <v>7167</v>
      </c>
      <c r="H17" s="26">
        <v>5</v>
      </c>
      <c r="I17" s="58">
        <f t="shared" si="10"/>
        <v>5</v>
      </c>
      <c r="J17" s="27">
        <f t="shared" si="5"/>
        <v>69953</v>
      </c>
      <c r="K17" s="27">
        <f t="shared" si="0"/>
        <v>62786</v>
      </c>
      <c r="L17" s="27">
        <f t="shared" si="0"/>
        <v>7167</v>
      </c>
      <c r="M17" s="28">
        <f t="shared" si="1"/>
        <v>0.18757826598771341</v>
      </c>
      <c r="N17" s="28">
        <f t="shared" si="6"/>
        <v>0.10245450516775549</v>
      </c>
      <c r="O17" s="7">
        <f t="shared" si="2"/>
        <v>-0.10421781978998156</v>
      </c>
      <c r="P17" s="7">
        <f t="shared" si="3"/>
        <v>1.9565573149211875E-3</v>
      </c>
      <c r="Q17" s="29" t="str">
        <f t="shared" si="4"/>
        <v/>
      </c>
      <c r="R17" s="5" t="str">
        <f>IF(B17=B16,"",VLOOKUP(B17,'[1]07计算IV值'!A:D,4,FALSE))</f>
        <v/>
      </c>
      <c r="S17" s="30">
        <f t="shared" si="8"/>
        <v>1</v>
      </c>
      <c r="T17" s="23" t="s">
        <v>34</v>
      </c>
      <c r="U17" s="8"/>
      <c r="V17" s="8"/>
      <c r="W17" s="8"/>
      <c r="X17" s="5"/>
      <c r="Y17" s="5"/>
      <c r="Z17" s="5"/>
      <c r="AA17" s="1"/>
      <c r="AB17" s="1"/>
    </row>
    <row r="18" spans="1:28">
      <c r="A18" s="15">
        <v>1</v>
      </c>
      <c r="B18" s="40" t="s">
        <v>22</v>
      </c>
      <c r="C18" s="78" t="s">
        <v>73</v>
      </c>
      <c r="D18" s="41">
        <v>0.45</v>
      </c>
      <c r="E18" s="42">
        <v>295484</v>
      </c>
      <c r="F18" s="42">
        <v>269995</v>
      </c>
      <c r="G18" s="42">
        <v>25489</v>
      </c>
      <c r="H18" s="42">
        <v>1</v>
      </c>
      <c r="I18" s="43" t="str">
        <f>IF(AND(C18=".",D18="."),H18,CONCATENATE("(",TEXT(C18,"#0.00"),",",TEXT(D18,"#0.00"),")"))</f>
        <v>(-inf,0.45)</v>
      </c>
      <c r="J18" s="43">
        <f t="shared" si="5"/>
        <v>295484</v>
      </c>
      <c r="K18" s="43">
        <f t="shared" si="0"/>
        <v>269995</v>
      </c>
      <c r="L18" s="43">
        <f t="shared" si="0"/>
        <v>25489</v>
      </c>
      <c r="M18" s="44">
        <f t="shared" si="1"/>
        <v>0.79233737433867757</v>
      </c>
      <c r="N18" s="44">
        <f t="shared" si="6"/>
        <v>8.6261861894383451E-2</v>
      </c>
      <c r="O18" s="45">
        <f t="shared" si="2"/>
        <v>-0.29412931187741759</v>
      </c>
      <c r="P18" s="45">
        <f t="shared" si="3"/>
        <v>6.1137433897201506E-2</v>
      </c>
      <c r="Q18" s="46">
        <f t="shared" si="4"/>
        <v>0.22872840021292867</v>
      </c>
      <c r="R18" s="5">
        <f>IF(B18=B17,"",VLOOKUP(B18,'[1]07计算IV值'!A:D,4,FALSE))</f>
        <v>0.22877060909999999</v>
      </c>
      <c r="S18" s="30" t="str">
        <f t="shared" si="8"/>
        <v/>
      </c>
      <c r="T18" s="23" t="s">
        <v>35</v>
      </c>
      <c r="U18" s="8"/>
      <c r="V18" s="8"/>
      <c r="W18" s="8"/>
      <c r="X18" s="5"/>
      <c r="Y18" s="5"/>
      <c r="Z18" s="5"/>
      <c r="AA18" s="1"/>
      <c r="AB18" s="1"/>
    </row>
    <row r="19" spans="1:28">
      <c r="A19" s="15">
        <v>1</v>
      </c>
      <c r="B19" s="24" t="s">
        <v>22</v>
      </c>
      <c r="C19" s="25">
        <v>0.45</v>
      </c>
      <c r="D19" s="25">
        <v>1.35</v>
      </c>
      <c r="E19" s="26">
        <v>32147</v>
      </c>
      <c r="F19" s="26">
        <v>26533</v>
      </c>
      <c r="G19" s="26">
        <v>5614</v>
      </c>
      <c r="H19" s="26">
        <v>2</v>
      </c>
      <c r="I19" s="27" t="str">
        <f>IF(AND(C19=".",D19="."),H19,CONCATENATE("[",TEXT(C19,"#0.00"),",",TEXT(D19,"#0.00"),")"))</f>
        <v>[0.45,1.35)</v>
      </c>
      <c r="J19" s="27">
        <f t="shared" si="5"/>
        <v>32147</v>
      </c>
      <c r="K19" s="27">
        <f t="shared" si="5"/>
        <v>26533</v>
      </c>
      <c r="L19" s="27">
        <f t="shared" si="5"/>
        <v>5614</v>
      </c>
      <c r="M19" s="28">
        <f t="shared" si="1"/>
        <v>8.6201857199934576E-2</v>
      </c>
      <c r="N19" s="28">
        <f t="shared" si="6"/>
        <v>0.17463526923196565</v>
      </c>
      <c r="O19" s="7">
        <f t="shared" si="2"/>
        <v>0.51290137853395779</v>
      </c>
      <c r="P19" s="7">
        <f t="shared" si="3"/>
        <v>2.7552376611364459E-2</v>
      </c>
      <c r="Q19" s="29" t="str">
        <f t="shared" si="4"/>
        <v/>
      </c>
      <c r="R19" s="5" t="str">
        <f>IF(B19=B18,"",VLOOKUP(B19,'[1]07计算IV值'!A:D,4,FALSE))</f>
        <v/>
      </c>
      <c r="S19" s="30">
        <f t="shared" si="8"/>
        <v>1</v>
      </c>
      <c r="T19" s="23" t="s">
        <v>36</v>
      </c>
      <c r="U19" s="8"/>
      <c r="V19" s="8"/>
      <c r="W19" s="8"/>
      <c r="X19" s="5"/>
      <c r="Y19" s="5"/>
      <c r="Z19" s="5"/>
      <c r="AA19" s="1"/>
      <c r="AB19" s="1"/>
    </row>
    <row r="20" spans="1:28">
      <c r="A20" s="15">
        <v>1</v>
      </c>
      <c r="B20" s="24" t="s">
        <v>22</v>
      </c>
      <c r="C20" s="25">
        <v>1.35</v>
      </c>
      <c r="D20" s="25">
        <v>3.15</v>
      </c>
      <c r="E20" s="26">
        <v>40543</v>
      </c>
      <c r="F20" s="26">
        <v>30877</v>
      </c>
      <c r="G20" s="26">
        <v>9666</v>
      </c>
      <c r="H20" s="26">
        <v>3</v>
      </c>
      <c r="I20" s="27" t="str">
        <f t="shared" ref="I20:I38" si="11">IF(AND(C20=".",D20="."),H20,CONCATENATE("[",TEXT(C20,"#0.00"),",",TEXT(D20,"#0.00"),")"))</f>
        <v>[1.35,3.15)</v>
      </c>
      <c r="J20" s="27">
        <f t="shared" si="5"/>
        <v>40543</v>
      </c>
      <c r="K20" s="27">
        <f t="shared" si="5"/>
        <v>30877</v>
      </c>
      <c r="L20" s="27">
        <f t="shared" si="5"/>
        <v>9666</v>
      </c>
      <c r="M20" s="28">
        <f t="shared" si="1"/>
        <v>0.10871564676196682</v>
      </c>
      <c r="N20" s="28">
        <f t="shared" si="6"/>
        <v>0.23841353624546777</v>
      </c>
      <c r="O20" s="7">
        <f t="shared" si="2"/>
        <v>0.90463014512828799</v>
      </c>
      <c r="P20" s="7">
        <f t="shared" si="3"/>
        <v>0.12413777894172259</v>
      </c>
      <c r="Q20" s="29" t="str">
        <f t="shared" si="4"/>
        <v/>
      </c>
      <c r="R20" s="5" t="str">
        <f>IF(B20=B19,"",VLOOKUP(B20,'[1]07计算IV值'!A:D,4,FALSE))</f>
        <v/>
      </c>
      <c r="S20" s="30">
        <f t="shared" si="8"/>
        <v>1</v>
      </c>
      <c r="T20" s="23" t="s">
        <v>37</v>
      </c>
      <c r="U20" s="8"/>
      <c r="V20" s="8"/>
      <c r="W20" s="8"/>
      <c r="X20" s="5"/>
      <c r="Y20" s="5"/>
      <c r="Z20" s="5"/>
      <c r="AA20" s="1"/>
      <c r="AB20" s="1"/>
    </row>
    <row r="21" spans="1:28">
      <c r="A21" s="15">
        <v>1</v>
      </c>
      <c r="B21" s="50" t="s">
        <v>22</v>
      </c>
      <c r="C21" s="51">
        <v>3.15</v>
      </c>
      <c r="D21" s="79" t="s">
        <v>74</v>
      </c>
      <c r="E21" s="52">
        <v>4753</v>
      </c>
      <c r="F21" s="52">
        <v>3589</v>
      </c>
      <c r="G21" s="52">
        <v>1164</v>
      </c>
      <c r="H21" s="53">
        <v>4</v>
      </c>
      <c r="I21" s="27" t="str">
        <f>CONCATENATE(IF(AND(C21=".",D21="."),H21,CONCATENATE("[",TEXT(C21,"#0.00"),",",TEXT(D21,"#0.00"),")")),,"&amp;NA")</f>
        <v>[3.15,+inf)&amp;NA</v>
      </c>
      <c r="J21" s="54">
        <f t="shared" si="5"/>
        <v>4753</v>
      </c>
      <c r="K21" s="54">
        <f t="shared" si="5"/>
        <v>3589</v>
      </c>
      <c r="L21" s="54">
        <f t="shared" si="5"/>
        <v>1164</v>
      </c>
      <c r="M21" s="55">
        <f t="shared" si="1"/>
        <v>1.2745121699421066E-2</v>
      </c>
      <c r="N21" s="55">
        <f t="shared" si="6"/>
        <v>0.24489795918367346</v>
      </c>
      <c r="O21" s="56">
        <f t="shared" si="2"/>
        <v>0.94001587902728734</v>
      </c>
      <c r="P21" s="56">
        <f t="shared" si="3"/>
        <v>1.5900810762640116E-2</v>
      </c>
      <c r="Q21" s="57" t="str">
        <f t="shared" si="4"/>
        <v/>
      </c>
      <c r="R21" s="5" t="str">
        <f>IF(B21=B20,"",VLOOKUP(B21,'[1]07计算IV值'!A:D,4,FALSE))</f>
        <v/>
      </c>
      <c r="S21" s="30">
        <f t="shared" si="8"/>
        <v>1</v>
      </c>
      <c r="T21" s="23" t="s">
        <v>38</v>
      </c>
      <c r="U21" s="8"/>
      <c r="V21" s="8"/>
      <c r="W21" s="8"/>
      <c r="X21" s="5"/>
      <c r="Y21" s="5"/>
      <c r="Z21" s="5"/>
      <c r="AA21" s="1"/>
      <c r="AB21" s="1"/>
    </row>
    <row r="22" spans="1:28">
      <c r="A22" s="15">
        <v>1</v>
      </c>
      <c r="B22" s="24" t="s">
        <v>23</v>
      </c>
      <c r="C22" s="78" t="s">
        <v>73</v>
      </c>
      <c r="D22" s="25">
        <v>10.35</v>
      </c>
      <c r="E22" s="26">
        <v>237299</v>
      </c>
      <c r="F22" s="26">
        <v>219337</v>
      </c>
      <c r="G22" s="26">
        <v>17962</v>
      </c>
      <c r="H22" s="53">
        <v>1</v>
      </c>
      <c r="I22" s="27" t="str">
        <f>CONCATENATE(IF(AND(C22=".",D22="."),H22,CONCATENATE("(",TEXT(C22,"#0.00"),",",TEXT(D22,"#0.00"),")")),"&amp;NA")</f>
        <v>(-inf,10.35)&amp;NA</v>
      </c>
      <c r="J22" s="27">
        <f t="shared" si="5"/>
        <v>237299</v>
      </c>
      <c r="K22" s="27">
        <f t="shared" si="5"/>
        <v>219337</v>
      </c>
      <c r="L22" s="27">
        <f t="shared" si="5"/>
        <v>17962</v>
      </c>
      <c r="M22" s="28">
        <f t="shared" si="1"/>
        <v>0.63631488200103503</v>
      </c>
      <c r="N22" s="28">
        <f t="shared" si="6"/>
        <v>7.5693534317464464E-2</v>
      </c>
      <c r="O22" s="7">
        <f t="shared" si="2"/>
        <v>-0.43632380271043303</v>
      </c>
      <c r="P22" s="7">
        <f t="shared" si="3"/>
        <v>0.10223571608615675</v>
      </c>
      <c r="Q22" s="29">
        <f t="shared" si="4"/>
        <v>0.29387061851806007</v>
      </c>
      <c r="R22" s="5">
        <f>IF(B22=B21,"",VLOOKUP(B22,'[1]07计算IV值'!A:D,4,FALSE))</f>
        <v>0.2921945661</v>
      </c>
      <c r="S22" s="30" t="str">
        <f t="shared" si="8"/>
        <v/>
      </c>
      <c r="T22" s="23" t="s">
        <v>15</v>
      </c>
      <c r="U22" s="8"/>
      <c r="V22" s="8"/>
      <c r="W22" s="8"/>
      <c r="X22" s="5"/>
      <c r="Y22" s="5"/>
      <c r="Z22" s="5"/>
      <c r="AA22" s="1"/>
      <c r="AB22" s="1"/>
    </row>
    <row r="23" spans="1:28">
      <c r="A23" s="15">
        <v>1</v>
      </c>
      <c r="B23" s="24" t="s">
        <v>23</v>
      </c>
      <c r="C23" s="25">
        <v>10.35</v>
      </c>
      <c r="D23" s="25">
        <v>20.7</v>
      </c>
      <c r="E23" s="26">
        <v>66555</v>
      </c>
      <c r="F23" s="26">
        <v>58044</v>
      </c>
      <c r="G23" s="26">
        <v>8511</v>
      </c>
      <c r="H23" s="26">
        <v>2</v>
      </c>
      <c r="I23" s="27" t="str">
        <f t="shared" si="11"/>
        <v>[10.35,20.70)</v>
      </c>
      <c r="J23" s="27">
        <f t="shared" si="5"/>
        <v>66555</v>
      </c>
      <c r="K23" s="27">
        <f t="shared" si="5"/>
        <v>58044</v>
      </c>
      <c r="L23" s="27">
        <f t="shared" si="5"/>
        <v>8511</v>
      </c>
      <c r="M23" s="28">
        <f t="shared" si="1"/>
        <v>0.17846656316115486</v>
      </c>
      <c r="N23" s="28">
        <f t="shared" si="6"/>
        <v>0.12787919765607392</v>
      </c>
      <c r="O23" s="7">
        <f t="shared" si="2"/>
        <v>0.14618524274948899</v>
      </c>
      <c r="P23" s="7">
        <f t="shared" si="3"/>
        <v>4.0352889414096184E-3</v>
      </c>
      <c r="Q23" s="29" t="str">
        <f t="shared" si="4"/>
        <v/>
      </c>
      <c r="R23" s="5" t="str">
        <f>IF(B23=B22,"",VLOOKUP(B23,'[1]07计算IV值'!A:D,4,FALSE))</f>
        <v/>
      </c>
      <c r="S23" s="30">
        <f t="shared" si="8"/>
        <v>1</v>
      </c>
      <c r="T23" s="59"/>
      <c r="U23" s="8"/>
      <c r="V23" s="8"/>
      <c r="W23" s="8"/>
      <c r="X23" s="5"/>
      <c r="Y23" s="5"/>
      <c r="Z23" s="5"/>
      <c r="AA23" s="1"/>
      <c r="AB23" s="1"/>
    </row>
    <row r="24" spans="1:28">
      <c r="A24" s="15">
        <v>1</v>
      </c>
      <c r="B24" s="24" t="s">
        <v>23</v>
      </c>
      <c r="C24" s="25">
        <v>20.7</v>
      </c>
      <c r="D24" s="25">
        <v>31.05</v>
      </c>
      <c r="E24" s="26">
        <v>33423</v>
      </c>
      <c r="F24" s="26">
        <v>27325</v>
      </c>
      <c r="G24" s="26">
        <v>6098</v>
      </c>
      <c r="H24" s="26">
        <v>3</v>
      </c>
      <c r="I24" s="27" t="str">
        <f t="shared" si="11"/>
        <v>[20.70,31.05)</v>
      </c>
      <c r="J24" s="27">
        <f t="shared" si="5"/>
        <v>33423</v>
      </c>
      <c r="K24" s="27">
        <f t="shared" si="5"/>
        <v>27325</v>
      </c>
      <c r="L24" s="27">
        <f t="shared" si="5"/>
        <v>6098</v>
      </c>
      <c r="M24" s="28">
        <f t="shared" si="1"/>
        <v>8.9623438367294403E-2</v>
      </c>
      <c r="N24" s="28">
        <f t="shared" si="6"/>
        <v>0.18244921162074021</v>
      </c>
      <c r="O24" s="7">
        <f t="shared" si="2"/>
        <v>0.56618595638697244</v>
      </c>
      <c r="P24" s="7">
        <f t="shared" si="3"/>
        <v>3.5595031414416799E-2</v>
      </c>
      <c r="Q24" s="29" t="str">
        <f t="shared" si="4"/>
        <v/>
      </c>
      <c r="R24" s="5" t="str">
        <f>IF(B24=B23,"",VLOOKUP(B24,'[1]07计算IV值'!A:D,4,FALSE))</f>
        <v/>
      </c>
      <c r="S24" s="30">
        <f t="shared" si="8"/>
        <v>1</v>
      </c>
      <c r="T24" s="26"/>
      <c r="U24" s="8"/>
      <c r="V24" s="8"/>
      <c r="W24" s="8"/>
      <c r="X24" s="5"/>
      <c r="Y24" s="5"/>
      <c r="Z24" s="5"/>
      <c r="AA24" s="1"/>
      <c r="AB24" s="1"/>
    </row>
    <row r="25" spans="1:28">
      <c r="A25" s="15">
        <v>1</v>
      </c>
      <c r="B25" s="24" t="s">
        <v>23</v>
      </c>
      <c r="C25" s="25">
        <v>31.05</v>
      </c>
      <c r="D25" s="25">
        <v>41.4</v>
      </c>
      <c r="E25" s="26">
        <v>15707</v>
      </c>
      <c r="F25" s="26">
        <v>12089</v>
      </c>
      <c r="G25" s="26">
        <v>3618</v>
      </c>
      <c r="H25" s="26">
        <v>4</v>
      </c>
      <c r="I25" s="27" t="str">
        <f t="shared" si="11"/>
        <v>[31.05,41.40)</v>
      </c>
      <c r="J25" s="27">
        <f t="shared" si="5"/>
        <v>15707</v>
      </c>
      <c r="K25" s="27">
        <f t="shared" si="5"/>
        <v>12089</v>
      </c>
      <c r="L25" s="27">
        <f t="shared" si="5"/>
        <v>3618</v>
      </c>
      <c r="M25" s="28">
        <f t="shared" si="1"/>
        <v>4.2118162535831408E-2</v>
      </c>
      <c r="N25" s="28">
        <f t="shared" si="6"/>
        <v>0.23034315910103775</v>
      </c>
      <c r="O25" s="7">
        <f t="shared" si="2"/>
        <v>0.85965258063675998</v>
      </c>
      <c r="P25" s="7">
        <f t="shared" si="3"/>
        <v>4.2773883387656475E-2</v>
      </c>
      <c r="Q25" s="29" t="str">
        <f t="shared" si="4"/>
        <v/>
      </c>
      <c r="R25" s="5" t="str">
        <f>IF(B25=B24,"",VLOOKUP(B25,'[1]07计算IV值'!A:D,4,FALSE))</f>
        <v/>
      </c>
      <c r="S25" s="30">
        <f t="shared" si="8"/>
        <v>1</v>
      </c>
      <c r="T25" s="26"/>
      <c r="U25" s="8"/>
      <c r="V25" s="8"/>
      <c r="W25" s="8"/>
      <c r="X25" s="5"/>
      <c r="Y25" s="5"/>
      <c r="Z25" s="5"/>
      <c r="AA25" s="1"/>
      <c r="AB25" s="1"/>
    </row>
    <row r="26" spans="1:28">
      <c r="A26" s="15">
        <v>1</v>
      </c>
      <c r="B26" s="24" t="s">
        <v>23</v>
      </c>
      <c r="C26" s="25">
        <v>41.4</v>
      </c>
      <c r="D26" s="79" t="s">
        <v>74</v>
      </c>
      <c r="E26" s="26">
        <v>19943</v>
      </c>
      <c r="F26" s="26">
        <v>14199</v>
      </c>
      <c r="G26" s="26">
        <v>5744</v>
      </c>
      <c r="H26" s="26">
        <v>5</v>
      </c>
      <c r="I26" s="27" t="str">
        <f>IF(AND(C26=".",D26="."),H26,CONCATENATE("[",TEXT(C26,"#0.00"),",",TEXT(D26,"#0.00"),")"))</f>
        <v>[41.40,+inf)</v>
      </c>
      <c r="J26" s="27">
        <f t="shared" si="5"/>
        <v>19943</v>
      </c>
      <c r="K26" s="27">
        <f t="shared" si="5"/>
        <v>14199</v>
      </c>
      <c r="L26" s="27">
        <f t="shared" si="5"/>
        <v>5744</v>
      </c>
      <c r="M26" s="28">
        <f t="shared" si="1"/>
        <v>5.3476953934684268E-2</v>
      </c>
      <c r="N26" s="28">
        <f t="shared" si="6"/>
        <v>0.2880208594494309</v>
      </c>
      <c r="O26" s="7">
        <f t="shared" si="2"/>
        <v>1.161011434037214</v>
      </c>
      <c r="P26" s="7">
        <f t="shared" si="3"/>
        <v>0.10923069868842041</v>
      </c>
      <c r="Q26" s="29" t="str">
        <f t="shared" si="4"/>
        <v/>
      </c>
      <c r="R26" s="5" t="str">
        <f>IF(B26=B25,"",VLOOKUP(B26,'[1]07计算IV值'!A:D,4,FALSE))</f>
        <v/>
      </c>
      <c r="S26" s="30">
        <f t="shared" si="8"/>
        <v>1</v>
      </c>
      <c r="T26" s="26"/>
      <c r="U26" s="8"/>
      <c r="V26" s="8"/>
      <c r="W26" s="8"/>
      <c r="X26" s="5"/>
      <c r="Y26" s="5"/>
      <c r="Z26" s="5"/>
      <c r="AA26" s="1"/>
      <c r="AB26" s="1"/>
    </row>
    <row r="27" spans="1:28">
      <c r="A27" s="15">
        <v>1</v>
      </c>
      <c r="B27" s="40" t="s">
        <v>25</v>
      </c>
      <c r="C27" s="78" t="s">
        <v>73</v>
      </c>
      <c r="D27" s="41">
        <v>16.2</v>
      </c>
      <c r="E27" s="42">
        <v>269078</v>
      </c>
      <c r="F27" s="42">
        <v>247822</v>
      </c>
      <c r="G27" s="42">
        <v>21256</v>
      </c>
      <c r="H27" s="53">
        <v>1</v>
      </c>
      <c r="I27" s="27" t="str">
        <f>CONCATENATE(IF(AND(C27=".",D27="."),H27,CONCATENATE("(",TEXT(C27,"#0.00"),",",TEXT(D27,"#0.00"),")")),"&amp;NA")</f>
        <v>(-inf,16.20)&amp;NA</v>
      </c>
      <c r="J27" s="43">
        <f t="shared" si="5"/>
        <v>269078</v>
      </c>
      <c r="K27" s="43">
        <f t="shared" si="5"/>
        <v>247822</v>
      </c>
      <c r="L27" s="43">
        <f t="shared" si="5"/>
        <v>21256</v>
      </c>
      <c r="M27" s="44">
        <f t="shared" si="1"/>
        <v>0.72152995090191918</v>
      </c>
      <c r="N27" s="44">
        <f t="shared" si="6"/>
        <v>7.8995681549587846E-2</v>
      </c>
      <c r="O27" s="45">
        <f t="shared" si="2"/>
        <v>-0.39004439618841608</v>
      </c>
      <c r="P27" s="45">
        <f t="shared" si="3"/>
        <v>9.4319229297484763E-2</v>
      </c>
      <c r="Q27" s="46">
        <f t="shared" si="4"/>
        <v>0.30134797584533668</v>
      </c>
      <c r="R27" s="5">
        <f>IF(B27=B26,"",VLOOKUP(B27,'[1]07计算IV值'!A:D,4,FALSE))</f>
        <v>0.30464764160000002</v>
      </c>
      <c r="S27" s="30" t="str">
        <f t="shared" si="8"/>
        <v/>
      </c>
      <c r="T27" s="26"/>
      <c r="U27" s="8"/>
      <c r="V27" s="8"/>
      <c r="W27" s="8"/>
      <c r="X27" s="5"/>
      <c r="Y27" s="5"/>
      <c r="Z27" s="5"/>
      <c r="AA27" s="1"/>
      <c r="AB27" s="1"/>
    </row>
    <row r="28" spans="1:28">
      <c r="A28" s="15">
        <v>1</v>
      </c>
      <c r="B28" s="24" t="s">
        <v>25</v>
      </c>
      <c r="C28" s="25">
        <v>16.2</v>
      </c>
      <c r="D28" s="25">
        <v>31.4</v>
      </c>
      <c r="E28" s="26">
        <v>52093</v>
      </c>
      <c r="F28" s="26">
        <v>44274</v>
      </c>
      <c r="G28" s="26">
        <v>7819</v>
      </c>
      <c r="H28" s="26">
        <v>2</v>
      </c>
      <c r="I28" s="27" t="str">
        <f t="shared" si="11"/>
        <v>[16.20,31.40)</v>
      </c>
      <c r="J28" s="27">
        <f t="shared" si="5"/>
        <v>52093</v>
      </c>
      <c r="K28" s="27">
        <f t="shared" si="5"/>
        <v>44274</v>
      </c>
      <c r="L28" s="27">
        <f t="shared" si="5"/>
        <v>7819</v>
      </c>
      <c r="M28" s="28">
        <f t="shared" si="1"/>
        <v>0.13968685560444805</v>
      </c>
      <c r="N28" s="28">
        <f t="shared" si="6"/>
        <v>0.15009694200756341</v>
      </c>
      <c r="O28" s="7">
        <f t="shared" si="2"/>
        <v>0.3321862137216039</v>
      </c>
      <c r="P28" s="7">
        <f t="shared" si="3"/>
        <v>1.7507339080586989E-2</v>
      </c>
      <c r="Q28" s="29" t="str">
        <f t="shared" si="4"/>
        <v/>
      </c>
      <c r="R28" s="5" t="str">
        <f>IF(B28=B27,"",VLOOKUP(B28,'[1]07计算IV值'!A:D,4,FALSE))</f>
        <v/>
      </c>
      <c r="S28" s="30">
        <f t="shared" si="8"/>
        <v>1</v>
      </c>
      <c r="T28" s="26"/>
      <c r="U28" s="8" t="s">
        <v>39</v>
      </c>
      <c r="V28" s="8"/>
      <c r="W28" s="8" t="s">
        <v>40</v>
      </c>
      <c r="X28" s="5"/>
      <c r="Y28" s="5"/>
      <c r="Z28" s="5"/>
      <c r="AA28" s="1"/>
      <c r="AB28" s="1"/>
    </row>
    <row r="29" spans="1:28">
      <c r="A29" s="15">
        <v>1</v>
      </c>
      <c r="B29" s="24" t="s">
        <v>25</v>
      </c>
      <c r="C29" s="25">
        <v>31.4</v>
      </c>
      <c r="D29" s="25">
        <v>46.6</v>
      </c>
      <c r="E29" s="26">
        <v>23537</v>
      </c>
      <c r="F29" s="26">
        <v>18556</v>
      </c>
      <c r="G29" s="26">
        <v>4981</v>
      </c>
      <c r="H29" s="26">
        <v>3</v>
      </c>
      <c r="I29" s="27" t="str">
        <f t="shared" si="11"/>
        <v>[31.40,46.60)</v>
      </c>
      <c r="J29" s="27">
        <f t="shared" si="5"/>
        <v>23537</v>
      </c>
      <c r="K29" s="27">
        <f t="shared" si="5"/>
        <v>18556</v>
      </c>
      <c r="L29" s="27">
        <f t="shared" si="5"/>
        <v>4981</v>
      </c>
      <c r="M29" s="28">
        <f t="shared" si="1"/>
        <v>6.3114228790084922E-2</v>
      </c>
      <c r="N29" s="28">
        <f t="shared" si="6"/>
        <v>0.21162425117899478</v>
      </c>
      <c r="O29" s="7">
        <f t="shared" si="2"/>
        <v>0.75086462908516072</v>
      </c>
      <c r="P29" s="7">
        <f t="shared" si="3"/>
        <v>4.7096699008601042E-2</v>
      </c>
      <c r="Q29" s="29" t="str">
        <f t="shared" si="4"/>
        <v/>
      </c>
      <c r="R29" s="5" t="str">
        <f>IF(B29=B28,"",VLOOKUP(B29,'[1]07计算IV值'!A:D,4,FALSE))</f>
        <v/>
      </c>
      <c r="S29" s="30">
        <f t="shared" si="8"/>
        <v>1</v>
      </c>
      <c r="T29" s="26"/>
      <c r="U29" s="8" t="s">
        <v>21</v>
      </c>
      <c r="V29" s="8" t="s">
        <v>41</v>
      </c>
      <c r="W29" s="60">
        <v>1</v>
      </c>
      <c r="X29" s="6"/>
      <c r="Y29" s="5"/>
      <c r="Z29" s="5"/>
      <c r="AA29" s="1"/>
      <c r="AB29" s="1"/>
    </row>
    <row r="30" spans="1:28">
      <c r="A30" s="15">
        <v>1</v>
      </c>
      <c r="B30" s="24" t="s">
        <v>25</v>
      </c>
      <c r="C30" s="25">
        <v>46.6</v>
      </c>
      <c r="D30" s="25">
        <v>61.8</v>
      </c>
      <c r="E30" s="26">
        <v>12732</v>
      </c>
      <c r="F30" s="26">
        <v>9456</v>
      </c>
      <c r="G30" s="26">
        <v>3276</v>
      </c>
      <c r="H30" s="26">
        <v>4</v>
      </c>
      <c r="I30" s="27" t="str">
        <f t="shared" si="11"/>
        <v>[46.60,61.80)</v>
      </c>
      <c r="J30" s="27">
        <f t="shared" si="5"/>
        <v>12732</v>
      </c>
      <c r="K30" s="27">
        <f t="shared" si="5"/>
        <v>9456</v>
      </c>
      <c r="L30" s="27">
        <f t="shared" si="5"/>
        <v>3276</v>
      </c>
      <c r="M30" s="28">
        <f t="shared" si="1"/>
        <v>3.4140729955192302E-2</v>
      </c>
      <c r="N30" s="28">
        <f t="shared" si="6"/>
        <v>0.25730442978322338</v>
      </c>
      <c r="O30" s="7">
        <f t="shared" si="2"/>
        <v>1.0060008472105921</v>
      </c>
      <c r="P30" s="7">
        <f t="shared" si="3"/>
        <v>4.985351247970813E-2</v>
      </c>
      <c r="Q30" s="29" t="str">
        <f t="shared" si="4"/>
        <v/>
      </c>
      <c r="R30" s="5" t="str">
        <f>IF(B30=B29,"",VLOOKUP(B30,'[1]07计算IV值'!A:D,4,FALSE))</f>
        <v/>
      </c>
      <c r="S30" s="30">
        <f t="shared" si="8"/>
        <v>1</v>
      </c>
      <c r="T30" s="26"/>
      <c r="U30" s="8" t="s">
        <v>35</v>
      </c>
      <c r="V30" s="8"/>
      <c r="W30" s="60">
        <v>1</v>
      </c>
      <c r="X30" s="6"/>
      <c r="Y30" s="5"/>
      <c r="Z30" s="5"/>
      <c r="AA30" s="1"/>
      <c r="AB30" s="1"/>
    </row>
    <row r="31" spans="1:28">
      <c r="A31" s="15">
        <v>1</v>
      </c>
      <c r="B31" s="50" t="s">
        <v>25</v>
      </c>
      <c r="C31" s="51">
        <v>61.8</v>
      </c>
      <c r="D31" s="79" t="s">
        <v>74</v>
      </c>
      <c r="E31" s="52">
        <v>15487</v>
      </c>
      <c r="F31" s="52">
        <v>10886</v>
      </c>
      <c r="G31" s="52">
        <v>4601</v>
      </c>
      <c r="H31" s="52">
        <v>5</v>
      </c>
      <c r="I31" s="27" t="str">
        <f t="shared" si="11"/>
        <v>[61.80,+inf)</v>
      </c>
      <c r="J31" s="54">
        <f t="shared" si="5"/>
        <v>15487</v>
      </c>
      <c r="K31" s="54">
        <f t="shared" si="5"/>
        <v>10886</v>
      </c>
      <c r="L31" s="54">
        <f t="shared" si="5"/>
        <v>4601</v>
      </c>
      <c r="M31" s="55">
        <f t="shared" si="1"/>
        <v>4.1528234748355576E-2</v>
      </c>
      <c r="N31" s="55">
        <f t="shared" si="6"/>
        <v>0.2970878801575515</v>
      </c>
      <c r="O31" s="56">
        <f t="shared" si="2"/>
        <v>1.2048232530448348</v>
      </c>
      <c r="P31" s="56">
        <f t="shared" si="3"/>
        <v>9.2571195978955786E-2</v>
      </c>
      <c r="Q31" s="57" t="str">
        <f t="shared" si="4"/>
        <v/>
      </c>
      <c r="R31" s="5" t="str">
        <f>IF(B31=B30,"",VLOOKUP(B31,'[1]07计算IV值'!A:D,4,FALSE))</f>
        <v/>
      </c>
      <c r="S31" s="30">
        <f t="shared" si="8"/>
        <v>1</v>
      </c>
      <c r="T31" s="26"/>
      <c r="U31" s="8" t="s">
        <v>29</v>
      </c>
      <c r="V31" s="8" t="s">
        <v>42</v>
      </c>
      <c r="W31" s="60" t="s">
        <v>43</v>
      </c>
      <c r="X31" s="6" t="s">
        <v>44</v>
      </c>
      <c r="Y31" s="5"/>
      <c r="Z31" s="5"/>
      <c r="AA31" s="1"/>
      <c r="AB31" s="1"/>
    </row>
    <row r="32" spans="1:28">
      <c r="A32" s="15">
        <v>1</v>
      </c>
      <c r="B32" s="24" t="s">
        <v>26</v>
      </c>
      <c r="C32" s="78" t="s">
        <v>73</v>
      </c>
      <c r="D32" s="25">
        <v>8.9152099999999998E-2</v>
      </c>
      <c r="E32" s="26">
        <v>203982</v>
      </c>
      <c r="F32" s="26">
        <v>190714</v>
      </c>
      <c r="G32" s="26">
        <v>13268</v>
      </c>
      <c r="H32" s="26">
        <v>1</v>
      </c>
      <c r="I32" s="27" t="str">
        <f>IF(AND(C32=".",D32="."),H32,CONCATENATE("(",TEXT(C32,"#0.00"),",",TEXT(D32,"#0.00"),")"))</f>
        <v>(-inf,0.09)</v>
      </c>
      <c r="J32" s="27">
        <f t="shared" si="5"/>
        <v>203982</v>
      </c>
      <c r="K32" s="27">
        <f t="shared" si="5"/>
        <v>190714</v>
      </c>
      <c r="L32" s="27">
        <f t="shared" si="5"/>
        <v>13268</v>
      </c>
      <c r="M32" s="28">
        <f t="shared" si="1"/>
        <v>0.54697568156770626</v>
      </c>
      <c r="N32" s="28">
        <f t="shared" si="6"/>
        <v>6.5044954947005129E-2</v>
      </c>
      <c r="O32" s="7">
        <f t="shared" si="2"/>
        <v>-0.59939266068225594</v>
      </c>
      <c r="P32" s="7">
        <f t="shared" si="3"/>
        <v>0.15570792410177173</v>
      </c>
      <c r="Q32" s="29">
        <f t="shared" si="4"/>
        <v>0.47463045241278279</v>
      </c>
      <c r="R32" s="5">
        <f>IF(B32=B31,"",VLOOKUP(B32,'[1]07计算IV值'!A:D,4,FALSE))</f>
        <v>0.46928808709999997</v>
      </c>
      <c r="S32" s="30" t="str">
        <f t="shared" si="8"/>
        <v/>
      </c>
      <c r="T32" s="26"/>
      <c r="U32" s="8" t="s">
        <v>28</v>
      </c>
      <c r="V32" s="8"/>
      <c r="W32" s="60">
        <v>1</v>
      </c>
      <c r="X32" s="8"/>
      <c r="Y32" s="5"/>
      <c r="Z32" s="5"/>
      <c r="AA32" s="1"/>
      <c r="AB32" s="1"/>
    </row>
    <row r="33" spans="1:28">
      <c r="A33" s="15">
        <v>1</v>
      </c>
      <c r="B33" s="24" t="s">
        <v>26</v>
      </c>
      <c r="C33" s="25">
        <v>8.9152099999999998E-2</v>
      </c>
      <c r="D33" s="25">
        <v>0.17671220000000001</v>
      </c>
      <c r="E33" s="26">
        <v>84733</v>
      </c>
      <c r="F33" s="26">
        <v>76200</v>
      </c>
      <c r="G33" s="26">
        <v>8533</v>
      </c>
      <c r="H33" s="26">
        <v>2</v>
      </c>
      <c r="I33" s="27" t="str">
        <f t="shared" si="11"/>
        <v>[0.09,0.18)</v>
      </c>
      <c r="J33" s="27">
        <f t="shared" si="5"/>
        <v>84733</v>
      </c>
      <c r="K33" s="27">
        <f t="shared" si="5"/>
        <v>76200</v>
      </c>
      <c r="L33" s="27">
        <f t="shared" si="5"/>
        <v>8533</v>
      </c>
      <c r="M33" s="28">
        <f t="shared" si="1"/>
        <v>0.22721068734631711</v>
      </c>
      <c r="N33" s="28">
        <f t="shared" si="6"/>
        <v>0.10070456610765581</v>
      </c>
      <c r="O33" s="7">
        <f t="shared" si="2"/>
        <v>-0.12339332125464129</v>
      </c>
      <c r="P33" s="7">
        <f t="shared" si="3"/>
        <v>3.2976087408354126E-3</v>
      </c>
      <c r="Q33" s="29" t="str">
        <f t="shared" si="4"/>
        <v/>
      </c>
      <c r="R33" s="5" t="str">
        <f>IF(B33=B32,"",VLOOKUP(B33,'[1]07计算IV值'!A:D,4,FALSE))</f>
        <v/>
      </c>
      <c r="S33" s="30">
        <f t="shared" si="8"/>
        <v>1</v>
      </c>
      <c r="T33" s="26"/>
      <c r="U33" s="8" t="s">
        <v>37</v>
      </c>
      <c r="V33" s="8"/>
      <c r="W33" s="60">
        <v>1</v>
      </c>
      <c r="X33" s="8"/>
      <c r="Y33" s="5"/>
      <c r="Z33" s="5"/>
      <c r="AA33" s="1"/>
      <c r="AB33" s="1"/>
    </row>
    <row r="34" spans="1:28">
      <c r="A34" s="15">
        <v>1</v>
      </c>
      <c r="B34" s="24" t="s">
        <v>26</v>
      </c>
      <c r="C34" s="25">
        <v>0.17671220000000001</v>
      </c>
      <c r="D34" s="25">
        <v>0.30805234999999997</v>
      </c>
      <c r="E34" s="26">
        <v>49667</v>
      </c>
      <c r="F34" s="26">
        <v>40608</v>
      </c>
      <c r="G34" s="26">
        <v>9059</v>
      </c>
      <c r="H34" s="26">
        <v>3</v>
      </c>
      <c r="I34" s="27" t="str">
        <f t="shared" si="11"/>
        <v>[0.18,0.31)</v>
      </c>
      <c r="J34" s="27">
        <f t="shared" si="5"/>
        <v>49667</v>
      </c>
      <c r="K34" s="27">
        <f t="shared" si="5"/>
        <v>40608</v>
      </c>
      <c r="L34" s="27">
        <f t="shared" si="5"/>
        <v>9059</v>
      </c>
      <c r="M34" s="28">
        <f t="shared" si="1"/>
        <v>0.13318156100255546</v>
      </c>
      <c r="N34" s="28">
        <f t="shared" si="6"/>
        <v>0.18239474902853001</v>
      </c>
      <c r="O34" s="7">
        <f t="shared" si="2"/>
        <v>0.56582078903868527</v>
      </c>
      <c r="P34" s="7">
        <f t="shared" si="3"/>
        <v>5.2819427388296473E-2</v>
      </c>
      <c r="Q34" s="29" t="str">
        <f t="shared" si="4"/>
        <v/>
      </c>
      <c r="R34" s="5" t="str">
        <f>IF(B34=B33,"",VLOOKUP(B34,'[1]07计算IV值'!A:D,4,FALSE))</f>
        <v/>
      </c>
      <c r="S34" s="30">
        <f t="shared" si="8"/>
        <v>1</v>
      </c>
      <c r="T34" s="26"/>
      <c r="U34" s="8"/>
      <c r="V34" s="8"/>
      <c r="W34" s="60"/>
      <c r="X34" s="8"/>
      <c r="Y34" s="5"/>
      <c r="Z34" s="5"/>
      <c r="AA34" s="1"/>
      <c r="AB34" s="1"/>
    </row>
    <row r="35" spans="1:28">
      <c r="A35" s="15">
        <v>1</v>
      </c>
      <c r="B35" s="24" t="s">
        <v>26</v>
      </c>
      <c r="C35" s="25">
        <v>0.30805234999999997</v>
      </c>
      <c r="D35" s="25">
        <v>0.39561245</v>
      </c>
      <c r="E35" s="26">
        <v>16153</v>
      </c>
      <c r="F35" s="26">
        <v>11836</v>
      </c>
      <c r="G35" s="26">
        <v>4317</v>
      </c>
      <c r="H35" s="26">
        <v>4</v>
      </c>
      <c r="I35" s="27" t="str">
        <f t="shared" si="11"/>
        <v>[0.31,0.40)</v>
      </c>
      <c r="J35" s="27">
        <f t="shared" si="5"/>
        <v>16153</v>
      </c>
      <c r="K35" s="27">
        <f t="shared" si="5"/>
        <v>11836</v>
      </c>
      <c r="L35" s="27">
        <f t="shared" si="5"/>
        <v>4317</v>
      </c>
      <c r="M35" s="28">
        <f t="shared" si="1"/>
        <v>4.331410705044151E-2</v>
      </c>
      <c r="N35" s="28">
        <f t="shared" si="6"/>
        <v>0.26725685631152107</v>
      </c>
      <c r="O35" s="7">
        <f t="shared" si="2"/>
        <v>1.0574421239188887</v>
      </c>
      <c r="P35" s="7">
        <f t="shared" si="3"/>
        <v>7.1050580638610888E-2</v>
      </c>
      <c r="Q35" s="29" t="str">
        <f t="shared" si="4"/>
        <v/>
      </c>
      <c r="R35" s="5" t="str">
        <f>IF(B35=B34,"",VLOOKUP(B35,'[1]07计算IV值'!A:D,4,FALSE))</f>
        <v/>
      </c>
      <c r="S35" s="30">
        <f t="shared" si="8"/>
        <v>1</v>
      </c>
      <c r="T35" s="26"/>
      <c r="U35" s="8" t="s">
        <v>26</v>
      </c>
      <c r="V35" s="8"/>
      <c r="W35" s="60"/>
      <c r="X35" s="8"/>
      <c r="Y35" s="5"/>
      <c r="Z35" s="5"/>
      <c r="AA35" s="1"/>
      <c r="AB35" s="1"/>
    </row>
    <row r="36" spans="1:28">
      <c r="A36" s="15">
        <v>1</v>
      </c>
      <c r="B36" s="24" t="s">
        <v>26</v>
      </c>
      <c r="C36" s="25">
        <v>0.39561245</v>
      </c>
      <c r="D36" s="79" t="s">
        <v>74</v>
      </c>
      <c r="E36" s="26">
        <v>18392</v>
      </c>
      <c r="F36" s="26">
        <v>11636</v>
      </c>
      <c r="G36" s="26">
        <v>6756</v>
      </c>
      <c r="H36" s="39">
        <v>5</v>
      </c>
      <c r="I36" s="27" t="str">
        <f>CONCATENATE(IF(AND(C36=".",D36="."),H36,CONCATENATE("[",TEXT(C36,"#0.00"),",",TEXT(D36,"#0.00"),")")),"&amp;NA")</f>
        <v>[0.40,+inf)&amp;NA</v>
      </c>
      <c r="J36" s="27">
        <f t="shared" si="5"/>
        <v>18392</v>
      </c>
      <c r="K36" s="27">
        <f t="shared" si="5"/>
        <v>11636</v>
      </c>
      <c r="L36" s="27">
        <f t="shared" si="5"/>
        <v>6756</v>
      </c>
      <c r="M36" s="28">
        <f t="shared" si="1"/>
        <v>4.9317963032979646E-2</v>
      </c>
      <c r="N36" s="28">
        <f t="shared" si="6"/>
        <v>0.36733362331448455</v>
      </c>
      <c r="O36" s="7">
        <f t="shared" si="2"/>
        <v>1.5223544001961098</v>
      </c>
      <c r="P36" s="7">
        <f t="shared" si="3"/>
        <v>0.19175491154326826</v>
      </c>
      <c r="Q36" s="29" t="str">
        <f t="shared" si="4"/>
        <v/>
      </c>
      <c r="R36" s="5" t="str">
        <f>IF(B36=B35,"",VLOOKUP(B36,'[1]07计算IV值'!A:D,4,FALSE))</f>
        <v/>
      </c>
      <c r="S36" s="30">
        <f t="shared" si="8"/>
        <v>1</v>
      </c>
      <c r="T36" s="26"/>
      <c r="U36" s="8" t="s">
        <v>45</v>
      </c>
      <c r="V36" s="8" t="s">
        <v>46</v>
      </c>
      <c r="W36" s="60">
        <v>5</v>
      </c>
      <c r="X36" s="8" t="s">
        <v>44</v>
      </c>
      <c r="Y36" s="5"/>
      <c r="Z36" s="5"/>
      <c r="AA36" s="1"/>
      <c r="AB36" s="1"/>
    </row>
    <row r="37" spans="1:28">
      <c r="A37" s="15">
        <v>1</v>
      </c>
      <c r="B37" s="40" t="s">
        <v>27</v>
      </c>
      <c r="C37" s="78" t="s">
        <v>73</v>
      </c>
      <c r="D37" s="41">
        <v>3.75</v>
      </c>
      <c r="E37" s="42">
        <v>67664</v>
      </c>
      <c r="F37" s="42">
        <v>62401</v>
      </c>
      <c r="G37" s="42">
        <v>5263</v>
      </c>
      <c r="H37" s="42">
        <v>1</v>
      </c>
      <c r="I37" s="27" t="str">
        <f>IF(AND(C37=".",D37="."),H37,CONCATENATE("(",TEXT(C37,"#0.00"),",",TEXT(D37,"#0.00"),")"))</f>
        <v>(-inf,3.75)</v>
      </c>
      <c r="J37" s="43">
        <f t="shared" si="5"/>
        <v>67664</v>
      </c>
      <c r="K37" s="43">
        <f t="shared" si="5"/>
        <v>62401</v>
      </c>
      <c r="L37" s="43">
        <f t="shared" si="5"/>
        <v>5263</v>
      </c>
      <c r="M37" s="44">
        <f t="shared" si="1"/>
        <v>0.18144033550802169</v>
      </c>
      <c r="N37" s="44">
        <f t="shared" si="6"/>
        <v>7.7781390399621661E-2</v>
      </c>
      <c r="O37" s="45">
        <f t="shared" si="2"/>
        <v>-0.40685295263284504</v>
      </c>
      <c r="P37" s="45">
        <f t="shared" si="3"/>
        <v>2.5638381662059936E-2</v>
      </c>
      <c r="Q37" s="46">
        <f t="shared" si="4"/>
        <v>3.4368737990686814E-2</v>
      </c>
      <c r="R37" s="5">
        <f>IF(B37=B36,"",VLOOKUP(B37,'[1]07计算IV值'!A:D,4,FALSE))</f>
        <v>3.40681891E-2</v>
      </c>
      <c r="S37" s="30" t="str">
        <f t="shared" si="8"/>
        <v/>
      </c>
      <c r="T37" s="26"/>
      <c r="U37" s="8" t="s">
        <v>38</v>
      </c>
      <c r="V37" s="8" t="s">
        <v>48</v>
      </c>
      <c r="W37" s="60">
        <v>1</v>
      </c>
      <c r="X37" s="8" t="s">
        <v>49</v>
      </c>
      <c r="Y37" s="5"/>
      <c r="Z37" s="5"/>
      <c r="AA37" s="1"/>
      <c r="AB37" s="1"/>
    </row>
    <row r="38" spans="1:28">
      <c r="A38" s="15">
        <v>1</v>
      </c>
      <c r="B38" s="24" t="s">
        <v>27</v>
      </c>
      <c r="C38" s="25">
        <v>3.75</v>
      </c>
      <c r="D38" s="25">
        <v>6.5</v>
      </c>
      <c r="E38" s="26">
        <v>91010</v>
      </c>
      <c r="F38" s="26">
        <v>81084</v>
      </c>
      <c r="G38" s="26">
        <v>9926</v>
      </c>
      <c r="H38" s="26">
        <v>2</v>
      </c>
      <c r="I38" s="27" t="str">
        <f t="shared" si="11"/>
        <v>[3.75,6.50)</v>
      </c>
      <c r="J38" s="27">
        <f t="shared" si="5"/>
        <v>91010</v>
      </c>
      <c r="K38" s="27">
        <f t="shared" si="5"/>
        <v>81084</v>
      </c>
      <c r="L38" s="27">
        <f t="shared" si="5"/>
        <v>9926</v>
      </c>
      <c r="M38" s="28">
        <f t="shared" si="1"/>
        <v>0.24404239971897984</v>
      </c>
      <c r="N38" s="28">
        <f t="shared" si="6"/>
        <v>0.10906493791891</v>
      </c>
      <c r="O38" s="7">
        <f t="shared" si="2"/>
        <v>-3.4300935309277324E-2</v>
      </c>
      <c r="P38" s="7">
        <f t="shared" si="3"/>
        <v>2.8333479101806642E-4</v>
      </c>
      <c r="Q38" s="29" t="str">
        <f t="shared" si="4"/>
        <v/>
      </c>
      <c r="R38" s="5" t="str">
        <f>IF(B38=B37,"",VLOOKUP(B38,'[1]07计算IV值'!A:D,4,FALSE))</f>
        <v/>
      </c>
      <c r="S38" s="30">
        <f t="shared" si="8"/>
        <v>1</v>
      </c>
      <c r="T38" s="26"/>
      <c r="U38" s="61" t="s">
        <v>33</v>
      </c>
      <c r="V38" s="8" t="s">
        <v>50</v>
      </c>
      <c r="W38" s="60">
        <v>5</v>
      </c>
      <c r="X38" s="8" t="s">
        <v>51</v>
      </c>
      <c r="Y38" s="5"/>
      <c r="Z38" s="5"/>
      <c r="AA38" s="1"/>
      <c r="AB38" s="1"/>
    </row>
    <row r="39" spans="1:28">
      <c r="A39" s="15">
        <v>1</v>
      </c>
      <c r="B39" s="50" t="s">
        <v>27</v>
      </c>
      <c r="C39" s="51">
        <v>6.5</v>
      </c>
      <c r="D39" s="79" t="s">
        <v>74</v>
      </c>
      <c r="E39" s="52">
        <v>214253</v>
      </c>
      <c r="F39" s="52">
        <v>187509</v>
      </c>
      <c r="G39" s="52">
        <v>26744</v>
      </c>
      <c r="H39" s="53">
        <v>3</v>
      </c>
      <c r="I39" s="27" t="str">
        <f>CONCATENATE(IF(AND(C39=".",D39="."),H39,CONCATENATE("[",TEXT(C39,"#0.00"),",",TEXT(D39,"#0.00"),")")),"&amp;NA")</f>
        <v>[6.50,+inf)&amp;NA</v>
      </c>
      <c r="J39" s="54">
        <f t="shared" si="5"/>
        <v>214253</v>
      </c>
      <c r="K39" s="54">
        <f t="shared" si="5"/>
        <v>187509</v>
      </c>
      <c r="L39" s="54">
        <f t="shared" si="5"/>
        <v>26744</v>
      </c>
      <c r="M39" s="55">
        <f t="shared" si="1"/>
        <v>0.57451726477299847</v>
      </c>
      <c r="N39" s="55">
        <f t="shared" si="6"/>
        <v>0.12482438985685147</v>
      </c>
      <c r="O39" s="56">
        <f t="shared" si="2"/>
        <v>0.11851044674280668</v>
      </c>
      <c r="P39" s="56">
        <f t="shared" si="3"/>
        <v>8.4470215376088089E-3</v>
      </c>
      <c r="Q39" s="57" t="str">
        <f t="shared" si="4"/>
        <v/>
      </c>
      <c r="R39" s="5" t="str">
        <f>IF(B39=B38,"",VLOOKUP(B39,'[1]07计算IV值'!A:D,4,FALSE))</f>
        <v/>
      </c>
      <c r="S39" s="30">
        <f t="shared" si="8"/>
        <v>1</v>
      </c>
      <c r="T39" s="26"/>
      <c r="U39" s="61" t="s">
        <v>34</v>
      </c>
      <c r="V39" s="8" t="s">
        <v>52</v>
      </c>
      <c r="W39" s="60">
        <v>5</v>
      </c>
      <c r="X39" s="8" t="s">
        <v>51</v>
      </c>
      <c r="Y39" s="5"/>
      <c r="Z39" s="5"/>
      <c r="AA39" s="1"/>
      <c r="AB39" s="1"/>
    </row>
    <row r="40" spans="1:28">
      <c r="A40" s="15">
        <v>1</v>
      </c>
      <c r="B40" s="24" t="s">
        <v>28</v>
      </c>
      <c r="C40" s="25" t="s">
        <v>24</v>
      </c>
      <c r="D40" s="25" t="s">
        <v>24</v>
      </c>
      <c r="E40" s="26">
        <v>99115</v>
      </c>
      <c r="F40" s="26">
        <v>86657</v>
      </c>
      <c r="G40" s="26">
        <v>12458</v>
      </c>
      <c r="H40" s="39">
        <v>1</v>
      </c>
      <c r="I40" s="58" t="s">
        <v>54</v>
      </c>
      <c r="J40" s="27">
        <f t="shared" si="5"/>
        <v>99115</v>
      </c>
      <c r="K40" s="27">
        <f t="shared" si="5"/>
        <v>86657</v>
      </c>
      <c r="L40" s="27">
        <f t="shared" si="5"/>
        <v>12458</v>
      </c>
      <c r="M40" s="28">
        <f t="shared" si="1"/>
        <v>0.26577587570757816</v>
      </c>
      <c r="N40" s="28">
        <f t="shared" si="6"/>
        <v>0.12569237754123996</v>
      </c>
      <c r="O40" s="7">
        <f t="shared" si="2"/>
        <v>0.1264323310504625</v>
      </c>
      <c r="P40" s="7">
        <f t="shared" si="3"/>
        <v>4.4611155573029918E-3</v>
      </c>
      <c r="Q40" s="29">
        <f t="shared" si="4"/>
        <v>1.4767661906320664E-2</v>
      </c>
      <c r="R40" s="5">
        <f>IF(B40=B39,"",VLOOKUP(B40,'[1]07计算IV值'!A:D,4,FALSE))</f>
        <v>1.43386274E-2</v>
      </c>
      <c r="S40" s="30" t="str">
        <f t="shared" si="8"/>
        <v/>
      </c>
      <c r="T40" s="26"/>
      <c r="U40" s="8" t="s">
        <v>32</v>
      </c>
      <c r="V40" s="8" t="s">
        <v>46</v>
      </c>
      <c r="W40" s="60">
        <v>1</v>
      </c>
      <c r="X40" s="8" t="s">
        <v>51</v>
      </c>
      <c r="Y40" s="5"/>
      <c r="Z40" s="5"/>
      <c r="AA40" s="1"/>
      <c r="AB40" s="1"/>
    </row>
    <row r="41" spans="1:28">
      <c r="A41" s="15">
        <v>1</v>
      </c>
      <c r="B41" s="24" t="s">
        <v>28</v>
      </c>
      <c r="C41" s="25" t="s">
        <v>24</v>
      </c>
      <c r="D41" s="25" t="s">
        <v>24</v>
      </c>
      <c r="E41" s="26">
        <v>54096</v>
      </c>
      <c r="F41" s="26">
        <v>48988</v>
      </c>
      <c r="G41" s="26">
        <v>5108</v>
      </c>
      <c r="H41" s="26">
        <v>2</v>
      </c>
      <c r="I41" s="58" t="s">
        <v>56</v>
      </c>
      <c r="J41" s="27">
        <f t="shared" si="5"/>
        <v>54096</v>
      </c>
      <c r="K41" s="27">
        <f t="shared" si="5"/>
        <v>48988</v>
      </c>
      <c r="L41" s="27">
        <f t="shared" si="5"/>
        <v>5108</v>
      </c>
      <c r="M41" s="28">
        <f t="shared" si="1"/>
        <v>0.14505787996042122</v>
      </c>
      <c r="N41" s="28">
        <f t="shared" si="6"/>
        <v>9.4424726412304053E-2</v>
      </c>
      <c r="O41" s="7">
        <f t="shared" si="2"/>
        <v>-0.19474029010523647</v>
      </c>
      <c r="P41" s="7">
        <f t="shared" si="3"/>
        <v>5.1001145831134171E-3</v>
      </c>
      <c r="Q41" s="29" t="str">
        <f t="shared" si="4"/>
        <v/>
      </c>
      <c r="R41" s="5" t="str">
        <f>IF(B41=B40,"",VLOOKUP(B41,'[1]07计算IV值'!A:D,4,FALSE))</f>
        <v/>
      </c>
      <c r="S41" s="30">
        <f t="shared" si="8"/>
        <v>1</v>
      </c>
      <c r="T41" s="26"/>
      <c r="U41" s="8" t="s">
        <v>27</v>
      </c>
      <c r="V41" s="8" t="s">
        <v>53</v>
      </c>
      <c r="W41" s="60">
        <v>5</v>
      </c>
      <c r="X41" s="8" t="s">
        <v>51</v>
      </c>
      <c r="Y41" s="5"/>
      <c r="Z41" s="5"/>
      <c r="AA41" s="1"/>
      <c r="AB41" s="1"/>
    </row>
    <row r="42" spans="1:28">
      <c r="A42" s="15">
        <v>1</v>
      </c>
      <c r="B42" s="24" t="s">
        <v>28</v>
      </c>
      <c r="C42" s="25" t="s">
        <v>24</v>
      </c>
      <c r="D42" s="25" t="s">
        <v>24</v>
      </c>
      <c r="E42" s="26">
        <v>116573</v>
      </c>
      <c r="F42" s="26">
        <v>103169</v>
      </c>
      <c r="G42" s="26">
        <v>13404</v>
      </c>
      <c r="H42" s="26">
        <v>3</v>
      </c>
      <c r="I42" s="58" t="s">
        <v>57</v>
      </c>
      <c r="J42" s="27">
        <f t="shared" si="5"/>
        <v>116573</v>
      </c>
      <c r="K42" s="27">
        <f t="shared" si="5"/>
        <v>103169</v>
      </c>
      <c r="L42" s="27">
        <f t="shared" si="5"/>
        <v>13404</v>
      </c>
      <c r="M42" s="28">
        <f t="shared" si="1"/>
        <v>0.31258932713372861</v>
      </c>
      <c r="N42" s="28">
        <f t="shared" si="6"/>
        <v>0.11498374409168503</v>
      </c>
      <c r="O42" s="7">
        <f t="shared" si="2"/>
        <v>2.521189143340356E-2</v>
      </c>
      <c r="P42" s="7">
        <f t="shared" si="3"/>
        <v>2.0064398797995769E-4</v>
      </c>
      <c r="Q42" s="29" t="str">
        <f t="shared" si="4"/>
        <v/>
      </c>
      <c r="R42" s="5" t="str">
        <f>IF(B42=B41,"",VLOOKUP(B42,'[1]07计算IV值'!A:D,4,FALSE))</f>
        <v/>
      </c>
      <c r="S42" s="30">
        <f t="shared" si="8"/>
        <v>1</v>
      </c>
      <c r="T42" s="26"/>
      <c r="U42" s="8" t="s">
        <v>30</v>
      </c>
      <c r="V42" s="8" t="s">
        <v>55</v>
      </c>
      <c r="W42" s="60">
        <v>1</v>
      </c>
      <c r="X42" s="8" t="s">
        <v>51</v>
      </c>
      <c r="Y42" s="5"/>
      <c r="Z42" s="5"/>
      <c r="AA42" s="1"/>
      <c r="AB42" s="1"/>
    </row>
    <row r="43" spans="1:28">
      <c r="A43" s="15">
        <v>1</v>
      </c>
      <c r="B43" s="24" t="s">
        <v>28</v>
      </c>
      <c r="C43" s="25" t="s">
        <v>24</v>
      </c>
      <c r="D43" s="25" t="s">
        <v>24</v>
      </c>
      <c r="E43" s="26">
        <v>13740</v>
      </c>
      <c r="F43" s="26">
        <v>12659</v>
      </c>
      <c r="G43" s="26">
        <v>1081</v>
      </c>
      <c r="H43" s="26">
        <v>4</v>
      </c>
      <c r="I43" s="58" t="s">
        <v>58</v>
      </c>
      <c r="J43" s="27">
        <f t="shared" si="5"/>
        <v>13740</v>
      </c>
      <c r="K43" s="27">
        <f t="shared" si="5"/>
        <v>12659</v>
      </c>
      <c r="L43" s="27">
        <f t="shared" si="5"/>
        <v>1081</v>
      </c>
      <c r="M43" s="28">
        <f t="shared" si="1"/>
        <v>3.684367181780885E-2</v>
      </c>
      <c r="N43" s="28">
        <f t="shared" si="6"/>
        <v>7.8675400291120814E-2</v>
      </c>
      <c r="O43" s="7">
        <f t="shared" si="2"/>
        <v>-0.39445474411410841</v>
      </c>
      <c r="P43" s="7">
        <f t="shared" si="3"/>
        <v>4.9173466151799699E-3</v>
      </c>
      <c r="Q43" s="29" t="str">
        <f t="shared" si="4"/>
        <v/>
      </c>
      <c r="R43" s="5" t="str">
        <f>IF(B43=B42,"",VLOOKUP(B43,'[1]07计算IV值'!A:D,4,FALSE))</f>
        <v/>
      </c>
      <c r="S43" s="30">
        <f t="shared" si="8"/>
        <v>1</v>
      </c>
      <c r="T43" s="1"/>
      <c r="U43" s="1"/>
      <c r="V43" s="1"/>
      <c r="W43" s="1"/>
      <c r="X43" s="1"/>
      <c r="Y43" s="5"/>
      <c r="Z43" s="5"/>
      <c r="AA43" s="1"/>
      <c r="AB43" s="1"/>
    </row>
    <row r="44" spans="1:28">
      <c r="A44" s="15">
        <v>1</v>
      </c>
      <c r="B44" s="24" t="s">
        <v>28</v>
      </c>
      <c r="C44" s="25" t="s">
        <v>24</v>
      </c>
      <c r="D44" s="25" t="s">
        <v>24</v>
      </c>
      <c r="E44" s="26">
        <v>89403</v>
      </c>
      <c r="F44" s="26">
        <v>79521</v>
      </c>
      <c r="G44" s="26">
        <v>9882</v>
      </c>
      <c r="H44" s="26">
        <v>5</v>
      </c>
      <c r="I44" s="58" t="s">
        <v>59</v>
      </c>
      <c r="J44" s="27">
        <f t="shared" si="5"/>
        <v>89403</v>
      </c>
      <c r="K44" s="27">
        <f t="shared" si="5"/>
        <v>79521</v>
      </c>
      <c r="L44" s="27">
        <f t="shared" si="5"/>
        <v>9882</v>
      </c>
      <c r="M44" s="28">
        <f t="shared" si="1"/>
        <v>0.2397332453804632</v>
      </c>
      <c r="N44" s="28">
        <f t="shared" si="6"/>
        <v>0.11053320358377236</v>
      </c>
      <c r="O44" s="7">
        <f t="shared" si="2"/>
        <v>-1.9279075414894754E-2</v>
      </c>
      <c r="P44" s="7">
        <f t="shared" si="3"/>
        <v>8.8441162744327701E-5</v>
      </c>
      <c r="Q44" s="29" t="str">
        <f t="shared" si="4"/>
        <v/>
      </c>
      <c r="R44" s="5" t="str">
        <f>IF(B44=B43,"",VLOOKUP(B44,'[1]07计算IV值'!A:D,4,FALSE))</f>
        <v/>
      </c>
      <c r="S44" s="30">
        <f t="shared" si="8"/>
        <v>1</v>
      </c>
      <c r="T44" s="1"/>
      <c r="U44" s="1"/>
      <c r="V44" s="1"/>
      <c r="W44" s="1"/>
      <c r="X44" s="1"/>
      <c r="Y44" s="5"/>
      <c r="Z44" s="5"/>
      <c r="AA44" s="1"/>
      <c r="AB44" s="1"/>
    </row>
    <row r="45" spans="1:28">
      <c r="A45" s="15">
        <v>1</v>
      </c>
      <c r="B45" s="40" t="s">
        <v>29</v>
      </c>
      <c r="C45" s="41" t="s">
        <v>24</v>
      </c>
      <c r="D45" s="41" t="s">
        <v>24</v>
      </c>
      <c r="E45" s="42">
        <v>152802</v>
      </c>
      <c r="F45" s="42">
        <v>136870</v>
      </c>
      <c r="G45" s="42">
        <v>15932</v>
      </c>
      <c r="H45" s="42">
        <v>1</v>
      </c>
      <c r="I45" s="62" t="s">
        <v>60</v>
      </c>
      <c r="J45" s="43">
        <f t="shared" si="5"/>
        <v>152802</v>
      </c>
      <c r="K45" s="43">
        <f t="shared" si="5"/>
        <v>136870</v>
      </c>
      <c r="L45" s="43">
        <f t="shared" si="5"/>
        <v>15932</v>
      </c>
      <c r="M45" s="44">
        <f t="shared" si="1"/>
        <v>0.40973702628128295</v>
      </c>
      <c r="N45" s="44">
        <f t="shared" si="6"/>
        <v>0.10426565097315481</v>
      </c>
      <c r="O45" s="45">
        <f t="shared" si="2"/>
        <v>-8.4674763020265609E-2</v>
      </c>
      <c r="P45" s="45">
        <f t="shared" si="3"/>
        <v>2.8427519681865068E-3</v>
      </c>
      <c r="Q45" s="46">
        <f t="shared" si="4"/>
        <v>4.8760275115645119E-3</v>
      </c>
      <c r="R45" s="5">
        <f>IF(B45=B44,"",VLOOKUP(B45,'[1]07计算IV值'!A:D,4,FALSE))</f>
        <v>5.0297967999999998E-3</v>
      </c>
      <c r="S45" s="30" t="str">
        <f t="shared" si="8"/>
        <v/>
      </c>
      <c r="T45" s="1"/>
      <c r="U45" s="75" t="s">
        <v>69</v>
      </c>
      <c r="V45" s="76" t="s">
        <v>72</v>
      </c>
      <c r="W45" s="77"/>
      <c r="X45" s="77"/>
      <c r="Y45" s="77"/>
      <c r="Z45" s="77"/>
      <c r="AA45" s="77"/>
      <c r="AB45" s="77"/>
    </row>
    <row r="46" spans="1:28">
      <c r="A46" s="15">
        <v>1</v>
      </c>
      <c r="B46" s="24" t="s">
        <v>29</v>
      </c>
      <c r="C46" s="25" t="s">
        <v>24</v>
      </c>
      <c r="D46" s="25" t="s">
        <v>24</v>
      </c>
      <c r="E46" s="26">
        <v>200856</v>
      </c>
      <c r="F46" s="26">
        <v>177239</v>
      </c>
      <c r="G46" s="26">
        <v>23617</v>
      </c>
      <c r="H46" s="39">
        <v>2</v>
      </c>
      <c r="I46" s="58" t="s">
        <v>61</v>
      </c>
      <c r="J46" s="27">
        <f t="shared" si="5"/>
        <v>200856</v>
      </c>
      <c r="K46" s="27">
        <f t="shared" si="5"/>
        <v>177239</v>
      </c>
      <c r="L46" s="27">
        <f t="shared" si="5"/>
        <v>23617</v>
      </c>
      <c r="M46" s="28">
        <f t="shared" si="1"/>
        <v>0.53859334400566328</v>
      </c>
      <c r="N46" s="28">
        <f t="shared" si="6"/>
        <v>0.1175817501095312</v>
      </c>
      <c r="O46" s="7">
        <f t="shared" si="2"/>
        <v>5.0494829330407373E-2</v>
      </c>
      <c r="P46" s="7">
        <f t="shared" si="3"/>
        <v>1.400373674118659E-3</v>
      </c>
      <c r="Q46" s="29" t="str">
        <f t="shared" si="4"/>
        <v/>
      </c>
      <c r="R46" s="5" t="str">
        <f>IF(B46=B45,"",VLOOKUP(B46,'[1]07计算IV值'!A:D,4,FALSE))</f>
        <v/>
      </c>
      <c r="S46" s="30">
        <f t="shared" si="8"/>
        <v>1</v>
      </c>
      <c r="T46" s="1"/>
      <c r="U46" s="75" t="s">
        <v>70</v>
      </c>
      <c r="V46" s="77"/>
      <c r="W46" s="77"/>
      <c r="X46" s="77"/>
      <c r="Y46" s="77"/>
      <c r="Z46" s="77"/>
      <c r="AA46" s="77"/>
      <c r="AB46" s="77"/>
    </row>
    <row r="47" spans="1:28">
      <c r="A47" s="15">
        <v>1</v>
      </c>
      <c r="B47" s="50" t="s">
        <v>29</v>
      </c>
      <c r="C47" s="51" t="s">
        <v>24</v>
      </c>
      <c r="D47" s="51" t="s">
        <v>24</v>
      </c>
      <c r="E47" s="52">
        <v>19269</v>
      </c>
      <c r="F47" s="52">
        <v>16885</v>
      </c>
      <c r="G47" s="52">
        <v>2384</v>
      </c>
      <c r="H47" s="52">
        <v>3</v>
      </c>
      <c r="I47" s="63" t="s">
        <v>62</v>
      </c>
      <c r="J47" s="54">
        <f t="shared" si="5"/>
        <v>19269</v>
      </c>
      <c r="K47" s="54">
        <f t="shared" si="5"/>
        <v>16885</v>
      </c>
      <c r="L47" s="54">
        <f t="shared" si="5"/>
        <v>2384</v>
      </c>
      <c r="M47" s="55">
        <f t="shared" si="1"/>
        <v>5.1669629713053764E-2</v>
      </c>
      <c r="N47" s="55">
        <f t="shared" si="6"/>
        <v>0.12372204058332036</v>
      </c>
      <c r="O47" s="56">
        <f t="shared" si="2"/>
        <v>0.10838123724908383</v>
      </c>
      <c r="P47" s="56">
        <f t="shared" si="3"/>
        <v>6.3290186925934555E-4</v>
      </c>
      <c r="Q47" s="57" t="str">
        <f t="shared" si="4"/>
        <v/>
      </c>
      <c r="R47" s="5" t="str">
        <f>IF(B47=B46,"",VLOOKUP(B47,'[1]07计算IV值'!A:D,4,FALSE))</f>
        <v/>
      </c>
      <c r="S47" s="30">
        <f t="shared" si="8"/>
        <v>1</v>
      </c>
      <c r="T47" s="1"/>
      <c r="U47" s="75" t="s">
        <v>71</v>
      </c>
      <c r="V47" s="77"/>
      <c r="W47" s="77"/>
      <c r="X47" s="77"/>
      <c r="Y47" s="77"/>
      <c r="Z47" s="77"/>
      <c r="AA47" s="77"/>
      <c r="AB47" s="77"/>
    </row>
    <row r="48" spans="1:28">
      <c r="A48" s="15">
        <v>1</v>
      </c>
      <c r="B48" s="24" t="s">
        <v>30</v>
      </c>
      <c r="C48" s="78" t="s">
        <v>73</v>
      </c>
      <c r="D48" s="25">
        <v>0.22048000000000001</v>
      </c>
      <c r="E48" s="26">
        <v>58104</v>
      </c>
      <c r="F48" s="26">
        <v>50547</v>
      </c>
      <c r="G48" s="26">
        <v>7557</v>
      </c>
      <c r="H48" s="39">
        <v>1</v>
      </c>
      <c r="I48" s="27" t="str">
        <f>CONCATENATE(IF(AND(C48=".",D48="."),H48,CONCATENATE("(",TEXT(C48,"#0.00"),",",TEXT(D48,"#0.00"),")")),"&amp;NA")</f>
        <v>(-inf,0.22)&amp;NA</v>
      </c>
      <c r="J48" s="27">
        <f t="shared" si="5"/>
        <v>58104</v>
      </c>
      <c r="K48" s="27">
        <f t="shared" si="5"/>
        <v>50547</v>
      </c>
      <c r="L48" s="27">
        <f t="shared" si="5"/>
        <v>7557</v>
      </c>
      <c r="M48" s="28">
        <f t="shared" si="1"/>
        <v>0.15580529165225365</v>
      </c>
      <c r="N48" s="28">
        <f t="shared" si="6"/>
        <v>0.130059892606361</v>
      </c>
      <c r="O48" s="7">
        <f t="shared" si="2"/>
        <v>0.16559783139773651</v>
      </c>
      <c r="P48" s="7">
        <f t="shared" si="3"/>
        <v>4.554490306538486E-3</v>
      </c>
      <c r="Q48" s="29">
        <f t="shared" si="4"/>
        <v>1.1473112009045366E-2</v>
      </c>
      <c r="R48" s="5">
        <f>IF(B48=B47,"",VLOOKUP(B48,'[1]07计算IV值'!A:D,4,FALSE))</f>
        <v>1.17735501E-2</v>
      </c>
      <c r="S48" s="30" t="str">
        <f t="shared" si="8"/>
        <v/>
      </c>
      <c r="T48" s="1"/>
      <c r="U48" s="1"/>
      <c r="V48" s="1"/>
      <c r="W48" s="1"/>
      <c r="X48" s="1"/>
      <c r="Y48" s="5"/>
      <c r="Z48" s="5"/>
      <c r="AA48" s="1"/>
      <c r="AB48" s="1"/>
    </row>
    <row r="49" spans="1:28">
      <c r="A49" s="15">
        <v>1</v>
      </c>
      <c r="B49" s="24" t="s">
        <v>30</v>
      </c>
      <c r="C49" s="25">
        <v>0.22048000000000001</v>
      </c>
      <c r="D49" s="25">
        <v>0.41536000000000001</v>
      </c>
      <c r="E49" s="26">
        <v>150877</v>
      </c>
      <c r="F49" s="26">
        <v>133210</v>
      </c>
      <c r="G49" s="26">
        <v>17667</v>
      </c>
      <c r="H49" s="26">
        <v>2</v>
      </c>
      <c r="I49" s="27" t="str">
        <f>IF(AND(C49=".",D49="."),H49,CONCATENATE("[",TEXT(C49,"#0.00"),",",TEXT(D49,"#0.00"),")"))</f>
        <v>[0.22,0.42)</v>
      </c>
      <c r="J49" s="27">
        <f t="shared" ref="J49:L86" si="12">E49</f>
        <v>150877</v>
      </c>
      <c r="K49" s="27">
        <f t="shared" si="12"/>
        <v>133210</v>
      </c>
      <c r="L49" s="27">
        <f t="shared" si="12"/>
        <v>17667</v>
      </c>
      <c r="M49" s="28">
        <f t="shared" si="1"/>
        <v>0.40457515814086942</v>
      </c>
      <c r="N49" s="28">
        <f t="shared" si="6"/>
        <v>0.11709538233130298</v>
      </c>
      <c r="O49" s="7">
        <f t="shared" si="2"/>
        <v>4.5798804150683506E-2</v>
      </c>
      <c r="P49" s="7">
        <f t="shared" si="3"/>
        <v>8.6378970376134641E-4</v>
      </c>
      <c r="Q49" s="29" t="str">
        <f t="shared" si="4"/>
        <v/>
      </c>
      <c r="R49" s="5" t="str">
        <f>IF(B49=B48,"",VLOOKUP(B49,'[1]07计算IV值'!A:D,4,FALSE))</f>
        <v/>
      </c>
      <c r="S49" s="30">
        <f t="shared" si="8"/>
        <v>1</v>
      </c>
      <c r="T49" s="1"/>
      <c r="U49" s="1"/>
      <c r="V49" s="1"/>
      <c r="W49" s="1"/>
      <c r="X49" s="1"/>
      <c r="Y49" s="5"/>
      <c r="Z49" s="5"/>
      <c r="AA49" s="1"/>
      <c r="AB49" s="1"/>
    </row>
    <row r="50" spans="1:28">
      <c r="A50" s="15">
        <v>1</v>
      </c>
      <c r="B50" s="24" t="s">
        <v>30</v>
      </c>
      <c r="C50" s="25">
        <v>0.41536000000000001</v>
      </c>
      <c r="D50" s="25">
        <v>0.61024</v>
      </c>
      <c r="E50" s="26">
        <v>105344</v>
      </c>
      <c r="F50" s="26">
        <v>94268</v>
      </c>
      <c r="G50" s="26">
        <v>11076</v>
      </c>
      <c r="H50" s="26">
        <v>3</v>
      </c>
      <c r="I50" s="27" t="str">
        <f t="shared" ref="I50:I69" si="13">IF(AND(C50=".",D50="."),H50,CONCATENATE("[",TEXT(C50,"#0.00"),",",TEXT(D50,"#0.00"),")"))</f>
        <v>[0.42,0.61)</v>
      </c>
      <c r="J50" s="27">
        <f t="shared" si="12"/>
        <v>105344</v>
      </c>
      <c r="K50" s="27">
        <f t="shared" si="12"/>
        <v>94268</v>
      </c>
      <c r="L50" s="27">
        <f t="shared" si="12"/>
        <v>11076</v>
      </c>
      <c r="M50" s="28">
        <f t="shared" si="1"/>
        <v>0.28247887656297344</v>
      </c>
      <c r="N50" s="28">
        <f t="shared" si="6"/>
        <v>0.10514125151883354</v>
      </c>
      <c r="O50" s="7">
        <f t="shared" si="2"/>
        <v>-7.5334042333621773E-2</v>
      </c>
      <c r="P50" s="7">
        <f t="shared" si="3"/>
        <v>1.5569362399264523E-3</v>
      </c>
      <c r="Q50" s="29" t="str">
        <f t="shared" si="4"/>
        <v/>
      </c>
      <c r="R50" s="5" t="str">
        <f>IF(B50=B49,"",VLOOKUP(B50,'[1]07计算IV值'!A:D,4,FALSE))</f>
        <v/>
      </c>
      <c r="S50" s="30">
        <f t="shared" si="8"/>
        <v>1</v>
      </c>
      <c r="T50" s="26"/>
      <c r="U50" s="8"/>
      <c r="V50" s="8"/>
      <c r="W50" s="8"/>
      <c r="X50" s="5"/>
      <c r="Y50" s="5"/>
      <c r="Z50" s="5"/>
      <c r="AA50" s="1"/>
      <c r="AB50" s="1"/>
    </row>
    <row r="51" spans="1:28">
      <c r="A51" s="15">
        <v>1</v>
      </c>
      <c r="B51" s="24" t="s">
        <v>30</v>
      </c>
      <c r="C51" s="25">
        <v>0.61024</v>
      </c>
      <c r="D51" s="79" t="s">
        <v>74</v>
      </c>
      <c r="E51" s="26">
        <v>58602</v>
      </c>
      <c r="F51" s="26">
        <v>52969</v>
      </c>
      <c r="G51" s="26">
        <v>5633</v>
      </c>
      <c r="H51" s="26">
        <v>4</v>
      </c>
      <c r="I51" s="27" t="str">
        <f>IF(AND(C51=".",D51="."),H51,CONCATENATE("[",TEXT(C51,"#0.00"),",",TEXT(D51,"#0.00"),")"))</f>
        <v>[0.61,+inf)</v>
      </c>
      <c r="J51" s="27">
        <f t="shared" si="12"/>
        <v>58602</v>
      </c>
      <c r="K51" s="27">
        <f t="shared" si="12"/>
        <v>52969</v>
      </c>
      <c r="L51" s="27">
        <f t="shared" si="12"/>
        <v>5633</v>
      </c>
      <c r="M51" s="28">
        <f t="shared" si="1"/>
        <v>0.15714067364390349</v>
      </c>
      <c r="N51" s="28">
        <f t="shared" si="6"/>
        <v>9.6122999215043858E-2</v>
      </c>
      <c r="O51" s="7">
        <f t="shared" si="2"/>
        <v>-0.17503753497160945</v>
      </c>
      <c r="P51" s="7">
        <f t="shared" si="3"/>
        <v>4.4978957588190805E-3</v>
      </c>
      <c r="Q51" s="29" t="str">
        <f t="shared" si="4"/>
        <v/>
      </c>
      <c r="R51" s="5" t="str">
        <f>IF(B51=B50,"",VLOOKUP(B51,'[1]07计算IV值'!A:D,4,FALSE))</f>
        <v/>
      </c>
      <c r="S51" s="30">
        <f t="shared" si="8"/>
        <v>1</v>
      </c>
      <c r="T51" s="26"/>
      <c r="U51" s="8"/>
      <c r="V51" s="8"/>
      <c r="W51" s="8"/>
      <c r="X51" s="5"/>
      <c r="Y51" s="5"/>
      <c r="Z51" s="5"/>
      <c r="AA51" s="1"/>
      <c r="AB51" s="1"/>
    </row>
    <row r="52" spans="1:28">
      <c r="A52" s="15">
        <v>1</v>
      </c>
      <c r="B52" s="40" t="s">
        <v>31</v>
      </c>
      <c r="C52" s="41" t="s">
        <v>24</v>
      </c>
      <c r="D52" s="41" t="s">
        <v>24</v>
      </c>
      <c r="E52" s="42">
        <v>43467</v>
      </c>
      <c r="F52" s="42">
        <v>40103</v>
      </c>
      <c r="G52" s="42">
        <v>3364</v>
      </c>
      <c r="H52" s="64">
        <v>1</v>
      </c>
      <c r="I52" s="27" t="s">
        <v>75</v>
      </c>
      <c r="J52" s="43">
        <f t="shared" si="12"/>
        <v>43467</v>
      </c>
      <c r="K52" s="43">
        <f t="shared" si="12"/>
        <v>40103</v>
      </c>
      <c r="L52" s="43">
        <f t="shared" si="12"/>
        <v>3364</v>
      </c>
      <c r="M52" s="44">
        <f t="shared" si="1"/>
        <v>0.11655632335550925</v>
      </c>
      <c r="N52" s="44">
        <f t="shared" si="6"/>
        <v>7.7392044539535743E-2</v>
      </c>
      <c r="O52" s="45">
        <f t="shared" si="2"/>
        <v>-0.41229326048754089</v>
      </c>
      <c r="P52" s="45">
        <f t="shared" si="3"/>
        <v>1.6877671015312904E-2</v>
      </c>
      <c r="Q52" s="46">
        <f t="shared" si="4"/>
        <v>5.3856491720757578E-2</v>
      </c>
      <c r="R52" s="5">
        <f>IF(B52=B51,"",VLOOKUP(B52,'[1]07计算IV值'!A:D,4,FALSE))</f>
        <v>4.2137641000000003E-2</v>
      </c>
      <c r="S52" s="30" t="str">
        <f t="shared" si="8"/>
        <v/>
      </c>
      <c r="T52" s="26"/>
      <c r="U52" s="8"/>
      <c r="V52" s="8"/>
      <c r="W52" s="8"/>
      <c r="X52" s="5"/>
      <c r="Y52" s="5"/>
      <c r="Z52" s="5"/>
      <c r="AA52" s="1"/>
      <c r="AB52" s="1"/>
    </row>
    <row r="53" spans="1:28">
      <c r="A53" s="15">
        <v>1</v>
      </c>
      <c r="B53" s="24" t="s">
        <v>31</v>
      </c>
      <c r="C53" s="78" t="s">
        <v>73</v>
      </c>
      <c r="D53" s="25">
        <v>4.3</v>
      </c>
      <c r="E53" s="26">
        <v>303931</v>
      </c>
      <c r="F53" s="26">
        <v>270259</v>
      </c>
      <c r="G53" s="26">
        <v>33672</v>
      </c>
      <c r="H53" s="26">
        <v>2</v>
      </c>
      <c r="I53" s="27" t="str">
        <f>IF(AND(C53=".",D53="."),H53,CONCATENATE("(",TEXT(C53,"#0.00"),",",TEXT(D53,"#0.00"),")"))</f>
        <v>(-inf,4.30)</v>
      </c>
      <c r="J53" s="27">
        <f t="shared" si="12"/>
        <v>303931</v>
      </c>
      <c r="K53" s="27">
        <f t="shared" si="12"/>
        <v>270259</v>
      </c>
      <c r="L53" s="27">
        <f t="shared" si="12"/>
        <v>33672</v>
      </c>
      <c r="M53" s="28">
        <f t="shared" si="1"/>
        <v>0.8149879198878065</v>
      </c>
      <c r="N53" s="28">
        <f t="shared" si="6"/>
        <v>0.11078830392424596</v>
      </c>
      <c r="O53" s="7">
        <f t="shared" si="2"/>
        <v>-1.66869851107081E-2</v>
      </c>
      <c r="P53" s="7">
        <f t="shared" si="3"/>
        <v>2.2547443487153589E-4</v>
      </c>
      <c r="Q53" s="29" t="str">
        <f t="shared" si="4"/>
        <v/>
      </c>
      <c r="R53" s="5" t="str">
        <f>IF(B53=B52,"",VLOOKUP(B53,'[1]07计算IV值'!A:D,4,FALSE))</f>
        <v/>
      </c>
      <c r="S53" s="30">
        <f t="shared" si="8"/>
        <v>0</v>
      </c>
      <c r="T53" s="26"/>
      <c r="U53" s="8"/>
      <c r="V53" s="8"/>
      <c r="W53" s="8"/>
      <c r="X53" s="5"/>
      <c r="Y53" s="5"/>
      <c r="Z53" s="5"/>
      <c r="AA53" s="1"/>
      <c r="AB53" s="1"/>
    </row>
    <row r="54" spans="1:28">
      <c r="A54" s="15">
        <v>1</v>
      </c>
      <c r="B54" s="24" t="s">
        <v>31</v>
      </c>
      <c r="C54" s="25">
        <v>4.3</v>
      </c>
      <c r="D54" s="25">
        <v>8.6</v>
      </c>
      <c r="E54" s="26">
        <v>18663</v>
      </c>
      <c r="F54" s="26">
        <v>15367</v>
      </c>
      <c r="G54" s="26">
        <v>3296</v>
      </c>
      <c r="H54" s="26">
        <v>3</v>
      </c>
      <c r="I54" s="27" t="str">
        <f t="shared" si="13"/>
        <v>[4.30,8.60)</v>
      </c>
      <c r="J54" s="27">
        <f t="shared" si="12"/>
        <v>18663</v>
      </c>
      <c r="K54" s="27">
        <f t="shared" si="12"/>
        <v>15367</v>
      </c>
      <c r="L54" s="27">
        <f t="shared" si="12"/>
        <v>3296</v>
      </c>
      <c r="M54" s="28">
        <f t="shared" si="1"/>
        <v>5.0044646807552148E-2</v>
      </c>
      <c r="N54" s="28">
        <f t="shared" si="6"/>
        <v>0.1766061190591009</v>
      </c>
      <c r="O54" s="7">
        <f t="shared" si="2"/>
        <v>0.52651440085754153</v>
      </c>
      <c r="P54" s="7">
        <f t="shared" si="3"/>
        <v>1.6940471989479455E-2</v>
      </c>
      <c r="Q54" s="29" t="str">
        <f t="shared" si="4"/>
        <v/>
      </c>
      <c r="R54" s="5" t="str">
        <f>IF(B54=B53,"",VLOOKUP(B54,'[1]07计算IV值'!A:D,4,FALSE))</f>
        <v/>
      </c>
      <c r="S54" s="30">
        <f t="shared" si="8"/>
        <v>1</v>
      </c>
      <c r="T54" s="26"/>
      <c r="U54" s="8"/>
      <c r="V54" s="8"/>
      <c r="W54" s="8"/>
      <c r="X54" s="5"/>
      <c r="Y54" s="5"/>
      <c r="Z54" s="5"/>
      <c r="AA54" s="1"/>
      <c r="AB54" s="1"/>
    </row>
    <row r="55" spans="1:28" ht="14.25" thickBot="1">
      <c r="A55" s="15">
        <v>1</v>
      </c>
      <c r="B55" s="24" t="s">
        <v>31</v>
      </c>
      <c r="C55" s="25">
        <v>8.6</v>
      </c>
      <c r="D55" s="25">
        <v>21.5</v>
      </c>
      <c r="E55" s="26">
        <v>6474</v>
      </c>
      <c r="F55" s="26">
        <v>4996</v>
      </c>
      <c r="G55" s="26">
        <v>1478</v>
      </c>
      <c r="H55" s="26">
        <v>4</v>
      </c>
      <c r="I55" s="27" t="str">
        <f t="shared" si="13"/>
        <v>[8.60,21.50)</v>
      </c>
      <c r="J55" s="27">
        <f t="shared" si="12"/>
        <v>6474</v>
      </c>
      <c r="K55" s="27">
        <f t="shared" si="12"/>
        <v>4996</v>
      </c>
      <c r="L55" s="27">
        <f t="shared" si="12"/>
        <v>1478</v>
      </c>
      <c r="M55" s="28">
        <f t="shared" si="1"/>
        <v>1.7359965891447924E-2</v>
      </c>
      <c r="N55" s="28">
        <f t="shared" si="6"/>
        <v>0.22829780661105961</v>
      </c>
      <c r="O55" s="7">
        <f t="shared" si="2"/>
        <v>0.84807937214619034</v>
      </c>
      <c r="P55" s="7">
        <f t="shared" si="3"/>
        <v>1.709115181818786E-2</v>
      </c>
      <c r="Q55" s="29" t="str">
        <f t="shared" si="4"/>
        <v/>
      </c>
      <c r="R55" s="5" t="str">
        <f>IF(B55=B54,"",VLOOKUP(B55,'[1]07计算IV值'!A:D,4,FALSE))</f>
        <v/>
      </c>
      <c r="S55" s="30">
        <f t="shared" si="8"/>
        <v>1</v>
      </c>
      <c r="T55" s="26"/>
      <c r="U55" s="8"/>
      <c r="V55" s="8"/>
      <c r="W55" s="8"/>
      <c r="X55" s="5"/>
      <c r="Y55" s="5"/>
      <c r="Z55" s="5"/>
      <c r="AA55" s="1"/>
      <c r="AB55" s="1"/>
    </row>
    <row r="56" spans="1:28" ht="14.25" thickBot="1">
      <c r="A56" s="15">
        <v>1</v>
      </c>
      <c r="B56" s="50" t="s">
        <v>31</v>
      </c>
      <c r="C56" s="51">
        <v>21.5</v>
      </c>
      <c r="D56" s="79" t="s">
        <v>74</v>
      </c>
      <c r="E56" s="52">
        <v>392</v>
      </c>
      <c r="F56" s="52">
        <v>269</v>
      </c>
      <c r="G56" s="52">
        <v>123</v>
      </c>
      <c r="H56" s="52">
        <v>5</v>
      </c>
      <c r="I56" s="27" t="str">
        <f t="shared" si="13"/>
        <v>[21.50,+inf)</v>
      </c>
      <c r="J56" s="54">
        <f t="shared" si="12"/>
        <v>392</v>
      </c>
      <c r="K56" s="54">
        <f t="shared" si="12"/>
        <v>269</v>
      </c>
      <c r="L56" s="54">
        <f t="shared" si="12"/>
        <v>123</v>
      </c>
      <c r="M56" s="55">
        <f t="shared" si="1"/>
        <v>1.0511440576842117E-3</v>
      </c>
      <c r="N56" s="55">
        <f t="shared" si="6"/>
        <v>0.31377551020408162</v>
      </c>
      <c r="O56" s="56">
        <f t="shared" si="2"/>
        <v>1.2835001176540899</v>
      </c>
      <c r="P56" s="56">
        <f t="shared" si="3"/>
        <v>2.7217224629058254E-3</v>
      </c>
      <c r="Q56" s="57" t="str">
        <f t="shared" si="4"/>
        <v/>
      </c>
      <c r="R56" s="5" t="str">
        <f>IF(B56=B55,"",VLOOKUP(B56,'[1]07计算IV值'!A:D,4,FALSE))</f>
        <v/>
      </c>
      <c r="S56" s="30">
        <f t="shared" si="8"/>
        <v>1</v>
      </c>
      <c r="T56" s="26"/>
      <c r="U56" s="80"/>
      <c r="V56" s="8"/>
      <c r="W56" s="8"/>
      <c r="X56" s="5"/>
      <c r="Y56" s="5"/>
      <c r="Z56" s="5"/>
      <c r="AA56" s="1"/>
      <c r="AB56" s="1"/>
    </row>
    <row r="57" spans="1:28" ht="14.25" thickBot="1">
      <c r="A57" s="15">
        <v>1</v>
      </c>
      <c r="B57" s="24" t="s">
        <v>32</v>
      </c>
      <c r="C57" s="25" t="s">
        <v>24</v>
      </c>
      <c r="D57" s="25" t="s">
        <v>24</v>
      </c>
      <c r="E57" s="26">
        <v>43467</v>
      </c>
      <c r="F57" s="26">
        <v>40103</v>
      </c>
      <c r="G57" s="26">
        <v>3364</v>
      </c>
      <c r="H57" s="39">
        <v>1</v>
      </c>
      <c r="I57" s="27" t="s">
        <v>75</v>
      </c>
      <c r="J57" s="27">
        <f t="shared" si="12"/>
        <v>43467</v>
      </c>
      <c r="K57" s="27">
        <f t="shared" si="12"/>
        <v>40103</v>
      </c>
      <c r="L57" s="27">
        <f t="shared" si="12"/>
        <v>3364</v>
      </c>
      <c r="M57" s="28">
        <f t="shared" si="1"/>
        <v>0.11655632335550925</v>
      </c>
      <c r="N57" s="28">
        <f t="shared" si="6"/>
        <v>7.7392044539535743E-2</v>
      </c>
      <c r="O57" s="7">
        <f t="shared" si="2"/>
        <v>-0.41229326048754089</v>
      </c>
      <c r="P57" s="7">
        <f t="shared" si="3"/>
        <v>1.6877671015312904E-2</v>
      </c>
      <c r="Q57" s="29">
        <f t="shared" si="4"/>
        <v>6.989668783601577E-2</v>
      </c>
      <c r="R57" s="5">
        <f>IF(B57=B56,"",VLOOKUP(B57,'[1]07计算IV值'!A:D,4,FALSE))</f>
        <v>5.7533820399999998E-2</v>
      </c>
      <c r="S57" s="30" t="str">
        <f t="shared" si="8"/>
        <v/>
      </c>
      <c r="T57" s="26"/>
      <c r="U57" s="81">
        <v>203982</v>
      </c>
      <c r="V57" s="8"/>
      <c r="W57" s="8"/>
      <c r="X57" s="5"/>
      <c r="Y57" s="5"/>
      <c r="Z57" s="5"/>
      <c r="AA57" s="1"/>
      <c r="AB57" s="1"/>
    </row>
    <row r="58" spans="1:28" ht="14.25" thickBot="1">
      <c r="A58" s="15">
        <v>1</v>
      </c>
      <c r="B58" s="24" t="s">
        <v>32</v>
      </c>
      <c r="C58" s="78" t="s">
        <v>73</v>
      </c>
      <c r="D58" s="25">
        <v>7.75</v>
      </c>
      <c r="E58" s="26">
        <v>318780</v>
      </c>
      <c r="F58" s="26">
        <v>283183</v>
      </c>
      <c r="G58" s="26">
        <v>35597</v>
      </c>
      <c r="H58" s="26">
        <v>2</v>
      </c>
      <c r="I58" s="27" t="str">
        <f>IF(AND(C58=".",D58="."),H58,CONCATENATE("(",TEXT(C58,"#0.00"),",",TEXT(D58,"#0.00"),")"))</f>
        <v>(-inf,7.75)</v>
      </c>
      <c r="J58" s="27">
        <f t="shared" si="12"/>
        <v>318780</v>
      </c>
      <c r="K58" s="27">
        <f t="shared" si="12"/>
        <v>283183</v>
      </c>
      <c r="L58" s="27">
        <f t="shared" si="12"/>
        <v>35597</v>
      </c>
      <c r="M58" s="28">
        <f t="shared" si="1"/>
        <v>0.85480536405248209</v>
      </c>
      <c r="N58" s="28">
        <f t="shared" si="6"/>
        <v>0.11166635297070079</v>
      </c>
      <c r="O58" s="7">
        <f t="shared" si="2"/>
        <v>-7.804825241522313E-3</v>
      </c>
      <c r="P58" s="7">
        <f t="shared" si="3"/>
        <v>5.191343060616216E-5</v>
      </c>
      <c r="Q58" s="29" t="str">
        <f t="shared" si="4"/>
        <v/>
      </c>
      <c r="R58" s="5" t="str">
        <f>IF(B58=B57,"",VLOOKUP(B58,'[1]07计算IV值'!A:D,4,FALSE))</f>
        <v/>
      </c>
      <c r="S58" s="30">
        <f t="shared" si="8"/>
        <v>0</v>
      </c>
      <c r="T58" s="26"/>
      <c r="U58" s="80"/>
      <c r="V58" s="8"/>
      <c r="W58" s="8"/>
      <c r="X58" s="5"/>
      <c r="Y58" s="5"/>
      <c r="Z58" s="5"/>
      <c r="AA58" s="1"/>
      <c r="AB58" s="1"/>
    </row>
    <row r="59" spans="1:28" ht="14.25" thickBot="1">
      <c r="A59" s="15">
        <v>1</v>
      </c>
      <c r="B59" s="24" t="s">
        <v>32</v>
      </c>
      <c r="C59" s="25">
        <v>7.75</v>
      </c>
      <c r="D59" s="25">
        <v>93</v>
      </c>
      <c r="E59" s="26">
        <v>10664</v>
      </c>
      <c r="F59" s="26">
        <v>7697</v>
      </c>
      <c r="G59" s="26">
        <v>2967</v>
      </c>
      <c r="H59" s="26">
        <v>3</v>
      </c>
      <c r="I59" s="27" t="str">
        <f t="shared" si="13"/>
        <v>[7.75,93.00)</v>
      </c>
      <c r="J59" s="27">
        <f t="shared" si="12"/>
        <v>10664</v>
      </c>
      <c r="K59" s="27">
        <f t="shared" si="12"/>
        <v>7697</v>
      </c>
      <c r="L59" s="27">
        <f t="shared" si="12"/>
        <v>2967</v>
      </c>
      <c r="M59" s="28">
        <f t="shared" si="1"/>
        <v>2.8595408752919473E-2</v>
      </c>
      <c r="N59" s="28">
        <f t="shared" si="6"/>
        <v>0.27822580645161288</v>
      </c>
      <c r="O59" s="7">
        <f t="shared" si="2"/>
        <v>1.112747840640016</v>
      </c>
      <c r="P59" s="7">
        <f t="shared" si="3"/>
        <v>5.2857226510831676E-2</v>
      </c>
      <c r="Q59" s="29" t="str">
        <f t="shared" si="4"/>
        <v/>
      </c>
      <c r="R59" s="5" t="str">
        <f>IF(B59=B58,"",VLOOKUP(B59,'[1]07计算IV值'!A:D,4,FALSE))</f>
        <v/>
      </c>
      <c r="S59" s="30">
        <f t="shared" si="8"/>
        <v>1</v>
      </c>
      <c r="T59" s="26"/>
      <c r="U59" s="81">
        <v>190714</v>
      </c>
      <c r="V59" s="8"/>
      <c r="W59" s="8"/>
      <c r="X59" s="5"/>
      <c r="Y59" s="5"/>
      <c r="Z59" s="5"/>
      <c r="AA59" s="1"/>
      <c r="AB59" s="1"/>
    </row>
    <row r="60" spans="1:28" ht="14.25" thickBot="1">
      <c r="A60" s="15">
        <v>1</v>
      </c>
      <c r="B60" s="24" t="s">
        <v>32</v>
      </c>
      <c r="C60" s="25">
        <v>93</v>
      </c>
      <c r="D60" s="79" t="s">
        <v>74</v>
      </c>
      <c r="E60" s="26">
        <v>16</v>
      </c>
      <c r="F60" s="26">
        <v>11</v>
      </c>
      <c r="G60" s="26">
        <v>5</v>
      </c>
      <c r="H60" s="26">
        <v>4</v>
      </c>
      <c r="I60" s="27" t="str">
        <f t="shared" si="13"/>
        <v>[93.00,+inf)</v>
      </c>
      <c r="J60" s="27">
        <f t="shared" si="12"/>
        <v>16</v>
      </c>
      <c r="K60" s="27">
        <f t="shared" si="12"/>
        <v>11</v>
      </c>
      <c r="L60" s="27">
        <f t="shared" si="12"/>
        <v>5</v>
      </c>
      <c r="M60" s="28">
        <f t="shared" si="1"/>
        <v>4.2903839089151499E-5</v>
      </c>
      <c r="N60" s="28">
        <f t="shared" si="6"/>
        <v>0.3125</v>
      </c>
      <c r="O60" s="7">
        <f t="shared" si="2"/>
        <v>1.2775697815192413</v>
      </c>
      <c r="P60" s="7">
        <f t="shared" si="3"/>
        <v>1.0987687926503516E-4</v>
      </c>
      <c r="Q60" s="29" t="str">
        <f t="shared" si="4"/>
        <v/>
      </c>
      <c r="R60" s="5" t="str">
        <f>IF(B60=B59,"",VLOOKUP(B60,'[1]07计算IV值'!A:D,4,FALSE))</f>
        <v/>
      </c>
      <c r="S60" s="30">
        <f t="shared" si="8"/>
        <v>1</v>
      </c>
      <c r="T60" s="26"/>
      <c r="U60" s="80"/>
      <c r="V60" s="8"/>
      <c r="W60" s="8"/>
      <c r="X60" s="5"/>
      <c r="Y60" s="5"/>
      <c r="Z60" s="5"/>
      <c r="AA60" s="1"/>
      <c r="AB60" s="1"/>
    </row>
    <row r="61" spans="1:28" ht="14.25" thickBot="1">
      <c r="A61" s="15">
        <v>1</v>
      </c>
      <c r="B61" s="40" t="s">
        <v>33</v>
      </c>
      <c r="C61" s="78" t="s">
        <v>73</v>
      </c>
      <c r="D61" s="41">
        <v>5.5</v>
      </c>
      <c r="E61" s="42">
        <v>147773</v>
      </c>
      <c r="F61" s="42">
        <v>138526</v>
      </c>
      <c r="G61" s="42">
        <v>9247</v>
      </c>
      <c r="H61" s="42">
        <v>1</v>
      </c>
      <c r="I61" s="27" t="str">
        <f>IF(AND(C61=".",D61="."),H61,CONCATENATE("(",TEXT(C61,"#0.00"),",",TEXT(D61,"#0.00"),")"))</f>
        <v>(-inf,5.50)</v>
      </c>
      <c r="J61" s="43">
        <f t="shared" si="12"/>
        <v>147773</v>
      </c>
      <c r="K61" s="43">
        <f t="shared" si="12"/>
        <v>138526</v>
      </c>
      <c r="L61" s="43">
        <f t="shared" si="12"/>
        <v>9247</v>
      </c>
      <c r="M61" s="44">
        <f t="shared" si="1"/>
        <v>0.39625181335757398</v>
      </c>
      <c r="N61" s="44">
        <f t="shared" si="6"/>
        <v>6.2575707334898797E-2</v>
      </c>
      <c r="O61" s="45">
        <f t="shared" si="2"/>
        <v>-0.64073171716189758</v>
      </c>
      <c r="P61" s="45">
        <f t="shared" si="3"/>
        <v>0.12686276119736317</v>
      </c>
      <c r="Q61" s="46">
        <f t="shared" si="4"/>
        <v>0.4378536723471404</v>
      </c>
      <c r="R61" s="5">
        <f>IF(B61=B60,"",VLOOKUP(B61,'[1]07计算IV值'!A:D,4,FALSE))</f>
        <v>0.18280990189999999</v>
      </c>
      <c r="S61" s="30" t="str">
        <f t="shared" si="8"/>
        <v/>
      </c>
      <c r="T61" s="26"/>
      <c r="U61" s="81">
        <v>13268</v>
      </c>
      <c r="V61" s="8"/>
      <c r="W61" s="8"/>
      <c r="X61" s="5"/>
      <c r="Y61" s="5"/>
      <c r="Z61" s="5"/>
      <c r="AA61" s="1"/>
      <c r="AB61" s="1"/>
    </row>
    <row r="62" spans="1:28" ht="14.25" thickBot="1">
      <c r="A62" s="15">
        <v>1</v>
      </c>
      <c r="B62" s="24" t="s">
        <v>33</v>
      </c>
      <c r="C62" s="25">
        <v>5.5</v>
      </c>
      <c r="D62" s="25">
        <v>19.5</v>
      </c>
      <c r="E62" s="26">
        <v>161345</v>
      </c>
      <c r="F62" s="26">
        <v>145767</v>
      </c>
      <c r="G62" s="26">
        <v>15578</v>
      </c>
      <c r="H62" s="26">
        <v>2</v>
      </c>
      <c r="I62" s="27" t="str">
        <f t="shared" si="13"/>
        <v>[5.50,19.50)</v>
      </c>
      <c r="J62" s="27">
        <f t="shared" si="12"/>
        <v>161345</v>
      </c>
      <c r="K62" s="27">
        <f t="shared" si="12"/>
        <v>145767</v>
      </c>
      <c r="L62" s="27">
        <f t="shared" si="12"/>
        <v>15578</v>
      </c>
      <c r="M62" s="28">
        <f t="shared" si="1"/>
        <v>0.43264499486494679</v>
      </c>
      <c r="N62" s="28">
        <f t="shared" si="6"/>
        <v>9.6550869255322441E-2</v>
      </c>
      <c r="O62" s="7">
        <f t="shared" si="2"/>
        <v>-0.17012265212654376</v>
      </c>
      <c r="P62" s="7">
        <f t="shared" si="3"/>
        <v>1.1720477636697677E-2</v>
      </c>
      <c r="Q62" s="29" t="str">
        <f t="shared" si="4"/>
        <v/>
      </c>
      <c r="R62" s="5" t="str">
        <f>IF(B62=B61,"",VLOOKUP(B62,'[1]07计算IV值'!A:D,4,FALSE))</f>
        <v/>
      </c>
      <c r="S62" s="30">
        <f t="shared" si="8"/>
        <v>1</v>
      </c>
      <c r="T62" s="26"/>
      <c r="U62" s="80"/>
      <c r="V62" s="8"/>
      <c r="W62" s="8"/>
      <c r="X62" s="5"/>
      <c r="Y62" s="5"/>
      <c r="Z62" s="5"/>
      <c r="AA62" s="1"/>
      <c r="AB62" s="1"/>
    </row>
    <row r="63" spans="1:28" ht="14.25" thickBot="1">
      <c r="A63" s="15">
        <v>1</v>
      </c>
      <c r="B63" s="24" t="s">
        <v>33</v>
      </c>
      <c r="C63" s="25">
        <v>19.5</v>
      </c>
      <c r="D63" s="25">
        <v>38.5</v>
      </c>
      <c r="E63" s="26">
        <v>40488</v>
      </c>
      <c r="F63" s="26">
        <v>31064</v>
      </c>
      <c r="G63" s="26">
        <v>9424</v>
      </c>
      <c r="H63" s="26">
        <v>3</v>
      </c>
      <c r="I63" s="27" t="str">
        <f t="shared" si="13"/>
        <v>[19.50,38.50)</v>
      </c>
      <c r="J63" s="27">
        <f t="shared" si="12"/>
        <v>40488</v>
      </c>
      <c r="K63" s="27">
        <f t="shared" si="12"/>
        <v>31064</v>
      </c>
      <c r="L63" s="27">
        <f t="shared" si="12"/>
        <v>9424</v>
      </c>
      <c r="M63" s="28">
        <f t="shared" si="1"/>
        <v>0.10856816481509786</v>
      </c>
      <c r="N63" s="28">
        <f t="shared" si="6"/>
        <v>0.23276032404663111</v>
      </c>
      <c r="O63" s="7">
        <f t="shared" si="2"/>
        <v>0.87323717636337628</v>
      </c>
      <c r="P63" s="7">
        <f t="shared" si="3"/>
        <v>0.11429698492099574</v>
      </c>
      <c r="Q63" s="29" t="str">
        <f t="shared" si="4"/>
        <v/>
      </c>
      <c r="R63" s="5" t="str">
        <f>IF(B63=B62,"",VLOOKUP(B63,'[1]07计算IV值'!A:D,4,FALSE))</f>
        <v/>
      </c>
      <c r="S63" s="30">
        <f t="shared" si="8"/>
        <v>1</v>
      </c>
      <c r="T63" s="26"/>
      <c r="U63" s="81">
        <v>225743</v>
      </c>
      <c r="V63" s="8"/>
      <c r="W63" s="8"/>
      <c r="X63" s="5"/>
      <c r="Y63" s="5"/>
      <c r="Z63" s="5"/>
      <c r="AA63" s="1"/>
      <c r="AB63" s="1"/>
    </row>
    <row r="64" spans="1:28" ht="14.25" thickBot="1">
      <c r="A64" s="15">
        <v>1</v>
      </c>
      <c r="B64" s="24" t="s">
        <v>33</v>
      </c>
      <c r="C64" s="25">
        <v>38.5</v>
      </c>
      <c r="D64" s="25">
        <v>56.5</v>
      </c>
      <c r="E64" s="26">
        <v>13224</v>
      </c>
      <c r="F64" s="26">
        <v>9054</v>
      </c>
      <c r="G64" s="26">
        <v>4170</v>
      </c>
      <c r="H64" s="26">
        <v>4</v>
      </c>
      <c r="I64" s="27" t="str">
        <f t="shared" si="13"/>
        <v>[38.50,56.50)</v>
      </c>
      <c r="J64" s="27">
        <f t="shared" si="12"/>
        <v>13224</v>
      </c>
      <c r="K64" s="27">
        <f t="shared" si="12"/>
        <v>9054</v>
      </c>
      <c r="L64" s="27">
        <f t="shared" si="12"/>
        <v>4170</v>
      </c>
      <c r="M64" s="28">
        <f t="shared" si="1"/>
        <v>3.5460023007183712E-2</v>
      </c>
      <c r="N64" s="28">
        <f t="shared" si="6"/>
        <v>0.31533575317604357</v>
      </c>
      <c r="O64" s="7">
        <f t="shared" si="2"/>
        <v>1.2907365286804549</v>
      </c>
      <c r="P64" s="7">
        <f t="shared" si="3"/>
        <v>9.3049688821876753E-2</v>
      </c>
      <c r="Q64" s="29" t="str">
        <f t="shared" si="4"/>
        <v/>
      </c>
      <c r="R64" s="5" t="str">
        <f>IF(B64=B63,"",VLOOKUP(B64,'[1]07计算IV值'!A:D,4,FALSE))</f>
        <v/>
      </c>
      <c r="S64" s="30">
        <f t="shared" si="8"/>
        <v>1</v>
      </c>
      <c r="T64" s="26"/>
      <c r="U64" s="80"/>
      <c r="V64" s="8"/>
      <c r="W64" s="8"/>
      <c r="X64" s="5"/>
      <c r="Y64" s="5"/>
      <c r="Z64" s="5"/>
      <c r="AA64" s="1"/>
      <c r="AB64" s="1"/>
    </row>
    <row r="65" spans="1:28" ht="14.25" thickBot="1">
      <c r="A65" s="15">
        <v>1</v>
      </c>
      <c r="B65" s="50" t="s">
        <v>33</v>
      </c>
      <c r="C65" s="51">
        <v>56.5</v>
      </c>
      <c r="D65" s="79" t="s">
        <v>74</v>
      </c>
      <c r="E65" s="52">
        <v>10097</v>
      </c>
      <c r="F65" s="52">
        <v>6583</v>
      </c>
      <c r="G65" s="52">
        <v>3514</v>
      </c>
      <c r="H65" s="53">
        <v>5</v>
      </c>
      <c r="I65" s="27" t="str">
        <f>CONCATENATE(IF(AND(C65=".",D65="."),H65,CONCATENATE("[",TEXT(C65,"#0.00"),",",TEXT(D65,"#0.00"),")")),"&amp;NA")</f>
        <v>[56.50,+inf)&amp;NA</v>
      </c>
      <c r="J65" s="54">
        <f t="shared" si="12"/>
        <v>10097</v>
      </c>
      <c r="K65" s="54">
        <f t="shared" si="12"/>
        <v>6583</v>
      </c>
      <c r="L65" s="54">
        <f t="shared" si="12"/>
        <v>3514</v>
      </c>
      <c r="M65" s="55">
        <f t="shared" si="1"/>
        <v>2.7075003955197668E-2</v>
      </c>
      <c r="N65" s="55">
        <f t="shared" si="6"/>
        <v>0.34802416559374072</v>
      </c>
      <c r="O65" s="56">
        <f t="shared" si="2"/>
        <v>1.4382915631626774</v>
      </c>
      <c r="P65" s="56">
        <f t="shared" si="3"/>
        <v>9.1923759770207072E-2</v>
      </c>
      <c r="Q65" s="57" t="str">
        <f t="shared" si="4"/>
        <v/>
      </c>
      <c r="R65" s="5" t="str">
        <f>IF(B65=B64,"",VLOOKUP(B65,'[1]07计算IV值'!A:D,4,FALSE))</f>
        <v/>
      </c>
      <c r="S65" s="30">
        <f t="shared" si="8"/>
        <v>1</v>
      </c>
      <c r="T65" s="26"/>
      <c r="U65" s="81">
        <v>209536</v>
      </c>
      <c r="V65" s="8"/>
      <c r="W65" s="8"/>
      <c r="X65" s="5"/>
      <c r="Y65" s="5"/>
      <c r="Z65" s="5"/>
      <c r="AA65" s="1"/>
      <c r="AB65" s="1"/>
    </row>
    <row r="66" spans="1:28" ht="14.25" thickBot="1">
      <c r="A66" s="15">
        <v>1</v>
      </c>
      <c r="B66" s="24" t="s">
        <v>34</v>
      </c>
      <c r="C66" s="78" t="s">
        <v>73</v>
      </c>
      <c r="D66" s="25">
        <v>500</v>
      </c>
      <c r="E66" s="26">
        <v>91574</v>
      </c>
      <c r="F66" s="26">
        <v>84040</v>
      </c>
      <c r="G66" s="26">
        <v>7534</v>
      </c>
      <c r="H66" s="26">
        <v>1</v>
      </c>
      <c r="I66" s="27" t="str">
        <f>IF(AND(C66=".",D66="."),H66,CONCATENATE("(",TEXT(C66,"#0.00"),",",TEXT(D66,"#0.00"),")"))</f>
        <v>(-inf,500.00)</v>
      </c>
      <c r="J66" s="27">
        <f t="shared" si="12"/>
        <v>91574</v>
      </c>
      <c r="K66" s="27">
        <f t="shared" si="12"/>
        <v>84040</v>
      </c>
      <c r="L66" s="27">
        <f t="shared" si="12"/>
        <v>7534</v>
      </c>
      <c r="M66" s="28">
        <f t="shared" si="1"/>
        <v>0.24555476004687243</v>
      </c>
      <c r="N66" s="28">
        <f t="shared" si="6"/>
        <v>8.2272260685347376E-2</v>
      </c>
      <c r="O66" s="7">
        <f t="shared" si="2"/>
        <v>-0.34583962482343883</v>
      </c>
      <c r="P66" s="7">
        <f t="shared" si="3"/>
        <v>2.5673168856582926E-2</v>
      </c>
      <c r="Q66" s="29">
        <f t="shared" si="4"/>
        <v>0.13727019684720271</v>
      </c>
      <c r="R66" s="5">
        <f>IF(B66=B65,"",VLOOKUP(B66,'[1]07计算IV值'!A:D,4,FALSE))</f>
        <v>7.4213914000000006E-2</v>
      </c>
      <c r="S66" s="30" t="str">
        <f t="shared" si="8"/>
        <v/>
      </c>
      <c r="T66" s="26"/>
      <c r="U66" s="80"/>
      <c r="V66" s="8"/>
      <c r="W66" s="8"/>
      <c r="X66" s="5"/>
      <c r="Y66" s="5"/>
      <c r="Z66" s="5"/>
      <c r="AA66" s="1"/>
      <c r="AB66" s="1"/>
    </row>
    <row r="67" spans="1:28">
      <c r="A67" s="15">
        <v>1</v>
      </c>
      <c r="B67" s="24" t="s">
        <v>34</v>
      </c>
      <c r="C67" s="25">
        <v>500</v>
      </c>
      <c r="D67" s="25">
        <v>1000</v>
      </c>
      <c r="E67" s="26">
        <v>217688</v>
      </c>
      <c r="F67" s="26">
        <v>195373</v>
      </c>
      <c r="G67" s="26">
        <v>22315</v>
      </c>
      <c r="H67" s="26">
        <v>2</v>
      </c>
      <c r="I67" s="27" t="str">
        <f t="shared" si="13"/>
        <v>[500.00,1000.00)</v>
      </c>
      <c r="J67" s="27">
        <f t="shared" si="12"/>
        <v>217688</v>
      </c>
      <c r="K67" s="27">
        <f t="shared" si="12"/>
        <v>195373</v>
      </c>
      <c r="L67" s="27">
        <f t="shared" si="12"/>
        <v>22315</v>
      </c>
      <c r="M67" s="28">
        <f t="shared" ref="M67:M89" si="14">E67/SUMIFS($E:$E,$B:$B,B67)</f>
        <v>0.58372818272745064</v>
      </c>
      <c r="N67" s="28">
        <f t="shared" si="6"/>
        <v>0.10250909558634376</v>
      </c>
      <c r="O67" s="7">
        <f t="shared" ref="O67:O89" si="15">LN(G67*SUMIFS($F:$F,$B:$B,B67)/F67/SUMIFS($G:$G,$B:$B,B67))</f>
        <v>-0.103624312000252</v>
      </c>
      <c r="P67" s="7">
        <f t="shared" ref="P67:P89" si="16">(G67/SUMIFS($G:$G,$B:$B,B67)-F67/SUMIFS($F:$F,$B:$B,B67))*O67</f>
        <v>6.0208846083637663E-3</v>
      </c>
      <c r="Q67" s="29" t="str">
        <f t="shared" ref="Q67:Q89" si="17">IF(B67=B66,"",SUMIFS($P:$P,$B:$B,B67))</f>
        <v/>
      </c>
      <c r="R67" s="5" t="str">
        <f>IF(B67=B66,"",VLOOKUP(B67,'[1]07计算IV值'!A:D,4,FALSE))</f>
        <v/>
      </c>
      <c r="S67" s="30">
        <f t="shared" si="8"/>
        <v>1</v>
      </c>
      <c r="T67" s="26"/>
      <c r="U67" s="81">
        <v>16207</v>
      </c>
      <c r="V67" s="8"/>
      <c r="W67" s="8"/>
      <c r="X67" s="5"/>
      <c r="Y67" s="5"/>
      <c r="Z67" s="5"/>
      <c r="AA67" s="1"/>
      <c r="AB67" s="1"/>
    </row>
    <row r="68" spans="1:28">
      <c r="A68" s="15">
        <v>1</v>
      </c>
      <c r="B68" s="24" t="s">
        <v>34</v>
      </c>
      <c r="C68" s="25">
        <v>1000</v>
      </c>
      <c r="D68" s="25">
        <v>1808.64</v>
      </c>
      <c r="E68" s="26">
        <v>54864</v>
      </c>
      <c r="F68" s="26">
        <v>45640</v>
      </c>
      <c r="G68" s="26">
        <v>9224</v>
      </c>
      <c r="H68" s="26">
        <v>3</v>
      </c>
      <c r="I68" s="27" t="str">
        <f t="shared" si="13"/>
        <v>[1000.00,1808.64)</v>
      </c>
      <c r="J68" s="27">
        <f t="shared" si="12"/>
        <v>54864</v>
      </c>
      <c r="K68" s="27">
        <f t="shared" si="12"/>
        <v>45640</v>
      </c>
      <c r="L68" s="27">
        <f t="shared" si="12"/>
        <v>9224</v>
      </c>
      <c r="M68" s="28">
        <f t="shared" si="14"/>
        <v>0.14711726423670049</v>
      </c>
      <c r="N68" s="28">
        <f t="shared" ref="N68:N89" si="18">G68/E68</f>
        <v>0.16812481773111695</v>
      </c>
      <c r="O68" s="7">
        <f t="shared" si="15"/>
        <v>0.4670513998563946</v>
      </c>
      <c r="P68" s="7">
        <f t="shared" si="16"/>
        <v>3.8336632669483763E-2</v>
      </c>
      <c r="Q68" s="29" t="str">
        <f t="shared" si="17"/>
        <v/>
      </c>
      <c r="R68" s="5" t="str">
        <f>IF(B68=B67,"",VLOOKUP(B68,'[1]07计算IV值'!A:D,4,FALSE))</f>
        <v/>
      </c>
      <c r="S68" s="30">
        <f t="shared" si="8"/>
        <v>1</v>
      </c>
      <c r="T68" s="26"/>
      <c r="U68" s="8"/>
      <c r="V68" s="8"/>
      <c r="W68" s="8"/>
      <c r="X68" s="5"/>
      <c r="Y68" s="5"/>
      <c r="Z68" s="5"/>
      <c r="AA68" s="1"/>
      <c r="AB68" s="1"/>
    </row>
    <row r="69" spans="1:28">
      <c r="A69" s="15">
        <v>1</v>
      </c>
      <c r="B69" s="24" t="s">
        <v>34</v>
      </c>
      <c r="C69" s="25">
        <v>1808.64</v>
      </c>
      <c r="D69" s="25">
        <v>10553.287</v>
      </c>
      <c r="E69" s="26">
        <v>8758</v>
      </c>
      <c r="F69" s="26">
        <v>5920</v>
      </c>
      <c r="G69" s="26">
        <v>2838</v>
      </c>
      <c r="H69" s="26">
        <v>4</v>
      </c>
      <c r="I69" s="27" t="str">
        <f t="shared" si="13"/>
        <v>[1808.64,10553.29)</v>
      </c>
      <c r="J69" s="27">
        <f t="shared" si="12"/>
        <v>8758</v>
      </c>
      <c r="K69" s="27">
        <f t="shared" si="12"/>
        <v>5920</v>
      </c>
      <c r="L69" s="27">
        <f t="shared" si="12"/>
        <v>2838</v>
      </c>
      <c r="M69" s="28">
        <f t="shared" si="14"/>
        <v>2.3484488921424299E-2</v>
      </c>
      <c r="N69" s="28">
        <f t="shared" si="18"/>
        <v>0.32404658597853392</v>
      </c>
      <c r="O69" s="7">
        <f t="shared" si="15"/>
        <v>1.3307902717254481</v>
      </c>
      <c r="P69" s="7">
        <f t="shared" si="16"/>
        <v>6.6265201426550707E-2</v>
      </c>
      <c r="Q69" s="29" t="str">
        <f t="shared" si="17"/>
        <v/>
      </c>
      <c r="R69" s="5" t="str">
        <f>IF(B69=B68,"",VLOOKUP(B69,'[1]07计算IV值'!A:D,4,FALSE))</f>
        <v/>
      </c>
      <c r="S69" s="30">
        <f t="shared" ref="S69:S97" si="19">IF(AND(B69=B68,C69=D68),1,IF(B69&lt;&gt;B68,"",0))</f>
        <v>1</v>
      </c>
      <c r="T69" s="26"/>
      <c r="U69" s="8"/>
      <c r="V69" s="8"/>
      <c r="W69" s="8"/>
      <c r="X69" s="5"/>
      <c r="Y69" s="5"/>
      <c r="Z69" s="5"/>
      <c r="AA69" s="1"/>
      <c r="AB69" s="1"/>
    </row>
    <row r="70" spans="1:28">
      <c r="A70" s="15">
        <v>1</v>
      </c>
      <c r="B70" s="24" t="s">
        <v>34</v>
      </c>
      <c r="C70" s="25">
        <v>10553.29</v>
      </c>
      <c r="D70" s="79" t="s">
        <v>74</v>
      </c>
      <c r="E70" s="26">
        <v>43</v>
      </c>
      <c r="F70" s="26">
        <v>21</v>
      </c>
      <c r="G70" s="26">
        <v>22</v>
      </c>
      <c r="H70" s="39">
        <v>5</v>
      </c>
      <c r="I70" s="27" t="str">
        <f>CONCATENATE(IF(AND(C70=".",D70="."),H70,CONCATENATE("[",TEXT(C70,"#0.00"),",",TEXT(D70,"#0.00"),")")),"&amp;NA")</f>
        <v>[10553.29,+inf)&amp;NA</v>
      </c>
      <c r="J70" s="27">
        <f t="shared" si="12"/>
        <v>43</v>
      </c>
      <c r="K70" s="27">
        <f t="shared" si="12"/>
        <v>21</v>
      </c>
      <c r="L70" s="27">
        <f t="shared" si="12"/>
        <v>22</v>
      </c>
      <c r="M70" s="28">
        <f t="shared" si="14"/>
        <v>1.1530406755209465E-4</v>
      </c>
      <c r="N70" s="28">
        <f t="shared" si="18"/>
        <v>0.51162790697674421</v>
      </c>
      <c r="O70" s="7">
        <f t="shared" si="15"/>
        <v>2.1125471575184043</v>
      </c>
      <c r="P70" s="7">
        <f t="shared" si="16"/>
        <v>9.7430928622154757E-4</v>
      </c>
      <c r="Q70" s="29" t="str">
        <f t="shared" si="17"/>
        <v/>
      </c>
      <c r="R70" s="5" t="str">
        <f>IF(B70=B69,"",VLOOKUP(B70,'[1]07计算IV值'!A:D,4,FALSE))</f>
        <v/>
      </c>
      <c r="S70" s="30">
        <f t="shared" si="19"/>
        <v>0</v>
      </c>
      <c r="T70" s="26"/>
      <c r="U70" s="8"/>
      <c r="V70" s="8"/>
      <c r="W70" s="8"/>
      <c r="X70" s="5"/>
      <c r="Y70" s="5"/>
      <c r="Z70" s="5"/>
      <c r="AA70" s="1"/>
      <c r="AB70" s="1"/>
    </row>
    <row r="71" spans="1:28">
      <c r="A71" s="15">
        <v>1</v>
      </c>
      <c r="B71" s="40" t="s">
        <v>35</v>
      </c>
      <c r="C71" s="41" t="s">
        <v>24</v>
      </c>
      <c r="D71" s="41" t="s">
        <v>24</v>
      </c>
      <c r="E71" s="42">
        <v>88</v>
      </c>
      <c r="F71" s="42">
        <v>74</v>
      </c>
      <c r="G71" s="42">
        <v>14</v>
      </c>
      <c r="H71" s="64">
        <v>1</v>
      </c>
      <c r="I71" s="62" t="s">
        <v>63</v>
      </c>
      <c r="J71" s="43">
        <f t="shared" si="12"/>
        <v>88</v>
      </c>
      <c r="K71" s="43">
        <f t="shared" si="12"/>
        <v>74</v>
      </c>
      <c r="L71" s="43">
        <f t="shared" si="12"/>
        <v>14</v>
      </c>
      <c r="M71" s="44">
        <f t="shared" si="14"/>
        <v>2.3597111499033322E-4</v>
      </c>
      <c r="N71" s="44">
        <f t="shared" si="18"/>
        <v>0.15909090909090909</v>
      </c>
      <c r="O71" s="45">
        <f t="shared" si="15"/>
        <v>0.40101937829460038</v>
      </c>
      <c r="P71" s="45">
        <f t="shared" si="16"/>
        <v>4.4231202963436291E-5</v>
      </c>
      <c r="Q71" s="46">
        <f t="shared" si="17"/>
        <v>1.2812256394174264E-2</v>
      </c>
      <c r="R71" s="5">
        <f>IF(B71=B70,"",VLOOKUP(B71,'[1]07计算IV值'!A:D,4,FALSE))</f>
        <v>1.2565836299999999E-2</v>
      </c>
      <c r="S71" s="30" t="str">
        <f t="shared" si="19"/>
        <v/>
      </c>
      <c r="T71" s="26"/>
      <c r="U71" s="8"/>
      <c r="V71" s="8"/>
      <c r="W71" s="8"/>
      <c r="X71" s="5"/>
      <c r="Y71" s="5"/>
      <c r="Z71" s="5"/>
      <c r="AA71" s="1"/>
      <c r="AB71" s="1"/>
    </row>
    <row r="72" spans="1:28">
      <c r="A72" s="15">
        <v>1</v>
      </c>
      <c r="B72" s="24" t="s">
        <v>35</v>
      </c>
      <c r="C72" s="25" t="s">
        <v>24</v>
      </c>
      <c r="D72" s="25" t="s">
        <v>24</v>
      </c>
      <c r="E72" s="26">
        <v>141415</v>
      </c>
      <c r="F72" s="26">
        <v>127392</v>
      </c>
      <c r="G72" s="26">
        <v>14023</v>
      </c>
      <c r="H72" s="26">
        <v>2</v>
      </c>
      <c r="I72" s="58" t="s">
        <v>65</v>
      </c>
      <c r="J72" s="27">
        <f t="shared" si="12"/>
        <v>141415</v>
      </c>
      <c r="K72" s="27">
        <f t="shared" si="12"/>
        <v>127392</v>
      </c>
      <c r="L72" s="27">
        <f t="shared" si="12"/>
        <v>14023</v>
      </c>
      <c r="M72" s="28">
        <f t="shared" si="14"/>
        <v>0.37920290029952242</v>
      </c>
      <c r="N72" s="28">
        <f t="shared" si="18"/>
        <v>9.9162040801895127E-2</v>
      </c>
      <c r="O72" s="7">
        <f t="shared" si="15"/>
        <v>-0.14054296618988141</v>
      </c>
      <c r="P72" s="7">
        <f t="shared" si="16"/>
        <v>7.0921697046635625E-3</v>
      </c>
      <c r="Q72" s="29" t="str">
        <f t="shared" si="17"/>
        <v/>
      </c>
      <c r="R72" s="5" t="str">
        <f>IF(B72=B71,"",VLOOKUP(B72,'[1]07计算IV值'!A:D,4,FALSE))</f>
        <v/>
      </c>
      <c r="S72" s="30">
        <f t="shared" si="19"/>
        <v>1</v>
      </c>
      <c r="T72" s="26"/>
      <c r="U72" s="8"/>
      <c r="V72" s="8"/>
      <c r="W72" s="8"/>
      <c r="X72" s="5"/>
      <c r="Y72" s="5"/>
      <c r="Z72" s="5"/>
      <c r="AA72" s="1"/>
      <c r="AB72" s="1"/>
    </row>
    <row r="73" spans="1:28">
      <c r="A73" s="15">
        <v>1</v>
      </c>
      <c r="B73" s="24" t="s">
        <v>35</v>
      </c>
      <c r="C73" s="25" t="s">
        <v>24</v>
      </c>
      <c r="D73" s="25" t="s">
        <v>24</v>
      </c>
      <c r="E73" s="26">
        <v>1042</v>
      </c>
      <c r="F73" s="26">
        <v>988</v>
      </c>
      <c r="G73" s="26">
        <v>54</v>
      </c>
      <c r="H73" s="26">
        <v>3</v>
      </c>
      <c r="I73" s="58" t="s">
        <v>66</v>
      </c>
      <c r="J73" s="27">
        <f t="shared" si="12"/>
        <v>1042</v>
      </c>
      <c r="K73" s="27">
        <f t="shared" si="12"/>
        <v>988</v>
      </c>
      <c r="L73" s="27">
        <f t="shared" si="12"/>
        <v>54</v>
      </c>
      <c r="M73" s="28">
        <f t="shared" si="14"/>
        <v>2.794112520680991E-3</v>
      </c>
      <c r="N73" s="28">
        <f t="shared" si="18"/>
        <v>5.1823416506717852E-2</v>
      </c>
      <c r="O73" s="7">
        <f t="shared" si="15"/>
        <v>-0.84067150930008183</v>
      </c>
      <c r="P73" s="7">
        <f t="shared" si="16"/>
        <v>1.4267706909287109E-3</v>
      </c>
      <c r="Q73" s="29" t="str">
        <f t="shared" si="17"/>
        <v/>
      </c>
      <c r="R73" s="5" t="str">
        <f>IF(B73=B72,"",VLOOKUP(B73,'[1]07计算IV值'!A:D,4,FALSE))</f>
        <v/>
      </c>
      <c r="S73" s="30">
        <f t="shared" si="19"/>
        <v>1</v>
      </c>
      <c r="T73" s="26"/>
      <c r="U73" s="8"/>
      <c r="V73" s="8"/>
      <c r="W73" s="8"/>
      <c r="X73" s="5"/>
      <c r="Y73" s="5"/>
      <c r="Z73" s="5"/>
      <c r="AA73" s="1"/>
      <c r="AB73" s="1"/>
    </row>
    <row r="74" spans="1:28">
      <c r="A74" s="15">
        <v>1</v>
      </c>
      <c r="B74" s="50" t="s">
        <v>35</v>
      </c>
      <c r="C74" s="51" t="s">
        <v>24</v>
      </c>
      <c r="D74" s="51" t="s">
        <v>24</v>
      </c>
      <c r="E74" s="52">
        <v>230382</v>
      </c>
      <c r="F74" s="52">
        <v>202540</v>
      </c>
      <c r="G74" s="52">
        <v>27842</v>
      </c>
      <c r="H74" s="52">
        <v>4</v>
      </c>
      <c r="I74" s="63" t="s">
        <v>67</v>
      </c>
      <c r="J74" s="54">
        <f t="shared" si="12"/>
        <v>230382</v>
      </c>
      <c r="K74" s="54">
        <f t="shared" si="12"/>
        <v>202540</v>
      </c>
      <c r="L74" s="54">
        <f t="shared" si="12"/>
        <v>27842</v>
      </c>
      <c r="M74" s="55">
        <f t="shared" si="14"/>
        <v>0.61776701606480622</v>
      </c>
      <c r="N74" s="55">
        <f t="shared" si="18"/>
        <v>0.12085145540884271</v>
      </c>
      <c r="O74" s="56">
        <f t="shared" si="15"/>
        <v>8.163541594574808E-2</v>
      </c>
      <c r="P74" s="56">
        <f t="shared" si="16"/>
        <v>4.249084795618553E-3</v>
      </c>
      <c r="Q74" s="57" t="str">
        <f t="shared" si="17"/>
        <v/>
      </c>
      <c r="R74" s="5" t="str">
        <f>IF(B74=B73,"",VLOOKUP(B74,'[1]07计算IV值'!A:D,4,FALSE))</f>
        <v/>
      </c>
      <c r="S74" s="30">
        <f t="shared" si="19"/>
        <v>1</v>
      </c>
      <c r="T74" s="26"/>
      <c r="U74" s="8"/>
      <c r="V74" s="8"/>
      <c r="W74" s="8"/>
      <c r="X74" s="5"/>
      <c r="Y74" s="5"/>
      <c r="Z74" s="5"/>
      <c r="AA74" s="1"/>
      <c r="AB74" s="1"/>
    </row>
    <row r="75" spans="1:28">
      <c r="A75" s="15">
        <v>1</v>
      </c>
      <c r="B75" s="24" t="s">
        <v>36</v>
      </c>
      <c r="C75" s="78" t="s">
        <v>73</v>
      </c>
      <c r="D75" s="25">
        <v>2</v>
      </c>
      <c r="E75" s="26">
        <v>242348</v>
      </c>
      <c r="F75" s="26">
        <v>225418</v>
      </c>
      <c r="G75" s="26">
        <v>16930</v>
      </c>
      <c r="H75" s="26">
        <v>1</v>
      </c>
      <c r="I75" s="27" t="str">
        <f t="shared" ref="I75:I89" si="20">IF(AND(C75=".",D75="."),H75,CONCATENATE("(",TEXT(C75,"#0.00"),",",TEXT(D75,"#0.00"),"]"))</f>
        <v>(-inf,2.00]</v>
      </c>
      <c r="J75" s="27">
        <f t="shared" si="12"/>
        <v>242348</v>
      </c>
      <c r="K75" s="27">
        <f t="shared" si="12"/>
        <v>225418</v>
      </c>
      <c r="L75" s="27">
        <f t="shared" si="12"/>
        <v>16930</v>
      </c>
      <c r="M75" s="28">
        <f t="shared" si="14"/>
        <v>0.64985372472360547</v>
      </c>
      <c r="N75" s="28">
        <f t="shared" si="18"/>
        <v>6.9858220410319041E-2</v>
      </c>
      <c r="O75" s="7">
        <f t="shared" si="15"/>
        <v>-0.52284211841880623</v>
      </c>
      <c r="P75" s="7">
        <f t="shared" si="16"/>
        <v>0.14498108415586344</v>
      </c>
      <c r="Q75" s="29">
        <f t="shared" si="17"/>
        <v>0.34428366426986773</v>
      </c>
      <c r="R75" s="5">
        <f>IF(B75=B74,"",VLOOKUP(B75,'[1]07计算IV值'!A:D,4,FALSE))</f>
        <v>0.34008763860000002</v>
      </c>
      <c r="S75" s="30" t="str">
        <f t="shared" si="19"/>
        <v/>
      </c>
      <c r="T75" s="26"/>
      <c r="U75" s="8"/>
      <c r="V75" s="8"/>
      <c r="W75" s="8"/>
      <c r="X75" s="5"/>
      <c r="Y75" s="5"/>
      <c r="Z75" s="5"/>
      <c r="AA75" s="1"/>
      <c r="AB75" s="1"/>
    </row>
    <row r="76" spans="1:28">
      <c r="A76" s="15">
        <v>1</v>
      </c>
      <c r="B76" s="24" t="s">
        <v>36</v>
      </c>
      <c r="C76" s="25">
        <v>2</v>
      </c>
      <c r="D76" s="25">
        <v>4</v>
      </c>
      <c r="E76" s="26">
        <v>55799</v>
      </c>
      <c r="F76" s="26">
        <v>47253</v>
      </c>
      <c r="G76" s="26">
        <v>8546</v>
      </c>
      <c r="H76" s="26">
        <v>2</v>
      </c>
      <c r="I76" s="27" t="str">
        <f>IF(AND(C76=".",D76="."),H76,CONCATENATE("[",TEXT(C76,"#0.00"),",",TEXT(D76,"#0.00"),")"))</f>
        <v>[2.00,4.00)</v>
      </c>
      <c r="J76" s="27">
        <f t="shared" si="12"/>
        <v>55799</v>
      </c>
      <c r="K76" s="27">
        <f t="shared" si="12"/>
        <v>47253</v>
      </c>
      <c r="L76" s="27">
        <f t="shared" si="12"/>
        <v>8546</v>
      </c>
      <c r="M76" s="28">
        <f t="shared" si="14"/>
        <v>0.14962445733347277</v>
      </c>
      <c r="N76" s="28">
        <f t="shared" si="18"/>
        <v>0.15315686661051273</v>
      </c>
      <c r="O76" s="7">
        <f t="shared" si="15"/>
        <v>0.35597433511763665</v>
      </c>
      <c r="P76" s="7">
        <f t="shared" si="16"/>
        <v>2.172881798004022E-2</v>
      </c>
      <c r="Q76" s="29" t="str">
        <f t="shared" si="17"/>
        <v/>
      </c>
      <c r="R76" s="5" t="str">
        <f>IF(B76=B75,"",VLOOKUP(B76,'[1]07计算IV值'!A:D,4,FALSE))</f>
        <v/>
      </c>
      <c r="S76" s="30">
        <f t="shared" si="19"/>
        <v>1</v>
      </c>
      <c r="T76" s="26"/>
      <c r="U76" s="8"/>
      <c r="V76" s="8"/>
      <c r="W76" s="8"/>
      <c r="X76" s="5"/>
      <c r="Y76" s="5"/>
      <c r="Z76" s="5"/>
      <c r="AA76" s="1"/>
      <c r="AB76" s="1"/>
    </row>
    <row r="77" spans="1:28">
      <c r="A77" s="15">
        <v>1</v>
      </c>
      <c r="B77" s="24" t="s">
        <v>36</v>
      </c>
      <c r="C77" s="25">
        <v>4</v>
      </c>
      <c r="D77" s="25">
        <v>6</v>
      </c>
      <c r="E77" s="26">
        <v>28987</v>
      </c>
      <c r="F77" s="26">
        <v>23285</v>
      </c>
      <c r="G77" s="26">
        <v>5702</v>
      </c>
      <c r="H77" s="26">
        <v>3</v>
      </c>
      <c r="I77" s="27" t="str">
        <f t="shared" ref="I77:I78" si="21">IF(AND(C77=".",D77="."),H77,CONCATENATE("[",TEXT(C77,"#0.00"),",",TEXT(D77,"#0.00"),")"))</f>
        <v>[4.00,6.00)</v>
      </c>
      <c r="J77" s="27">
        <f t="shared" si="12"/>
        <v>28987</v>
      </c>
      <c r="K77" s="27">
        <f t="shared" si="12"/>
        <v>23285</v>
      </c>
      <c r="L77" s="27">
        <f t="shared" si="12"/>
        <v>5702</v>
      </c>
      <c r="M77" s="28">
        <f t="shared" si="14"/>
        <v>7.7728348979827153E-2</v>
      </c>
      <c r="N77" s="28">
        <f t="shared" si="18"/>
        <v>0.19670886949322111</v>
      </c>
      <c r="O77" s="7">
        <f t="shared" si="15"/>
        <v>0.65903475593965133</v>
      </c>
      <c r="P77" s="7">
        <f t="shared" si="16"/>
        <v>4.3252527568499975E-2</v>
      </c>
      <c r="Q77" s="29" t="str">
        <f t="shared" si="17"/>
        <v/>
      </c>
      <c r="R77" s="5" t="str">
        <f>IF(B77=B76,"",VLOOKUP(B77,'[1]07计算IV值'!A:D,4,FALSE))</f>
        <v/>
      </c>
      <c r="S77" s="30">
        <f t="shared" si="19"/>
        <v>1</v>
      </c>
      <c r="T77" s="26"/>
      <c r="U77" s="8"/>
      <c r="V77" s="8"/>
      <c r="W77" s="8"/>
      <c r="X77" s="5"/>
      <c r="Y77" s="5"/>
      <c r="Z77" s="5"/>
      <c r="AA77" s="1"/>
      <c r="AB77" s="1"/>
    </row>
    <row r="78" spans="1:28">
      <c r="A78" s="15">
        <v>1</v>
      </c>
      <c r="B78" s="24" t="s">
        <v>36</v>
      </c>
      <c r="C78" s="25">
        <v>6</v>
      </c>
      <c r="D78" s="25">
        <v>16</v>
      </c>
      <c r="E78" s="26">
        <v>42156</v>
      </c>
      <c r="F78" s="26">
        <v>32426</v>
      </c>
      <c r="G78" s="26">
        <v>9730</v>
      </c>
      <c r="H78" s="26">
        <v>4</v>
      </c>
      <c r="I78" s="27" t="str">
        <f t="shared" si="21"/>
        <v>[6.00,16.00)</v>
      </c>
      <c r="J78" s="27">
        <f t="shared" si="12"/>
        <v>42156</v>
      </c>
      <c r="K78" s="27">
        <f t="shared" si="12"/>
        <v>32426</v>
      </c>
      <c r="L78" s="27">
        <f t="shared" si="12"/>
        <v>9730</v>
      </c>
      <c r="M78" s="28">
        <f t="shared" si="14"/>
        <v>0.11304089004014191</v>
      </c>
      <c r="N78" s="28">
        <f t="shared" si="18"/>
        <v>0.23080937470348231</v>
      </c>
      <c r="O78" s="7">
        <f t="shared" si="15"/>
        <v>0.86228046795354774</v>
      </c>
      <c r="P78" s="7">
        <f t="shared" si="16"/>
        <v>0.11560706210355434</v>
      </c>
      <c r="Q78" s="29" t="str">
        <f t="shared" si="17"/>
        <v/>
      </c>
      <c r="R78" s="5" t="str">
        <f>IF(B78=B77,"",VLOOKUP(B78,'[1]07计算IV值'!A:D,4,FALSE))</f>
        <v/>
      </c>
      <c r="S78" s="30">
        <f t="shared" si="19"/>
        <v>1</v>
      </c>
      <c r="T78" s="26"/>
      <c r="U78" s="8"/>
      <c r="V78" s="8"/>
      <c r="W78" s="8"/>
      <c r="X78" s="5"/>
      <c r="Y78" s="5"/>
      <c r="Z78" s="5"/>
      <c r="AA78" s="1"/>
      <c r="AB78" s="1"/>
    </row>
    <row r="79" spans="1:28">
      <c r="A79" s="15">
        <v>1</v>
      </c>
      <c r="B79" s="24" t="s">
        <v>36</v>
      </c>
      <c r="C79" s="25">
        <v>16</v>
      </c>
      <c r="D79" s="79" t="s">
        <v>74</v>
      </c>
      <c r="E79" s="26">
        <v>3637</v>
      </c>
      <c r="F79" s="26">
        <v>2612</v>
      </c>
      <c r="G79" s="26">
        <v>1025</v>
      </c>
      <c r="H79" s="39">
        <v>5</v>
      </c>
      <c r="I79" s="27" t="str">
        <f>CONCATENATE(IF(AND(C79=".",D79="."),H79,CONCATENATE("[",TEXT(C79,"#0.00"),",",TEXT(D79,"#0.00"),")")),"&amp;NA")</f>
        <v>[16.00,+inf)&amp;NA</v>
      </c>
      <c r="J79" s="27">
        <f t="shared" si="12"/>
        <v>3637</v>
      </c>
      <c r="K79" s="27">
        <f t="shared" si="12"/>
        <v>2612</v>
      </c>
      <c r="L79" s="27">
        <f t="shared" si="12"/>
        <v>1025</v>
      </c>
      <c r="M79" s="28">
        <f t="shared" si="14"/>
        <v>9.7525789229527503E-3</v>
      </c>
      <c r="N79" s="28">
        <f t="shared" si="18"/>
        <v>0.28182568050591145</v>
      </c>
      <c r="O79" s="7">
        <f t="shared" si="15"/>
        <v>1.1306035430596983</v>
      </c>
      <c r="P79" s="7">
        <f t="shared" si="16"/>
        <v>1.8714172461909699E-2</v>
      </c>
      <c r="Q79" s="29" t="str">
        <f t="shared" si="17"/>
        <v/>
      </c>
      <c r="R79" s="5" t="str">
        <f>IF(B79=B78,"",VLOOKUP(B79,'[1]07计算IV值'!A:D,4,FALSE))</f>
        <v/>
      </c>
      <c r="S79" s="30">
        <f t="shared" si="19"/>
        <v>1</v>
      </c>
      <c r="T79" s="26"/>
      <c r="U79" s="8"/>
      <c r="V79" s="8"/>
      <c r="W79" s="8"/>
      <c r="X79" s="5"/>
      <c r="Y79" s="5"/>
      <c r="Z79" s="5"/>
      <c r="AA79" s="1"/>
      <c r="AB79" s="1"/>
    </row>
    <row r="80" spans="1:28">
      <c r="A80" s="15">
        <v>1</v>
      </c>
      <c r="B80" s="40" t="s">
        <v>37</v>
      </c>
      <c r="C80" s="41" t="s">
        <v>24</v>
      </c>
      <c r="D80" s="41" t="s">
        <v>24</v>
      </c>
      <c r="E80" s="42">
        <v>262897</v>
      </c>
      <c r="F80" s="42">
        <v>230707</v>
      </c>
      <c r="G80" s="42">
        <v>32190</v>
      </c>
      <c r="H80" s="64">
        <v>1</v>
      </c>
      <c r="I80" s="62" t="s">
        <v>76</v>
      </c>
      <c r="J80" s="43">
        <f t="shared" si="12"/>
        <v>262897</v>
      </c>
      <c r="K80" s="43">
        <f t="shared" si="12"/>
        <v>230707</v>
      </c>
      <c r="L80" s="43">
        <f t="shared" si="12"/>
        <v>32190</v>
      </c>
      <c r="M80" s="44">
        <f t="shared" si="14"/>
        <v>0.7049556615637913</v>
      </c>
      <c r="N80" s="44">
        <f t="shared" si="18"/>
        <v>0.12244339037721998</v>
      </c>
      <c r="O80" s="45">
        <f t="shared" si="15"/>
        <v>9.65344800387785E-2</v>
      </c>
      <c r="P80" s="45">
        <f t="shared" si="16"/>
        <v>6.8192464784307492E-3</v>
      </c>
      <c r="Q80" s="46">
        <f t="shared" si="17"/>
        <v>2.557147035899443E-2</v>
      </c>
      <c r="R80" s="5">
        <f>IF(B80=B79,"",VLOOKUP(B80,'[1]07计算IV值'!A:D,4,FALSE))</f>
        <v>2.5362198200000002E-2</v>
      </c>
      <c r="S80" s="30" t="str">
        <f t="shared" si="19"/>
        <v/>
      </c>
      <c r="T80" s="26"/>
      <c r="U80" s="8"/>
      <c r="V80" s="8"/>
      <c r="W80" s="8"/>
      <c r="X80" s="5"/>
      <c r="Y80" s="5"/>
      <c r="Z80" s="5"/>
      <c r="AA80" s="1"/>
      <c r="AB80" s="1"/>
    </row>
    <row r="81" spans="1:28">
      <c r="A81" s="15">
        <v>1</v>
      </c>
      <c r="B81" s="50" t="s">
        <v>37</v>
      </c>
      <c r="C81" s="51" t="s">
        <v>24</v>
      </c>
      <c r="D81" s="51" t="s">
        <v>24</v>
      </c>
      <c r="E81" s="52">
        <v>110030</v>
      </c>
      <c r="F81" s="52">
        <v>100287</v>
      </c>
      <c r="G81" s="52">
        <v>9743</v>
      </c>
      <c r="H81" s="52">
        <v>2</v>
      </c>
      <c r="I81" s="63" t="s">
        <v>68</v>
      </c>
      <c r="J81" s="54">
        <f t="shared" si="12"/>
        <v>110030</v>
      </c>
      <c r="K81" s="54">
        <f t="shared" si="12"/>
        <v>100287</v>
      </c>
      <c r="L81" s="54">
        <f t="shared" si="12"/>
        <v>9743</v>
      </c>
      <c r="M81" s="55">
        <f t="shared" si="14"/>
        <v>0.2950443384362087</v>
      </c>
      <c r="N81" s="55">
        <f t="shared" si="18"/>
        <v>8.8548577660638006E-2</v>
      </c>
      <c r="O81" s="56">
        <f t="shared" si="15"/>
        <v>-0.26545985507442049</v>
      </c>
      <c r="P81" s="56">
        <f t="shared" si="16"/>
        <v>1.8752223880563683E-2</v>
      </c>
      <c r="Q81" s="57" t="str">
        <f t="shared" si="17"/>
        <v/>
      </c>
      <c r="R81" s="5" t="str">
        <f>IF(B81=B80,"",VLOOKUP(B81,'[1]07计算IV值'!A:D,4,FALSE))</f>
        <v/>
      </c>
      <c r="S81" s="30">
        <f t="shared" si="19"/>
        <v>1</v>
      </c>
      <c r="T81" s="26"/>
      <c r="U81" s="8"/>
      <c r="V81" s="8"/>
      <c r="W81" s="8"/>
      <c r="X81" s="5"/>
      <c r="Y81" s="5"/>
      <c r="Z81" s="5"/>
      <c r="AA81" s="1"/>
      <c r="AB81" s="1"/>
    </row>
    <row r="82" spans="1:28">
      <c r="A82" s="15">
        <v>1</v>
      </c>
      <c r="B82" s="40" t="s">
        <v>38</v>
      </c>
      <c r="C82" s="78" t="s">
        <v>73</v>
      </c>
      <c r="D82" s="41">
        <v>0.5</v>
      </c>
      <c r="E82" s="42">
        <v>175392</v>
      </c>
      <c r="F82" s="42">
        <v>149861</v>
      </c>
      <c r="G82" s="42">
        <v>25531</v>
      </c>
      <c r="H82" s="64">
        <v>1</v>
      </c>
      <c r="I82" s="43" t="str">
        <f>CONCATENATE(IF(AND(C82=".",D82="."),H82,CONCATENATE("(",TEXT(C82,"#0.00"),",",TEXT(D82,"#0.00"),")")),"&amp;NA")</f>
        <v>(-inf,0.50)&amp;NA</v>
      </c>
      <c r="J82" s="43">
        <f t="shared" si="12"/>
        <v>175392</v>
      </c>
      <c r="K82" s="43">
        <f t="shared" si="12"/>
        <v>149861</v>
      </c>
      <c r="L82" s="43">
        <f t="shared" si="12"/>
        <v>25531</v>
      </c>
      <c r="M82" s="44">
        <f t="shared" si="14"/>
        <v>0.47031188409527869</v>
      </c>
      <c r="N82" s="44">
        <f t="shared" si="18"/>
        <v>0.14556536216018975</v>
      </c>
      <c r="O82" s="45">
        <f t="shared" si="15"/>
        <v>0.2962123441655794</v>
      </c>
      <c r="P82" s="45">
        <f t="shared" si="16"/>
        <v>4.6236301286062854E-2</v>
      </c>
      <c r="Q82" s="46">
        <f t="shared" si="17"/>
        <v>0.1149103620183488</v>
      </c>
      <c r="R82" s="5">
        <f>IF(B82=B81,"",VLOOKUP(B82,'[1]07计算IV值'!A:D,4,FALSE))</f>
        <v>0.2179534092</v>
      </c>
      <c r="S82" s="30" t="str">
        <f t="shared" si="19"/>
        <v/>
      </c>
      <c r="T82" s="26"/>
      <c r="U82" s="8"/>
      <c r="V82" s="8"/>
      <c r="W82" s="8"/>
      <c r="X82" s="5"/>
      <c r="Y82" s="5"/>
      <c r="Z82" s="5"/>
      <c r="AA82" s="1"/>
      <c r="AB82" s="1"/>
    </row>
    <row r="83" spans="1:28">
      <c r="A83" s="15">
        <v>1</v>
      </c>
      <c r="B83" s="24" t="s">
        <v>38</v>
      </c>
      <c r="C83" s="25">
        <v>0.5</v>
      </c>
      <c r="D83" s="25">
        <v>0.65</v>
      </c>
      <c r="E83" s="26">
        <v>89473</v>
      </c>
      <c r="F83" s="26">
        <v>80646</v>
      </c>
      <c r="G83" s="26">
        <v>8827</v>
      </c>
      <c r="H83" s="26">
        <v>2</v>
      </c>
      <c r="I83" s="27" t="str">
        <f>IF(AND(C83=".",D83="."),H83,CONCATENATE("[",TEXT(C83,"#0.00"),",",TEXT(D83,"#0.00"),")"))</f>
        <v>[0.50,0.65)</v>
      </c>
      <c r="J83" s="27">
        <f t="shared" si="12"/>
        <v>89473</v>
      </c>
      <c r="K83" s="27">
        <f t="shared" si="12"/>
        <v>80646</v>
      </c>
      <c r="L83" s="27">
        <f t="shared" si="12"/>
        <v>8827</v>
      </c>
      <c r="M83" s="28">
        <f t="shared" si="14"/>
        <v>0.23992094967647823</v>
      </c>
      <c r="N83" s="28">
        <f t="shared" si="18"/>
        <v>9.8655460306461162E-2</v>
      </c>
      <c r="O83" s="7">
        <f t="shared" si="15"/>
        <v>-0.14622685839545888</v>
      </c>
      <c r="P83" s="7">
        <f t="shared" si="16"/>
        <v>4.8467554457950132E-3</v>
      </c>
      <c r="Q83" s="29" t="str">
        <f t="shared" si="17"/>
        <v/>
      </c>
      <c r="R83" s="5" t="str">
        <f>IF(B83=B82,"",VLOOKUP(B83,'[1]07计算IV值'!A:D,4,FALSE))</f>
        <v/>
      </c>
      <c r="S83" s="30">
        <f t="shared" si="19"/>
        <v>1</v>
      </c>
      <c r="T83" s="26"/>
      <c r="U83" s="8"/>
      <c r="V83" s="8"/>
      <c r="W83" s="8"/>
      <c r="X83" s="5"/>
      <c r="Y83" s="5"/>
      <c r="Z83" s="5"/>
      <c r="AA83" s="1"/>
      <c r="AB83" s="1"/>
    </row>
    <row r="84" spans="1:28">
      <c r="A84" s="15">
        <v>1</v>
      </c>
      <c r="B84" s="50" t="s">
        <v>38</v>
      </c>
      <c r="C84" s="51">
        <v>0.65</v>
      </c>
      <c r="D84" s="79" t="s">
        <v>74</v>
      </c>
      <c r="E84" s="52">
        <v>108062</v>
      </c>
      <c r="F84" s="52">
        <v>100487</v>
      </c>
      <c r="G84" s="52">
        <v>7575</v>
      </c>
      <c r="H84" s="52">
        <v>3</v>
      </c>
      <c r="I84" s="27" t="str">
        <f t="shared" ref="I84:I88" si="22">IF(AND(C84=".",D84="."),H84,CONCATENATE("[",TEXT(C84,"#0.00"),",",TEXT(D84,"#0.00"),")"))</f>
        <v>[0.65,+inf)</v>
      </c>
      <c r="J84" s="54">
        <f t="shared" si="12"/>
        <v>108062</v>
      </c>
      <c r="K84" s="54">
        <f t="shared" si="12"/>
        <v>100487</v>
      </c>
      <c r="L84" s="54">
        <f t="shared" si="12"/>
        <v>7575</v>
      </c>
      <c r="M84" s="55">
        <f t="shared" si="14"/>
        <v>0.28976716622824306</v>
      </c>
      <c r="N84" s="55">
        <f t="shared" si="18"/>
        <v>7.0098647072976625E-2</v>
      </c>
      <c r="O84" s="56">
        <f t="shared" si="15"/>
        <v>-0.51914787261950424</v>
      </c>
      <c r="P84" s="56">
        <f t="shared" si="16"/>
        <v>6.3827305286490929E-2</v>
      </c>
      <c r="Q84" s="57" t="str">
        <f t="shared" si="17"/>
        <v/>
      </c>
      <c r="R84" s="5" t="str">
        <f>IF(B84=B83,"",VLOOKUP(B84,'[1]07计算IV值'!A:D,4,FALSE))</f>
        <v/>
      </c>
      <c r="S84" s="30">
        <f t="shared" si="19"/>
        <v>1</v>
      </c>
      <c r="T84" s="26"/>
      <c r="U84" s="8"/>
      <c r="V84" s="8"/>
      <c r="W84" s="8"/>
      <c r="X84" s="5"/>
      <c r="Y84" s="5"/>
      <c r="Z84" s="5"/>
      <c r="AA84" s="1"/>
      <c r="AB84" s="1"/>
    </row>
    <row r="85" spans="1:28">
      <c r="A85" s="15">
        <v>1</v>
      </c>
      <c r="B85" s="24" t="s">
        <v>15</v>
      </c>
      <c r="C85" s="78" t="s">
        <v>73</v>
      </c>
      <c r="D85" s="25">
        <v>0.3</v>
      </c>
      <c r="E85" s="26">
        <v>360413</v>
      </c>
      <c r="F85" s="26">
        <v>323952</v>
      </c>
      <c r="G85" s="26">
        <v>36461</v>
      </c>
      <c r="H85" s="26">
        <v>1</v>
      </c>
      <c r="I85" s="27" t="str">
        <f>IF(AND(C85=".",D85="."),H85,CONCATENATE("(",TEXT(C85,"#0.00"),",",TEXT(D85,"#0.00"),")"))</f>
        <v>(-inf,0.30)</v>
      </c>
      <c r="J85" s="27">
        <f t="shared" si="12"/>
        <v>360413</v>
      </c>
      <c r="K85" s="27">
        <f t="shared" si="12"/>
        <v>323952</v>
      </c>
      <c r="L85" s="27">
        <f t="shared" si="12"/>
        <v>36461</v>
      </c>
      <c r="M85" s="28">
        <f t="shared" si="14"/>
        <v>0.96644383485239738</v>
      </c>
      <c r="N85" s="28">
        <f t="shared" si="18"/>
        <v>0.10116449739604287</v>
      </c>
      <c r="O85" s="7">
        <f t="shared" si="15"/>
        <v>-0.11832501859364557</v>
      </c>
      <c r="P85" s="7">
        <f t="shared" si="16"/>
        <v>1.2923289677773519E-2</v>
      </c>
      <c r="Q85" s="29">
        <f t="shared" si="17"/>
        <v>0.21698632104998597</v>
      </c>
      <c r="R85" s="5">
        <f>IF(B85=B84,"",VLOOKUP(B85,'[1]07计算IV值'!A:D,4,FALSE))</f>
        <v>0.2199134697</v>
      </c>
      <c r="S85" s="30" t="str">
        <f t="shared" si="19"/>
        <v/>
      </c>
      <c r="T85" s="26"/>
      <c r="U85" s="8"/>
      <c r="V85" s="8"/>
      <c r="W85" s="8"/>
      <c r="X85" s="5"/>
      <c r="Y85" s="5"/>
      <c r="Z85" s="5"/>
      <c r="AA85" s="1"/>
      <c r="AB85" s="1"/>
    </row>
    <row r="86" spans="1:28">
      <c r="A86" s="15">
        <v>1</v>
      </c>
      <c r="B86" s="24" t="s">
        <v>15</v>
      </c>
      <c r="C86" s="25">
        <v>0.3</v>
      </c>
      <c r="D86" s="25">
        <v>1.2</v>
      </c>
      <c r="E86" s="26">
        <v>6426</v>
      </c>
      <c r="F86" s="26">
        <v>4025</v>
      </c>
      <c r="G86" s="26">
        <v>2401</v>
      </c>
      <c r="H86" s="26">
        <v>2</v>
      </c>
      <c r="I86" s="27" t="str">
        <f t="shared" si="22"/>
        <v>[0.30,1.20)</v>
      </c>
      <c r="J86" s="27">
        <f t="shared" si="12"/>
        <v>6426</v>
      </c>
      <c r="K86" s="27">
        <f t="shared" si="12"/>
        <v>4025</v>
      </c>
      <c r="L86" s="27">
        <f t="shared" si="12"/>
        <v>2401</v>
      </c>
      <c r="M86" s="28">
        <f t="shared" si="14"/>
        <v>1.7231254374180469E-2</v>
      </c>
      <c r="N86" s="28">
        <f t="shared" si="18"/>
        <v>0.37363834422657954</v>
      </c>
      <c r="O86" s="7">
        <f t="shared" si="15"/>
        <v>1.5493875482521011</v>
      </c>
      <c r="P86" s="7">
        <f t="shared" si="16"/>
        <v>6.9873761451180696E-2</v>
      </c>
      <c r="Q86" s="29" t="str">
        <f t="shared" si="17"/>
        <v/>
      </c>
      <c r="R86" s="5" t="str">
        <f>IF(B86=B85,"",VLOOKUP(B86,'[1]07计算IV值'!A:D,4,FALSE))</f>
        <v/>
      </c>
      <c r="S86" s="30">
        <f t="shared" si="19"/>
        <v>1</v>
      </c>
      <c r="T86" s="26"/>
      <c r="U86" s="8"/>
      <c r="V86" s="8"/>
      <c r="W86" s="8"/>
      <c r="X86" s="5"/>
      <c r="Y86" s="5"/>
      <c r="Z86" s="5"/>
      <c r="AA86" s="1"/>
      <c r="AB86" s="1"/>
    </row>
    <row r="87" spans="1:28">
      <c r="A87" s="15">
        <v>1</v>
      </c>
      <c r="B87" s="24" t="s">
        <v>15</v>
      </c>
      <c r="C87" s="25">
        <v>1.2</v>
      </c>
      <c r="D87" s="25">
        <v>2.1</v>
      </c>
      <c r="E87" s="26">
        <v>5044</v>
      </c>
      <c r="F87" s="26">
        <v>2562</v>
      </c>
      <c r="G87" s="26">
        <v>2482</v>
      </c>
      <c r="H87" s="26">
        <v>3</v>
      </c>
      <c r="I87" s="27" t="str">
        <f t="shared" si="22"/>
        <v>[1.20,2.10)</v>
      </c>
      <c r="J87" s="27">
        <f t="shared" ref="J87:L89" si="23">E87</f>
        <v>5044</v>
      </c>
      <c r="K87" s="27">
        <f t="shared" si="23"/>
        <v>2562</v>
      </c>
      <c r="L87" s="27">
        <f t="shared" si="23"/>
        <v>2482</v>
      </c>
      <c r="M87" s="28">
        <f t="shared" si="14"/>
        <v>1.352543527285501E-2</v>
      </c>
      <c r="N87" s="28">
        <f t="shared" si="18"/>
        <v>0.49206978588421885</v>
      </c>
      <c r="O87" s="7">
        <f t="shared" si="15"/>
        <v>2.0343036251913844</v>
      </c>
      <c r="P87" s="7">
        <f t="shared" si="16"/>
        <v>0.10466357504796234</v>
      </c>
      <c r="Q87" s="29" t="str">
        <f t="shared" si="17"/>
        <v/>
      </c>
      <c r="R87" s="5" t="str">
        <f>IF(B87=B86,"",VLOOKUP(B87,'[1]07计算IV值'!A:D,4,FALSE))</f>
        <v/>
      </c>
      <c r="S87" s="30">
        <f t="shared" si="19"/>
        <v>1</v>
      </c>
      <c r="T87" s="26"/>
      <c r="U87" s="8"/>
      <c r="V87" s="8"/>
      <c r="W87" s="8"/>
      <c r="X87" s="5"/>
      <c r="Y87" s="5"/>
      <c r="Z87" s="5"/>
      <c r="AA87" s="1"/>
      <c r="AB87" s="1"/>
    </row>
    <row r="88" spans="1:28">
      <c r="A88" s="15">
        <v>1</v>
      </c>
      <c r="B88" s="24" t="s">
        <v>15</v>
      </c>
      <c r="C88" s="25">
        <v>2.1</v>
      </c>
      <c r="D88" s="25">
        <v>3.3</v>
      </c>
      <c r="E88" s="26">
        <v>360</v>
      </c>
      <c r="F88" s="26">
        <v>169</v>
      </c>
      <c r="G88" s="26">
        <v>191</v>
      </c>
      <c r="H88" s="26">
        <v>4</v>
      </c>
      <c r="I88" s="27" t="str">
        <f t="shared" si="22"/>
        <v>[2.10,3.30)</v>
      </c>
      <c r="J88" s="27">
        <f t="shared" si="23"/>
        <v>360</v>
      </c>
      <c r="K88" s="27">
        <f t="shared" si="23"/>
        <v>169</v>
      </c>
      <c r="L88" s="27">
        <f t="shared" si="23"/>
        <v>191</v>
      </c>
      <c r="M88" s="28">
        <f t="shared" si="14"/>
        <v>9.653363795059087E-4</v>
      </c>
      <c r="N88" s="28">
        <f t="shared" si="18"/>
        <v>0.53055555555555556</v>
      </c>
      <c r="O88" s="7">
        <f t="shared" si="15"/>
        <v>2.1884018550070681</v>
      </c>
      <c r="P88" s="7">
        <f t="shared" si="16"/>
        <v>8.8505577813835796E-3</v>
      </c>
      <c r="Q88" s="29" t="str">
        <f t="shared" si="17"/>
        <v/>
      </c>
      <c r="R88" s="5" t="str">
        <f>IF(B88=B87,"",VLOOKUP(B88,'[1]07计算IV值'!A:D,4,FALSE))</f>
        <v/>
      </c>
      <c r="S88" s="30">
        <f t="shared" si="19"/>
        <v>1</v>
      </c>
      <c r="T88" s="26"/>
      <c r="U88" s="8"/>
      <c r="V88" s="8"/>
      <c r="W88" s="8"/>
      <c r="X88" s="5"/>
      <c r="Y88" s="5"/>
      <c r="Z88" s="5"/>
      <c r="AA88" s="1"/>
      <c r="AB88" s="1"/>
    </row>
    <row r="89" spans="1:28">
      <c r="A89" s="15">
        <v>1</v>
      </c>
      <c r="B89" s="65" t="s">
        <v>15</v>
      </c>
      <c r="C89" s="66">
        <v>3.3</v>
      </c>
      <c r="D89" s="79" t="s">
        <v>74</v>
      </c>
      <c r="E89" s="67">
        <v>684</v>
      </c>
      <c r="F89" s="67">
        <v>286</v>
      </c>
      <c r="G89" s="67">
        <v>398</v>
      </c>
      <c r="H89" s="68">
        <v>5</v>
      </c>
      <c r="I89" s="27" t="str">
        <f>CONCATENATE(IF(AND(C89=".",D89="."),H89,CONCATENATE("[",TEXT(C89,"#0.00"),",",TEXT(D89,"#0.00"),")")),"&amp;NA")</f>
        <v>[3.30,+inf)&amp;NA</v>
      </c>
      <c r="J89" s="69">
        <f t="shared" si="23"/>
        <v>684</v>
      </c>
      <c r="K89" s="69">
        <f t="shared" si="23"/>
        <v>286</v>
      </c>
      <c r="L89" s="69">
        <f t="shared" si="23"/>
        <v>398</v>
      </c>
      <c r="M89" s="70">
        <f t="shared" si="14"/>
        <v>1.8341391210612264E-3</v>
      </c>
      <c r="N89" s="70">
        <f t="shared" si="18"/>
        <v>0.58187134502923976</v>
      </c>
      <c r="O89" s="71">
        <f t="shared" si="15"/>
        <v>2.3964873363480965</v>
      </c>
      <c r="P89" s="71">
        <f t="shared" si="16"/>
        <v>2.0675137091685829E-2</v>
      </c>
      <c r="Q89" s="72" t="str">
        <f t="shared" si="17"/>
        <v/>
      </c>
      <c r="R89" s="5" t="str">
        <f>IF(B89=B88,"",VLOOKUP(B89,'[1]07计算IV值'!A:D,4,FALSE))</f>
        <v/>
      </c>
      <c r="S89" s="30">
        <f t="shared" si="19"/>
        <v>1</v>
      </c>
      <c r="T89" s="26"/>
      <c r="U89" s="8"/>
      <c r="V89" s="8"/>
      <c r="W89" s="8"/>
      <c r="X89" s="5"/>
      <c r="Y89" s="5"/>
      <c r="Z89" s="5"/>
      <c r="AA89" s="1"/>
      <c r="AB89" s="1"/>
    </row>
    <row r="90" spans="1:28">
      <c r="A90" s="15">
        <v>1</v>
      </c>
      <c r="B90" s="73"/>
      <c r="C90" s="74"/>
      <c r="D90" s="74"/>
      <c r="E90" s="73"/>
      <c r="F90" s="73"/>
      <c r="G90" s="73"/>
      <c r="H90" s="73"/>
      <c r="I90" s="27"/>
      <c r="J90" s="27"/>
      <c r="K90" s="27"/>
      <c r="L90" s="27"/>
      <c r="M90" s="28"/>
      <c r="N90" s="28"/>
      <c r="O90" s="7"/>
      <c r="P90" s="7"/>
      <c r="Q90" s="7"/>
      <c r="R90" s="5" t="e">
        <f>IF(B90=B89,"",VLOOKUP(B90,'[1]07计算IV值'!A:D,4,FALSE))</f>
        <v>#N/A</v>
      </c>
      <c r="S90" s="30" t="str">
        <f t="shared" si="19"/>
        <v/>
      </c>
      <c r="T90" s="7"/>
      <c r="U90" s="8"/>
      <c r="V90" s="8"/>
      <c r="W90" s="8"/>
      <c r="X90" s="5"/>
      <c r="Y90" s="5"/>
      <c r="Z90" s="5"/>
      <c r="AA90" s="1"/>
      <c r="AB90" s="1"/>
    </row>
    <row r="91" spans="1:28">
      <c r="A91" s="15">
        <v>1</v>
      </c>
      <c r="B91" s="73"/>
      <c r="C91" s="74"/>
      <c r="D91" s="74"/>
      <c r="E91" s="73"/>
      <c r="F91" s="73"/>
      <c r="G91" s="73"/>
      <c r="H91" s="73"/>
      <c r="I91" s="27"/>
      <c r="J91" s="27"/>
      <c r="K91" s="27"/>
      <c r="L91" s="27"/>
      <c r="M91" s="28"/>
      <c r="N91" s="28"/>
      <c r="O91" s="7"/>
      <c r="P91" s="7"/>
      <c r="Q91" s="7"/>
      <c r="R91" s="5" t="str">
        <f>IF(B91=B90,"",VLOOKUP(B91,'[1]07计算IV值'!A:D,4,FALSE))</f>
        <v/>
      </c>
      <c r="S91" s="30">
        <f t="shared" si="19"/>
        <v>1</v>
      </c>
      <c r="T91" s="7"/>
      <c r="U91" s="8"/>
      <c r="V91" s="8"/>
      <c r="W91" s="8"/>
      <c r="X91" s="5"/>
      <c r="Y91" s="5"/>
      <c r="Z91" s="5"/>
      <c r="AA91" s="1"/>
      <c r="AB91" s="1"/>
    </row>
    <row r="92" spans="1:28">
      <c r="A92" s="15">
        <v>1</v>
      </c>
      <c r="B92" s="73"/>
      <c r="C92" s="74"/>
      <c r="D92" s="74"/>
      <c r="E92" s="73"/>
      <c r="F92" s="73"/>
      <c r="G92" s="73"/>
      <c r="H92" s="73"/>
      <c r="I92" s="27"/>
      <c r="J92" s="27"/>
      <c r="K92" s="27"/>
      <c r="L92" s="27"/>
      <c r="M92" s="28"/>
      <c r="N92" s="28"/>
      <c r="O92" s="7"/>
      <c r="P92" s="7"/>
      <c r="Q92" s="7"/>
      <c r="R92" s="5" t="str">
        <f>IF(B92=B91,"",VLOOKUP(B92,'[1]07计算IV值'!A:D,4,FALSE))</f>
        <v/>
      </c>
      <c r="S92" s="30">
        <f t="shared" si="19"/>
        <v>1</v>
      </c>
      <c r="T92" s="7"/>
      <c r="U92" s="8"/>
      <c r="V92" s="8"/>
      <c r="W92" s="8"/>
      <c r="X92" s="5"/>
      <c r="Y92" s="5"/>
      <c r="Z92" s="5"/>
      <c r="AA92" s="1"/>
      <c r="AB92" s="1"/>
    </row>
    <row r="93" spans="1:28">
      <c r="A93" s="15">
        <v>1</v>
      </c>
      <c r="B93" s="73"/>
      <c r="C93" s="74"/>
      <c r="D93" s="74"/>
      <c r="E93" s="73"/>
      <c r="F93" s="73"/>
      <c r="G93" s="73"/>
      <c r="H93" s="73"/>
      <c r="I93" s="27"/>
      <c r="J93" s="27"/>
      <c r="K93" s="27"/>
      <c r="L93" s="27"/>
      <c r="M93" s="28"/>
      <c r="N93" s="28"/>
      <c r="O93" s="7"/>
      <c r="P93" s="7"/>
      <c r="Q93" s="7"/>
      <c r="R93" s="5" t="str">
        <f>IF(B93=B92,"",VLOOKUP(B93,'[1]07计算IV值'!A:D,4,FALSE))</f>
        <v/>
      </c>
      <c r="S93" s="30">
        <f t="shared" si="19"/>
        <v>1</v>
      </c>
      <c r="T93" s="7"/>
      <c r="U93" s="8"/>
      <c r="V93" s="8"/>
      <c r="W93" s="8"/>
      <c r="X93" s="5"/>
      <c r="Y93" s="5"/>
      <c r="Z93" s="5"/>
      <c r="AA93" s="1"/>
      <c r="AB93" s="1"/>
    </row>
    <row r="94" spans="1:28">
      <c r="A94" s="15">
        <v>1</v>
      </c>
      <c r="B94" s="73"/>
      <c r="C94" s="74"/>
      <c r="D94" s="74"/>
      <c r="E94" s="73"/>
      <c r="F94" s="73"/>
      <c r="G94" s="73"/>
      <c r="H94" s="73"/>
      <c r="I94" s="27"/>
      <c r="J94" s="27"/>
      <c r="K94" s="27"/>
      <c r="L94" s="27"/>
      <c r="M94" s="28"/>
      <c r="N94" s="28"/>
      <c r="O94" s="7"/>
      <c r="P94" s="7"/>
      <c r="Q94" s="7"/>
      <c r="R94" s="5" t="str">
        <f>IF(B94=B93,"",VLOOKUP(B94,'[1]07计算IV值'!A:D,4,FALSE))</f>
        <v/>
      </c>
      <c r="S94" s="30">
        <f t="shared" si="19"/>
        <v>1</v>
      </c>
      <c r="T94" s="7"/>
      <c r="U94" s="8"/>
      <c r="V94" s="8"/>
      <c r="W94" s="8"/>
      <c r="X94" s="5"/>
      <c r="Y94" s="5"/>
      <c r="Z94" s="5"/>
      <c r="AA94" s="1"/>
      <c r="AB94" s="1"/>
    </row>
    <row r="95" spans="1:28">
      <c r="A95" s="15">
        <v>1</v>
      </c>
      <c r="B95" s="73"/>
      <c r="C95" s="74"/>
      <c r="D95" s="74"/>
      <c r="E95" s="73"/>
      <c r="F95" s="73"/>
      <c r="G95" s="73"/>
      <c r="H95" s="73"/>
      <c r="I95" s="27"/>
      <c r="J95" s="27"/>
      <c r="K95" s="27"/>
      <c r="L95" s="27"/>
      <c r="M95" s="28"/>
      <c r="N95" s="28"/>
      <c r="O95" s="7"/>
      <c r="P95" s="7"/>
      <c r="Q95" s="7"/>
      <c r="R95" s="5" t="str">
        <f>IF(B95=B94,"",VLOOKUP(B95,'[1]07计算IV值'!A:D,4,FALSE))</f>
        <v/>
      </c>
      <c r="S95" s="30">
        <f t="shared" si="19"/>
        <v>1</v>
      </c>
      <c r="T95" s="7"/>
      <c r="U95" s="8"/>
      <c r="V95" s="8"/>
      <c r="W95" s="8"/>
      <c r="X95" s="5"/>
      <c r="Y95" s="5"/>
      <c r="Z95" s="5"/>
      <c r="AA95" s="1"/>
      <c r="AB95" s="1"/>
    </row>
    <row r="96" spans="1:28">
      <c r="A96" s="15">
        <v>1</v>
      </c>
      <c r="B96" s="73"/>
      <c r="C96" s="74"/>
      <c r="D96" s="74"/>
      <c r="E96" s="73"/>
      <c r="F96" s="73"/>
      <c r="G96" s="73"/>
      <c r="H96" s="73"/>
      <c r="I96" s="27"/>
      <c r="J96" s="27"/>
      <c r="K96" s="27"/>
      <c r="L96" s="27"/>
      <c r="M96" s="28"/>
      <c r="N96" s="28"/>
      <c r="O96" s="7"/>
      <c r="P96" s="7"/>
      <c r="Q96" s="7"/>
      <c r="R96" s="5" t="str">
        <f>IF(B96=B95,"",VLOOKUP(B96,'[1]07计算IV值'!A:D,4,FALSE))</f>
        <v/>
      </c>
      <c r="S96" s="30">
        <f t="shared" si="19"/>
        <v>1</v>
      </c>
      <c r="T96" s="7"/>
      <c r="U96" s="8"/>
      <c r="V96" s="8"/>
      <c r="W96" s="8"/>
      <c r="X96" s="5"/>
      <c r="Y96" s="5"/>
      <c r="Z96" s="5"/>
      <c r="AA96" s="1"/>
      <c r="AB96" s="1"/>
    </row>
    <row r="97" spans="1:28">
      <c r="A97" s="15">
        <v>1</v>
      </c>
      <c r="B97" s="73"/>
      <c r="C97" s="74"/>
      <c r="D97" s="74"/>
      <c r="E97" s="73"/>
      <c r="F97" s="73"/>
      <c r="G97" s="73"/>
      <c r="H97" s="73"/>
      <c r="I97" s="27"/>
      <c r="J97" s="27"/>
      <c r="K97" s="27"/>
      <c r="L97" s="27"/>
      <c r="M97" s="28"/>
      <c r="N97" s="28"/>
      <c r="O97" s="7"/>
      <c r="P97" s="7"/>
      <c r="Q97" s="7"/>
      <c r="R97" s="5" t="str">
        <f>IF(B97=B96,"",VLOOKUP(B97,'[1]07计算IV值'!A:D,4,FALSE))</f>
        <v/>
      </c>
      <c r="S97" s="30">
        <f t="shared" si="19"/>
        <v>1</v>
      </c>
      <c r="T97" s="7"/>
      <c r="U97" s="8"/>
      <c r="V97" s="8"/>
      <c r="W97" s="8"/>
      <c r="X97" s="5"/>
      <c r="Y97" s="5"/>
      <c r="Z97" s="5"/>
      <c r="AA97" s="1"/>
      <c r="AB97" s="1"/>
    </row>
  </sheetData>
  <mergeCells count="1">
    <mergeCell ref="V45:AB47"/>
  </mergeCells>
  <phoneticPr fontId="3" type="noConversion"/>
  <dataValidations count="2">
    <dataValidation type="list" allowBlank="1" showInputMessage="1" showErrorMessage="1" sqref="U2">
      <formula1>$T$3:$T$22</formula1>
    </dataValidation>
    <dataValidation type="list" allowBlank="1" showInputMessage="1" showErrorMessage="1" sqref="W2">
      <formula1>$T$3:$T$24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12变量表现_合并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赵丹妍</dc:creator>
  <cp:lastModifiedBy>肖杨</cp:lastModifiedBy>
  <dcterms:created xsi:type="dcterms:W3CDTF">2017-08-09T02:35:25Z</dcterms:created>
  <dcterms:modified xsi:type="dcterms:W3CDTF">2017-08-09T06:57:55Z</dcterms:modified>
</cp:coreProperties>
</file>